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"/>
    </mc:Choice>
  </mc:AlternateContent>
  <xr:revisionPtr revIDLastSave="0" documentId="13_ncr:1_{A68D1353-59E4-4AD6-8188-0D45B01750B1}" xr6:coauthVersionLast="47" xr6:coauthVersionMax="47" xr10:uidLastSave="{00000000-0000-0000-0000-000000000000}"/>
  <bookViews>
    <workbookView xWindow="-108" yWindow="-108" windowWidth="23256" windowHeight="1245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报价结算清单!$A$1:$T$92</definedName>
    <definedName name="_xlnm._FilterDatabase" localSheetId="2" hidden="1">基准价格!$A$3:$I$356</definedName>
    <definedName name="_xlnm.Print_Area" localSheetId="1">报价结算清单!$A$1:$T$92</definedName>
  </definedNames>
  <calcPr calcId="191029"/>
</workbook>
</file>

<file path=xl/calcChain.xml><?xml version="1.0" encoding="utf-8"?>
<calcChain xmlns="http://schemas.openxmlformats.org/spreadsheetml/2006/main">
  <c r="P85" i="14" l="1"/>
  <c r="P73" i="14"/>
  <c r="R73" i="14" s="1"/>
  <c r="P74" i="14"/>
  <c r="R74" i="14" s="1"/>
  <c r="P57" i="14"/>
  <c r="R57" i="14" s="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62" i="14"/>
  <c r="P63" i="14"/>
  <c r="P67" i="14"/>
  <c r="P68" i="14"/>
  <c r="P79" i="14"/>
  <c r="P80" i="14"/>
  <c r="P55" i="14"/>
  <c r="P5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2" i="14"/>
  <c r="Q63" i="14"/>
  <c r="Q67" i="14"/>
  <c r="Q68" i="14"/>
  <c r="Q79" i="14"/>
  <c r="Q80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0" i="14"/>
  <c r="R68" i="14"/>
  <c r="R63" i="14"/>
  <c r="R62" i="14"/>
  <c r="Q56" i="14"/>
  <c r="R56" i="14" s="1"/>
  <c r="Q55" i="14"/>
  <c r="P47" i="14"/>
  <c r="P45" i="14"/>
  <c r="R45" i="14" s="1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79" i="14"/>
  <c r="R67" i="14"/>
  <c r="R43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47" i="14" l="1"/>
  <c r="P50" i="14"/>
  <c r="P51" i="14" s="1"/>
  <c r="Q75" i="14"/>
  <c r="Q64" i="14"/>
  <c r="P81" i="14"/>
  <c r="R12" i="14"/>
  <c r="R55" i="14"/>
  <c r="Q58" i="14"/>
  <c r="Q81" i="14"/>
  <c r="Q69" i="14"/>
  <c r="Q24" i="14"/>
  <c r="R24" i="14" s="1"/>
  <c r="P69" i="14"/>
  <c r="R42" i="14"/>
  <c r="Q50" i="14"/>
  <c r="Q40" i="14"/>
  <c r="P64" i="14"/>
  <c r="P75" i="14"/>
  <c r="R26" i="14"/>
  <c r="P40" i="14"/>
  <c r="P58" i="14"/>
  <c r="R50" i="14" l="1"/>
  <c r="R75" i="14"/>
  <c r="R81" i="14"/>
  <c r="R64" i="14"/>
  <c r="R40" i="14"/>
  <c r="R69" i="14"/>
  <c r="Q51" i="14"/>
  <c r="R51" i="14" s="1"/>
  <c r="P82" i="14"/>
  <c r="R58" i="14"/>
  <c r="P90" i="14" l="1"/>
  <c r="Q82" i="14"/>
  <c r="Q85" i="14" s="1"/>
  <c r="P93" i="14"/>
  <c r="P89" i="14"/>
  <c r="P91" i="14"/>
  <c r="P88" i="14"/>
  <c r="P92" i="14"/>
  <c r="P83" i="14"/>
  <c r="Q92" i="14" l="1"/>
  <c r="Q88" i="14"/>
  <c r="Q93" i="14"/>
  <c r="Q83" i="14"/>
  <c r="Q84" i="14" s="1"/>
  <c r="Q89" i="14"/>
  <c r="Q91" i="14"/>
  <c r="Q90" i="14"/>
  <c r="P86" i="14"/>
  <c r="Q86" i="14" l="1"/>
</calcChain>
</file>

<file path=xl/sharedStrings.xml><?xml version="1.0" encoding="utf-8"?>
<sst xmlns="http://schemas.openxmlformats.org/spreadsheetml/2006/main" count="2111" uniqueCount="989">
  <si>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</si>
  <si>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</si>
  <si>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</si>
  <si>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</si>
  <si>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</si>
  <si>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</si>
  <si>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</si>
  <si>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</si>
  <si>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</si>
  <si>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</si>
  <si>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</si>
  <si>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</si>
  <si>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</si>
  <si>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</si>
  <si>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</si>
  <si>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</si>
  <si>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</si>
  <si>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</si>
  <si>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</si>
  <si>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</si>
  <si>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</si>
  <si>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</si>
  <si>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</si>
  <si>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</si>
  <si>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</si>
  <si>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</si>
  <si>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</si>
  <si>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</si>
  <si>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</si>
  <si>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</si>
  <si>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</si>
  <si>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</si>
  <si>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</si>
  <si>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</si>
  <si>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</si>
  <si>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</si>
  <si>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</si>
  <si>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</si>
  <si>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</si>
  <si>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</si>
  <si>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</si>
  <si>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</si>
  <si>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</si>
  <si>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</si>
  <si>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</si>
  <si>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</si>
  <si>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</si>
  <si>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</si>
  <si>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</si>
  <si>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</si>
  <si>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</si>
  <si>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</si>
  <si>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</si>
  <si>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</si>
  <si>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</si>
  <si>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</si>
  <si>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</si>
  <si>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</si>
  <si>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</si>
  <si>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</si>
  <si>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</si>
  <si>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</si>
  <si>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</si>
  <si>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</si>
  <si>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</si>
  <si>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</si>
  <si>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</si>
  <si>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</si>
  <si>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</si>
  <si>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</si>
  <si>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</si>
  <si>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</si>
  <si>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</si>
  <si>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</si>
  <si>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</si>
  <si>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</si>
  <si>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</si>
  <si>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</si>
  <si>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</si>
  <si>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</si>
  <si>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</si>
  <si>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</si>
  <si>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</si>
  <si>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</si>
  <si>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</si>
  <si>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</si>
  <si>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</si>
  <si>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</si>
  <si>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</si>
  <si>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</si>
  <si>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</si>
  <si>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</si>
  <si>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</si>
  <si>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</si>
  <si>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</si>
  <si>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</si>
  <si>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</si>
  <si>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</si>
  <si>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</si>
  <si>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</si>
  <si>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</si>
  <si>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</si>
  <si>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</si>
  <si>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</si>
  <si>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</si>
  <si>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</si>
  <si>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</si>
  <si>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</si>
  <si>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</si>
  <si>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</si>
  <si>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</si>
  <si>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</si>
  <si>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</si>
  <si>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</si>
  <si>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</si>
  <si>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</si>
  <si>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</si>
  <si>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</si>
  <si>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</si>
  <si>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</si>
  <si>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</si>
  <si>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</si>
  <si>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</si>
  <si>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</si>
  <si>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</si>
  <si>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</si>
  <si>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</si>
  <si>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</si>
  <si>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</si>
  <si>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</si>
  <si>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</si>
  <si>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</si>
  <si>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</si>
  <si>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</si>
  <si>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</si>
  <si>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</si>
  <si>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</si>
  <si>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</si>
  <si>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</si>
  <si>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</si>
  <si>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</si>
  <si>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</si>
  <si>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</si>
  <si>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</si>
  <si>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</si>
  <si>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</si>
  <si>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</si>
  <si>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</si>
  <si>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</si>
  <si>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</si>
  <si>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</si>
  <si>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</si>
  <si>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</si>
  <si>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</si>
  <si>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</si>
  <si>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</si>
  <si>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</si>
  <si>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</si>
  <si>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</si>
  <si>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</si>
  <si>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</si>
  <si>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</si>
  <si>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</si>
  <si>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</si>
  <si>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</si>
  <si>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</si>
  <si>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</si>
  <si>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</si>
  <si>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</si>
  <si>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</si>
  <si>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</si>
  <si>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</si>
  <si>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</si>
  <si>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</si>
  <si>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</si>
  <si>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</si>
  <si>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</si>
  <si>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</si>
  <si>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</si>
  <si>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</si>
  <si>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</si>
  <si>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</si>
  <si>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</si>
  <si>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</si>
  <si>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</si>
  <si>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</si>
  <si>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</si>
  <si>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</si>
  <si>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</si>
  <si>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</si>
  <si>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</si>
  <si>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</si>
  <si>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</si>
  <si>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</si>
  <si>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</si>
  <si>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</si>
  <si>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</si>
  <si>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</si>
  <si>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</si>
  <si>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</si>
  <si>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</si>
  <si>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</si>
  <si>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</si>
  <si>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</si>
  <si>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</si>
  <si>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</si>
  <si>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</si>
  <si>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</si>
  <si>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</si>
  <si>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</si>
  <si>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</si>
  <si>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</si>
  <si>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</si>
  <si>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</si>
  <si>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</si>
  <si>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</si>
  <si>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</si>
  <si>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</si>
  <si>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</si>
  <si>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</si>
  <si>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</si>
  <si>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</si>
  <si>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</si>
  <si>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</si>
  <si>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</si>
  <si>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</si>
  <si>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</si>
  <si>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</si>
  <si>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</si>
  <si>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</si>
  <si>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</si>
  <si>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</si>
  <si>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</si>
  <si>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</si>
  <si>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</si>
  <si>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</si>
  <si>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</si>
  <si>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</si>
  <si>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</si>
  <si>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</si>
  <si>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</si>
  <si>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</si>
  <si>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</si>
  <si>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</si>
  <si>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</si>
  <si>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</si>
  <si>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</si>
  <si>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</si>
  <si>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</si>
  <si>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</si>
  <si>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</si>
  <si>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</si>
  <si>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</si>
  <si>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</si>
  <si>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</si>
  <si>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</si>
  <si>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</si>
  <si>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</si>
  <si>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</si>
  <si>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</si>
  <si>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</si>
  <si>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</si>
  <si>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</si>
  <si>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</si>
  <si>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</si>
  <si>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</si>
  <si>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</si>
  <si>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</si>
  <si>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</si>
  <si>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</si>
  <si>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</si>
  <si>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</si>
  <si>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</si>
  <si>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</si>
  <si>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</si>
  <si>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</si>
  <si>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</si>
  <si>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</si>
  <si>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</si>
  <si>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</si>
  <si>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</si>
  <si>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</si>
  <si>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</si>
  <si>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</si>
  <si>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</si>
  <si>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</si>
  <si>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</si>
  <si>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</si>
  <si>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</si>
  <si>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</si>
  <si>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</si>
  <si>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</si>
  <si>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</si>
  <si>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</si>
  <si>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</si>
  <si>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</si>
  <si>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</si>
  <si>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</si>
  <si>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</si>
  <si>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</si>
  <si>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</si>
  <si>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</si>
  <si>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</si>
  <si>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</si>
  <si>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</si>
  <si>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</si>
  <si>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</si>
  <si>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</si>
  <si>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</si>
  <si>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</si>
  <si>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</si>
  <si>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</si>
  <si>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</si>
  <si>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</si>
  <si>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</si>
  <si>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</si>
  <si>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</si>
  <si>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</si>
  <si>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</si>
  <si>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</si>
  <si>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</si>
  <si>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</si>
  <si>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</si>
  <si>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</si>
  <si>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</si>
  <si>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</si>
  <si>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</si>
  <si>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</si>
  <si>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</si>
  <si>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</si>
  <si>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</si>
  <si>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</si>
  <si>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</si>
  <si>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</si>
  <si>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</si>
  <si>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</si>
  <si>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</si>
  <si>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</si>
  <si>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</si>
  <si>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</si>
  <si>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</si>
  <si>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</si>
  <si>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</si>
  <si>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</si>
  <si>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</si>
  <si>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</si>
  <si>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</si>
  <si>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</si>
  <si>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</si>
  <si>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</si>
  <si>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</si>
  <si>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</si>
  <si>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</si>
  <si>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</si>
  <si>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</si>
  <si>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</si>
  <si>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</si>
  <si>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</si>
  <si>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</si>
  <si>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</si>
  <si>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</si>
  <si>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</si>
  <si>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</si>
  <si>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</si>
  <si>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</si>
  <si>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</si>
  <si>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</si>
  <si>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</si>
  <si>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</si>
  <si>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</si>
  <si>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</si>
  <si>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</si>
  <si>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</si>
  <si>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</si>
  <si>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</si>
  <si>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</si>
  <si>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</si>
  <si>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</si>
  <si>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</si>
  <si>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</si>
  <si>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</si>
  <si>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</si>
  <si>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</si>
  <si>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</si>
  <si>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</si>
  <si>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</si>
  <si>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</si>
  <si>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</si>
  <si>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</si>
  <si>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</si>
  <si>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</si>
  <si>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</si>
  <si>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</si>
  <si>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</si>
  <si>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</si>
  <si>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</si>
  <si>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</si>
  <si>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</si>
  <si>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</si>
  <si>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</si>
  <si>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</si>
  <si>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</si>
  <si>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</si>
  <si>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</si>
  <si>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</si>
  <si>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</si>
  <si>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</si>
  <si>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</si>
  <si>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</si>
  <si>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</si>
  <si>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</si>
  <si>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</si>
  <si>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</si>
  <si>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</si>
  <si>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</si>
  <si>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</si>
  <si>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</si>
  <si>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</si>
  <si>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</si>
  <si>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</si>
  <si>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</si>
  <si>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</si>
  <si>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</si>
  <si>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</si>
  <si>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</si>
  <si>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</si>
  <si>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</si>
  <si>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</si>
  <si>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</si>
  <si>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</si>
  <si>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</si>
  <si>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</si>
  <si>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</si>
  <si>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</si>
  <si>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</si>
  <si>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</si>
  <si>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</si>
  <si>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</si>
  <si>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</si>
  <si>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</si>
  <si>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</si>
  <si>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</si>
  <si>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</si>
  <si>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</si>
  <si>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</si>
  <si>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</si>
  <si>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</si>
  <si>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</si>
  <si>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</si>
  <si>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</si>
  <si>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</si>
  <si>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</si>
  <si>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</si>
  <si>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</si>
  <si>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</si>
  <si>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</si>
  <si>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</si>
  <si>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</si>
  <si>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</si>
  <si>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</si>
  <si>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</si>
  <si>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</si>
  <si>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</si>
  <si>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</si>
  <si>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</si>
  <si>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</si>
  <si>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</si>
  <si>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</si>
  <si>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</si>
  <si>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</si>
  <si>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</si>
  <si>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</si>
  <si>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</si>
  <si>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</si>
  <si>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</si>
  <si>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</si>
  <si>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</si>
  <si>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</si>
  <si>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</si>
  <si>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</si>
  <si>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</si>
  <si>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</si>
  <si>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</si>
  <si>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</si>
  <si>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</si>
  <si>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</si>
  <si>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</si>
  <si>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</si>
  <si>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</si>
  <si>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</si>
  <si>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</si>
  <si>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</si>
  <si>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</si>
  <si>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</si>
  <si>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</si>
  <si>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</si>
  <si>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</si>
  <si>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</si>
  <si>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</si>
  <si>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</si>
  <si>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</si>
  <si>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</si>
  <si>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</si>
  <si>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</si>
  <si>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</si>
  <si>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</si>
  <si>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</si>
  <si>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</si>
  <si>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</si>
  <si>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</si>
  <si>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</si>
  <si>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</si>
  <si>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</si>
  <si>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</si>
  <si>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</si>
  <si>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</si>
  <si>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</si>
  <si>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</si>
  <si>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</si>
  <si>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</si>
  <si>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</si>
  <si>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</si>
  <si>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</si>
  <si>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</si>
  <si>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</si>
  <si>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</si>
  <si>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</si>
  <si>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</si>
  <si>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</si>
  <si>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</si>
  <si>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</si>
  <si>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</si>
  <si>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</si>
  <si>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</si>
  <si>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</si>
  <si>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</si>
  <si>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</si>
  <si>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</si>
  <si>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</si>
  <si>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</si>
  <si>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</si>
  <si>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</si>
  <si>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</si>
  <si>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</si>
  <si>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</si>
  <si>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</si>
  <si>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</si>
  <si>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</si>
  <si>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</si>
  <si>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</si>
  <si>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</si>
  <si>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</si>
  <si>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</si>
  <si>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</si>
  <si>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</si>
  <si>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</si>
  <si>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</si>
  <si>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</si>
  <si>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</si>
  <si>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</si>
  <si>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</si>
  <si>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</si>
  <si>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</si>
  <si>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</si>
  <si>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</si>
  <si>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</si>
  <si>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</si>
  <si>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</si>
  <si>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</si>
  <si>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</si>
  <si>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</si>
  <si>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</si>
  <si>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</si>
  <si>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</si>
  <si>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</si>
  <si>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</si>
  <si>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</si>
  <si>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</si>
  <si>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</si>
  <si>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</si>
  <si>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</si>
  <si>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</si>
  <si>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</si>
  <si>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</si>
  <si>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</si>
  <si>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</si>
  <si>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</si>
  <si>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</si>
  <si>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</si>
  <si>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</si>
  <si>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</si>
  <si>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</si>
  <si>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</si>
  <si>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</si>
  <si>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</si>
  <si>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</si>
  <si>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</si>
  <si>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</si>
  <si>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</si>
  <si>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</si>
  <si>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</si>
  <si>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</si>
  <si>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</si>
  <si>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</si>
  <si>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</si>
  <si>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</si>
  <si>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</si>
  <si>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</si>
  <si>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</si>
  <si>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</si>
  <si>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</si>
  <si>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</si>
  <si>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</si>
  <si>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</si>
  <si>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</si>
  <si>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</si>
  <si>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</si>
  <si>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</si>
  <si>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</si>
  <si>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</si>
  <si>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</si>
  <si>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</si>
  <si>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</si>
  <si>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</si>
  <si>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</si>
  <si>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</si>
  <si>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</si>
  <si>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</si>
  <si>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</si>
  <si>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</si>
  <si>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</si>
  <si>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</si>
  <si>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</si>
  <si>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</si>
  <si>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</si>
  <si>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</si>
  <si>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</si>
  <si>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</si>
  <si>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</si>
  <si>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</si>
  <si>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</si>
  <si>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</si>
  <si>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</si>
  <si>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</si>
  <si>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</si>
  <si>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</si>
  <si>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</si>
  <si>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</si>
  <si>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</si>
  <si>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</si>
  <si>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</si>
  <si>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</si>
  <si>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</si>
  <si>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</si>
  <si>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</si>
  <si>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</si>
  <si>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</si>
  <si>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</si>
  <si>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</si>
  <si>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</si>
  <si>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</si>
  <si>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</si>
  <si>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</si>
  <si>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</si>
  <si>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</si>
  <si>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</si>
  <si>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</si>
  <si>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</si>
  <si>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</si>
  <si>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</si>
  <si>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</si>
  <si>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</si>
  <si>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</si>
  <si>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</si>
  <si>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</si>
  <si>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</si>
  <si>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</si>
  <si>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</si>
  <si>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</si>
  <si>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</si>
  <si>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</si>
  <si>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</si>
  <si>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</si>
  <si>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</si>
  <si>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</si>
  <si>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</si>
  <si>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</si>
  <si>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</si>
  <si>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</si>
  <si>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</si>
  <si>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</si>
  <si>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</si>
  <si>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</si>
  <si>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</si>
  <si>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</si>
  <si>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</si>
  <si>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</si>
  <si>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</si>
  <si>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</si>
  <si>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</si>
  <si>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</si>
  <si>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</si>
  <si>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</si>
  <si>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</si>
  <si>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</si>
  <si>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</si>
  <si>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</si>
  <si>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</si>
  <si>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</si>
  <si>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</si>
  <si>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</si>
  <si>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</si>
  <si>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</si>
  <si>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</si>
  <si>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</si>
  <si>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</si>
  <si>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</si>
  <si>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</si>
  <si>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</si>
  <si>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</si>
  <si>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</si>
  <si>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</si>
  <si>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</si>
  <si>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</si>
  <si>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</si>
  <si>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</si>
  <si>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</si>
  <si>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</si>
  <si>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</si>
  <si>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</si>
  <si>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</si>
  <si>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</si>
  <si>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</si>
  <si>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</si>
  <si>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</si>
  <si>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</si>
  <si>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</si>
  <si>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</si>
  <si>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</si>
  <si>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</si>
  <si>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</si>
  <si>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</si>
  <si>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</si>
  <si>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</si>
  <si>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</si>
  <si>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</si>
  <si>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</si>
  <si>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</si>
  <si>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</si>
  <si>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</si>
  <si>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</si>
  <si>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</si>
  <si>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</si>
  <si>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</si>
  <si>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</si>
  <si>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</si>
  <si>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</si>
  <si>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</si>
  <si>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</si>
  <si>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</si>
  <si>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</si>
  <si>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</si>
  <si>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</si>
  <si>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</si>
  <si>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</si>
  <si>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</si>
  <si>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</si>
  <si>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</si>
  <si>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</si>
  <si>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</si>
  <si>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</si>
  <si>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</si>
  <si>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</si>
  <si>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</si>
  <si>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</si>
  <si>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</si>
  <si>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</si>
  <si>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</si>
  <si>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</si>
  <si>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</si>
  <si>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</si>
  <si>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</si>
  <si>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</si>
  <si>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</si>
  <si>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</si>
  <si>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</si>
  <si>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</si>
  <si>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</si>
  <si>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</si>
  <si>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</si>
  <si>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</si>
  <si>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</si>
  <si>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</si>
  <si>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</si>
  <si>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</si>
  <si>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</si>
  <si>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</si>
  <si>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</si>
  <si>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</si>
  <si>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</si>
  <si>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</si>
  <si>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</si>
  <si>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</si>
  <si>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</si>
  <si>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</si>
  <si>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</si>
  <si>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</si>
  <si>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</si>
  <si>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</si>
  <si>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</si>
  <si>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</si>
  <si>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</si>
  <si>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</si>
  <si>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</si>
  <si>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</si>
  <si>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</si>
  <si>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</si>
  <si>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</si>
  <si>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</si>
  <si>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</si>
  <si>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</si>
  <si>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</si>
  <si>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</si>
  <si>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</si>
  <si>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</si>
  <si>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</si>
  <si>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</si>
  <si>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</si>
  <si>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</si>
  <si>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</si>
  <si>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</si>
  <si>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</si>
  <si>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</si>
  <si>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</si>
  <si>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</si>
  <si>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</si>
  <si>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</si>
  <si>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</si>
  <si>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</si>
  <si>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</si>
  <si>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</si>
  <si>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</si>
  <si>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</si>
  <si>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</si>
  <si>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</si>
  <si>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</si>
  <si>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</si>
  <si>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</si>
  <si>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</si>
  <si>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</si>
  <si>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</si>
  <si>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</si>
  <si>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</si>
  <si>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</si>
  <si>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</si>
  <si>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</si>
  <si>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</si>
  <si>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</si>
  <si>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</si>
  <si>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</si>
  <si>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</si>
  <si>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</si>
  <si>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</si>
  <si>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</si>
  <si>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</si>
  <si>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</si>
  <si>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</si>
  <si>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</si>
  <si>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</si>
  <si>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</si>
  <si>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</si>
  <si>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</si>
  <si>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</si>
  <si>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</si>
  <si>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</si>
  <si>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</si>
  <si>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</si>
  <si>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</si>
  <si>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</si>
  <si>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</si>
  <si>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</si>
  <si>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</si>
  <si>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</si>
  <si>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</si>
  <si>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</si>
  <si>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</si>
  <si>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</si>
  <si>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</si>
  <si>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</si>
  <si>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</si>
  <si>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</si>
  <si>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</si>
  <si>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</si>
  <si>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</si>
  <si>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</si>
  <si>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</si>
  <si>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</si>
  <si>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</si>
  <si>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</si>
  <si>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</si>
  <si>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</si>
  <si>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</si>
  <si>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</si>
  <si>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</si>
  <si>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</si>
  <si>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</si>
  <si>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</si>
  <si>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</si>
  <si>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</si>
  <si>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</si>
  <si>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</si>
  <si>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</si>
  <si>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</si>
  <si>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</si>
  <si>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</si>
  <si>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</si>
  <si>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</si>
  <si>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</si>
  <si>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</si>
  <si>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</si>
  <si>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</si>
  <si>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</si>
  <si>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</si>
  <si>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</si>
  <si>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</si>
  <si>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</si>
  <si>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</si>
  <si>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</si>
  <si>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</si>
  <si>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</si>
  <si>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</si>
  <si>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</si>
  <si>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</si>
  <si>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</si>
  <si>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</si>
  <si>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</si>
  <si>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</si>
  <si>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</si>
  <si>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</si>
  <si>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</si>
  <si>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</si>
  <si>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</si>
  <si>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</si>
  <si>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</si>
  <si>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</si>
  <si>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</si>
  <si>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</si>
  <si>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</si>
  <si>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</si>
  <si>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</si>
  <si>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</si>
  <si>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</si>
  <si>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</si>
  <si>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</si>
  <si>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</si>
  <si>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</si>
  <si>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</si>
  <si>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</si>
  <si>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</si>
  <si>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刘格格</t>
    <phoneticPr fontId="10" type="noConversion"/>
  </si>
  <si>
    <t>liugege.66@bytedance.com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</si>
  <si>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</si>
  <si>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</si>
  <si>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</si>
  <si>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机票</t>
    <phoneticPr fontId="10" type="noConversion"/>
  </si>
  <si>
    <t>经济舱，全价票70%预估，以实际出票金额为准</t>
    <phoneticPr fontId="10" type="noConversion"/>
  </si>
  <si>
    <t>往返</t>
    <phoneticPr fontId="10" type="noConversion"/>
  </si>
  <si>
    <t>嘉宾机票往返</t>
    <phoneticPr fontId="10" type="noConversion"/>
  </si>
  <si>
    <t>嘉宾午餐</t>
    <phoneticPr fontId="10" type="noConversion"/>
  </si>
  <si>
    <t>人</t>
    <phoneticPr fontId="10" type="noConversion"/>
  </si>
  <si>
    <t>天</t>
    <phoneticPr fontId="10" type="noConversion"/>
  </si>
  <si>
    <t>签到区+功能间+酒店餐厅+机场火车站</t>
    <phoneticPr fontId="10" type="noConversion"/>
  </si>
  <si>
    <t>机票预定及退改
入住签到
用餐及接送机</t>
    <phoneticPr fontId="10" type="noConversion"/>
  </si>
  <si>
    <t>场租</t>
    <phoneticPr fontId="10" type="noConversion"/>
  </si>
  <si>
    <t>刘妤</t>
    <phoneticPr fontId="10" type="noConversion"/>
  </si>
  <si>
    <t>三亚艾迪逊酒店</t>
    <phoneticPr fontId="10" type="noConversion"/>
  </si>
  <si>
    <t>11月27日-12月1日</t>
    <phoneticPr fontId="10" type="noConversion"/>
  </si>
  <si>
    <t>北上广深往返三亚预估，以实际产生为准</t>
    <phoneticPr fontId="10" type="noConversion"/>
  </si>
  <si>
    <t>三亚</t>
    <phoneticPr fontId="10" type="noConversion"/>
  </si>
  <si>
    <t>三亚艾迪逊</t>
    <phoneticPr fontId="10" type="noConversion"/>
  </si>
  <si>
    <t>茶歇</t>
    <phoneticPr fontId="10" type="noConversion"/>
  </si>
  <si>
    <t>会议室1</t>
    <phoneticPr fontId="10" type="noConversion"/>
  </si>
  <si>
    <t>会议室2</t>
  </si>
  <si>
    <t>28日-30日，106平</t>
    <phoneticPr fontId="10" type="noConversion"/>
  </si>
  <si>
    <t>28日+30日，116平</t>
    <phoneticPr fontId="10" type="noConversion"/>
  </si>
  <si>
    <t>TT4B｜闭门会</t>
    <phoneticPr fontId="10" type="noConversion"/>
  </si>
  <si>
    <t>30人</t>
    <phoneticPr fontId="10" type="noConversion"/>
  </si>
  <si>
    <t>自助午餐</t>
    <phoneticPr fontId="10" type="noConversion"/>
  </si>
  <si>
    <t>茶歇预估一次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</si>
</sst>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SUM(报价结算清单!J59:J76)</f>
        <v>20000</v>
      </c>
      <c r="C8" s="1">
        <f>B8</f>
        <v>20000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3"/>
  <sheetViews>
    <sheetView tabSelected="1" topLeftCell="F1" zoomScaleNormal="140" workbookViewId="0">
      <selection activeCell="R85" sqref="R85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3" style="17" customWidth="1"/>
    <col min="8" max="8" width="25.664062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2.66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42" t="s">
        <v>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4"/>
    </row>
    <row r="2" spans="1:20">
      <c r="A2" s="145" t="s">
        <v>10</v>
      </c>
      <c r="B2" s="145"/>
      <c r="C2" s="131" t="s">
        <v>985</v>
      </c>
      <c r="D2" s="132"/>
      <c r="E2" s="132"/>
      <c r="F2" s="132"/>
      <c r="G2" s="133"/>
      <c r="H2" s="18" t="s">
        <v>11</v>
      </c>
      <c r="I2" s="134" t="s">
        <v>975</v>
      </c>
      <c r="J2" s="135"/>
      <c r="K2" s="135"/>
      <c r="L2" s="135"/>
      <c r="M2" s="135"/>
      <c r="N2" s="135"/>
      <c r="O2" s="135"/>
      <c r="P2" s="135"/>
      <c r="Q2" s="135"/>
      <c r="R2" s="136"/>
      <c r="S2" s="146" t="s">
        <v>719</v>
      </c>
      <c r="T2" s="147"/>
    </row>
    <row r="3" spans="1:20">
      <c r="A3" s="130" t="s">
        <v>12</v>
      </c>
      <c r="B3" s="130"/>
      <c r="C3" s="131"/>
      <c r="D3" s="132"/>
      <c r="E3" s="132"/>
      <c r="F3" s="132"/>
      <c r="G3" s="133"/>
      <c r="H3" s="19" t="s">
        <v>13</v>
      </c>
      <c r="I3" s="134" t="s">
        <v>986</v>
      </c>
      <c r="J3" s="135"/>
      <c r="K3" s="135"/>
      <c r="L3" s="135"/>
      <c r="M3" s="135"/>
      <c r="N3" s="135"/>
      <c r="O3" s="135"/>
      <c r="P3" s="135"/>
      <c r="Q3" s="135"/>
      <c r="R3" s="136"/>
      <c r="S3" s="148"/>
      <c r="T3" s="149"/>
    </row>
    <row r="4" spans="1:20">
      <c r="A4" s="130" t="s">
        <v>712</v>
      </c>
      <c r="B4" s="130"/>
      <c r="C4" s="131" t="s">
        <v>959</v>
      </c>
      <c r="D4" s="132"/>
      <c r="E4" s="132"/>
      <c r="F4" s="132"/>
      <c r="G4" s="133"/>
      <c r="H4" s="20" t="s">
        <v>14</v>
      </c>
      <c r="I4" s="134">
        <v>15652759669</v>
      </c>
      <c r="J4" s="135"/>
      <c r="K4" s="135"/>
      <c r="L4" s="135"/>
      <c r="M4" s="136"/>
      <c r="N4" s="19" t="s">
        <v>15</v>
      </c>
      <c r="O4" s="139" t="s">
        <v>960</v>
      </c>
      <c r="P4" s="132"/>
      <c r="Q4" s="132"/>
      <c r="R4" s="133"/>
      <c r="S4" s="3"/>
      <c r="T4" s="16" t="s">
        <v>653</v>
      </c>
    </row>
    <row r="5" spans="1:20">
      <c r="A5" s="130" t="s">
        <v>713</v>
      </c>
      <c r="B5" s="130"/>
      <c r="C5" s="131" t="s">
        <v>974</v>
      </c>
      <c r="D5" s="132"/>
      <c r="E5" s="132"/>
      <c r="F5" s="132"/>
      <c r="G5" s="133"/>
      <c r="H5" s="20" t="s">
        <v>14</v>
      </c>
      <c r="I5" s="134"/>
      <c r="J5" s="135"/>
      <c r="K5" s="135"/>
      <c r="L5" s="135"/>
      <c r="M5" s="136"/>
      <c r="N5" s="19" t="s">
        <v>15</v>
      </c>
      <c r="O5" s="131"/>
      <c r="P5" s="132"/>
      <c r="Q5" s="132"/>
      <c r="R5" s="133"/>
      <c r="S5" s="4"/>
      <c r="T5" s="16" t="s">
        <v>654</v>
      </c>
    </row>
    <row r="6" spans="1:20">
      <c r="A6" s="130" t="s">
        <v>16</v>
      </c>
      <c r="B6" s="130"/>
      <c r="C6" s="131" t="s">
        <v>961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S6" s="5"/>
      <c r="T6" s="16" t="s">
        <v>655</v>
      </c>
    </row>
    <row r="7" spans="1:20">
      <c r="A7" s="130" t="s">
        <v>17</v>
      </c>
      <c r="B7" s="130"/>
      <c r="C7" s="131" t="s">
        <v>962</v>
      </c>
      <c r="D7" s="132"/>
      <c r="E7" s="132"/>
      <c r="F7" s="132"/>
      <c r="G7" s="133"/>
      <c r="H7" s="20" t="s">
        <v>14</v>
      </c>
      <c r="I7" s="134">
        <v>13439154252</v>
      </c>
      <c r="J7" s="135"/>
      <c r="K7" s="135"/>
      <c r="L7" s="135"/>
      <c r="M7" s="136"/>
      <c r="N7" s="19" t="s">
        <v>15</v>
      </c>
      <c r="O7" s="139" t="s">
        <v>963</v>
      </c>
      <c r="P7" s="140"/>
      <c r="Q7" s="140"/>
      <c r="R7" s="141"/>
      <c r="S7" s="6"/>
      <c r="T7" s="16" t="s">
        <v>656</v>
      </c>
    </row>
    <row r="8" spans="1:20" ht="166.05" customHeight="1">
      <c r="A8" s="137" t="s">
        <v>738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20" ht="20.399999999999999">
      <c r="A9" s="121" t="s">
        <v>928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19"/>
      <c r="S9" s="119"/>
      <c r="T9" s="119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3" t="s">
        <v>37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  <c r="S11" s="125"/>
      <c r="T11" s="126"/>
    </row>
    <row r="12" spans="1:20" s="60" customFormat="1" ht="15" customHeight="1">
      <c r="A12" s="20">
        <v>1</v>
      </c>
      <c r="B12" s="117" t="s">
        <v>729</v>
      </c>
      <c r="C12" s="117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7"/>
      <c r="C13" s="127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27"/>
      <c r="C14" s="127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27"/>
      <c r="C15" s="118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7"/>
      <c r="C16" s="117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7"/>
      <c r="C17" s="127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27"/>
      <c r="C18" s="127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18"/>
      <c r="C19" s="118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7" t="s">
        <v>730</v>
      </c>
      <c r="C20" s="117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18"/>
      <c r="C21" s="118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7" t="s">
        <v>733</v>
      </c>
      <c r="C22" s="117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18"/>
      <c r="C23" s="118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28" t="s">
        <v>38</v>
      </c>
      <c r="B24" s="129"/>
      <c r="C24" s="129"/>
      <c r="D24" s="129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3" t="s">
        <v>39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  <c r="S25" s="125"/>
      <c r="T25" s="126"/>
    </row>
    <row r="26" spans="1:23" ht="15" customHeight="1">
      <c r="A26" s="20">
        <v>1</v>
      </c>
      <c r="B26" s="117" t="s">
        <v>729</v>
      </c>
      <c r="C26" s="117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27"/>
      <c r="C27" s="118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7"/>
      <c r="C28" s="117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27"/>
      <c r="C29" s="118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7"/>
      <c r="C30" s="117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18"/>
      <c r="C31" s="118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7" t="s">
        <v>730</v>
      </c>
      <c r="C32" s="117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27"/>
      <c r="C33" s="118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7"/>
      <c r="C34" s="117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27"/>
      <c r="C35" s="118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7"/>
      <c r="C36" s="117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18"/>
      <c r="C37" s="118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7" t="s">
        <v>732</v>
      </c>
      <c r="C38" s="117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18"/>
      <c r="C39" s="118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6" t="s">
        <v>38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3" t="s">
        <v>406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  <c r="S41" s="125"/>
      <c r="T41" s="126"/>
    </row>
    <row r="42" spans="1:23" s="46" customFormat="1" ht="15" customHeight="1">
      <c r="A42" s="41">
        <v>1</v>
      </c>
      <c r="B42" s="102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02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2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02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2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4.4" customHeight="1">
      <c r="A47" s="41">
        <v>6</v>
      </c>
      <c r="B47" s="102"/>
      <c r="C47" s="26" t="s">
        <v>971</v>
      </c>
      <c r="D47" s="26" t="s">
        <v>972</v>
      </c>
      <c r="E47" s="78" t="s">
        <v>41</v>
      </c>
      <c r="F47" s="85"/>
      <c r="G47" s="85"/>
      <c r="H47" s="85"/>
      <c r="I47" s="85"/>
      <c r="J47" s="32">
        <v>0</v>
      </c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 t="s">
        <v>976</v>
      </c>
      <c r="T47" s="20"/>
    </row>
    <row r="48" spans="1:23" s="46" customFormat="1" ht="15" customHeight="1">
      <c r="A48" s="41">
        <v>7</v>
      </c>
      <c r="B48" s="102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02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6" t="s">
        <v>38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8"/>
      <c r="O50" s="36"/>
      <c r="P50" s="37">
        <f>P47</f>
        <v>0</v>
      </c>
      <c r="Q50" s="37">
        <f>SUM(Q42:Q49)</f>
        <v>0</v>
      </c>
      <c r="R50" s="33">
        <f t="shared" si="7"/>
        <v>0</v>
      </c>
      <c r="S50" s="38"/>
      <c r="T50" s="38"/>
    </row>
    <row r="51" spans="1:20">
      <c r="A51" s="105" t="s">
        <v>40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48"/>
      <c r="P51" s="32">
        <f>P50</f>
        <v>0</v>
      </c>
      <c r="Q51" s="32">
        <f>Q24+Q40+Q50</f>
        <v>0</v>
      </c>
      <c r="R51" s="33">
        <f t="shared" si="7"/>
        <v>0</v>
      </c>
      <c r="S51" s="38"/>
      <c r="T51" s="38"/>
    </row>
    <row r="52" spans="1:20" ht="20.399999999999999">
      <c r="A52" s="121" t="s">
        <v>929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19"/>
      <c r="S52" s="119"/>
      <c r="T52" s="119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3" t="s">
        <v>710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5"/>
      <c r="S54" s="125"/>
      <c r="T54" s="126"/>
    </row>
    <row r="55" spans="1:20" ht="26.4">
      <c r="A55" s="20">
        <v>1</v>
      </c>
      <c r="B55" s="25"/>
      <c r="C55" s="38" t="s">
        <v>978</v>
      </c>
      <c r="D55" s="100" t="s">
        <v>964</v>
      </c>
      <c r="E55" s="52"/>
      <c r="F55" s="81" t="s">
        <v>930</v>
      </c>
      <c r="G55" s="81" t="s">
        <v>967</v>
      </c>
      <c r="H55" s="25" t="s">
        <v>977</v>
      </c>
      <c r="I55" s="53" t="s">
        <v>966</v>
      </c>
      <c r="J55" s="101">
        <v>4000</v>
      </c>
      <c r="K55" s="38"/>
      <c r="L55" s="26">
        <v>4</v>
      </c>
      <c r="M55" s="26"/>
      <c r="N55" s="26">
        <v>2</v>
      </c>
      <c r="O55" s="26"/>
      <c r="P55" s="43">
        <f>N55*L55*J55</f>
        <v>32000</v>
      </c>
      <c r="Q55" s="43">
        <f>K55*M55*O55</f>
        <v>0</v>
      </c>
      <c r="R55" s="33">
        <f t="shared" ref="R55" si="32">Q55-P55</f>
        <v>-32000</v>
      </c>
      <c r="S55" s="81" t="s">
        <v>965</v>
      </c>
      <c r="T55" s="38"/>
    </row>
    <row r="56" spans="1:20">
      <c r="A56" s="20">
        <v>2</v>
      </c>
      <c r="B56" s="25"/>
      <c r="C56" s="38" t="s">
        <v>978</v>
      </c>
      <c r="D56" s="26" t="s">
        <v>932</v>
      </c>
      <c r="E56" s="52"/>
      <c r="F56" s="26" t="s">
        <v>932</v>
      </c>
      <c r="G56" s="26" t="s">
        <v>968</v>
      </c>
      <c r="H56" s="25" t="s">
        <v>987</v>
      </c>
      <c r="I56" s="53" t="s">
        <v>969</v>
      </c>
      <c r="J56" s="101">
        <v>298</v>
      </c>
      <c r="K56" s="38"/>
      <c r="L56" s="26">
        <v>20</v>
      </c>
      <c r="M56" s="26"/>
      <c r="N56" s="26">
        <v>1</v>
      </c>
      <c r="O56" s="26"/>
      <c r="P56" s="43">
        <f t="shared" ref="P56:P57" si="33">N56*L56*J56</f>
        <v>5960</v>
      </c>
      <c r="Q56" s="43">
        <f t="shared" ref="Q56" si="34">K56*M56*O56</f>
        <v>0</v>
      </c>
      <c r="R56" s="33">
        <f t="shared" ref="R56:R57" si="35">Q56-P56</f>
        <v>-5960</v>
      </c>
      <c r="S56" s="19"/>
      <c r="T56" s="38"/>
    </row>
    <row r="57" spans="1:20" ht="14.4" customHeight="1">
      <c r="A57" s="20">
        <v>3</v>
      </c>
      <c r="B57" s="25"/>
      <c r="C57" s="38" t="s">
        <v>978</v>
      </c>
      <c r="D57" s="26" t="s">
        <v>932</v>
      </c>
      <c r="E57" s="52"/>
      <c r="F57" s="26" t="s">
        <v>932</v>
      </c>
      <c r="G57" s="26" t="s">
        <v>980</v>
      </c>
      <c r="H57" s="25" t="s">
        <v>988</v>
      </c>
      <c r="I57" s="53" t="s">
        <v>969</v>
      </c>
      <c r="J57" s="101">
        <v>138</v>
      </c>
      <c r="K57" s="38"/>
      <c r="L57" s="26">
        <v>20</v>
      </c>
      <c r="M57" s="26"/>
      <c r="N57" s="26">
        <v>1</v>
      </c>
      <c r="O57" s="26"/>
      <c r="P57" s="43">
        <f t="shared" si="33"/>
        <v>2760</v>
      </c>
      <c r="Q57" s="43"/>
      <c r="R57" s="33">
        <f t="shared" si="35"/>
        <v>-2760</v>
      </c>
      <c r="S57" s="20"/>
      <c r="T57" s="38"/>
    </row>
    <row r="58" spans="1:20">
      <c r="A58" s="120" t="s">
        <v>40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55"/>
      <c r="P58" s="56">
        <f>SUM(P55:P57)</f>
        <v>40720</v>
      </c>
      <c r="Q58" s="56">
        <f>SUM(Q55:Q57)</f>
        <v>0</v>
      </c>
      <c r="R58" s="33">
        <f t="shared" ref="R58" si="36">Q58-P58</f>
        <v>-40720</v>
      </c>
      <c r="S58" s="20"/>
      <c r="T58" s="38"/>
    </row>
    <row r="59" spans="1:20" ht="20.399999999999999">
      <c r="A59" s="121" t="s">
        <v>724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19"/>
      <c r="S59" s="119"/>
      <c r="T59" s="119"/>
    </row>
    <row r="60" spans="1:20">
      <c r="A60" s="21" t="s">
        <v>657</v>
      </c>
      <c r="B60" s="21" t="s">
        <v>405</v>
      </c>
      <c r="C60" s="21" t="s">
        <v>19</v>
      </c>
      <c r="D60" s="21" t="s">
        <v>20</v>
      </c>
      <c r="E60" s="49" t="s">
        <v>21</v>
      </c>
      <c r="F60" s="21" t="s">
        <v>22</v>
      </c>
      <c r="G60" s="21" t="s">
        <v>23</v>
      </c>
      <c r="H60" s="21" t="s">
        <v>24</v>
      </c>
      <c r="I60" s="21" t="s">
        <v>25</v>
      </c>
      <c r="J60" s="23" t="s">
        <v>26</v>
      </c>
      <c r="K60" s="24" t="s">
        <v>27</v>
      </c>
      <c r="L60" s="21" t="s">
        <v>28</v>
      </c>
      <c r="M60" s="24" t="s">
        <v>29</v>
      </c>
      <c r="N60" s="21" t="s">
        <v>30</v>
      </c>
      <c r="O60" s="24" t="s">
        <v>31</v>
      </c>
      <c r="P60" s="23" t="s">
        <v>32</v>
      </c>
      <c r="Q60" s="24" t="s">
        <v>33</v>
      </c>
      <c r="R60" s="23" t="s">
        <v>34</v>
      </c>
      <c r="S60" s="23" t="s">
        <v>35</v>
      </c>
      <c r="T60" s="50" t="s">
        <v>36</v>
      </c>
    </row>
    <row r="61" spans="1:20">
      <c r="A61" s="123" t="s">
        <v>710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5"/>
      <c r="S61" s="125"/>
      <c r="T61" s="126"/>
    </row>
    <row r="62" spans="1:20">
      <c r="A62" s="20">
        <v>1</v>
      </c>
      <c r="B62" s="25"/>
      <c r="C62" s="38"/>
      <c r="D62" s="100"/>
      <c r="E62" s="52"/>
      <c r="F62" s="26"/>
      <c r="G62" s="26"/>
      <c r="H62" s="25"/>
      <c r="I62" s="53"/>
      <c r="J62" s="101"/>
      <c r="K62" s="38"/>
      <c r="L62" s="26"/>
      <c r="M62" s="26"/>
      <c r="N62" s="26"/>
      <c r="O62" s="26"/>
      <c r="P62" s="43">
        <f t="shared" ref="P62:P63" si="37">N62*L62*J62</f>
        <v>0</v>
      </c>
      <c r="Q62" s="43">
        <f t="shared" ref="Q62:Q63" si="38">K62*M62*O62</f>
        <v>0</v>
      </c>
      <c r="R62" s="33">
        <f t="shared" ref="R62:R64" si="39">Q62-P62</f>
        <v>0</v>
      </c>
      <c r="S62" s="38"/>
      <c r="T62" s="38"/>
    </row>
    <row r="63" spans="1:20">
      <c r="A63" s="20">
        <v>2</v>
      </c>
      <c r="B63" s="25"/>
      <c r="C63" s="38"/>
      <c r="D63" s="51"/>
      <c r="E63" s="52"/>
      <c r="F63" s="26"/>
      <c r="G63" s="26"/>
      <c r="H63" s="25"/>
      <c r="I63" s="53"/>
      <c r="J63" s="54"/>
      <c r="K63" s="38"/>
      <c r="L63" s="26"/>
      <c r="M63" s="26"/>
      <c r="N63" s="26"/>
      <c r="O63" s="26"/>
      <c r="P63" s="43">
        <f t="shared" si="37"/>
        <v>0</v>
      </c>
      <c r="Q63" s="43">
        <f t="shared" si="38"/>
        <v>0</v>
      </c>
      <c r="R63" s="33">
        <f t="shared" si="39"/>
        <v>0</v>
      </c>
      <c r="S63" s="38"/>
      <c r="T63" s="38"/>
    </row>
    <row r="64" spans="1:20">
      <c r="A64" s="120" t="s">
        <v>40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55"/>
      <c r="P64" s="56">
        <f>SUM(P62:P63)</f>
        <v>0</v>
      </c>
      <c r="Q64" s="56">
        <f>SUM(Q62:Q63)</f>
        <v>0</v>
      </c>
      <c r="R64" s="33">
        <f t="shared" si="39"/>
        <v>0</v>
      </c>
      <c r="S64" s="38"/>
      <c r="T64" s="38"/>
    </row>
    <row r="65" spans="1:20" ht="20.399999999999999">
      <c r="A65" s="121" t="s">
        <v>723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19"/>
      <c r="S65" s="119"/>
      <c r="T65" s="119"/>
    </row>
    <row r="66" spans="1:20">
      <c r="A66" s="21" t="s">
        <v>657</v>
      </c>
      <c r="B66" s="21" t="s">
        <v>405</v>
      </c>
      <c r="C66" s="21" t="s">
        <v>19</v>
      </c>
      <c r="D66" s="21" t="s">
        <v>20</v>
      </c>
      <c r="E66" s="49" t="s">
        <v>21</v>
      </c>
      <c r="F66" s="21" t="s">
        <v>22</v>
      </c>
      <c r="G66" s="21" t="s">
        <v>23</v>
      </c>
      <c r="H66" s="21" t="s">
        <v>24</v>
      </c>
      <c r="I66" s="21" t="s">
        <v>25</v>
      </c>
      <c r="J66" s="23" t="s">
        <v>26</v>
      </c>
      <c r="K66" s="24" t="s">
        <v>27</v>
      </c>
      <c r="L66" s="21" t="s">
        <v>28</v>
      </c>
      <c r="M66" s="24" t="s">
        <v>29</v>
      </c>
      <c r="N66" s="21" t="s">
        <v>30</v>
      </c>
      <c r="O66" s="24" t="s">
        <v>31</v>
      </c>
      <c r="P66" s="23" t="s">
        <v>32</v>
      </c>
      <c r="Q66" s="24" t="s">
        <v>33</v>
      </c>
      <c r="R66" s="23" t="s">
        <v>34</v>
      </c>
      <c r="S66" s="23" t="s">
        <v>35</v>
      </c>
      <c r="T66" s="50" t="s">
        <v>36</v>
      </c>
    </row>
    <row r="67" spans="1:20">
      <c r="A67" s="20">
        <v>1</v>
      </c>
      <c r="B67" s="38"/>
      <c r="C67" s="38"/>
      <c r="D67" s="26"/>
      <c r="E67" s="52"/>
      <c r="F67" s="26"/>
      <c r="G67" s="26"/>
      <c r="H67" s="26"/>
      <c r="I67" s="26"/>
      <c r="J67" s="32"/>
      <c r="K67" s="26"/>
      <c r="L67" s="26"/>
      <c r="M67" s="26"/>
      <c r="N67" s="26"/>
      <c r="O67" s="26"/>
      <c r="P67" s="43">
        <f t="shared" ref="P67:P68" si="40">N67*L67*J67</f>
        <v>0</v>
      </c>
      <c r="Q67" s="43">
        <f t="shared" ref="Q67:Q68" si="41">K67*M67*O67</f>
        <v>0</v>
      </c>
      <c r="R67" s="33">
        <f t="shared" ref="R67:R69" si="42">Q67-P67</f>
        <v>0</v>
      </c>
      <c r="S67" s="38"/>
      <c r="T67" s="38"/>
    </row>
    <row r="68" spans="1:20">
      <c r="A68" s="20">
        <v>2</v>
      </c>
      <c r="B68" s="38"/>
      <c r="C68" s="38"/>
      <c r="D68" s="26"/>
      <c r="E68" s="52"/>
      <c r="F68" s="26"/>
      <c r="G68" s="57"/>
      <c r="H68" s="26"/>
      <c r="I68" s="26"/>
      <c r="J68" s="32"/>
      <c r="K68" s="26"/>
      <c r="L68" s="26"/>
      <c r="M68" s="26"/>
      <c r="N68" s="26"/>
      <c r="O68" s="26"/>
      <c r="P68" s="43">
        <f t="shared" si="40"/>
        <v>0</v>
      </c>
      <c r="Q68" s="43">
        <f t="shared" si="41"/>
        <v>0</v>
      </c>
      <c r="R68" s="33">
        <f t="shared" si="42"/>
        <v>0</v>
      </c>
      <c r="S68" s="58"/>
      <c r="T68" s="38"/>
    </row>
    <row r="69" spans="1:20">
      <c r="A69" s="120" t="s">
        <v>40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55"/>
      <c r="P69" s="56">
        <f>SUM(P67:P68)</f>
        <v>0</v>
      </c>
      <c r="Q69" s="56">
        <f>SUM(Q67:Q68)</f>
        <v>0</v>
      </c>
      <c r="R69" s="33">
        <f t="shared" si="42"/>
        <v>0</v>
      </c>
      <c r="S69" s="38"/>
      <c r="T69" s="38"/>
    </row>
    <row r="70" spans="1:20" ht="20.399999999999999">
      <c r="A70" s="121" t="s">
        <v>722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19"/>
      <c r="S70" s="119"/>
      <c r="T70" s="119"/>
    </row>
    <row r="71" spans="1:20" s="60" customFormat="1">
      <c r="A71" s="59" t="s">
        <v>18</v>
      </c>
      <c r="B71" s="59" t="s">
        <v>42</v>
      </c>
      <c r="C71" s="59" t="s">
        <v>19</v>
      </c>
      <c r="D71" s="59" t="s">
        <v>43</v>
      </c>
      <c r="E71" s="49" t="s">
        <v>21</v>
      </c>
      <c r="F71" s="59" t="s">
        <v>650</v>
      </c>
      <c r="G71" s="59" t="s">
        <v>651</v>
      </c>
      <c r="H71" s="59" t="s">
        <v>24</v>
      </c>
      <c r="I71" s="21" t="s">
        <v>25</v>
      </c>
      <c r="J71" s="23" t="s">
        <v>26</v>
      </c>
      <c r="K71" s="24" t="s">
        <v>27</v>
      </c>
      <c r="L71" s="21" t="s">
        <v>28</v>
      </c>
      <c r="M71" s="24" t="s">
        <v>29</v>
      </c>
      <c r="N71" s="21" t="s">
        <v>30</v>
      </c>
      <c r="O71" s="24" t="s">
        <v>31</v>
      </c>
      <c r="P71" s="23" t="s">
        <v>32</v>
      </c>
      <c r="Q71" s="24" t="s">
        <v>33</v>
      </c>
      <c r="R71" s="23" t="s">
        <v>34</v>
      </c>
      <c r="S71" s="23" t="s">
        <v>35</v>
      </c>
      <c r="T71" s="50" t="s">
        <v>36</v>
      </c>
    </row>
    <row r="72" spans="1:20">
      <c r="A72" s="123" t="s">
        <v>709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61"/>
      <c r="S72" s="61"/>
      <c r="T72" s="62"/>
    </row>
    <row r="73" spans="1:20" ht="14.4" customHeight="1">
      <c r="A73" s="20">
        <v>1</v>
      </c>
      <c r="B73" s="26"/>
      <c r="C73" s="38" t="s">
        <v>978</v>
      </c>
      <c r="D73" s="20" t="s">
        <v>973</v>
      </c>
      <c r="E73" s="52"/>
      <c r="F73" s="26" t="s">
        <v>979</v>
      </c>
      <c r="G73" s="26" t="s">
        <v>981</v>
      </c>
      <c r="H73" s="26" t="s">
        <v>983</v>
      </c>
      <c r="I73" s="26" t="s">
        <v>970</v>
      </c>
      <c r="J73" s="32">
        <v>10000</v>
      </c>
      <c r="K73" s="26"/>
      <c r="L73" s="26">
        <v>1</v>
      </c>
      <c r="M73" s="26"/>
      <c r="N73" s="26">
        <v>3</v>
      </c>
      <c r="O73" s="26"/>
      <c r="P73" s="43">
        <f t="shared" ref="P73:P74" si="43">N73*L73*J73</f>
        <v>30000</v>
      </c>
      <c r="Q73" s="43"/>
      <c r="R73" s="33">
        <f t="shared" ref="R73:R74" si="44">Q73-P73</f>
        <v>-30000</v>
      </c>
      <c r="S73" s="38"/>
      <c r="T73" s="38"/>
    </row>
    <row r="74" spans="1:20" ht="14.4" customHeight="1">
      <c r="A74" s="20">
        <v>2</v>
      </c>
      <c r="B74" s="26"/>
      <c r="C74" s="38" t="s">
        <v>978</v>
      </c>
      <c r="D74" s="20" t="s">
        <v>973</v>
      </c>
      <c r="E74" s="52"/>
      <c r="F74" s="26" t="s">
        <v>979</v>
      </c>
      <c r="G74" s="26" t="s">
        <v>982</v>
      </c>
      <c r="H74" s="26" t="s">
        <v>984</v>
      </c>
      <c r="I74" s="26" t="s">
        <v>970</v>
      </c>
      <c r="J74" s="32">
        <v>10000</v>
      </c>
      <c r="K74" s="26"/>
      <c r="L74" s="26">
        <v>1</v>
      </c>
      <c r="M74" s="26"/>
      <c r="N74" s="26">
        <v>2</v>
      </c>
      <c r="O74" s="26"/>
      <c r="P74" s="43">
        <f t="shared" si="43"/>
        <v>20000</v>
      </c>
      <c r="Q74" s="43"/>
      <c r="R74" s="33">
        <f t="shared" si="44"/>
        <v>-20000</v>
      </c>
      <c r="S74" s="38"/>
      <c r="T74" s="38"/>
    </row>
    <row r="75" spans="1:20">
      <c r="A75" s="120" t="s">
        <v>40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55"/>
      <c r="P75" s="56">
        <f>SUM(P73:P74)</f>
        <v>50000</v>
      </c>
      <c r="Q75" s="56">
        <f>SUM(Q73:Q74)</f>
        <v>0</v>
      </c>
      <c r="R75" s="33">
        <f t="shared" ref="R75" si="45">Q75-P75</f>
        <v>-50000</v>
      </c>
      <c r="S75" s="38"/>
      <c r="T75" s="38"/>
    </row>
    <row r="76" spans="1:20" ht="20.399999999999999">
      <c r="A76" s="121" t="s">
        <v>725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19"/>
      <c r="S76" s="119"/>
      <c r="T76" s="119"/>
    </row>
    <row r="77" spans="1:20">
      <c r="A77" s="21" t="s">
        <v>657</v>
      </c>
      <c r="B77" s="21" t="s">
        <v>405</v>
      </c>
      <c r="C77" s="21" t="s">
        <v>19</v>
      </c>
      <c r="D77" s="21" t="s">
        <v>20</v>
      </c>
      <c r="E77" s="49" t="s">
        <v>21</v>
      </c>
      <c r="F77" s="21" t="s">
        <v>22</v>
      </c>
      <c r="G77" s="21" t="s">
        <v>23</v>
      </c>
      <c r="H77" s="21" t="s">
        <v>24</v>
      </c>
      <c r="I77" s="21" t="s">
        <v>25</v>
      </c>
      <c r="J77" s="23" t="s">
        <v>26</v>
      </c>
      <c r="K77" s="24" t="s">
        <v>27</v>
      </c>
      <c r="L77" s="21" t="s">
        <v>28</v>
      </c>
      <c r="M77" s="24" t="s">
        <v>29</v>
      </c>
      <c r="N77" s="21" t="s">
        <v>30</v>
      </c>
      <c r="O77" s="24" t="s">
        <v>31</v>
      </c>
      <c r="P77" s="23" t="s">
        <v>32</v>
      </c>
      <c r="Q77" s="24" t="s">
        <v>33</v>
      </c>
      <c r="R77" s="23" t="s">
        <v>34</v>
      </c>
      <c r="S77" s="23" t="s">
        <v>35</v>
      </c>
      <c r="T77" s="50" t="s">
        <v>36</v>
      </c>
    </row>
    <row r="78" spans="1:20">
      <c r="A78" s="123" t="s">
        <v>714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61"/>
      <c r="S78" s="61"/>
      <c r="T78" s="62"/>
    </row>
    <row r="79" spans="1:20">
      <c r="A79" s="20">
        <v>1</v>
      </c>
      <c r="B79" s="26"/>
      <c r="C79" s="25"/>
      <c r="D79" s="26"/>
      <c r="E79" s="63"/>
      <c r="F79" s="26"/>
      <c r="G79" s="26"/>
      <c r="H79" s="26"/>
      <c r="I79" s="26"/>
      <c r="J79" s="32"/>
      <c r="K79" s="26"/>
      <c r="L79" s="26"/>
      <c r="M79" s="26"/>
      <c r="N79" s="26"/>
      <c r="O79" s="26"/>
      <c r="P79" s="43">
        <f t="shared" ref="P79:P80" si="46">N79*L79*J79</f>
        <v>0</v>
      </c>
      <c r="Q79" s="43">
        <f t="shared" ref="Q79:Q80" si="47">K79*M79*O79</f>
        <v>0</v>
      </c>
      <c r="R79" s="33">
        <f t="shared" ref="R79:R81" si="48">Q79-P79</f>
        <v>0</v>
      </c>
      <c r="S79" s="58"/>
      <c r="T79" s="38"/>
    </row>
    <row r="80" spans="1:20">
      <c r="A80" s="20">
        <v>2</v>
      </c>
      <c r="B80" s="26"/>
      <c r="C80" s="25"/>
      <c r="D80" s="26"/>
      <c r="E80" s="63"/>
      <c r="F80" s="26"/>
      <c r="G80" s="26"/>
      <c r="H80" s="26"/>
      <c r="I80" s="26"/>
      <c r="J80" s="32"/>
      <c r="K80" s="26"/>
      <c r="L80" s="26"/>
      <c r="M80" s="26"/>
      <c r="N80" s="26"/>
      <c r="O80" s="26"/>
      <c r="P80" s="43">
        <f t="shared" si="46"/>
        <v>0</v>
      </c>
      <c r="Q80" s="43">
        <f t="shared" si="47"/>
        <v>0</v>
      </c>
      <c r="R80" s="33">
        <f t="shared" si="48"/>
        <v>0</v>
      </c>
      <c r="S80" s="58"/>
      <c r="T80" s="38"/>
    </row>
    <row r="81" spans="1:20">
      <c r="A81" s="120" t="s">
        <v>40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48"/>
      <c r="P81" s="56">
        <f>SUM(P79:P80)</f>
        <v>0</v>
      </c>
      <c r="Q81" s="56">
        <f>SUM(Q79:Q80)</f>
        <v>0</v>
      </c>
      <c r="R81" s="33">
        <f t="shared" si="48"/>
        <v>0</v>
      </c>
      <c r="S81" s="38"/>
      <c r="T81" s="38"/>
    </row>
    <row r="82" spans="1:20">
      <c r="A82" s="109" t="s">
        <v>708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64">
        <f>P51+P64+P69+P75+P81+P58</f>
        <v>90720</v>
      </c>
      <c r="Q82" s="64">
        <f>Q51+Q64+Q69+Q75+Q81</f>
        <v>0</v>
      </c>
      <c r="R82" s="65"/>
      <c r="S82" s="66"/>
      <c r="T82" s="66"/>
    </row>
    <row r="83" spans="1:20" s="88" customFormat="1" ht="15.6">
      <c r="A83" s="105" t="s">
        <v>948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68">
        <v>0.05</v>
      </c>
      <c r="P83" s="95">
        <f>(P82-P51)*O83</f>
        <v>4536</v>
      </c>
      <c r="Q83" s="95">
        <f>Q82*O83</f>
        <v>0</v>
      </c>
      <c r="R83" s="86"/>
      <c r="S83" s="87"/>
      <c r="T83" s="87"/>
    </row>
    <row r="84" spans="1:20" s="88" customFormat="1" ht="15.6">
      <c r="A84" s="105" t="s">
        <v>949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68">
        <v>0.1</v>
      </c>
      <c r="P84" s="95"/>
      <c r="Q84" s="95">
        <f>Q83*O84</f>
        <v>0</v>
      </c>
      <c r="R84" s="86"/>
      <c r="S84" s="87"/>
      <c r="T84" s="87"/>
    </row>
    <row r="85" spans="1:20">
      <c r="A85" s="116" t="s">
        <v>720</v>
      </c>
      <c r="B85" s="116"/>
      <c r="C85" s="116"/>
      <c r="D85" s="116"/>
      <c r="E85" s="116"/>
      <c r="F85" s="116"/>
      <c r="G85" s="67" t="s">
        <v>44</v>
      </c>
      <c r="H85" s="105" t="s">
        <v>721</v>
      </c>
      <c r="I85" s="105"/>
      <c r="J85" s="105"/>
      <c r="K85" s="105"/>
      <c r="L85" s="105"/>
      <c r="M85" s="105"/>
      <c r="N85" s="105"/>
      <c r="O85" s="68">
        <v>0.06</v>
      </c>
      <c r="P85" s="32">
        <f>(P82+P83-P73-P74)*O85</f>
        <v>2715.3599999999997</v>
      </c>
      <c r="Q85" s="32">
        <f>Q82*O85</f>
        <v>0</v>
      </c>
      <c r="R85" s="33"/>
      <c r="S85" s="38"/>
      <c r="T85" s="38"/>
    </row>
    <row r="86" spans="1:20">
      <c r="A86" s="110" t="s">
        <v>45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2"/>
      <c r="P86" s="32">
        <f>SUM(P82:P85)</f>
        <v>97971.36</v>
      </c>
      <c r="Q86" s="32">
        <f>SUM(Q82:Q85)</f>
        <v>0</v>
      </c>
      <c r="R86" s="33"/>
      <c r="S86" s="38"/>
      <c r="T86" s="38"/>
    </row>
    <row r="87" spans="1:20">
      <c r="A87" s="113" t="s">
        <v>46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5"/>
      <c r="P87" s="69"/>
      <c r="Q87" s="69"/>
      <c r="R87" s="69"/>
      <c r="S87" s="69"/>
      <c r="T87" s="69"/>
    </row>
    <row r="88" spans="1:20" ht="15" customHeight="1">
      <c r="A88" s="103" t="s">
        <v>41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70" t="s">
        <v>715</v>
      </c>
      <c r="O88" s="80" t="s">
        <v>734</v>
      </c>
      <c r="P88" s="75">
        <f>SUMIF(报价结算清单!$E$12:$E$992,A88,报价结算清单!$P$12:$P$992)/P82</f>
        <v>0</v>
      </c>
      <c r="Q88" s="71" t="e">
        <f>SUMIF(报价结算清单!$E$12:$E$992,B88,报价结算清单!$Q$12:$Q$992)/Q82</f>
        <v>#DIV/0!</v>
      </c>
      <c r="R88" s="33"/>
      <c r="S88" s="38"/>
      <c r="T88" s="38"/>
    </row>
    <row r="89" spans="1:20" ht="15" customHeight="1">
      <c r="A89" s="103" t="s">
        <v>933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70" t="s">
        <v>717</v>
      </c>
      <c r="O89" s="80" t="s">
        <v>734</v>
      </c>
      <c r="P89" s="72">
        <f>P58/P82</f>
        <v>0.44885361552028219</v>
      </c>
      <c r="Q89" s="72" t="e">
        <f>Q58/Q82</f>
        <v>#DIV/0!</v>
      </c>
      <c r="R89" s="33"/>
      <c r="S89" s="38"/>
      <c r="T89" s="38"/>
    </row>
    <row r="90" spans="1:20" ht="15" customHeight="1">
      <c r="A90" s="103" t="s">
        <v>736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70" t="s">
        <v>717</v>
      </c>
      <c r="O90" s="80" t="s">
        <v>734</v>
      </c>
      <c r="P90" s="72">
        <f>P64/P82</f>
        <v>0</v>
      </c>
      <c r="Q90" s="72" t="e">
        <f>Q64/Q82</f>
        <v>#DIV/0!</v>
      </c>
      <c r="R90" s="33"/>
      <c r="S90" s="38"/>
      <c r="T90" s="38"/>
    </row>
    <row r="91" spans="1:20" ht="15" customHeight="1">
      <c r="A91" s="103" t="s">
        <v>737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70" t="s">
        <v>717</v>
      </c>
      <c r="O91" s="80" t="s">
        <v>734</v>
      </c>
      <c r="P91" s="72">
        <f>P69/P82</f>
        <v>0</v>
      </c>
      <c r="Q91" s="72" t="e">
        <f>Q69/Q82</f>
        <v>#DIV/0!</v>
      </c>
      <c r="R91" s="33"/>
      <c r="S91" s="38"/>
      <c r="T91" s="38"/>
    </row>
    <row r="92" spans="1:20" ht="15" customHeight="1">
      <c r="A92" s="103" t="s">
        <v>703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70" t="s">
        <v>717</v>
      </c>
      <c r="O92" s="80" t="s">
        <v>734</v>
      </c>
      <c r="P92" s="72">
        <f>P75/P82</f>
        <v>0.55114638447971787</v>
      </c>
      <c r="Q92" s="72" t="e">
        <f>Q75/Q82</f>
        <v>#DIV/0!</v>
      </c>
      <c r="R92" s="33"/>
      <c r="S92" s="38"/>
      <c r="T92" s="38"/>
    </row>
    <row r="93" spans="1:20" ht="15" customHeight="1">
      <c r="A93" s="103" t="s">
        <v>735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70" t="s">
        <v>716</v>
      </c>
      <c r="O93" s="80" t="s">
        <v>734</v>
      </c>
      <c r="P93" s="72">
        <f>P81/P82</f>
        <v>0</v>
      </c>
      <c r="Q93" s="72" t="e">
        <f>Q81/Q82</f>
        <v>#DIV/0!</v>
      </c>
      <c r="R93" s="33"/>
      <c r="S93" s="38"/>
      <c r="T93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90:M90"/>
    <mergeCell ref="A91:M91"/>
    <mergeCell ref="A92:M92"/>
    <mergeCell ref="A93:M93"/>
    <mergeCell ref="A83:N83"/>
    <mergeCell ref="A84:N84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1:N81"/>
    <mergeCell ref="A76:Q76"/>
    <mergeCell ref="A75:N75"/>
    <mergeCell ref="A59:Q59"/>
    <mergeCell ref="A65:Q65"/>
    <mergeCell ref="A70:Q70"/>
    <mergeCell ref="A72:Q72"/>
    <mergeCell ref="A78:Q78"/>
    <mergeCell ref="C26:C27"/>
    <mergeCell ref="C28:C29"/>
    <mergeCell ref="C30:C31"/>
    <mergeCell ref="B32:B37"/>
    <mergeCell ref="C32:C33"/>
    <mergeCell ref="C34:C35"/>
    <mergeCell ref="R76:T76"/>
    <mergeCell ref="R70:T70"/>
    <mergeCell ref="A69:N69"/>
    <mergeCell ref="R59:T59"/>
    <mergeCell ref="A52:Q52"/>
    <mergeCell ref="R52:T52"/>
    <mergeCell ref="A54:Q54"/>
    <mergeCell ref="R54:T54"/>
    <mergeCell ref="A58:N58"/>
    <mergeCell ref="R65:T65"/>
    <mergeCell ref="A64:N64"/>
    <mergeCell ref="R61:T61"/>
    <mergeCell ref="A61:Q61"/>
    <mergeCell ref="C36:C37"/>
    <mergeCell ref="B38:B39"/>
    <mergeCell ref="C38:C39"/>
    <mergeCell ref="B42:B43"/>
    <mergeCell ref="B44:B45"/>
    <mergeCell ref="B46:B47"/>
    <mergeCell ref="B48:B49"/>
    <mergeCell ref="A89:M89"/>
    <mergeCell ref="A51:N51"/>
    <mergeCell ref="A50:N50"/>
    <mergeCell ref="A82:O82"/>
    <mergeCell ref="H85:N85"/>
    <mergeCell ref="A86:O86"/>
    <mergeCell ref="A87:O87"/>
    <mergeCell ref="A85:F85"/>
    <mergeCell ref="A88:M88"/>
  </mergeCells>
  <phoneticPr fontId="10" type="noConversion"/>
  <dataValidations count="3">
    <dataValidation type="list" allowBlank="1" showInputMessage="1" showErrorMessage="1" sqref="G85" xr:uid="{00000000-0002-0000-0100-000000000000}">
      <formula1>"是,否"</formula1>
    </dataValidation>
    <dataValidation type="list" allowBlank="1" showInputMessage="1" showErrorMessage="1" sqref="O85" xr:uid="{00000000-0002-0000-0100-000001000000}">
      <formula1>"0%,1%,3%,6%"</formula1>
    </dataValidation>
    <dataValidation type="list" allowBlank="1" showInputMessage="1" showErrorMessage="1" sqref="O83:O84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78" activePane="bottomLeft" state="frozen"/>
      <selection pane="bottomLeft" activeCell="D304" sqref="D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cp:lastPrinted>2021-01-07T05:48:37Z</cp:lastPrinted>
  <dcterms:created xsi:type="dcterms:W3CDTF">2006-09-17T08:00:00Z</dcterms:created>
  <dcterms:modified xsi:type="dcterms:W3CDTF">2023-09-28T03:49:10Z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