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yangmiaomiao/Desktop/2024看见音乐/看见音乐 结算/未命名文件夹/调整/终版结算单/"/>
    </mc:Choice>
  </mc:AlternateContent>
  <xr:revisionPtr revIDLastSave="0" documentId="13_ncr:1_{D2FA07DB-67B6-AA4B-8D1B-90BBB389494E}" xr6:coauthVersionLast="47" xr6:coauthVersionMax="47" xr10:uidLastSave="{00000000-0000-0000-0000-000000000000}"/>
  <bookViews>
    <workbookView xWindow="0" yWindow="500" windowWidth="28800" windowHeight="17500" tabRatio="679" activeTab="1" xr2:uid="{00000000-000D-0000-FFFF-FFFF00000000}"/>
  </bookViews>
  <sheets>
    <sheet name="1.报价汇总" sheetId="15" r:id="rId1"/>
    <sheet name="2.报价结算清单" sheetId="14" r:id="rId2"/>
    <sheet name="3.框架内物料" sheetId="12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'3.框架内物料'!$A$1:$I$749</definedName>
    <definedName name="_xlnm.Print_Area" localSheetId="1">'2.报价结算清单'!$A$1:$V$57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4" l="1"/>
  <c r="Q48" i="14"/>
  <c r="Q47" i="14"/>
  <c r="Q45" i="14"/>
  <c r="P45" i="14"/>
  <c r="M45" i="14"/>
  <c r="Q40" i="14"/>
  <c r="Q3" i="14"/>
  <c r="Q4" i="14"/>
  <c r="Q5" i="14"/>
  <c r="Q6" i="14"/>
  <c r="Q7" i="14"/>
  <c r="R7" i="14" s="1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2" i="14"/>
  <c r="M47" i="14"/>
  <c r="Q44" i="14"/>
  <c r="L48" i="14"/>
  <c r="J48" i="14"/>
  <c r="P48" i="14" s="1"/>
  <c r="K33" i="14"/>
  <c r="K37" i="14"/>
  <c r="K34" i="14"/>
  <c r="K35" i="14"/>
  <c r="K28" i="14"/>
  <c r="K29" i="14"/>
  <c r="K21" i="14"/>
  <c r="K20" i="14"/>
  <c r="K18" i="14"/>
  <c r="K19" i="14"/>
  <c r="C16" i="15"/>
  <c r="E16" i="15"/>
  <c r="P14" i="14"/>
  <c r="P39" i="14"/>
  <c r="C14" i="15"/>
  <c r="L45" i="14"/>
  <c r="K30" i="14"/>
  <c r="R30" i="14"/>
  <c r="K17" i="14"/>
  <c r="K22" i="14"/>
  <c r="K23" i="14"/>
  <c r="K24" i="14"/>
  <c r="K25" i="14"/>
  <c r="K26" i="14"/>
  <c r="K27" i="14"/>
  <c r="K31" i="14"/>
  <c r="K32" i="14"/>
  <c r="P21" i="14"/>
  <c r="R21" i="14"/>
  <c r="P20" i="14"/>
  <c r="R20" i="14"/>
  <c r="R19" i="14"/>
  <c r="P18" i="14"/>
  <c r="R18" i="14"/>
  <c r="R37" i="14"/>
  <c r="R36" i="14"/>
  <c r="R35" i="14"/>
  <c r="R34" i="14"/>
  <c r="P2" i="14"/>
  <c r="J3" i="14"/>
  <c r="P3" i="14"/>
  <c r="P4" i="14"/>
  <c r="P5" i="14"/>
  <c r="P6" i="14"/>
  <c r="P7" i="14"/>
  <c r="P8" i="14"/>
  <c r="L10" i="14"/>
  <c r="P10" i="14"/>
  <c r="L11" i="14"/>
  <c r="P11" i="14"/>
  <c r="P12" i="14"/>
  <c r="P13" i="14"/>
  <c r="L15" i="14"/>
  <c r="P15" i="14"/>
  <c r="P16" i="14"/>
  <c r="R33" i="14"/>
  <c r="P44" i="14"/>
  <c r="K41" i="14"/>
  <c r="K40" i="14"/>
  <c r="Q41" i="14"/>
  <c r="K42" i="14"/>
  <c r="Q42" i="14"/>
  <c r="J45" i="14"/>
  <c r="L46" i="14"/>
  <c r="J46" i="14"/>
  <c r="P46" i="14"/>
  <c r="R31" i="14"/>
  <c r="R47" i="14"/>
  <c r="J47" i="14"/>
  <c r="I47" i="14"/>
  <c r="H47" i="14"/>
  <c r="G47" i="14"/>
  <c r="R29" i="14"/>
  <c r="R28" i="14"/>
  <c r="R22" i="14"/>
  <c r="R23" i="14"/>
  <c r="R24" i="14"/>
  <c r="R25" i="14"/>
  <c r="R26" i="14"/>
  <c r="R27" i="14"/>
  <c r="R32" i="14"/>
  <c r="R44" i="14"/>
  <c r="R42" i="14"/>
  <c r="R41" i="14"/>
  <c r="G41" i="14"/>
  <c r="R40" i="14"/>
  <c r="G40" i="14"/>
  <c r="R17" i="14"/>
  <c r="R9" i="14"/>
  <c r="R13" i="14"/>
  <c r="G13" i="14"/>
  <c r="R12" i="14"/>
  <c r="G12" i="14"/>
  <c r="G14" i="14"/>
  <c r="G6" i="14"/>
  <c r="G4" i="14"/>
  <c r="G5" i="14"/>
  <c r="G16" i="14"/>
  <c r="G15" i="14"/>
  <c r="I48" i="14"/>
  <c r="H48" i="14"/>
  <c r="G48" i="14"/>
  <c r="I46" i="14"/>
  <c r="H46" i="14"/>
  <c r="G46" i="14"/>
  <c r="I45" i="14"/>
  <c r="H45" i="14"/>
  <c r="G45" i="14"/>
  <c r="R4" i="14"/>
  <c r="R14" i="14"/>
  <c r="R5" i="14"/>
  <c r="R6" i="14"/>
  <c r="R16" i="14"/>
  <c r="R15" i="14"/>
  <c r="R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3" i="14"/>
  <c r="P53" i="14"/>
  <c r="G11" i="14"/>
  <c r="G10" i="14"/>
  <c r="G8" i="14"/>
  <c r="G7" i="14"/>
  <c r="G2" i="14"/>
  <c r="E20" i="15"/>
  <c r="C20" i="15"/>
  <c r="R11" i="14"/>
  <c r="R10" i="14"/>
  <c r="R8" i="14"/>
  <c r="C17" i="15"/>
  <c r="E13" i="15"/>
  <c r="R53" i="14"/>
  <c r="C11" i="15"/>
  <c r="G20" i="15"/>
  <c r="C15" i="15"/>
  <c r="C12" i="15"/>
  <c r="E15" i="15"/>
  <c r="C13" i="15"/>
  <c r="C10" i="15"/>
  <c r="C18" i="15"/>
  <c r="E12" i="15"/>
  <c r="E10" i="15"/>
  <c r="G13" i="15"/>
  <c r="E11" i="15"/>
  <c r="G15" i="15"/>
  <c r="E18" i="15"/>
  <c r="E17" i="15"/>
  <c r="R45" i="14"/>
  <c r="G12" i="15"/>
  <c r="G11" i="15"/>
  <c r="G17" i="15"/>
  <c r="G18" i="15"/>
  <c r="G10" i="15"/>
  <c r="G16" i="15"/>
  <c r="Q39" i="14" l="1"/>
  <c r="R39" i="14" s="1"/>
  <c r="M46" i="14"/>
  <c r="Q46" i="14" s="1"/>
  <c r="R2" i="14"/>
  <c r="P50" i="14"/>
  <c r="R48" i="14"/>
  <c r="E14" i="15" l="1"/>
  <c r="Q50" i="14"/>
  <c r="Q52" i="14" s="1"/>
  <c r="Q55" i="14" s="1"/>
  <c r="R46" i="14"/>
  <c r="G14" i="15"/>
  <c r="P52" i="14"/>
  <c r="R50" i="14" l="1"/>
  <c r="E22" i="15"/>
  <c r="F20" i="15" s="1"/>
  <c r="E21" i="15"/>
  <c r="Q56" i="14"/>
  <c r="Q58" i="14"/>
  <c r="Q57" i="14"/>
  <c r="R52" i="14"/>
  <c r="P55" i="14"/>
  <c r="F11" i="15" l="1"/>
  <c r="F10" i="15"/>
  <c r="F17" i="15"/>
  <c r="F21" i="15"/>
  <c r="F18" i="15"/>
  <c r="F15" i="15"/>
  <c r="F16" i="15"/>
  <c r="F13" i="15"/>
  <c r="F12" i="15"/>
  <c r="F14" i="15"/>
  <c r="P58" i="14"/>
  <c r="R55" i="14"/>
  <c r="P57" i="14"/>
  <c r="C21" i="15"/>
  <c r="C22" i="15"/>
  <c r="P56" i="14"/>
  <c r="D20" i="15" l="1"/>
  <c r="G22" i="15"/>
  <c r="D14" i="15"/>
  <c r="D10" i="15"/>
  <c r="D17" i="15"/>
  <c r="D16" i="15"/>
  <c r="D18" i="15"/>
  <c r="D21" i="15"/>
  <c r="G21" i="15"/>
  <c r="D12" i="15"/>
  <c r="D13" i="15"/>
  <c r="D11" i="15"/>
  <c r="D15" i="15"/>
</calcChain>
</file>

<file path=xl/sharedStrings.xml><?xml version="1.0" encoding="utf-8"?>
<sst xmlns="http://schemas.openxmlformats.org/spreadsheetml/2006/main" count="3217" uniqueCount="1867">
  <si>
    <t>M939882570313748482</t>
  </si>
  <si>
    <t>AVL设备类-结构-Windlass 
葫芦-Local Electric Windlass 2 Ton
国产电动葫芦2 吨--</t>
  </si>
  <si>
    <t>台</t>
  </si>
  <si>
    <t>M939882570566639617</t>
  </si>
  <si>
    <t>搭建制作-制作-装饰材料-仿真植物墙-混搭植物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</si>
  <si>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</si>
  <si>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</si>
  <si>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</si>
  <si>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</si>
  <si>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</si>
  <si>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</si>
  <si>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</si>
  <si>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</si>
  <si>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</si>
  <si>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</si>
  <si>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</si>
  <si>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</si>
  <si>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M939882570800287745</t>
  </si>
  <si>
    <t>AVL设备类-结构-Windlass 
葫芦-Local Electric Windlass 1 Ton
国产电动葫芦1 吨--</t>
  </si>
  <si>
    <t>M939882570804482050</t>
  </si>
  <si>
    <t>AVL设备类-签到-短信服务-短信提醒-按每条计算，起订量不低于300条</t>
  </si>
  <si>
    <t>条</t>
  </si>
  <si>
    <t>M939882570839269377</t>
  </si>
  <si>
    <t>搭建制作-制作-地台结构-铁制地台 0.5m--1.5m-国标3*5钢架结构+两层15厘夹板</t>
  </si>
  <si>
    <t>M939882570881212418</t>
  </si>
  <si>
    <t>搭建制作-车辆-车辆物流-货车-市内运输-4.2m 货车，距离30km内</t>
  </si>
  <si>
    <t>车次</t>
  </si>
  <si>
    <t>M939882570888368129</t>
  </si>
  <si>
    <t>AVL设备类-音频-Mixer
调音台-YAMAHA M7CL Digital Mixer (48ch)
YAMAHA M7CL 数字调音台（48 路）-YAMAHA</t>
  </si>
  <si>
    <t>M939882570888368131</t>
  </si>
  <si>
    <t>Onsite 人员-导游-普通英文导游-人员劳务费。不含住宿、交通、补贴等费用，每天不超过8小时</t>
  </si>
  <si>
    <t>人/天</t>
  </si>
  <si>
    <t>M939882570952515585</t>
  </si>
  <si>
    <t>搭建制作-印刷-手提袋-无纺布-350mm*250mm*100mm，含彩色logo印刷</t>
  </si>
  <si>
    <t>个</t>
  </si>
  <si>
    <t>M939882571077238785</t>
  </si>
  <si>
    <t>AVL设备类-直播-视频设备-导播台-切换台（HD）-1ME Panasonic AV-HS410 50I 切换台1个、监视器+线缆 或同级设备</t>
  </si>
  <si>
    <t>台/天</t>
  </si>
  <si>
    <t>M939882571174813698</t>
  </si>
  <si>
    <t>接待用车-车辆-车辆物流-运营车辆-50人座大巴车，超公里收费</t>
  </si>
  <si>
    <t>车/公里</t>
  </si>
  <si>
    <t>M939882571202940930</t>
  </si>
  <si>
    <t>AVL设备类-视频-显示器-42 寸等离子显示器-Panasonic TH-42PWD 42″ Plasma Display
松下42 寸等离子显示器</t>
  </si>
  <si>
    <t>M939882571534290945</t>
  </si>
  <si>
    <t>搭建制作-制作-常规背景结构-木质背板-单面木质背板：木结构, 表面贴画面写真（高度3m以上）</t>
  </si>
  <si>
    <t>M939882571538485250</t>
  </si>
  <si>
    <t>搭建制作-制作-板材-雪佛板20mm-密度板单面裱写真画面</t>
  </si>
  <si>
    <t>M939882571853058049</t>
  </si>
  <si>
    <t>搭建制作-制作-常规背景结构-木质背板-双面木质烤漆背板：木质烤漆，含支撑</t>
  </si>
  <si>
    <t>M939882572285198337</t>
  </si>
  <si>
    <t>AVL设备类-音频-Mixer
调音台-YAMAHA CL5 Digital Mixer (72ch)
YAMAHA CL5 数字调音台（72 路）-YAMAHA</t>
  </si>
  <si>
    <t>M939882572377473026</t>
  </si>
  <si>
    <t>AVL设备类-视频-LED斜角屏-P3 LED Display Indoor Screen
国产 P3 斜角屏-光翔</t>
  </si>
  <si>
    <t>M939882572759154689</t>
  </si>
  <si>
    <t>搭建制作-电器-电器-空调-2匹，租赁价，3天为1展期</t>
  </si>
  <si>
    <t>M939882572792709122</t>
  </si>
  <si>
    <t>搭建制作-电器-电器-空调-5匹，租赁价，3天为1展期</t>
  </si>
  <si>
    <t>M939882572793815041</t>
  </si>
  <si>
    <t>AVL设备类-音频-Loudspeaker
高档音箱-全频音箱-JBL、EAW、Meyersound、D&amp;B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</si>
  <si>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</si>
  <si>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</si>
  <si>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</si>
  <si>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</si>
  <si>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</si>
  <si>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M939882573182779393</t>
  </si>
  <si>
    <t>AVL设备类-视频-Video Control System 
操作系统-视频转换器-MAGNIMAGE MIG-590 转换器 --</t>
  </si>
  <si>
    <t>M939882573354618882</t>
  </si>
  <si>
    <t>接待用车-车辆-车辆物流-运营车辆-豪华轿车-奥迪A6，超公里收费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</si>
  <si>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</si>
  <si>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</si>
  <si>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</si>
  <si>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</si>
  <si>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</si>
  <si>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</si>
  <si>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M939882573660930049</t>
  </si>
  <si>
    <t>AVL设备类-灯光-Effect Lights 
效果灯-LED频闪,5头,光束,染色,像素控制以及无极旋转功能于一体-ACME CM560Z</t>
  </si>
  <si>
    <t>M939882573665124354</t>
  </si>
  <si>
    <t>AVL设备类-灯光-Fixture 
常规灯具-Follow Spot (1200w)
追光灯--</t>
  </si>
  <si>
    <t>M939882573765787649</t>
  </si>
  <si>
    <t>AVL设备类-结构-Truss Syste
Truss 结构-TRUSS (520 x 760 mm)
灯光吊架(520 x 760 毫米)--</t>
  </si>
  <si>
    <t>M939882573841158145</t>
  </si>
  <si>
    <t>搭建制作-家具及办公设备-柱头牌-A4柱头牌-说明：铁质喷漆
规格：A4大小</t>
  </si>
  <si>
    <t>M939882573845479426</t>
  </si>
  <si>
    <t>搭建制作-制作-抽奖箱-亚克力材料-50*50*50cm，含画面</t>
  </si>
  <si>
    <t>M939882573849546754</t>
  </si>
  <si>
    <t>搭建制作-制作-地毯-加厚展览地毯-5-7mm</t>
  </si>
  <si>
    <t>M939882573888528385</t>
  </si>
  <si>
    <t>第三方人员类-搭建人员-搭建人员-搭建人工-人员劳务费，每场不超过8小时</t>
  </si>
  <si>
    <t>M939882573925044225</t>
  </si>
  <si>
    <t>搭建制作-印刷-单页-A4彩色双面200克铜板纸-数量(501-5000)</t>
  </si>
  <si>
    <t>张</t>
  </si>
  <si>
    <t>M939882574113787906</t>
  </si>
  <si>
    <t>搭建制作-制作-常规背景结构-木质背板-单面木质烤漆背板：木质烤漆，含支撑</t>
  </si>
  <si>
    <t>M939882574747127809</t>
  </si>
  <si>
    <t>搭建制作-制作-常规背景结构-木质背板-双面木质背板：木结构, 表面刷涂料</t>
  </si>
  <si>
    <t>M939882574831013890</t>
  </si>
  <si>
    <t>搭建制作-制作-灯箱-内嵌灯箱-木结构开凹槽， 藏led550贴片，外表与墙体齐平，深度大于150mm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</si>
  <si>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</si>
  <si>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</si>
  <si>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</si>
  <si>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</si>
  <si>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</si>
  <si>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</si>
  <si>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</si>
  <si>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</si>
  <si>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</si>
  <si>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</si>
  <si>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</si>
  <si>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</si>
  <si>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M939882579960647681</t>
  </si>
  <si>
    <t>搭建制作-家具及办公设备-其他-硒鼓--</t>
  </si>
  <si>
    <t>套</t>
  </si>
  <si>
    <t>M939882580049960961</t>
  </si>
  <si>
    <t>搭建制作-制作-板材-KT板-KT板单面裱写真画面</t>
  </si>
  <si>
    <t>M939882580598181889</t>
  </si>
  <si>
    <t>搭建制作-家具及办公设备-桌椅-单人面包凳-租赁价，3天为1展期</t>
  </si>
  <si>
    <t>M939882581059555330</t>
  </si>
  <si>
    <t>搭建制作-制作-布艺-旗帜布-0.6-0.7米宽幅，无味（环保）油墨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</si>
  <si>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</si>
  <si>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</si>
  <si>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</si>
  <si>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</si>
  <si>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</si>
  <si>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M939882582330556417</t>
  </si>
  <si>
    <t>搭建制作-印刷-单页-A4彩色单面250克铜板纸-数量(1-500)</t>
  </si>
  <si>
    <t>M939882582363983873</t>
  </si>
  <si>
    <t>搭建制作-制作-地台-舞台结构-钢结构地台支撑 高10cm</t>
  </si>
  <si>
    <t>M939882583207165953</t>
  </si>
  <si>
    <t>AVL设备类-视频-Other Video Auxiliary Equipment 
其它视频辅助设备-Apple iMac
Apple 一体机电脑-近两年款机型（设备租赁）</t>
  </si>
  <si>
    <t>M939882583425269761</t>
  </si>
  <si>
    <t>AVL设备类-视频-显示器-65 寸等离子显示器-Panasonic TH-65PF10CK 65″HDTV Plasma Display
松下65 寸等离子显示器（70“）</t>
  </si>
  <si>
    <t>M939882584503078914</t>
  </si>
  <si>
    <t>搭建制作-制作-桁架-宝丽布+桁架-3.2m宽幅，黑底材质+无味（环保）油墨</t>
  </si>
  <si>
    <t>M939882584591286273</t>
  </si>
  <si>
    <t>搭建制作-家具及办公设备-桌椅-IBM长桌-1200*400，租赁价，3天为1展期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</si>
  <si>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</si>
  <si>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</si>
  <si>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</si>
  <si>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</si>
  <si>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</si>
  <si>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</si>
  <si>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</si>
  <si>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</si>
  <si>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M939882586844733441</t>
  </si>
  <si>
    <t>搭建制作-制作-布艺-单片铁架綳软膜--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</si>
  <si>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</si>
  <si>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</si>
  <si>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</si>
  <si>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</si>
  <si>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M939882588072558593</t>
  </si>
  <si>
    <t>AVL设备类-音频-Other Audio Auxiliary Equipment 
其它音频辅助设备-5G无线数字内通，LT750 主机-LAON</t>
  </si>
  <si>
    <t>M939882588298924034</t>
  </si>
  <si>
    <t>搭建制作-制作-常规背景结构-木质背板-异形木质背板：木结构, 表面刷涂料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</si>
  <si>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</si>
  <si>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</si>
  <si>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</si>
  <si>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</si>
  <si>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M939882589835272194</t>
  </si>
  <si>
    <t>AVL设备类-直播-摄像设备-高清摄像机（天眼）-SONY-2580</t>
  </si>
  <si>
    <t>M939882589917925378</t>
  </si>
  <si>
    <t>搭建制作-制作-布艺-旗帜布-1.1-1.2米宽幅，无味（环保）油墨</t>
  </si>
  <si>
    <t>M939882590615412737</t>
  </si>
  <si>
    <t>AVL设备类-结构-Truss Syste
Truss 结构-TRUSS (600 x 1200mm)
灯光吊架(600 x 1200 毫米)--</t>
  </si>
  <si>
    <t>M939882590997094402</t>
  </si>
  <si>
    <t>搭建制作-制作-装饰材料-油漆-亮面漆</t>
  </si>
  <si>
    <t>M939882591068397569</t>
  </si>
  <si>
    <t>AVL设备类-音频-Mixer
调音台-Digico SD8 Digital Sound Console 数字调音台-Digico</t>
  </si>
  <si>
    <t>M939882591671144450</t>
  </si>
  <si>
    <t>AVL设备类-音频-Loudspeaker
中档音箱-线阵反送-JBL、Hivi、JVC、Peavey Electronics</t>
  </si>
  <si>
    <t>M939882592322494466</t>
  </si>
  <si>
    <t>搭建制作-家具及办公设备-其他-移动白板-移动白板，1200*900mm</t>
  </si>
  <si>
    <t>M939882592371720193</t>
  </si>
  <si>
    <t>AVL设备类-视频-Screen 投影幕-300″Front/Rear Fast-fold Screen
300 寸正/背折叠投影幕--</t>
  </si>
  <si>
    <t>块</t>
  </si>
  <si>
    <t>M939882593421402114</t>
  </si>
  <si>
    <t>搭建制作-制作-指引-易拉宝-铝合金材质，120*200cm，含写真画面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</si>
  <si>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</si>
  <si>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</si>
  <si>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M939882593764102146</t>
  </si>
  <si>
    <t>AVL设备类-灯光-电脑灯-电脑图案灯2000W SPOT-FINEART SPOT 1000E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</si>
  <si>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</si>
  <si>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</si>
  <si>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</si>
  <si>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</si>
  <si>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</si>
  <si>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</si>
  <si>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</si>
  <si>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</si>
  <si>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M939882595458600961</t>
  </si>
  <si>
    <t>接待用车-车辆-车辆物流-运营车辆-中型车-考斯特，超公里收费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</si>
  <si>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</si>
  <si>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</si>
  <si>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</si>
  <si>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</si>
  <si>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</si>
  <si>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</si>
  <si>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</si>
  <si>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</si>
  <si>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</si>
  <si>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</si>
  <si>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</si>
  <si>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</si>
  <si>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</si>
  <si>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</si>
  <si>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</si>
  <si>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M939882599195725825</t>
  </si>
  <si>
    <t>搭建制作-制作-布艺-AV架弹力布0.6m*0.6m-內遮光布+弾力布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</si>
  <si>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</si>
  <si>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</si>
  <si>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</si>
  <si>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</si>
  <si>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</si>
  <si>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</si>
  <si>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</si>
  <si>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</si>
  <si>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M939882601309655041</t>
  </si>
  <si>
    <t>搭建制作-制作-板材-KT板-KT板双面裱写真画面</t>
  </si>
  <si>
    <t>M939882601838264322</t>
  </si>
  <si>
    <t>搭建制作-展示灯具-筒灯-节能灯-15W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</si>
  <si>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</si>
  <si>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</si>
  <si>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</si>
  <si>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</si>
  <si>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</si>
  <si>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</si>
  <si>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</si>
  <si>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</si>
  <si>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M939882603784294401</t>
  </si>
  <si>
    <t>搭建制作-制作-立体雕刻字-不锈钢字--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</si>
  <si>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</si>
  <si>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</si>
  <si>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</si>
  <si>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</si>
  <si>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M939882604723818498</t>
  </si>
  <si>
    <t>AVL设备类-视频-Video Control System 
操作系统-视频处理器-MAGNIMAGE MIG-V3 2K视频处理器--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</si>
  <si>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</si>
  <si>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</si>
  <si>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</si>
  <si>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</si>
  <si>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</si>
  <si>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</si>
  <si>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</si>
  <si>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</si>
  <si>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</si>
  <si>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</si>
  <si>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</si>
  <si>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</si>
  <si>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</si>
  <si>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</si>
  <si>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</si>
  <si>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</si>
  <si>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</si>
  <si>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M939882608213606402</t>
  </si>
  <si>
    <t>搭建制作-制作-地毯-圈绒地毯--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</si>
  <si>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</si>
  <si>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</si>
  <si>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</si>
  <si>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</si>
  <si>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M939882609882812417</t>
  </si>
  <si>
    <t>AVL设备类-视频-显示器-100寸等离子-小米/夏普100吋等离子电视</t>
  </si>
  <si>
    <t>M939882609983602689</t>
  </si>
  <si>
    <t>搭建制作-制作-地台结构-地台包边-宽度35mm，厚度6mm铝合金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</si>
  <si>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</si>
  <si>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</si>
  <si>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</si>
  <si>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</si>
  <si>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</si>
  <si>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</si>
  <si>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M939882611997974530</t>
  </si>
  <si>
    <t>搭建制作-制作-网格架-铁丝网格架-黑色铁丝网架，喷漆加槽钢固定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</si>
  <si>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</si>
  <si>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</si>
  <si>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</si>
  <si>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</si>
  <si>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</si>
  <si>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</si>
  <si>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</si>
  <si>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</si>
  <si>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</si>
  <si>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</si>
  <si>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</si>
  <si>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</si>
  <si>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</si>
  <si>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</si>
  <si>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</si>
  <si>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</si>
  <si>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</si>
  <si>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</si>
  <si>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</si>
  <si>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</si>
  <si>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</si>
  <si>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</si>
  <si>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</si>
  <si>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</si>
  <si>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场</t>
  </si>
  <si>
    <t>M939882616262348801</t>
  </si>
  <si>
    <t>搭建制作-制作-立体雕刻字-乳胶漆立体字--</t>
  </si>
  <si>
    <t>M939882616602087426</t>
  </si>
  <si>
    <t>搭建制作-制作-常规背景结构-木质背板-双面木质背板：木结构, 表面喷漆</t>
  </si>
  <si>
    <t>M939882617147346946</t>
  </si>
  <si>
    <t>AVL设备类-结构-Truss Syste
Truss 结构-TRUSS (1000 x 1600mm)
灯光吊架(1000 x 1600 毫米)--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</si>
  <si>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</si>
  <si>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</si>
  <si>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</si>
  <si>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</si>
  <si>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</si>
  <si>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</si>
  <si>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辆/小时</t>
  </si>
  <si>
    <t>M939882618426609666</t>
  </si>
  <si>
    <t>接待用车-车辆-车辆物流-运营车辆-接送机-奥迪A6，60公里内，高速费另计</t>
  </si>
  <si>
    <t>M939882619102019586</t>
  </si>
  <si>
    <t>搭建制作-车辆-车辆物流-货车-市内运输-6.2m 货车，距离30km内</t>
  </si>
  <si>
    <t>M939882619487768577</t>
  </si>
  <si>
    <t>搭建制作-制作-布艺-旗帜布-0.8-1米宽幅，无味（环保）油墨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</si>
  <si>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</si>
  <si>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</si>
  <si>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</si>
  <si>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</si>
  <si>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</si>
  <si>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</si>
  <si>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</si>
  <si>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</si>
  <si>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</si>
  <si>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</si>
  <si>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</si>
  <si>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</si>
  <si>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</si>
  <si>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</si>
  <si>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</si>
  <si>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</si>
  <si>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</si>
  <si>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</si>
  <si>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</si>
  <si>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</si>
  <si>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</si>
  <si>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</si>
  <si>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</si>
  <si>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</si>
  <si>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</si>
  <si>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</si>
  <si>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</si>
  <si>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</si>
  <si>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</si>
  <si>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</si>
  <si>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</si>
  <si>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</si>
  <si>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M939882627565998081</t>
  </si>
  <si>
    <t>搭建制作-印刷-主持人手卡-彩色单面157克铜板纸-150mm*100mm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</si>
  <si>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</si>
  <si>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</si>
  <si>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</si>
  <si>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</si>
  <si>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</si>
  <si>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</si>
  <si>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</si>
  <si>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</si>
  <si>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</si>
  <si>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</si>
  <si>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</si>
  <si>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</si>
  <si>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M939882629491183617</t>
  </si>
  <si>
    <t>搭建制作-印刷-服装-卫衣-400g纯棉，丝印单色logo，热转印面积≤20*30cm，50件起订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</si>
  <si>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</si>
  <si>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</si>
  <si>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</si>
  <si>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</si>
  <si>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M939882630543953922</t>
  </si>
  <si>
    <t>AVL设备类-音频-Microphone
话筒-SHURE UHF Wireless Lapel Mic WL183
SHURE WL183 无线领夹话筒-SHURE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</si>
  <si>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</si>
  <si>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</si>
  <si>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</si>
  <si>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</si>
  <si>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</si>
  <si>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</si>
  <si>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M939882632133595137</t>
  </si>
  <si>
    <t>搭建制作-制作-布艺-AV架弹力布0.4m*0.4m-內遮光布+弾力布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</si>
  <si>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</si>
  <si>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</si>
  <si>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</si>
  <si>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</si>
  <si>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M939882632889802753</t>
  </si>
  <si>
    <t>AVL设备类-音频-Mixer
调音台-YAMAHA LS9-32 Digital Mixer (32ch)
YAMAHA LS9-32 数字调音台（32 路）-YAMAHA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</si>
  <si>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</si>
  <si>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</si>
  <si>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</si>
  <si>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</si>
  <si>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M939882634218291202</t>
  </si>
  <si>
    <t>AVL设备类-结构-Windlass 
葫芦-Imported CM Brand Electric Windlass 2 Ton
进口CM 电动葫芦2 吨--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</si>
  <si>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</si>
  <si>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</si>
  <si>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</si>
  <si>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</si>
  <si>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</si>
  <si>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</si>
  <si>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M939882635637071873</t>
  </si>
  <si>
    <t>搭建制作-制作-抽奖箱-kt板材料-50*50*50cm，含画面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</si>
  <si>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</si>
  <si>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</si>
  <si>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</si>
  <si>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</si>
  <si>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</si>
  <si>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</si>
  <si>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M939882637401767938</t>
  </si>
  <si>
    <t>搭建制作-制作-布艺-黑、白丝绒布--</t>
  </si>
  <si>
    <t>M939882637544247297</t>
  </si>
  <si>
    <t>搭建制作-制作-立体雕刻字-乳胶漆立体字+底座--</t>
  </si>
  <si>
    <t>M939882638034980866</t>
  </si>
  <si>
    <t>搭建制作-制作-常规背景结构-木质背板-单面木质背板：木结构, 表面喷漆</t>
  </si>
  <si>
    <t>M939882638584434690</t>
  </si>
  <si>
    <t>搭建制作-制作-布艺-条幅布-0.8-1米宽幅，无味（环保）油墨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</si>
  <si>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</si>
  <si>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</si>
  <si>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</si>
  <si>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</si>
  <si>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</si>
  <si>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</si>
  <si>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</si>
  <si>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</si>
  <si>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M939882641622343681</t>
  </si>
  <si>
    <t>接待用车-车辆-车辆物流-运营车辆-50人座大巴车，1天8小时 or 100km计算，超出公里数及时间另计费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</si>
  <si>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</si>
  <si>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</si>
  <si>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</si>
  <si>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</si>
  <si>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</si>
  <si>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</si>
  <si>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</si>
  <si>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</si>
  <si>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</si>
  <si>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</si>
  <si>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M939882644217384961</t>
  </si>
  <si>
    <t>搭建制作-制作-地毯-普通展览地毯-3mm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</si>
  <si>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</si>
  <si>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</si>
  <si>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</si>
  <si>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</si>
  <si>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</si>
  <si>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</si>
  <si>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</si>
  <si>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</si>
  <si>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M939882646599749633</t>
  </si>
  <si>
    <t>搭建制作-家具及办公设备-桌椅-三人面包凳-租赁价，3天为1展期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</si>
  <si>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</si>
  <si>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</si>
  <si>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</si>
  <si>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</si>
  <si>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</si>
  <si>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</si>
  <si>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</si>
  <si>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</si>
  <si>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</si>
  <si>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</si>
  <si>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</si>
  <si>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</si>
  <si>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M939882649518985217</t>
  </si>
  <si>
    <t>搭建制作-制作-钢结构-20工字钢--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</si>
  <si>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</si>
  <si>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</si>
  <si>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</si>
  <si>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</si>
  <si>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</si>
  <si>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</si>
  <si>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</si>
  <si>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</si>
  <si>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</si>
  <si>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</si>
  <si>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</si>
  <si>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</si>
  <si>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</si>
  <si>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</si>
  <si>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</si>
  <si>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</si>
  <si>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</si>
  <si>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</si>
  <si>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</si>
  <si>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</si>
  <si>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</si>
  <si>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</si>
  <si>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</si>
  <si>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M939882656939941889</t>
  </si>
  <si>
    <t>AVL设备类-视频-Other Video Auxiliary Equipment 
其它视频辅助设备-触摸屏-65’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</si>
  <si>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</si>
  <si>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</si>
  <si>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</si>
  <si>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</si>
  <si>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</si>
  <si>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</si>
  <si>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</si>
  <si>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</si>
  <si>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M939882659347472386</t>
  </si>
  <si>
    <t>搭建制作-制作-地台-舞台结构-钢结构地台支撑 高100cm</t>
  </si>
  <si>
    <t>M939882660319444993</t>
  </si>
  <si>
    <t>AVL设备类-视频-进口投影-激光投影机 22000流明-Barco、Panasonic同等级高端激光投影机</t>
  </si>
  <si>
    <t>M939882660642279426</t>
  </si>
  <si>
    <t>搭建制作-制作-地面材质-美工地贴-加厚地贴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</si>
  <si>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</si>
  <si>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</si>
  <si>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M939882661183344641</t>
  </si>
  <si>
    <t>搭建制作-制作-指引-注水道旗-高度3米，加强铝合金旗杆，5级以上抗风性，双面画面旗帜布120cmx380cm（含30升以上升注水量配重支撑）</t>
  </si>
  <si>
    <t>M939882661250453506</t>
  </si>
  <si>
    <t>AVL设备类-视频-LED-P3 LED Display Indoor Screen
国产 P3 室内显示屏-光翔</t>
  </si>
  <si>
    <t>M939882661946707970</t>
  </si>
  <si>
    <t>接待用车-车辆-车辆物流-运营车辆-50人座大巴车，超时间收费</t>
  </si>
  <si>
    <t>M939882661967806465</t>
  </si>
  <si>
    <t>AVL设备类-音频-Loudspeaker
中档音箱-全频音箱-力素(NEXO)、JBL、JVC</t>
  </si>
  <si>
    <t>M939882662508871682</t>
  </si>
  <si>
    <t>搭建制作-印刷-喷绘宝丽布-宝丽布-喷绘UV，5m宽幅，黑底材质+无味（环保）油墨</t>
  </si>
  <si>
    <t>M939882663037353986</t>
  </si>
  <si>
    <t>搭建制作-印刷-喷绘宝丽布-宝丽布-喷绘UV，3.2m宽幅，黑底材质+无味（环保）油墨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</si>
  <si>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</si>
  <si>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</si>
  <si>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</si>
  <si>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</si>
  <si>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</si>
  <si>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</si>
  <si>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</si>
  <si>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</si>
  <si>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M939882665075658754</t>
  </si>
  <si>
    <t>搭建制作-制作-桁架-UV宝丽布+桁架-5m宽幅，黑底材质+无味（环保）油墨</t>
  </si>
  <si>
    <t>M939882666360348674</t>
  </si>
  <si>
    <t>搭建制作-制作-灯箱字-亚克力围边立体字-含led550贴片，含损耗，高度60cm以内,字体高度50CM以内</t>
  </si>
  <si>
    <t>M939882666888830977</t>
  </si>
  <si>
    <t>搭建制作-隔离物-隔离物-一米栏-租赁价，3天为1展期</t>
  </si>
  <si>
    <t>M939882667164549121</t>
  </si>
  <si>
    <t>搭建制作-制作-装饰材料-喷漆-金属漆，三层喷漆</t>
  </si>
  <si>
    <t>M939882670754746370</t>
  </si>
  <si>
    <t>搭建制作-制作-展台-木制防火板-高度1米内，含抽屉、开门</t>
  </si>
  <si>
    <t>M939882671136428033</t>
  </si>
  <si>
    <t>Onsite 人员-导游-高级中文导游-人员劳务费。不含住宿、交通、补贴等费用，每天不超过8小时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</si>
  <si>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</si>
  <si>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</si>
  <si>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</si>
  <si>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</si>
  <si>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</si>
  <si>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</si>
  <si>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M939882672902356993</t>
  </si>
  <si>
    <t>AVL设备类-音频-Mixer
调音台-YAMAHA 01V96 Digital Mixer (16 ch)
YAMAHA 01V96 数字调音台（16 路）-YAMAHA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</si>
  <si>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</si>
  <si>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</si>
  <si>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</si>
  <si>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</si>
  <si>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M939882674462511105</t>
  </si>
  <si>
    <t>AVL设备类-视频-显示器-70寸等离子显示器-夏普70液晶电视 70SU665A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</si>
  <si>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</si>
  <si>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</si>
  <si>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</si>
  <si>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</si>
  <si>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</si>
  <si>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</si>
  <si>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</si>
  <si>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</si>
  <si>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</si>
  <si>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</si>
  <si>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M939882677496225794</t>
  </si>
  <si>
    <t>搭建制作-制作-钢结构-32U型钢-壁厚10mm</t>
  </si>
  <si>
    <t>M939882678027796482</t>
  </si>
  <si>
    <t>AVL设备类-音频-Loudspeaker
高档音箱-线阵低音音箱-L-acoustics、D&amp;B、EAW、Meyersound、C-MARK</t>
  </si>
  <si>
    <t>M939882678262677505</t>
  </si>
  <si>
    <t>搭建制作-家具及办公设备-其他-穿衣镜（小）-含折旧维护费，租赁价，3天为1展期</t>
  </si>
  <si>
    <t>M939882678409351170</t>
  </si>
  <si>
    <t>AVL设备类-结构-Windlass 
葫芦-Electric Windlass controller
电动葫芦控制器--</t>
  </si>
  <si>
    <t>M939882679076372482</t>
  </si>
  <si>
    <t>AVL设备类-视频-显示器-32″ LCD HDTV
32 寸高清液晶电视--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</si>
  <si>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</si>
  <si>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</si>
  <si>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</si>
  <si>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</si>
  <si>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</si>
  <si>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</si>
  <si>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</si>
  <si>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</si>
  <si>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</si>
  <si>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</si>
  <si>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</si>
  <si>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</si>
  <si>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</si>
  <si>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</si>
  <si>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</si>
  <si>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</si>
  <si>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</si>
  <si>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</si>
  <si>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</si>
  <si>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</si>
  <si>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</si>
  <si>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</si>
  <si>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</si>
  <si>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</si>
  <si>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</si>
  <si>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</si>
  <si>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</si>
  <si>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</si>
  <si>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</si>
  <si>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</si>
  <si>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</si>
  <si>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</si>
  <si>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M939882688505040898</t>
  </si>
  <si>
    <t>搭建制作-印刷-单页-A4彩色双面157克铜板纸-数量(1-500)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</si>
  <si>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</si>
  <si>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</si>
  <si>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</si>
  <si>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</si>
  <si>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</si>
  <si>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</si>
  <si>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</si>
  <si>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</si>
  <si>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M939882692436336641</t>
  </si>
  <si>
    <t>搭建制作-印刷-手提袋-纸质快印-350mm*250mm*100mm（1-500）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</si>
  <si>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</si>
  <si>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</si>
  <si>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</si>
  <si>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</si>
  <si>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</si>
  <si>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</si>
  <si>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</si>
  <si>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</si>
  <si>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</si>
  <si>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</si>
  <si>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</si>
  <si>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</si>
  <si>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</si>
  <si>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</si>
  <si>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M939882698005266434</t>
  </si>
  <si>
    <t>搭建制作-家具及办公设备-其他-墨盒-墨盒（黑、黄、红、蓝四色为一套）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</si>
  <si>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</si>
  <si>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</si>
  <si>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</si>
  <si>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</si>
  <si>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</si>
  <si>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</si>
  <si>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</si>
  <si>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</si>
  <si>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</si>
  <si>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</si>
  <si>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</si>
  <si>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</si>
  <si>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</si>
  <si>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</si>
  <si>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</si>
  <si>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</si>
  <si>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</si>
  <si>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</si>
  <si>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</si>
  <si>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</si>
  <si>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</si>
  <si>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</si>
  <si>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</si>
  <si>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</si>
  <si>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M939882705739436034</t>
  </si>
  <si>
    <t>AVL设备类-视频-Video Control System 
操作系统--视频播放器-hirender - S3--品牌：hirender 媒体播控服务器</t>
  </si>
  <si>
    <t>M939882706067824642</t>
  </si>
  <si>
    <t>AVL设备类-音频-Mixer
调音台-MIDAS M32 （32路数字调音台）-MIDAS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</si>
  <si>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</si>
  <si>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</si>
  <si>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</si>
  <si>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</si>
  <si>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</si>
  <si>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</si>
  <si>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</si>
  <si>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</si>
  <si>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</si>
  <si>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</si>
  <si>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</si>
  <si>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</si>
  <si>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</si>
  <si>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</si>
  <si>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M939882717231828994</t>
  </si>
  <si>
    <t>搭建制作-印刷-海报-彩色单面印刷250克-420mm X 570mm，数量(1-500)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</si>
  <si>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</si>
  <si>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</si>
  <si>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</si>
  <si>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</si>
  <si>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M947580275672793089</t>
  </si>
  <si>
    <t>搭建制作-印刷-软膜-高清UV软膜喷绘-单层模式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</si>
  <si>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</si>
  <si>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</si>
  <si>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</si>
  <si>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M947580276067057665</t>
  </si>
  <si>
    <t>AVL设备类-直播-摄像设备-其他摄像机镜头-7倍长焦镜头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</si>
  <si>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</si>
  <si>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</si>
  <si>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M947580276683620353</t>
  </si>
  <si>
    <t>搭建制作-制作-装饰材料-钢化玻璃-普通清玻璃12mm钢化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</si>
  <si>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</si>
  <si>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</si>
  <si>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</si>
  <si>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</si>
  <si>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</si>
  <si>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</si>
  <si>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</si>
  <si>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</si>
  <si>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</si>
  <si>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</si>
  <si>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</si>
  <si>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</si>
  <si>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</si>
  <si>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</si>
  <si>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</si>
  <si>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</si>
  <si>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</si>
  <si>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</si>
  <si>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</si>
  <si>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</si>
  <si>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</si>
  <si>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</si>
  <si>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</si>
  <si>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</si>
  <si>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M947580288083738625</t>
  </si>
  <si>
    <t>第三方人员类-内容制作-H5-H5模块开发-基于功能需求的定制化模块后端程序开发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</si>
  <si>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</si>
  <si>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</si>
  <si>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</si>
  <si>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</si>
  <si>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M947580290173657089</t>
  </si>
  <si>
    <t>搭建制作-印刷-证件-PVC彩色印刷+挂绳（含挂绳印刷）-125mm X 95mm，挂绳1cm宽，尼龙，含单色logo印刷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</si>
  <si>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</si>
  <si>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</si>
  <si>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</si>
  <si>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</si>
  <si>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</si>
  <si>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</si>
  <si>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</si>
  <si>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</si>
  <si>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M947580298302218241</t>
  </si>
  <si>
    <t>搭建制作-制作-常规背景结构-木质背板-异形木质背板：木结构, 表面贴画面写真</t>
  </si>
  <si>
    <t>M947580299779252225</t>
  </si>
  <si>
    <t>搭建制作-印刷-平板UV-平板UV-门幅2.4X1.2m</t>
  </si>
  <si>
    <t>M947580300223848450</t>
  </si>
  <si>
    <t>搭建制作-制作-地台面材-淋油板-15mm</t>
  </si>
  <si>
    <t>M947580300494684162</t>
  </si>
  <si>
    <t>搭建制作-制作-机械结构-液压升降机-承重2吨以内</t>
  </si>
  <si>
    <t>M947580300788285441</t>
  </si>
  <si>
    <t>搭建制作-家具及办公设备-桌椅-单人沙发-布艺/皮质 简易沙发，租赁价，3天为1展期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</si>
  <si>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</si>
  <si>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</si>
  <si>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</si>
  <si>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</si>
  <si>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</si>
  <si>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</si>
  <si>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</si>
  <si>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</si>
  <si>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</si>
  <si>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</si>
  <si>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</si>
  <si>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</si>
  <si>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M947580312335204354</t>
  </si>
  <si>
    <t>AVL设备类-视频-Other Video Auxiliary Equipment 
其它视频辅助设备-光纤线-Optical Filber System（100m/条，100米内部不计费
大于100米按每条计费）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</si>
  <si>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</si>
  <si>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</si>
  <si>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</si>
  <si>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</si>
  <si>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</si>
  <si>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</si>
  <si>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</si>
  <si>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</si>
  <si>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</si>
  <si>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</si>
  <si>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</si>
  <si>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</si>
  <si>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M947580332406104065</t>
  </si>
  <si>
    <t>搭建制作-制作-装饰材料-防水乳胶漆-中南等国产品牌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</si>
  <si>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</si>
  <si>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</si>
  <si>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</si>
  <si>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</si>
  <si>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M947580338248769537</t>
  </si>
  <si>
    <t>AVL设备类-特效-烟雾、水雾油化物-Fog Machine
烟机、雾机--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</si>
  <si>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</si>
  <si>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</si>
  <si>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</si>
  <si>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</si>
  <si>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</si>
  <si>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</si>
  <si>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</si>
  <si>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</si>
  <si>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</si>
  <si>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</si>
  <si>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</si>
  <si>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</si>
  <si>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</si>
  <si>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</si>
  <si>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</si>
  <si>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</si>
  <si>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M947580356200390658</t>
  </si>
  <si>
    <t>搭建制作-制作-地台-舞台结构-木结构，LED支撑地台 高40cm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</si>
  <si>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</si>
  <si>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</si>
  <si>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</si>
  <si>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</si>
  <si>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</si>
  <si>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</si>
  <si>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</si>
  <si>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</si>
  <si>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</si>
  <si>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</si>
  <si>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</si>
  <si>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</si>
  <si>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</si>
  <si>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</si>
  <si>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</si>
  <si>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</si>
  <si>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</si>
  <si>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</si>
  <si>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</si>
  <si>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</si>
  <si>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</si>
  <si>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</si>
  <si>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</si>
  <si>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</si>
  <si>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M947580416303611905</t>
  </si>
  <si>
    <t>搭建制作-印刷-写真刀刮布-刀刮布-喷绘UV，5m宽幅，刀刮布+无味（环保）油墨</t>
  </si>
  <si>
    <t>M947580418397724673</t>
  </si>
  <si>
    <t>搭建制作-制作-钢结构-桁架-200mm*200mm桁架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</si>
  <si>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</si>
  <si>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</si>
  <si>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</si>
  <si>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</si>
  <si>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M947580436146864130</t>
  </si>
  <si>
    <t>搭建制作-制作-灯带-RGB 灯带-含电线，变压器</t>
  </si>
  <si>
    <t>M947580436542922753</t>
  </si>
  <si>
    <t>AVL设备类-视频-Video Control System 
操作系统--视频处理器-V6服务器-高清视频处理器-MAGNIMAGA V6服务器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</si>
  <si>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</si>
  <si>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</si>
  <si>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</si>
  <si>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</si>
  <si>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</si>
  <si>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</si>
  <si>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</si>
  <si>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</si>
  <si>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M947580461448060929</t>
  </si>
  <si>
    <t>搭建制作-制作-装饰材料-铝塑板-国产，单面板</t>
  </si>
  <si>
    <t>M947580463028158466</t>
  </si>
  <si>
    <t>AVL设备类-视频-显示器-19-22″ LCD Display
19-22 寸液晶显示器--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</si>
  <si>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</si>
  <si>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</si>
  <si>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</si>
  <si>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</si>
  <si>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</si>
  <si>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</si>
  <si>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</si>
  <si>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</si>
  <si>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</si>
  <si>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</si>
  <si>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</si>
  <si>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</si>
  <si>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</si>
  <si>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</si>
  <si>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</si>
  <si>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</si>
  <si>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M947580481583759362</t>
  </si>
  <si>
    <t>搭建制作-制作-装饰材料-不锈钢-304 镜面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</si>
  <si>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</si>
  <si>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</si>
  <si>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</si>
  <si>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</si>
  <si>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</si>
  <si>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</si>
  <si>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</si>
  <si>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</si>
  <si>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</si>
  <si>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</si>
  <si>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</si>
  <si>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</si>
  <si>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</si>
  <si>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</si>
  <si>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</si>
  <si>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</si>
  <si>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</si>
  <si>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</si>
  <si>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</si>
  <si>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</si>
  <si>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</si>
  <si>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</si>
  <si>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</si>
  <si>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</si>
  <si>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</si>
  <si>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</si>
  <si>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</si>
  <si>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M947580518424125441</t>
  </si>
  <si>
    <t>搭建制作-印刷-写真-3M进口地贴-3M进口加厚地贴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</si>
  <si>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</si>
  <si>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</si>
  <si>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</si>
  <si>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</si>
  <si>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</si>
  <si>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</si>
  <si>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M947580523184021506</t>
  </si>
  <si>
    <t>AVL设备类-视频-Other Video Auxiliary Equipment 
其它视频辅助设备-光纤传输处理器-Optic fiber cables between all dispaly and playback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</si>
  <si>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</si>
  <si>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</si>
  <si>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</si>
  <si>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</si>
  <si>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</si>
  <si>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</si>
  <si>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M947580535979687938</t>
  </si>
  <si>
    <t>搭建制作-制作-背景板基础结构-30方管钢结构龙骨，5厘板多层阻燃板封面-厚度50mm以内</t>
  </si>
  <si>
    <t>M947580537498025985</t>
  </si>
  <si>
    <t>AVL设备类-直播-摄像设备-8米摄像摇臂-每场为2天，每增加1天按0.5场计费</t>
  </si>
  <si>
    <t>M947580539139153922</t>
  </si>
  <si>
    <t>AVL设备类-灯光-电脑灯-电脑光束灯1500W BEAM-FINE1500</t>
  </si>
  <si>
    <t>M947580539385462785</t>
  </si>
  <si>
    <t>搭建制作-车辆-车辆物流-货车-市内运输-7.2m 货车，距离30km内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</si>
  <si>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</si>
  <si>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</si>
  <si>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</si>
  <si>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</si>
  <si>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</si>
  <si>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</si>
  <si>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</si>
  <si>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</si>
  <si>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</si>
  <si>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</si>
  <si>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</si>
  <si>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</si>
  <si>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</si>
  <si>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</si>
  <si>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</si>
  <si>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</si>
  <si>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</si>
  <si>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</si>
  <si>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</si>
  <si>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</si>
  <si>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</si>
  <si>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</si>
  <si>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</si>
  <si>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</si>
  <si>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</si>
  <si>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</si>
  <si>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</si>
  <si>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</si>
  <si>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</si>
  <si>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</si>
  <si>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</si>
  <si>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</si>
  <si>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</si>
  <si>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</si>
  <si>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</si>
  <si>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</si>
  <si>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M947580619019673601</t>
  </si>
  <si>
    <t>AVL设备类-灯光-Fixture 
常规灯具-Follow Spot (2500w)
追光灯--</t>
  </si>
  <si>
    <t>M947580623726321666</t>
  </si>
  <si>
    <t>AVL设备类-视频-进口投影-激光投影机 12000流明以下-Barco、Panasonic同等级高端激光投影机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</si>
  <si>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</si>
  <si>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</si>
  <si>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</si>
  <si>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</si>
  <si>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M947580633473245185</t>
  </si>
  <si>
    <t>AVL设备类-视频-Other Video Auxiliary Equipment 
其它视频辅助设备-专业提示翻页器（一托四）-PerfectCue</t>
  </si>
  <si>
    <t>M947580635650088962</t>
  </si>
  <si>
    <t>AVL设备类-视频-Video Control System 
操作系统--视频处理器-D12-高清视频处理器-NOVASTAR-D12服务器兼容大中小活动场景</t>
  </si>
  <si>
    <t>M947580638287151105</t>
  </si>
  <si>
    <t>搭建制作-制作-装饰材料-钢化玻璃-超白玻璃12mm钢化</t>
  </si>
  <si>
    <t>M947580638563975169</t>
  </si>
  <si>
    <t>AVL设备类-视频-Video Control System 
操作系统-控台-H6视频控制器-中小型控台-MAGNIMAGA H6 Event Controller 小型视频控制器控台</t>
  </si>
  <si>
    <t>M947580642049441794</t>
  </si>
  <si>
    <t>搭建制作-印刷-单页-A4彩色单面200克铜板纸-数量(501-5000)</t>
  </si>
  <si>
    <t>M947580646101139457</t>
  </si>
  <si>
    <t>搭建制作-车辆-车辆物流-货车-市内运输-9.6m 货车，距离30km内</t>
  </si>
  <si>
    <t>M947580646654787585</t>
  </si>
  <si>
    <t>搭建制作-制作-装饰材料-波音片-国产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</si>
  <si>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</si>
  <si>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</si>
  <si>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</si>
  <si>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</si>
  <si>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</si>
  <si>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</si>
  <si>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</si>
  <si>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</si>
  <si>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</si>
  <si>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</si>
  <si>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</si>
  <si>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</si>
  <si>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</si>
  <si>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</si>
  <si>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</si>
  <si>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</si>
  <si>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</si>
  <si>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</si>
  <si>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</si>
  <si>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</si>
  <si>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</si>
  <si>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</si>
  <si>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</si>
  <si>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</si>
  <si>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</si>
  <si>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</si>
  <si>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</si>
  <si>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</si>
  <si>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</si>
  <si>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</si>
  <si>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</si>
  <si>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</si>
  <si>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</si>
  <si>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</si>
  <si>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</si>
  <si>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</si>
  <si>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</si>
  <si>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</si>
  <si>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</si>
  <si>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</si>
  <si>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</si>
  <si>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</si>
  <si>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</si>
  <si>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</si>
  <si>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</si>
  <si>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</si>
  <si>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</si>
  <si>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</si>
  <si>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</si>
  <si>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M947580716159754242</t>
  </si>
  <si>
    <t>搭建制作-家具及办公设备-桌椅-吧桌-租赁价，3天为1展期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</si>
  <si>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</si>
  <si>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</si>
  <si>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</si>
  <si>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</si>
  <si>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</si>
  <si>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</si>
  <si>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</si>
  <si>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</si>
  <si>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</si>
  <si>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</si>
  <si>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</si>
  <si>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</si>
  <si>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</si>
  <si>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</si>
  <si>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M947580743903920130</t>
  </si>
  <si>
    <t>搭建制作-车辆-车辆物流-货车-市内运输-15m 货车，距离30km内</t>
  </si>
  <si>
    <t>M947580752246390785</t>
  </si>
  <si>
    <t>搭建制作-车辆-车辆物流-货车-市内运输-金杯车运输，距离30km内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</si>
  <si>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</si>
  <si>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</si>
  <si>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</si>
  <si>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</si>
  <si>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</si>
  <si>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</si>
  <si>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</si>
  <si>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</si>
  <si>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</si>
  <si>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</si>
  <si>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</si>
  <si>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</si>
  <si>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M947580775809990658</t>
  </si>
  <si>
    <t>搭建制作-制作-钢结构-16U型钢-壁厚8mm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</si>
  <si>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</si>
  <si>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</si>
  <si>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</si>
  <si>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</si>
  <si>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</si>
  <si>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</si>
  <si>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</si>
  <si>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</si>
  <si>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</si>
  <si>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</si>
  <si>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</si>
  <si>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</si>
  <si>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</si>
  <si>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</si>
  <si>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</si>
  <si>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</si>
  <si>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</si>
  <si>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</si>
  <si>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</si>
  <si>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</si>
  <si>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</si>
  <si>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</si>
  <si>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</si>
  <si>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</si>
  <si>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</si>
  <si>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</si>
  <si>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</si>
  <si>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</si>
  <si>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</si>
  <si>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</si>
  <si>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</si>
  <si>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</si>
  <si>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</si>
  <si>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</si>
  <si>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</si>
  <si>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</si>
  <si>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</si>
  <si>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</si>
  <si>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</si>
  <si>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</si>
  <si>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</si>
  <si>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</si>
  <si>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</si>
  <si>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</si>
  <si>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</si>
  <si>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</si>
  <si>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</si>
  <si>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</si>
  <si>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</si>
  <si>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</si>
  <si>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</si>
  <si>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</si>
  <si>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</si>
  <si>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</si>
  <si>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</si>
  <si>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</si>
  <si>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</si>
  <si>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</si>
  <si>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</si>
  <si>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</si>
  <si>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</si>
  <si>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</si>
  <si>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</si>
  <si>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</si>
  <si>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</si>
  <si>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</si>
  <si>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</si>
  <si>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</si>
  <si>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</si>
  <si>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</si>
  <si>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</si>
  <si>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</si>
  <si>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</si>
  <si>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</si>
  <si>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</si>
  <si>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</si>
  <si>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</si>
  <si>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</si>
  <si>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</si>
  <si>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</si>
  <si>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</si>
  <si>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</si>
  <si>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</si>
  <si>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</si>
  <si>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</si>
  <si>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M940961339188486145</t>
  </si>
  <si>
    <t>服务费税费-项目税费-项目税费-场地采买、酒店用房服务费-增值税比例</t>
  </si>
  <si>
    <t>具体内容</t>
  </si>
  <si>
    <t>索引基础价格
「Ratecard序号」</t>
  </si>
  <si>
    <t>差异金额</t>
  </si>
  <si>
    <t>备注（如尺寸、型号）或其他说明</t>
  </si>
  <si>
    <t>结案报告第几页</t>
  </si>
  <si>
    <t>搭建制作类</t>
  </si>
  <si>
    <t>框架内</t>
  </si>
  <si>
    <t>AVL 设备类</t>
  </si>
  <si>
    <t>据实结算</t>
  </si>
  <si>
    <t>第三方人员类</t>
  </si>
  <si>
    <t>创意团队类</t>
  </si>
  <si>
    <t>差旅接待类</t>
  </si>
  <si>
    <t>差旅接待单项合计</t>
  </si>
  <si>
    <t>场地相关</t>
  </si>
  <si>
    <t>场地相关小计</t>
  </si>
  <si>
    <t>报批及安保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</si>
  <si>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</si>
  <si>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</si>
  <si>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</si>
  <si>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</si>
  <si>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</si>
  <si>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</si>
  <si>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</si>
  <si>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</si>
  <si>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</si>
  <si>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</si>
  <si>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</si>
  <si>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</si>
  <si>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</si>
  <si>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</si>
  <si>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</si>
  <si>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</si>
  <si>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</si>
  <si>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</si>
  <si>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</si>
  <si>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</si>
  <si>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</si>
  <si>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</si>
  <si>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</si>
  <si>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</si>
  <si>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</si>
  <si>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</si>
  <si>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</si>
  <si>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</si>
  <si>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</si>
  <si>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</si>
  <si>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</si>
  <si>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</si>
  <si>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</si>
  <si>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</si>
  <si>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</si>
  <si>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</si>
  <si>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</si>
  <si>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</si>
  <si>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</si>
  <si>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</si>
  <si>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</si>
  <si>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</si>
  <si>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</si>
  <si>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</si>
  <si>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</si>
  <si>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</si>
  <si>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</si>
  <si>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</si>
  <si>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</si>
  <si>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</si>
  <si>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</si>
  <si>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</si>
  <si>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</si>
  <si>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</si>
  <si>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</si>
  <si>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</si>
  <si>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</si>
  <si>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</si>
  <si>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</si>
  <si>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</si>
  <si>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</si>
  <si>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</si>
  <si>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</si>
  <si>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</si>
  <si>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</si>
  <si>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</si>
  <si>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</si>
  <si>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</si>
  <si>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</si>
  <si>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</si>
  <si>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</si>
  <si>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</si>
  <si>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</si>
  <si>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</si>
  <si>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</si>
  <si>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</si>
  <si>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</si>
  <si>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</si>
  <si>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</si>
  <si>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</si>
  <si>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</si>
  <si>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</si>
  <si>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</si>
  <si>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</si>
  <si>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</si>
  <si>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</si>
  <si>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</si>
  <si>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</si>
  <si>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</si>
  <si>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</si>
  <si>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</si>
  <si>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</si>
  <si>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</si>
  <si>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</si>
  <si>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</si>
  <si>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</si>
  <si>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</si>
  <si>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</si>
  <si>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</si>
  <si>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</si>
  <si>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</si>
  <si>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</si>
  <si>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</si>
  <si>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</si>
  <si>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</si>
  <si>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</si>
  <si>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</si>
  <si>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</si>
  <si>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</si>
  <si>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</si>
  <si>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</si>
  <si>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</si>
  <si>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</si>
  <si>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</si>
  <si>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</si>
  <si>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</si>
  <si>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</si>
  <si>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</si>
  <si>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</si>
  <si>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</si>
  <si>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</si>
  <si>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</si>
  <si>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</si>
  <si>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</si>
  <si>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</si>
  <si>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</si>
  <si>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</si>
  <si>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</si>
  <si>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</si>
  <si>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</si>
  <si>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</si>
  <si>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</si>
  <si>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</si>
  <si>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</si>
  <si>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</si>
  <si>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</si>
  <si>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</si>
  <si>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</si>
  <si>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</si>
  <si>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</si>
  <si>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</si>
  <si>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</si>
  <si>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</si>
  <si>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</si>
  <si>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</si>
  <si>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</si>
  <si>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</si>
  <si>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</si>
  <si>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</si>
  <si>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</si>
  <si>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</si>
  <si>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</si>
  <si>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</si>
  <si>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</si>
  <si>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</si>
  <si>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</si>
  <si>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</si>
  <si>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</si>
  <si>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</si>
  <si>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</si>
  <si>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</si>
  <si>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</si>
  <si>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</si>
  <si>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</si>
  <si>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</si>
  <si>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</si>
  <si>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</si>
  <si>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</si>
  <si>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</si>
  <si>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</si>
  <si>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</si>
  <si>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</si>
  <si>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</si>
  <si>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</si>
  <si>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</si>
  <si>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</si>
  <si>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</si>
  <si>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</si>
  <si>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</si>
  <si>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</si>
  <si>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</si>
  <si>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</si>
  <si>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</si>
  <si>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</si>
  <si>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</si>
  <si>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</si>
  <si>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</si>
  <si>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</si>
  <si>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</si>
  <si>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</si>
  <si>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</si>
  <si>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</si>
  <si>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</si>
  <si>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</si>
  <si>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</si>
  <si>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</si>
  <si>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</si>
  <si>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</si>
  <si>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</si>
  <si>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</si>
  <si>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</si>
  <si>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</si>
  <si>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</si>
  <si>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</si>
  <si>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</si>
  <si>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</si>
  <si>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</si>
  <si>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</si>
  <si>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</si>
  <si>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</si>
  <si>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</si>
  <si>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</si>
  <si>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</si>
  <si>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</si>
  <si>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</si>
  <si>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</si>
  <si>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</si>
  <si>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</si>
  <si>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</si>
  <si>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</si>
  <si>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</si>
  <si>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</si>
  <si>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</si>
  <si>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</si>
  <si>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</si>
  <si>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</si>
  <si>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</si>
  <si>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</si>
  <si>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</si>
  <si>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</si>
  <si>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</si>
  <si>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</si>
  <si>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</si>
  <si>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</si>
  <si>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</si>
  <si>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</si>
  <si>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</si>
  <si>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</si>
  <si>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</si>
  <si>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</si>
  <si>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</si>
  <si>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</si>
  <si>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</si>
  <si>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</si>
  <si>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</si>
  <si>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</si>
  <si>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</si>
  <si>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</si>
  <si>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</si>
  <si>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</si>
  <si>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</si>
  <si>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</si>
  <si>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</si>
  <si>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</si>
  <si>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</si>
  <si>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</si>
  <si>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</si>
  <si>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</si>
  <si>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</si>
  <si>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</si>
  <si>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</si>
  <si>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</si>
  <si>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</si>
  <si>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</si>
  <si>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</si>
  <si>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</si>
  <si>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</si>
  <si>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</si>
  <si>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</si>
  <si>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</si>
  <si>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</si>
  <si>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</si>
  <si>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</si>
  <si>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</si>
  <si>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</si>
  <si>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</si>
  <si>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</si>
  <si>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</si>
  <si>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</si>
  <si>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</si>
  <si>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</si>
  <si>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</si>
  <si>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</si>
  <si>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</si>
  <si>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</si>
  <si>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</si>
  <si>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</si>
  <si>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</si>
  <si>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</si>
  <si>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</si>
  <si>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</si>
  <si>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</si>
  <si>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</si>
  <si>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</si>
  <si>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</si>
  <si>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</si>
  <si>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</si>
  <si>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</si>
  <si>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</si>
  <si>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</si>
  <si>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</si>
  <si>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</si>
  <si>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</si>
  <si>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</si>
  <si>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</si>
  <si>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</si>
  <si>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</si>
  <si>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</si>
  <si>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</si>
  <si>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</si>
  <si>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</si>
  <si>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</si>
  <si>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</si>
  <si>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</si>
  <si>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</si>
  <si>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</si>
  <si>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</si>
  <si>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</si>
  <si>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</si>
  <si>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</si>
  <si>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</si>
  <si>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</si>
  <si>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</si>
  <si>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</si>
  <si>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</si>
  <si>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</si>
  <si>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</si>
  <si>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</si>
  <si>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</si>
  <si>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</si>
  <si>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</si>
  <si>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</si>
  <si>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</si>
  <si>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</si>
  <si>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</si>
  <si>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</si>
  <si>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</si>
  <si>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</si>
  <si>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</si>
  <si>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</si>
  <si>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</si>
  <si>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</si>
  <si>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</si>
  <si>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</si>
  <si>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</si>
  <si>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</si>
  <si>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</si>
  <si>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</si>
  <si>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</si>
  <si>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</si>
  <si>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</si>
  <si>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</si>
  <si>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</si>
  <si>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</si>
  <si>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</si>
  <si>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</si>
  <si>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</si>
  <si>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</si>
  <si>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</si>
  <si>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</si>
  <si>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</si>
  <si>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</si>
  <si>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</si>
  <si>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</si>
  <si>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</si>
  <si>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</si>
  <si>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</si>
  <si>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</si>
  <si>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</si>
  <si>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</si>
  <si>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</si>
  <si>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</si>
  <si>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</si>
  <si>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</si>
  <si>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</si>
  <si>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</si>
  <si>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</si>
  <si>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</si>
  <si>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</si>
  <si>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</si>
  <si>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</si>
  <si>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</si>
  <si>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</si>
  <si>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</si>
  <si>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</si>
  <si>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</si>
  <si>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</si>
  <si>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</si>
  <si>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</si>
  <si>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</si>
  <si>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</si>
  <si>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</si>
  <si>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</si>
  <si>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</si>
  <si>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</si>
  <si>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</si>
  <si>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</si>
  <si>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</si>
  <si>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</si>
  <si>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</si>
  <si>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</si>
  <si>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</si>
  <si>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</si>
  <si>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</si>
  <si>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</si>
  <si>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</si>
  <si>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</si>
  <si>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</si>
  <si>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</si>
  <si>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</si>
  <si>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</si>
  <si>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</si>
  <si>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</si>
  <si>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</si>
  <si>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</si>
  <si>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</si>
  <si>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</si>
  <si>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</si>
  <si>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</si>
  <si>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</si>
  <si>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</si>
  <si>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</si>
  <si>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</si>
  <si>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</si>
  <si>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</si>
  <si>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</si>
  <si>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</si>
  <si>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</si>
  <si>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</si>
  <si>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</si>
  <si>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</si>
  <si>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</si>
  <si>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</si>
  <si>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</si>
  <si>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</si>
  <si>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</si>
  <si>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</si>
  <si>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</si>
  <si>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</si>
  <si>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</si>
  <si>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</si>
  <si>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</si>
  <si>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</si>
  <si>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</si>
  <si>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</si>
  <si>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</si>
  <si>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</si>
  <si>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</si>
  <si>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</si>
  <si>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</si>
  <si>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</si>
  <si>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</si>
  <si>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</si>
  <si>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</si>
  <si>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</si>
  <si>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</si>
  <si>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</si>
  <si>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</si>
  <si>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</si>
  <si>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</si>
  <si>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</si>
  <si>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</si>
  <si>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</si>
  <si>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</si>
  <si>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</si>
  <si>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</si>
  <si>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</si>
  <si>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</si>
  <si>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</si>
  <si>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</si>
  <si>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</si>
  <si>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</si>
  <si>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</si>
  <si>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</si>
  <si>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</si>
  <si>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</si>
  <si>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</si>
  <si>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</si>
  <si>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</si>
  <si>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</si>
  <si>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</si>
  <si>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</si>
  <si>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</si>
  <si>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</si>
  <si>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</si>
  <si>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</si>
  <si>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</si>
  <si>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</si>
  <si>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</si>
  <si>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</si>
  <si>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</si>
  <si>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</si>
  <si>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</si>
  <si>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</si>
  <si>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</si>
  <si>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</si>
  <si>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</si>
  <si>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</si>
  <si>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</si>
  <si>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</si>
  <si>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</si>
  <si>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</si>
  <si>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</si>
  <si>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</si>
  <si>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</si>
  <si>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</si>
  <si>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</si>
  <si>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</si>
  <si>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</si>
  <si>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</si>
  <si>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</si>
  <si>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</si>
  <si>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</si>
  <si>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</si>
  <si>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</si>
  <si>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</si>
  <si>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</si>
  <si>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</si>
  <si>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</si>
  <si>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</si>
  <si>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</si>
  <si>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</si>
  <si>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</si>
  <si>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</si>
  <si>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</si>
  <si>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</si>
  <si>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</si>
  <si>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</si>
  <si>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</si>
  <si>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</si>
  <si>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</si>
  <si>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</si>
  <si>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</si>
  <si>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</si>
  <si>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</si>
  <si>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</si>
  <si>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</si>
  <si>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</si>
  <si>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</si>
  <si>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</si>
  <si>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</si>
  <si>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</si>
  <si>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</si>
  <si>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</si>
  <si>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</si>
  <si>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</si>
  <si>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</si>
  <si>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</si>
  <si>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</si>
  <si>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</si>
  <si>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</si>
  <si>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</si>
  <si>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</si>
  <si>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</si>
  <si>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</si>
  <si>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</si>
  <si>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</si>
  <si>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</si>
  <si>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</si>
  <si>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</si>
  <si>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</si>
  <si>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</si>
  <si>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</si>
  <si>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</si>
  <si>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</si>
  <si>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</si>
  <si>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</si>
  <si>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</si>
  <si>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</si>
  <si>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</si>
  <si>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</si>
  <si>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</si>
  <si>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</si>
  <si>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</si>
  <si>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</si>
  <si>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</si>
  <si>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</si>
  <si>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</si>
  <si>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</si>
  <si>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</si>
  <si>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</si>
  <si>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</si>
  <si>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</si>
  <si>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</si>
  <si>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</si>
  <si>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</si>
  <si>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</si>
  <si>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</si>
  <si>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</si>
  <si>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</si>
  <si>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</si>
  <si>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</si>
  <si>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</si>
  <si>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</si>
  <si>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</si>
  <si>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</si>
  <si>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</si>
  <si>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</si>
  <si>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</si>
  <si>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</si>
  <si>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</si>
  <si>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</si>
  <si>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</si>
  <si>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</si>
  <si>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</si>
  <si>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</si>
  <si>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</si>
  <si>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</si>
  <si>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</si>
  <si>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</si>
  <si>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</si>
  <si>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</si>
  <si>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</si>
  <si>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</si>
  <si>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</si>
  <si>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</si>
  <si>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</si>
  <si>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</si>
  <si>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</si>
  <si>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2024抖音看见音乐计划</t>
    <phoneticPr fontId="27" type="noConversion"/>
  </si>
  <si>
    <t>无锡</t>
    <phoneticPr fontId="27" type="noConversion"/>
  </si>
  <si>
    <t>700人</t>
    <phoneticPr fontId="27" type="noConversion"/>
  </si>
  <si>
    <t>逄勃</t>
    <phoneticPr fontId="27" type="noConversion"/>
  </si>
  <si>
    <t>pangbo.majee@bytedance.com</t>
  </si>
  <si>
    <t>刘洋</t>
    <phoneticPr fontId="27" type="noConversion"/>
  </si>
  <si>
    <t>康辉集团北京国际会议展览有限公司</t>
    <phoneticPr fontId="27" type="noConversion"/>
  </si>
  <si>
    <t>高亚琳</t>
    <phoneticPr fontId="27" type="noConversion"/>
  </si>
  <si>
    <t>gaoyalin@cct.cn</t>
    <phoneticPr fontId="27" type="noConversion"/>
  </si>
  <si>
    <t>大交通</t>
  </si>
  <si>
    <t>住宿</t>
  </si>
  <si>
    <t>无锡太湖新城洲际酒店</t>
    <phoneticPr fontId="27" type="noConversion"/>
  </si>
  <si>
    <t>无锡太湖新城英迪格酒店</t>
    <phoneticPr fontId="27" type="noConversion"/>
  </si>
  <si>
    <t>项</t>
    <phoneticPr fontId="27" type="noConversion"/>
  </si>
  <si>
    <t>间夜</t>
  </si>
  <si>
    <t>1800</t>
    <phoneticPr fontId="27" type="noConversion"/>
  </si>
  <si>
    <t>850</t>
    <phoneticPr fontId="27" type="noConversion"/>
  </si>
  <si>
    <t>800</t>
    <phoneticPr fontId="27" type="noConversion"/>
  </si>
  <si>
    <t>900</t>
    <phoneticPr fontId="27" type="noConversion"/>
  </si>
  <si>
    <t>636</t>
    <phoneticPr fontId="27" type="noConversion"/>
  </si>
  <si>
    <t>750</t>
    <phoneticPr fontId="27" type="noConversion"/>
  </si>
  <si>
    <t>服务费</t>
    <phoneticPr fontId="27" type="noConversion"/>
  </si>
  <si>
    <t>税费</t>
    <phoneticPr fontId="27" type="noConversion"/>
  </si>
  <si>
    <t>0</t>
    <phoneticPr fontId="27" type="noConversion"/>
  </si>
  <si>
    <t>艺人机票-商务舱</t>
    <phoneticPr fontId="27" type="noConversion"/>
  </si>
  <si>
    <t>嘉宾机票-商务舱</t>
    <phoneticPr fontId="27" type="noConversion"/>
  </si>
  <si>
    <t>艺人机票-经济舱</t>
    <phoneticPr fontId="27" type="noConversion"/>
  </si>
  <si>
    <t>艺人火车票</t>
    <phoneticPr fontId="27" type="noConversion"/>
  </si>
  <si>
    <t>嘉宾机票-经济舱</t>
    <phoneticPr fontId="27" type="noConversion"/>
  </si>
  <si>
    <t>嘉宾火车票</t>
    <phoneticPr fontId="27" type="noConversion"/>
  </si>
  <si>
    <t>艺人套房</t>
    <phoneticPr fontId="27" type="noConversion"/>
  </si>
  <si>
    <t>艺人大床</t>
    <phoneticPr fontId="27" type="noConversion"/>
  </si>
  <si>
    <t>艺人双床</t>
    <phoneticPr fontId="27" type="noConversion"/>
  </si>
  <si>
    <t>嘉宾大床</t>
    <phoneticPr fontId="27" type="noConversion"/>
  </si>
  <si>
    <t>嘉宾双床</t>
    <phoneticPr fontId="27" type="noConversion"/>
  </si>
  <si>
    <t>嘉宾套房</t>
    <phoneticPr fontId="27" type="noConversion"/>
  </si>
  <si>
    <t>7420</t>
    <phoneticPr fontId="27" type="noConversion"/>
  </si>
  <si>
    <t>149268</t>
    <phoneticPr fontId="27" type="noConversion"/>
  </si>
  <si>
    <t>319316</t>
    <phoneticPr fontId="27" type="noConversion"/>
  </si>
  <si>
    <t>91479</t>
    <phoneticPr fontId="27" type="noConversion"/>
  </si>
  <si>
    <t>16096</t>
    <phoneticPr fontId="27" type="noConversion"/>
  </si>
  <si>
    <t>27513.5</t>
    <phoneticPr fontId="27" type="noConversion"/>
  </si>
  <si>
    <t>新增-艺人套房</t>
    <phoneticPr fontId="27" type="noConversion"/>
  </si>
  <si>
    <t>场租</t>
    <phoneticPr fontId="27" type="noConversion"/>
  </si>
  <si>
    <t>洲际化妆间</t>
    <phoneticPr fontId="27" type="noConversion"/>
  </si>
  <si>
    <t>洲际25层afterparty场租</t>
    <phoneticPr fontId="27" type="noConversion"/>
  </si>
  <si>
    <t>英迪格化妆间</t>
    <phoneticPr fontId="27" type="noConversion"/>
  </si>
  <si>
    <t>杂费</t>
    <phoneticPr fontId="27" type="noConversion"/>
  </si>
  <si>
    <t>餐饮</t>
  </si>
  <si>
    <t>洲际：16日晚餐</t>
    <phoneticPr fontId="27" type="noConversion"/>
  </si>
  <si>
    <t>洲际：17日午餐</t>
    <phoneticPr fontId="27" type="noConversion"/>
  </si>
  <si>
    <t>洲际：17日晚餐</t>
    <phoneticPr fontId="27" type="noConversion"/>
  </si>
  <si>
    <t>英迪格艺人团队房间挂帐</t>
    <phoneticPr fontId="27" type="noConversion"/>
  </si>
  <si>
    <t>洲际艺人团队房间挂帐</t>
    <phoneticPr fontId="27" type="noConversion"/>
  </si>
  <si>
    <t>英迪格客房烟洞赔偿</t>
    <phoneticPr fontId="27" type="noConversion"/>
  </si>
  <si>
    <t>12.15，4间双床；12.16，12间双床；12.17，14间双床</t>
    <phoneticPr fontId="27" type="noConversion"/>
  </si>
  <si>
    <t>12.15，20间大床；12.16，59间大床；12.17，65间大床</t>
    <phoneticPr fontId="27" type="noConversion"/>
  </si>
  <si>
    <t>12.16，5间双床；12.17，9间双床；合计14间夜</t>
    <phoneticPr fontId="27" type="noConversion"/>
  </si>
  <si>
    <t>12.16，2间套房；合计2间夜</t>
    <phoneticPr fontId="27" type="noConversion"/>
  </si>
  <si>
    <t>12.16，28间大床；12.17，61间大床；合计89间夜</t>
    <phoneticPr fontId="27" type="noConversion"/>
  </si>
  <si>
    <t>12.15，1间套房；12.16，10间套房；12.17，13间套房；合计24间夜</t>
    <phoneticPr fontId="27" type="noConversion"/>
  </si>
  <si>
    <t>12.16-12.17，1间双卫套房；合计2间夜</t>
    <phoneticPr fontId="27" type="noConversion"/>
  </si>
  <si>
    <t>12.15，7间大床；12.16，71间大床；12.17，71间大床；合计149间夜</t>
    <phoneticPr fontId="27" type="noConversion"/>
  </si>
  <si>
    <t>12.15，1间双床；12.16，27间双床；12.17，27间双床；12.18，1间双床；合计56间夜</t>
    <phoneticPr fontId="27" type="noConversion"/>
  </si>
  <si>
    <t>0.06</t>
    <phoneticPr fontId="27" type="noConversion"/>
  </si>
  <si>
    <t>内部工作餐</t>
    <phoneticPr fontId="27" type="noConversion"/>
  </si>
  <si>
    <t>用餐</t>
    <phoneticPr fontId="27" type="noConversion"/>
  </si>
  <si>
    <t>新增-洲际：16日午餐</t>
    <phoneticPr fontId="27" type="noConversion"/>
  </si>
  <si>
    <t>新增-英迪格：16日午餐</t>
    <phoneticPr fontId="27" type="noConversion"/>
  </si>
  <si>
    <t>新增-英迪格：16日晚餐</t>
    <phoneticPr fontId="27" type="noConversion"/>
  </si>
  <si>
    <t>新增-英迪格：17日午餐</t>
    <phoneticPr fontId="27" type="noConversion"/>
  </si>
  <si>
    <t>新增-英迪格：17日晚餐</t>
    <phoneticPr fontId="27" type="noConversion"/>
  </si>
  <si>
    <t>新增-洲际商务套餐12月15日</t>
    <phoneticPr fontId="27" type="noConversion"/>
  </si>
  <si>
    <t>新增-洲际商务套餐12月16日</t>
    <phoneticPr fontId="27" type="noConversion"/>
  </si>
  <si>
    <t>新增-内部工作餐</t>
    <phoneticPr fontId="27" type="noConversion"/>
  </si>
  <si>
    <t>新增-英迪格客房烟洞赔偿</t>
    <phoneticPr fontId="27" type="noConversion"/>
  </si>
  <si>
    <t>新增-洲际化妆间</t>
    <phoneticPr fontId="27" type="noConversion"/>
  </si>
  <si>
    <t>新增-英迪格化妆间</t>
    <phoneticPr fontId="27" type="noConversion"/>
  </si>
  <si>
    <t>新增-洲际25层afterparty场租</t>
    <phoneticPr fontId="27" type="noConversion"/>
  </si>
  <si>
    <t>艺人本人</t>
    <phoneticPr fontId="27" type="noConversion"/>
  </si>
  <si>
    <t>新增-洲际艺人团队房间挂帐</t>
    <phoneticPr fontId="27" type="noConversion"/>
  </si>
  <si>
    <t>新增-英迪格艺人团队房间挂帐</t>
    <phoneticPr fontId="27" type="noConversion"/>
  </si>
  <si>
    <t>快递费用</t>
    <phoneticPr fontId="27" type="noConversion"/>
  </si>
  <si>
    <t>新增-快递费用</t>
    <phoneticPr fontId="27" type="noConversion"/>
  </si>
  <si>
    <t>保险</t>
    <phoneticPr fontId="27" type="noConversion"/>
  </si>
  <si>
    <t>艺人保险</t>
    <phoneticPr fontId="27" type="noConversion"/>
  </si>
  <si>
    <t>艺人团队成员&amp;嘉宾保险</t>
    <phoneticPr fontId="27" type="noConversion"/>
  </si>
  <si>
    <t>工作人员住宿</t>
    <phoneticPr fontId="27" type="noConversion"/>
  </si>
  <si>
    <t>工作人员往返大交通</t>
    <phoneticPr fontId="27" type="noConversion"/>
  </si>
  <si>
    <t>P3</t>
    <phoneticPr fontId="27" type="noConversion"/>
  </si>
  <si>
    <t>新增-afterparty餐费</t>
    <phoneticPr fontId="27" type="noConversion"/>
  </si>
  <si>
    <t>调整</t>
    <phoneticPr fontId="27" type="noConversion"/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</si>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</sst>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</numFmts>
  <fonts count="2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1" fontId="26" fillId="0" borderId="0" applyProtection="0">
      <alignment vertical="center"/>
    </xf>
    <xf numFmtId="0" fontId="26" fillId="0" borderId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 applyNumberFormat="0" applyFont="0" applyFill="0" applyBorder="0" applyProtection="0"/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0" fillId="0" borderId="0">
      <alignment vertical="center"/>
    </xf>
    <xf numFmtId="181" fontId="24" fillId="0" borderId="0">
      <alignment vertical="center"/>
    </xf>
    <xf numFmtId="0" fontId="24" fillId="0" borderId="0">
      <alignment vertical="center"/>
    </xf>
  </cellStyleXfs>
  <cellXfs count="172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0" fontId="13" fillId="4" borderId="8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4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4" fillId="0" borderId="1" xfId="20" applyNumberFormat="1" applyFont="1" applyBorder="1" applyAlignment="1" applyProtection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19" fillId="0" borderId="1" xfId="19" applyNumberFormat="1" applyFont="1" applyFill="1" applyBorder="1" applyAlignment="1" applyProtection="1">
      <alignment vertical="center" wrapText="1"/>
    </xf>
    <xf numFmtId="9" fontId="20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19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7" fontId="21" fillId="14" borderId="1" xfId="19" applyNumberFormat="1" applyFont="1" applyFill="1" applyBorder="1" applyAlignment="1" applyProtection="1">
      <alignment vertical="center" wrapText="1"/>
    </xf>
    <xf numFmtId="0" fontId="20" fillId="0" borderId="0" xfId="0" applyFont="1"/>
    <xf numFmtId="0" fontId="6" fillId="0" borderId="1" xfId="18" applyFont="1" applyBorder="1" applyAlignment="1" applyProtection="1">
      <alignment horizontal="center" vertical="center" wrapText="1"/>
      <protection locked="0"/>
    </xf>
    <xf numFmtId="0" fontId="25" fillId="0" borderId="4" xfId="29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17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9" applyNumberFormat="1" applyFont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2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2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top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6" fillId="11" borderId="1" xfId="18" applyFont="1" applyFill="1" applyBorder="1" applyAlignment="1" applyProtection="1">
      <alignment horizontal="center" vertical="center" wrapText="1"/>
      <protection locked="0"/>
    </xf>
    <xf numFmtId="178" fontId="6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8" applyFont="1" applyFill="1" applyBorder="1" applyAlignment="1" applyProtection="1">
      <alignment horizontal="left" vertical="top" wrapText="1"/>
      <protection locked="0"/>
    </xf>
    <xf numFmtId="0" fontId="6" fillId="11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9" fontId="6" fillId="11" borderId="1" xfId="20" applyFont="1" applyFill="1" applyBorder="1" applyAlignment="1" applyProtection="1">
      <alignment horizontal="center" vertical="center"/>
      <protection locked="0"/>
    </xf>
    <xf numFmtId="177" fontId="6" fillId="11" borderId="1" xfId="28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49" fontId="9" fillId="13" borderId="1" xfId="0" applyNumberFormat="1" applyFont="1" applyFill="1" applyBorder="1" applyAlignment="1" applyProtection="1">
      <alignment vertical="center" wrapText="1"/>
      <protection locked="0"/>
    </xf>
    <xf numFmtId="9" fontId="6" fillId="13" borderId="1" xfId="20" applyFont="1" applyFill="1" applyBorder="1" applyAlignment="1" applyProtection="1">
      <alignment vertical="center" wrapText="1"/>
      <protection locked="0"/>
    </xf>
    <xf numFmtId="179" fontId="9" fillId="7" borderId="1" xfId="28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6" fillId="8" borderId="1" xfId="18" applyFont="1" applyFill="1" applyBorder="1" applyAlignment="1" applyProtection="1">
      <alignment horizontal="center" vertical="center" wrapText="1"/>
      <protection locked="0"/>
    </xf>
    <xf numFmtId="178" fontId="6" fillId="8" borderId="1" xfId="14" applyNumberFormat="1" applyFont="1" applyFill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28" applyNumberFormat="1" applyFont="1" applyFill="1" applyBorder="1" applyAlignment="1" applyProtection="1">
      <alignment horizontal="center" vertical="center" wrapText="1"/>
    </xf>
    <xf numFmtId="179" fontId="6" fillId="8" borderId="1" xfId="28" applyNumberFormat="1" applyFont="1" applyFill="1" applyBorder="1" applyAlignment="1" applyProtection="1">
      <alignment horizontal="center" vertical="center"/>
    </xf>
    <xf numFmtId="9" fontId="12" fillId="8" borderId="1" xfId="2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178" fontId="6" fillId="0" borderId="1" xfId="14" applyNumberFormat="1" applyFont="1" applyBorder="1" applyAlignment="1" applyProtection="1">
      <alignment horizontal="center" vertical="center" wrapText="1"/>
      <protection locked="0"/>
    </xf>
    <xf numFmtId="0" fontId="6" fillId="0" borderId="1" xfId="18" applyFont="1" applyBorder="1" applyAlignment="1" applyProtection="1">
      <alignment horizontal="left" vertical="top" wrapText="1"/>
      <protection locked="0"/>
    </xf>
    <xf numFmtId="0" fontId="6" fillId="8" borderId="1" xfId="18" applyFont="1" applyFill="1" applyBorder="1" applyAlignment="1" applyProtection="1">
      <alignment horizontal="left" vertical="center" wrapText="1"/>
      <protection locked="0"/>
    </xf>
    <xf numFmtId="49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8" applyFont="1" applyFill="1" applyBorder="1" applyAlignment="1" applyProtection="1">
      <alignment horizontal="left" vertical="top" wrapText="1"/>
      <protection locked="0"/>
    </xf>
    <xf numFmtId="2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7" fontId="21" fillId="14" borderId="1" xfId="19" applyNumberFormat="1" applyFont="1" applyFill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14" borderId="1" xfId="0" applyFont="1" applyFill="1" applyBorder="1" applyAlignment="1">
      <alignment horizontal="right" vertical="center" wrapText="1"/>
    </xf>
    <xf numFmtId="0" fontId="14" fillId="0" borderId="0" xfId="0" applyFont="1" applyAlignment="1" applyProtection="1">
      <alignment horizontal="right" vertical="center" wrapText="1"/>
      <protection locked="0"/>
    </xf>
    <xf numFmtId="179" fontId="11" fillId="6" borderId="1" xfId="28" applyNumberFormat="1" applyFont="1" applyFill="1" applyBorder="1" applyAlignment="1" applyProtection="1">
      <alignment horizontal="center" vertical="center"/>
    </xf>
    <xf numFmtId="179" fontId="11" fillId="11" borderId="1" xfId="19" applyNumberFormat="1" applyFont="1" applyFill="1" applyBorder="1" applyAlignment="1" applyProtection="1">
      <alignment horizontal="center" vertical="center" wrapText="1"/>
    </xf>
    <xf numFmtId="179" fontId="9" fillId="6" borderId="1" xfId="28" applyNumberFormat="1" applyFont="1" applyFill="1" applyBorder="1" applyAlignment="1" applyProtection="1">
      <alignment horizontal="center" vertical="center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Relationship Id="rId1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66179782a7902aa5e11854bd26b268da/OpenData/&#12304;&#24247;&#36745;&#20250;&#23637;&#12305;2024&#24180;&#30452;&#25773;&#22025;&#24180;&#21326;--&#25509;&#24453;&#39033;&#30446;&#25253;&#20215;.xlsx" TargetMode="External"/><Relationship Id="rId2" Type="http://schemas.microsoft.com/office/2019/04/relationships/externalLinkLongPath" Target="/Users/yangmiaomiao/Library/Containers/com.tencent.xinWeChat/Data/Library/Application%20Support/com.tencent.xinWeChat/2.0b4.0.9/0c158850a7d2cbad4a1efe6f89e88d0a/Message/MessageTemp/66179782a7902aa5e11854bd26b268da/OpenData/&#12304;&#24247;&#36745;&#20250;&#23637;&#12305;2024&#24180;&#30452;&#25773;&#22025;&#24180;&#21326;--&#25509;&#24453;&#39033;&#30446;&#25253;&#20215;.xlsx?9A051F75" TargetMode="External"/><Relationship Id="rId1" Type="http://schemas.openxmlformats.org/officeDocument/2006/relationships/externalLinkPath" Target="file:///9A051F75/&#12304;&#24247;&#36745;&#20250;&#23637;&#12305;2024&#24180;&#30452;&#25773;&#22025;&#24180;&#21326;--&#25509;&#24453;&#39033;&#30446;&#25253;&#20215;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" TargetMode="External"/><Relationship Id="rId2" Type="http://schemas.microsoft.com/office/2019/04/relationships/externalLinkLong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?E0E694B9" TargetMode="External"/><Relationship Id="rId1" Type="http://schemas.openxmlformats.org/officeDocument/2006/relationships/externalLinkPath" Target="file:///E0E694B9/&#12304;&#24247;&#36745;&#20250;&#23637;PR2411040434&#12305;2024&#20170;&#26085;&#22836;&#26465;&#21830;&#19994;&#22823;&#20250;&#25253;&#202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C22" sqref="C22:D22"/>
    </sheetView>
  </sheetViews>
  <sheetFormatPr baseColWidth="10" defaultColWidth="11" defaultRowHeight="15"/>
  <cols>
    <col min="1" max="1" width="15.83203125" customWidth="1"/>
    <col min="2" max="2" width="20.33203125" customWidth="1"/>
    <col min="3" max="3" width="13.5" customWidth="1"/>
    <col min="4" max="4" width="12.83203125" customWidth="1"/>
    <col min="5" max="5" width="11.6640625" customWidth="1"/>
    <col min="6" max="6" width="26.5" bestFit="1" customWidth="1"/>
    <col min="7" max="7" width="13.83203125" bestFit="1" customWidth="1"/>
    <col min="8" max="8" width="14.1640625" customWidth="1"/>
  </cols>
  <sheetData>
    <row r="1" spans="1:8" ht="21">
      <c r="A1" s="151" t="s">
        <v>1153</v>
      </c>
      <c r="B1" s="152"/>
      <c r="C1" s="152"/>
      <c r="D1" s="152"/>
      <c r="E1" s="152"/>
      <c r="F1" s="152"/>
      <c r="G1" s="152"/>
      <c r="H1" s="153"/>
    </row>
    <row r="2" spans="1:8">
      <c r="A2" s="66" t="s">
        <v>1154</v>
      </c>
      <c r="B2" s="67" t="s">
        <v>1764</v>
      </c>
      <c r="C2" s="68" t="s">
        <v>1155</v>
      </c>
      <c r="D2" s="154" t="s">
        <v>1765</v>
      </c>
      <c r="E2" s="155"/>
      <c r="F2" s="155"/>
      <c r="G2" s="160" t="s">
        <v>1156</v>
      </c>
      <c r="H2" s="161"/>
    </row>
    <row r="3" spans="1:8">
      <c r="A3" s="70" t="s">
        <v>1157</v>
      </c>
      <c r="B3" s="71">
        <v>45643</v>
      </c>
      <c r="C3" s="72" t="s">
        <v>1158</v>
      </c>
      <c r="D3" s="154" t="s">
        <v>1766</v>
      </c>
      <c r="E3" s="155"/>
      <c r="F3" s="155"/>
      <c r="G3" s="162"/>
      <c r="H3" s="163"/>
    </row>
    <row r="4" spans="1:8">
      <c r="A4" s="70" t="s">
        <v>1159</v>
      </c>
      <c r="B4" s="67" t="s">
        <v>1767</v>
      </c>
      <c r="C4" s="73" t="s">
        <v>1160</v>
      </c>
      <c r="D4" s="69"/>
      <c r="E4" s="72" t="s">
        <v>1161</v>
      </c>
      <c r="F4" s="67" t="s">
        <v>1768</v>
      </c>
      <c r="G4" s="82"/>
      <c r="H4" s="83" t="s">
        <v>1162</v>
      </c>
    </row>
    <row r="5" spans="1:8">
      <c r="A5" s="70" t="s">
        <v>1163</v>
      </c>
      <c r="B5" s="67" t="s">
        <v>1769</v>
      </c>
      <c r="C5" s="73" t="s">
        <v>1160</v>
      </c>
      <c r="D5" s="69"/>
      <c r="E5" s="72" t="s">
        <v>1161</v>
      </c>
      <c r="F5" s="67"/>
      <c r="G5" s="84"/>
      <c r="H5" s="83" t="s">
        <v>1164</v>
      </c>
    </row>
    <row r="6" spans="1:8">
      <c r="A6" s="70" t="s">
        <v>1165</v>
      </c>
      <c r="B6" s="156" t="s">
        <v>1770</v>
      </c>
      <c r="C6" s="157"/>
      <c r="D6" s="157"/>
      <c r="E6" s="157"/>
      <c r="F6" s="157"/>
      <c r="G6" s="85"/>
      <c r="H6" s="83" t="s">
        <v>1166</v>
      </c>
    </row>
    <row r="7" spans="1:8" ht="16">
      <c r="A7" s="70" t="s">
        <v>1167</v>
      </c>
      <c r="B7" s="67" t="s">
        <v>1771</v>
      </c>
      <c r="C7" s="73" t="s">
        <v>1160</v>
      </c>
      <c r="D7" s="69"/>
      <c r="E7" s="72" t="s">
        <v>1161</v>
      </c>
      <c r="F7" s="93" t="s">
        <v>1772</v>
      </c>
      <c r="G7" s="86"/>
      <c r="H7" s="83" t="s">
        <v>1168</v>
      </c>
    </row>
    <row r="8" spans="1:8" ht="18">
      <c r="A8" s="158" t="s">
        <v>1169</v>
      </c>
      <c r="B8" s="158"/>
      <c r="C8" s="158"/>
      <c r="D8" s="158"/>
      <c r="E8" s="158"/>
      <c r="F8" s="158"/>
      <c r="G8" s="158"/>
      <c r="H8" s="158"/>
    </row>
    <row r="9" spans="1:8">
      <c r="A9" s="74" t="s">
        <v>1170</v>
      </c>
      <c r="B9" s="74" t="s">
        <v>1129</v>
      </c>
      <c r="C9" s="75" t="s">
        <v>1171</v>
      </c>
      <c r="D9" s="75" t="s">
        <v>1172</v>
      </c>
      <c r="E9" s="87" t="s">
        <v>1173</v>
      </c>
      <c r="F9" s="87" t="s">
        <v>1174</v>
      </c>
      <c r="G9" s="75" t="s">
        <v>1131</v>
      </c>
      <c r="H9" s="88" t="s">
        <v>1175</v>
      </c>
    </row>
    <row r="10" spans="1:8">
      <c r="A10" s="76">
        <v>1</v>
      </c>
      <c r="B10" s="77" t="s">
        <v>1134</v>
      </c>
      <c r="C10" s="78" t="e">
        <f>'2.报价结算清单'!#REF!</f>
        <v>#REF!</v>
      </c>
      <c r="D10" s="79" t="str">
        <f t="shared" ref="D10:D18" si="0">IFERROR(_xlfn.IFNA(C10/$C$21,""),"")</f>
        <v/>
      </c>
      <c r="E10" s="78" t="e">
        <f>'2.报价结算清单'!#REF!</f>
        <v>#REF!</v>
      </c>
      <c r="F10" s="79" t="str">
        <f t="shared" ref="F10:F18" si="1">IFERROR(_xlfn.IFNA(E10/$E$21,""),"")</f>
        <v/>
      </c>
      <c r="G10" s="78" t="str">
        <f>IFERROR(E10-C10,"")</f>
        <v/>
      </c>
      <c r="H10" s="89"/>
    </row>
    <row r="11" spans="1:8">
      <c r="A11" s="76">
        <v>2</v>
      </c>
      <c r="B11" s="77" t="s">
        <v>1176</v>
      </c>
      <c r="C11" s="78" t="e">
        <f>'2.报价结算清单'!#REF!</f>
        <v>#REF!</v>
      </c>
      <c r="D11" s="79" t="str">
        <f t="shared" si="0"/>
        <v/>
      </c>
      <c r="E11" s="78" t="e">
        <f>'2.报价结算清单'!#REF!</f>
        <v>#REF!</v>
      </c>
      <c r="F11" s="79" t="str">
        <f t="shared" si="1"/>
        <v/>
      </c>
      <c r="G11" s="78" t="str">
        <f t="shared" ref="G11:G18" si="2">IFERROR(E11-C11,"")</f>
        <v/>
      </c>
      <c r="H11" s="89"/>
    </row>
    <row r="12" spans="1:8">
      <c r="A12" s="76">
        <v>3</v>
      </c>
      <c r="B12" s="77" t="s">
        <v>1138</v>
      </c>
      <c r="C12" s="78" t="e">
        <f>'2.报价结算清单'!#REF!</f>
        <v>#REF!</v>
      </c>
      <c r="D12" s="79" t="str">
        <f t="shared" si="0"/>
        <v/>
      </c>
      <c r="E12" s="78" t="e">
        <f>'2.报价结算清单'!#REF!</f>
        <v>#REF!</v>
      </c>
      <c r="F12" s="79" t="str">
        <f t="shared" si="1"/>
        <v/>
      </c>
      <c r="G12" s="78" t="str">
        <f t="shared" si="2"/>
        <v/>
      </c>
      <c r="H12" s="89"/>
    </row>
    <row r="13" spans="1:8">
      <c r="A13" s="76">
        <v>4</v>
      </c>
      <c r="B13" s="77" t="s">
        <v>1139</v>
      </c>
      <c r="C13" s="78" t="e">
        <f>'2.报价结算清单'!#REF!</f>
        <v>#REF!</v>
      </c>
      <c r="D13" s="79" t="str">
        <f t="shared" si="0"/>
        <v/>
      </c>
      <c r="E13" s="78" t="e">
        <f>'2.报价结算清单'!#REF!</f>
        <v>#REF!</v>
      </c>
      <c r="F13" s="79" t="str">
        <f t="shared" si="1"/>
        <v/>
      </c>
      <c r="G13" s="78" t="str">
        <f t="shared" si="2"/>
        <v/>
      </c>
      <c r="H13" s="89"/>
    </row>
    <row r="14" spans="1:8">
      <c r="A14" s="76">
        <v>5</v>
      </c>
      <c r="B14" s="77" t="s">
        <v>1140</v>
      </c>
      <c r="C14" s="78">
        <f>'2.报价结算清单'!P39</f>
        <v>1409540</v>
      </c>
      <c r="D14" s="79">
        <f>IFERROR(_xlfn.IFNA(C14/$C$21,""),"")</f>
        <v>0.94020308386611506</v>
      </c>
      <c r="E14" s="78">
        <f>'2.报价结算清单'!Q39</f>
        <v>1392291.1665999999</v>
      </c>
      <c r="F14" s="79">
        <f t="shared" si="1"/>
        <v>0.93112938060902473</v>
      </c>
      <c r="G14" s="78">
        <f t="shared" si="2"/>
        <v>-17248.83340000012</v>
      </c>
      <c r="H14" s="89"/>
    </row>
    <row r="15" spans="1:8">
      <c r="A15" s="76">
        <v>6</v>
      </c>
      <c r="B15" s="77" t="s">
        <v>1177</v>
      </c>
      <c r="C15" s="78" t="e">
        <f>'2.报价结算清单'!#REF!</f>
        <v>#REF!</v>
      </c>
      <c r="D15" s="79" t="str">
        <f t="shared" si="0"/>
        <v/>
      </c>
      <c r="E15" s="78" t="e">
        <f>'2.报价结算清单'!#REF!</f>
        <v>#REF!</v>
      </c>
      <c r="F15" s="79" t="str">
        <f t="shared" si="1"/>
        <v/>
      </c>
      <c r="G15" s="78" t="str">
        <f t="shared" si="2"/>
        <v/>
      </c>
      <c r="H15" s="89"/>
    </row>
    <row r="16" spans="1:8">
      <c r="A16" s="76">
        <v>7</v>
      </c>
      <c r="B16" s="77" t="s">
        <v>1178</v>
      </c>
      <c r="C16" s="78">
        <f>'2.报价结算清单'!P44</f>
        <v>0</v>
      </c>
      <c r="D16" s="79">
        <f t="shared" si="0"/>
        <v>0</v>
      </c>
      <c r="E16" s="78">
        <f>'2.报价结算清单'!Q44</f>
        <v>16960</v>
      </c>
      <c r="F16" s="79">
        <f t="shared" si="1"/>
        <v>1.1342422241816915E-2</v>
      </c>
      <c r="G16" s="78">
        <f t="shared" si="2"/>
        <v>16960</v>
      </c>
      <c r="H16" s="89"/>
    </row>
    <row r="17" spans="1:8">
      <c r="A17" s="76">
        <v>8</v>
      </c>
      <c r="B17" s="77" t="s">
        <v>1179</v>
      </c>
      <c r="C17" s="78" t="e">
        <f>'2.报价结算清单'!#REF!</f>
        <v>#REF!</v>
      </c>
      <c r="D17" s="79" t="str">
        <f t="shared" si="0"/>
        <v/>
      </c>
      <c r="E17" s="78" t="e">
        <f>'2.报价结算清单'!#REF!</f>
        <v>#REF!</v>
      </c>
      <c r="F17" s="79" t="str">
        <f t="shared" si="1"/>
        <v/>
      </c>
      <c r="G17" s="78" t="str">
        <f t="shared" si="2"/>
        <v/>
      </c>
      <c r="H17" s="89"/>
    </row>
    <row r="18" spans="1:8">
      <c r="A18" s="76">
        <v>9</v>
      </c>
      <c r="B18" s="77" t="s">
        <v>1180</v>
      </c>
      <c r="C18" s="78" t="e">
        <f>'2.报价结算清单'!#REF!</f>
        <v>#REF!</v>
      </c>
      <c r="D18" s="79" t="str">
        <f t="shared" si="0"/>
        <v/>
      </c>
      <c r="E18" s="78" t="e">
        <f>'2.报价结算清单'!#REF!</f>
        <v>#REF!</v>
      </c>
      <c r="F18" s="79" t="str">
        <f t="shared" si="1"/>
        <v/>
      </c>
      <c r="G18" s="78" t="str">
        <f t="shared" si="2"/>
        <v/>
      </c>
      <c r="H18" s="89"/>
    </row>
    <row r="19" spans="1:8" ht="16">
      <c r="A19" s="164" t="s">
        <v>1181</v>
      </c>
      <c r="B19" s="165"/>
      <c r="C19" s="80">
        <v>0.06</v>
      </c>
      <c r="D19" s="80">
        <v>0.06</v>
      </c>
      <c r="E19" s="80">
        <v>0.06</v>
      </c>
      <c r="F19" s="80">
        <v>0.06</v>
      </c>
      <c r="G19" s="80">
        <v>0.06</v>
      </c>
      <c r="H19" s="80"/>
    </row>
    <row r="20" spans="1:8">
      <c r="A20" s="166" t="s">
        <v>1182</v>
      </c>
      <c r="B20" s="165"/>
      <c r="C20" s="81" t="str">
        <f>'2.报价结算清单'!J53</f>
        <v>0</v>
      </c>
      <c r="D20" s="79">
        <f>IFERROR(_xlfn.IFNA(C20/$C$22,""),"")</f>
        <v>0</v>
      </c>
      <c r="E20" s="81" t="str">
        <f>'2.报价结算清单'!K53</f>
        <v>0</v>
      </c>
      <c r="F20" s="79">
        <f>IFERROR(_xlfn.IFNA(E20/$E$22,""),"")</f>
        <v>0</v>
      </c>
      <c r="G20" s="78">
        <f>IFERROR(E20-C20,"")</f>
        <v>0</v>
      </c>
      <c r="H20" s="89"/>
    </row>
    <row r="21" spans="1:8">
      <c r="A21" s="164" t="s">
        <v>1183</v>
      </c>
      <c r="B21" s="164"/>
      <c r="C21" s="81">
        <f>'2.报价结算清单'!P55</f>
        <v>1499186.7439999999</v>
      </c>
      <c r="D21" s="79">
        <f>IFERROR(_xlfn.IFNA(C21/$C$22,""),"")</f>
        <v>1</v>
      </c>
      <c r="E21" s="81">
        <f>'2.报价结算清单'!Q55</f>
        <v>1495271.4365959999</v>
      </c>
      <c r="F21" s="79">
        <f>IFERROR(_xlfn.IFNA(E21/$E$22,""),"")</f>
        <v>1</v>
      </c>
      <c r="G21" s="78">
        <f>IFERROR(E21-C21,"")</f>
        <v>-3915.3074040000793</v>
      </c>
      <c r="H21" s="89"/>
    </row>
    <row r="22" spans="1:8">
      <c r="A22" s="167" t="s">
        <v>1184</v>
      </c>
      <c r="B22" s="167"/>
      <c r="C22" s="159">
        <f>'2.报价结算清单'!P55</f>
        <v>1499186.7439999999</v>
      </c>
      <c r="D22" s="159"/>
      <c r="E22" s="159">
        <f>'2.报价结算清单'!Q55</f>
        <v>1495271.4365959999</v>
      </c>
      <c r="F22" s="159"/>
      <c r="G22" s="90">
        <f>IFERROR(E22-C22,"")</f>
        <v>-3915.3074040000793</v>
      </c>
    </row>
    <row r="33" spans="4:4">
      <c r="D33" s="91"/>
    </row>
    <row r="34" spans="4:4">
      <c r="D34" s="91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2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4B5E9872-566B-C04F-B4BE-07CF89F7B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X59"/>
  <sheetViews>
    <sheetView tabSelected="1" zoomScale="109" zoomScaleNormal="90" workbookViewId="0">
      <pane xSplit="4" ySplit="1" topLeftCell="J30" activePane="bottomRight" state="frozen"/>
      <selection pane="topRight" activeCell="E1" sqref="E1"/>
      <selection pane="bottomLeft" activeCell="A2" sqref="A2"/>
      <selection pane="bottomRight" activeCell="Q45" sqref="Q45:Q46"/>
    </sheetView>
  </sheetViews>
  <sheetFormatPr baseColWidth="10" defaultColWidth="9" defaultRowHeight="16" outlineLevelCol="1"/>
  <cols>
    <col min="1" max="1" width="12.6640625" style="20" customWidth="1"/>
    <col min="2" max="3" width="17.83203125" style="21" bestFit="1" customWidth="1"/>
    <col min="4" max="4" width="19.83203125" style="21" bestFit="1" customWidth="1"/>
    <col min="5" max="5" width="9.5" style="21" bestFit="1" customWidth="1"/>
    <col min="6" max="7" width="23.1640625" style="20" customWidth="1"/>
    <col min="8" max="8" width="39" style="22" customWidth="1"/>
    <col min="9" max="9" width="8.6640625" style="20" customWidth="1"/>
    <col min="10" max="10" width="12" style="104" customWidth="1"/>
    <col min="11" max="11" width="12" style="23" customWidth="1" outlineLevel="1"/>
    <col min="12" max="12" width="12.1640625" style="24" bestFit="1" customWidth="1"/>
    <col min="13" max="13" width="11.1640625" style="24" bestFit="1" customWidth="1" outlineLevel="1"/>
    <col min="14" max="14" width="8.6640625" style="24" customWidth="1"/>
    <col min="15" max="15" width="8.6640625" style="24" customWidth="1" outlineLevel="1"/>
    <col min="16" max="16" width="14.83203125" style="25" bestFit="1" customWidth="1"/>
    <col min="17" max="17" width="14.33203125" style="25" bestFit="1" customWidth="1" outlineLevel="1"/>
    <col min="18" max="18" width="18.6640625" style="26" customWidth="1"/>
    <col min="19" max="19" width="10.33203125" style="27" customWidth="1"/>
    <col min="20" max="20" width="14.6640625" style="27" bestFit="1" customWidth="1"/>
    <col min="21" max="21" width="71.1640625" style="20" customWidth="1"/>
    <col min="22" max="22" width="14.33203125" style="20" customWidth="1"/>
    <col min="23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1185</v>
      </c>
      <c r="B1" s="28" t="s">
        <v>1186</v>
      </c>
      <c r="C1" s="28" t="s">
        <v>1187</v>
      </c>
      <c r="D1" s="28" t="s">
        <v>1188</v>
      </c>
      <c r="E1" s="31" t="s">
        <v>1189</v>
      </c>
      <c r="F1" s="32" t="s">
        <v>1130</v>
      </c>
      <c r="G1" s="33" t="s">
        <v>1190</v>
      </c>
      <c r="H1" s="28" t="s">
        <v>1191</v>
      </c>
      <c r="I1" s="28" t="s">
        <v>1192</v>
      </c>
      <c r="J1" s="101" t="s">
        <v>1193</v>
      </c>
      <c r="K1" s="36" t="s">
        <v>1194</v>
      </c>
      <c r="L1" s="37" t="s">
        <v>1195</v>
      </c>
      <c r="M1" s="40" t="s">
        <v>1196</v>
      </c>
      <c r="N1" s="37" t="s">
        <v>1197</v>
      </c>
      <c r="O1" s="40" t="s">
        <v>1198</v>
      </c>
      <c r="P1" s="41" t="s">
        <v>1199</v>
      </c>
      <c r="Q1" s="44" t="s">
        <v>1173</v>
      </c>
      <c r="R1" s="45" t="s">
        <v>1131</v>
      </c>
      <c r="S1" s="46" t="s">
        <v>1200</v>
      </c>
      <c r="T1" s="46" t="s">
        <v>1201</v>
      </c>
      <c r="U1" s="49" t="s">
        <v>1132</v>
      </c>
      <c r="V1" s="50" t="s">
        <v>1133</v>
      </c>
    </row>
    <row r="2" spans="1:24" s="18" customFormat="1" ht="17">
      <c r="A2" s="29" t="s">
        <v>1140</v>
      </c>
      <c r="B2" s="94" t="s">
        <v>1773</v>
      </c>
      <c r="C2" s="94" t="s">
        <v>1773</v>
      </c>
      <c r="D2" s="94" t="s">
        <v>1788</v>
      </c>
      <c r="E2" s="92" t="s">
        <v>1137</v>
      </c>
      <c r="F2" s="34"/>
      <c r="G2" s="30" t="str">
        <f>_xlfn.IFNA(IF(VLOOKUP($F2,'3.框架内物料'!$A:$E,2,0)=0,"请勿填写",VLOOKUP($F2,'3.框架内物料'!$A:$E,2,0)),"")</f>
        <v/>
      </c>
      <c r="H2" s="96" t="s">
        <v>1788</v>
      </c>
      <c r="I2" s="30" t="s">
        <v>1777</v>
      </c>
      <c r="J2" s="102" t="s">
        <v>1800</v>
      </c>
      <c r="K2" s="38" t="s">
        <v>1801</v>
      </c>
      <c r="L2" s="39">
        <v>39</v>
      </c>
      <c r="M2" s="39">
        <v>1</v>
      </c>
      <c r="N2" s="39">
        <v>1</v>
      </c>
      <c r="O2" s="39">
        <v>1</v>
      </c>
      <c r="P2" s="99">
        <f>IFERROR(N2*L2*J2,0)</f>
        <v>289380</v>
      </c>
      <c r="Q2" s="99">
        <f>IFERROR(O2*M2*K2,0)</f>
        <v>149268</v>
      </c>
      <c r="R2" s="47">
        <f t="shared" ref="R2:R14" si="0">Q2-P2</f>
        <v>-140112</v>
      </c>
      <c r="S2" s="48">
        <v>0.06</v>
      </c>
      <c r="T2" s="48">
        <v>0</v>
      </c>
      <c r="U2" s="52"/>
      <c r="V2" s="51" t="s">
        <v>1853</v>
      </c>
    </row>
    <row r="3" spans="1:24" s="18" customFormat="1" ht="17">
      <c r="A3" s="29" t="s">
        <v>1140</v>
      </c>
      <c r="B3" s="94" t="s">
        <v>1773</v>
      </c>
      <c r="C3" s="94" t="s">
        <v>1773</v>
      </c>
      <c r="D3" s="94" t="s">
        <v>1790</v>
      </c>
      <c r="E3" s="92" t="s">
        <v>1137</v>
      </c>
      <c r="F3" s="34"/>
      <c r="G3" s="30"/>
      <c r="H3" s="96" t="s">
        <v>1790</v>
      </c>
      <c r="I3" s="30" t="s">
        <v>1777</v>
      </c>
      <c r="J3" s="102">
        <f>2800*1.06</f>
        <v>2968</v>
      </c>
      <c r="K3" s="38" t="s">
        <v>1802</v>
      </c>
      <c r="L3" s="39">
        <v>120</v>
      </c>
      <c r="M3" s="39">
        <v>1</v>
      </c>
      <c r="N3" s="39">
        <v>1</v>
      </c>
      <c r="O3" s="39">
        <v>1</v>
      </c>
      <c r="P3" s="99">
        <f t="shared" ref="P3:P16" si="1">IFERROR(N3*L3*J3,0)</f>
        <v>356160</v>
      </c>
      <c r="Q3" s="99">
        <f t="shared" ref="Q3:Q37" si="2">IFERROR(O3*M3*K3,0)</f>
        <v>319316</v>
      </c>
      <c r="R3" s="47">
        <f>Q3-P3</f>
        <v>-36844</v>
      </c>
      <c r="S3" s="48">
        <v>0.06</v>
      </c>
      <c r="T3" s="48">
        <v>0</v>
      </c>
      <c r="U3" s="52"/>
      <c r="V3" s="51" t="s">
        <v>1853</v>
      </c>
    </row>
    <row r="4" spans="1:24" s="18" customFormat="1" ht="17">
      <c r="A4" s="29" t="s">
        <v>1140</v>
      </c>
      <c r="B4" s="94" t="s">
        <v>1773</v>
      </c>
      <c r="C4" s="94" t="s">
        <v>1773</v>
      </c>
      <c r="D4" s="94" t="s">
        <v>1791</v>
      </c>
      <c r="E4" s="92" t="s">
        <v>1137</v>
      </c>
      <c r="F4" s="34"/>
      <c r="G4" s="30" t="str">
        <f>_xlfn.IFNA(IF(VLOOKUP($F4,'3.框架内物料'!$A:$E,2,0)=0,"请勿填写",VLOOKUP($F4,'3.框架内物料'!$A:$E,2,0)),"")</f>
        <v/>
      </c>
      <c r="H4" s="96" t="s">
        <v>1791</v>
      </c>
      <c r="I4" s="30" t="s">
        <v>1777</v>
      </c>
      <c r="J4" s="102" t="s">
        <v>1783</v>
      </c>
      <c r="K4" s="38" t="s">
        <v>1805</v>
      </c>
      <c r="L4" s="100">
        <v>50</v>
      </c>
      <c r="M4" s="39">
        <v>1</v>
      </c>
      <c r="N4" s="39">
        <v>1</v>
      </c>
      <c r="O4" s="39">
        <v>1</v>
      </c>
      <c r="P4" s="99">
        <f t="shared" si="1"/>
        <v>31800</v>
      </c>
      <c r="Q4" s="99">
        <f t="shared" si="2"/>
        <v>27513.5</v>
      </c>
      <c r="R4" s="47">
        <f t="shared" ref="R4:R6" si="3">Q4-P4</f>
        <v>-4286.5</v>
      </c>
      <c r="S4" s="48">
        <v>0.06</v>
      </c>
      <c r="T4" s="48">
        <v>0</v>
      </c>
      <c r="U4" s="52"/>
      <c r="V4" s="51" t="s">
        <v>1853</v>
      </c>
    </row>
    <row r="5" spans="1:24" s="18" customFormat="1" ht="17">
      <c r="A5" s="29" t="s">
        <v>1140</v>
      </c>
      <c r="B5" s="94" t="s">
        <v>1773</v>
      </c>
      <c r="C5" s="94" t="s">
        <v>1773</v>
      </c>
      <c r="D5" s="94" t="s">
        <v>1789</v>
      </c>
      <c r="E5" s="92" t="s">
        <v>1137</v>
      </c>
      <c r="F5" s="34"/>
      <c r="G5" s="30" t="str">
        <f>_xlfn.IFNA(IF(VLOOKUP($F5,'3.框架内物料'!$A:$E,2,0)=0,"请勿填写",VLOOKUP($F5,'3.框架内物料'!$A:$E,2,0)),"")</f>
        <v/>
      </c>
      <c r="H5" s="96" t="s">
        <v>1789</v>
      </c>
      <c r="I5" s="30" t="s">
        <v>1777</v>
      </c>
      <c r="J5" s="102">
        <v>6360</v>
      </c>
      <c r="K5" s="38" t="s">
        <v>1787</v>
      </c>
      <c r="L5" s="39">
        <v>5</v>
      </c>
      <c r="M5" s="39">
        <v>0</v>
      </c>
      <c r="N5" s="39">
        <v>1</v>
      </c>
      <c r="O5" s="39">
        <v>0</v>
      </c>
      <c r="P5" s="99">
        <f t="shared" si="1"/>
        <v>31800</v>
      </c>
      <c r="Q5" s="99">
        <f t="shared" si="2"/>
        <v>0</v>
      </c>
      <c r="R5" s="47">
        <f t="shared" si="3"/>
        <v>-31800</v>
      </c>
      <c r="S5" s="48">
        <v>0.06</v>
      </c>
      <c r="T5" s="48">
        <v>0</v>
      </c>
      <c r="U5" s="52"/>
      <c r="V5" s="51" t="s">
        <v>1853</v>
      </c>
    </row>
    <row r="6" spans="1:24" s="18" customFormat="1" ht="17">
      <c r="A6" s="29" t="s">
        <v>1140</v>
      </c>
      <c r="B6" s="94" t="s">
        <v>1773</v>
      </c>
      <c r="C6" s="94" t="s">
        <v>1773</v>
      </c>
      <c r="D6" s="94" t="s">
        <v>1792</v>
      </c>
      <c r="E6" s="92" t="s">
        <v>1137</v>
      </c>
      <c r="F6" s="34"/>
      <c r="G6" s="30" t="str">
        <f>_xlfn.IFNA(IF(VLOOKUP($F6,'3.框架内物料'!$A:$E,2,0)=0,"请勿填写",VLOOKUP($F6,'3.框架内物料'!$A:$E,2,0)),"")</f>
        <v/>
      </c>
      <c r="H6" s="96" t="s">
        <v>1792</v>
      </c>
      <c r="I6" s="30" t="s">
        <v>1777</v>
      </c>
      <c r="J6" s="102">
        <v>2968</v>
      </c>
      <c r="K6" s="38" t="s">
        <v>1803</v>
      </c>
      <c r="L6" s="39">
        <v>70</v>
      </c>
      <c r="M6" s="39">
        <v>1</v>
      </c>
      <c r="N6" s="39">
        <v>1</v>
      </c>
      <c r="O6" s="39">
        <v>1</v>
      </c>
      <c r="P6" s="99">
        <f t="shared" si="1"/>
        <v>207760</v>
      </c>
      <c r="Q6" s="99">
        <f t="shared" si="2"/>
        <v>91479</v>
      </c>
      <c r="R6" s="47">
        <f t="shared" si="3"/>
        <v>-116281</v>
      </c>
      <c r="S6" s="48">
        <v>0.06</v>
      </c>
      <c r="T6" s="48">
        <v>0</v>
      </c>
      <c r="U6" s="52"/>
      <c r="V6" s="51" t="s">
        <v>1853</v>
      </c>
    </row>
    <row r="7" spans="1:24" s="18" customFormat="1" ht="17">
      <c r="A7" s="29" t="s">
        <v>1140</v>
      </c>
      <c r="B7" s="94" t="s">
        <v>1773</v>
      </c>
      <c r="C7" s="94" t="s">
        <v>1773</v>
      </c>
      <c r="D7" s="94" t="s">
        <v>1793</v>
      </c>
      <c r="E7" s="92" t="s">
        <v>1137</v>
      </c>
      <c r="F7" s="34"/>
      <c r="G7" s="30" t="str">
        <f>_xlfn.IFNA(IF(VLOOKUP($F7,'3.框架内物料'!$A:$E,2,0)=0,"请勿填写",VLOOKUP($F7,'3.框架内物料'!$A:$E,2,0)),"")</f>
        <v/>
      </c>
      <c r="H7" s="96" t="s">
        <v>1793</v>
      </c>
      <c r="I7" s="30" t="s">
        <v>1777</v>
      </c>
      <c r="J7" s="102" t="s">
        <v>1783</v>
      </c>
      <c r="K7" s="38" t="s">
        <v>1804</v>
      </c>
      <c r="L7" s="39">
        <v>30</v>
      </c>
      <c r="M7" s="39">
        <v>1</v>
      </c>
      <c r="N7" s="39">
        <v>1</v>
      </c>
      <c r="O7" s="39">
        <v>1</v>
      </c>
      <c r="P7" s="99">
        <f t="shared" si="1"/>
        <v>19080</v>
      </c>
      <c r="Q7" s="99">
        <f t="shared" si="2"/>
        <v>16096</v>
      </c>
      <c r="R7" s="47">
        <f t="shared" si="0"/>
        <v>-2984</v>
      </c>
      <c r="S7" s="48">
        <v>0.06</v>
      </c>
      <c r="T7" s="48">
        <v>0</v>
      </c>
      <c r="U7" s="52"/>
      <c r="V7" s="51" t="s">
        <v>1853</v>
      </c>
      <c r="X7" s="53"/>
    </row>
    <row r="8" spans="1:24" s="17" customFormat="1" ht="17">
      <c r="A8" s="29" t="s">
        <v>1140</v>
      </c>
      <c r="B8" s="94" t="s">
        <v>1774</v>
      </c>
      <c r="C8" s="94" t="s">
        <v>1774</v>
      </c>
      <c r="D8" s="96" t="s">
        <v>1775</v>
      </c>
      <c r="E8" s="92" t="s">
        <v>1137</v>
      </c>
      <c r="F8" s="34"/>
      <c r="G8" s="30" t="str">
        <f>_xlfn.IFNA(IF(VLOOKUP($F8,'3.框架内物料'!$A:$E,2,0)=0,"请勿填写",VLOOKUP($F8,'3.框架内物料'!$A:$E,2,0)),"")</f>
        <v/>
      </c>
      <c r="H8" s="96" t="s">
        <v>1794</v>
      </c>
      <c r="I8" s="95" t="s">
        <v>1778</v>
      </c>
      <c r="J8" s="129" t="s">
        <v>1779</v>
      </c>
      <c r="K8" s="130" t="s">
        <v>1779</v>
      </c>
      <c r="L8" s="131">
        <v>24</v>
      </c>
      <c r="M8" s="131">
        <v>24</v>
      </c>
      <c r="N8" s="131">
        <v>1</v>
      </c>
      <c r="O8" s="131">
        <v>1</v>
      </c>
      <c r="P8" s="99">
        <f t="shared" si="1"/>
        <v>43200</v>
      </c>
      <c r="Q8" s="99">
        <f t="shared" si="2"/>
        <v>43200</v>
      </c>
      <c r="R8" s="47">
        <f t="shared" si="0"/>
        <v>0</v>
      </c>
      <c r="S8" s="48">
        <v>0</v>
      </c>
      <c r="T8" s="48">
        <v>0</v>
      </c>
      <c r="U8" s="128" t="s">
        <v>1824</v>
      </c>
      <c r="V8" s="51" t="s">
        <v>1856</v>
      </c>
    </row>
    <row r="9" spans="1:24" s="17" customFormat="1" ht="17">
      <c r="A9" s="132" t="s">
        <v>1140</v>
      </c>
      <c r="B9" s="133" t="s">
        <v>1774</v>
      </c>
      <c r="C9" s="133" t="s">
        <v>1774</v>
      </c>
      <c r="D9" s="134" t="s">
        <v>1775</v>
      </c>
      <c r="E9" s="135" t="s">
        <v>1137</v>
      </c>
      <c r="F9" s="136"/>
      <c r="G9" s="135"/>
      <c r="H9" s="134" t="s">
        <v>1806</v>
      </c>
      <c r="I9" s="137" t="s">
        <v>1778</v>
      </c>
      <c r="J9" s="138"/>
      <c r="K9" s="139">
        <v>3500</v>
      </c>
      <c r="L9" s="138"/>
      <c r="M9" s="140">
        <v>2</v>
      </c>
      <c r="N9" s="140"/>
      <c r="O9" s="140">
        <v>1</v>
      </c>
      <c r="P9" s="141"/>
      <c r="Q9" s="141">
        <f t="shared" si="2"/>
        <v>7000</v>
      </c>
      <c r="R9" s="142">
        <f t="shared" si="0"/>
        <v>7000</v>
      </c>
      <c r="S9" s="143">
        <v>0</v>
      </c>
      <c r="T9" s="143">
        <v>0</v>
      </c>
      <c r="U9" s="144" t="s">
        <v>1825</v>
      </c>
      <c r="V9" s="51" t="s">
        <v>1856</v>
      </c>
    </row>
    <row r="10" spans="1:24" s="17" customFormat="1" ht="17">
      <c r="A10" s="29" t="s">
        <v>1140</v>
      </c>
      <c r="B10" s="94" t="s">
        <v>1774</v>
      </c>
      <c r="C10" s="94" t="s">
        <v>1774</v>
      </c>
      <c r="D10" s="96" t="s">
        <v>1775</v>
      </c>
      <c r="E10" s="92" t="s">
        <v>1137</v>
      </c>
      <c r="F10" s="145"/>
      <c r="G10" s="92" t="str">
        <f>_xlfn.IFNA(IF(VLOOKUP($F10,'3.框架内物料'!$A:$E,2,0)=0,"请勿填写",VLOOKUP($F10,'3.框架内物料'!$A:$E,2,0)),"")</f>
        <v/>
      </c>
      <c r="H10" s="96" t="s">
        <v>1795</v>
      </c>
      <c r="I10" s="95" t="s">
        <v>1778</v>
      </c>
      <c r="J10" s="129" t="s">
        <v>1781</v>
      </c>
      <c r="K10" s="129">
        <v>750</v>
      </c>
      <c r="L10" s="131">
        <f>131-57</f>
        <v>74</v>
      </c>
      <c r="M10" s="131">
        <v>149</v>
      </c>
      <c r="N10" s="131">
        <v>2</v>
      </c>
      <c r="O10" s="131">
        <v>1</v>
      </c>
      <c r="P10" s="99">
        <f t="shared" si="1"/>
        <v>118400</v>
      </c>
      <c r="Q10" s="99">
        <f t="shared" si="2"/>
        <v>111750</v>
      </c>
      <c r="R10" s="47">
        <f>Q10-P10</f>
        <v>-6650</v>
      </c>
      <c r="S10" s="48">
        <v>0</v>
      </c>
      <c r="T10" s="48">
        <v>0</v>
      </c>
      <c r="U10" s="128" t="s">
        <v>1826</v>
      </c>
      <c r="V10" s="51" t="s">
        <v>1856</v>
      </c>
    </row>
    <row r="11" spans="1:24" s="17" customFormat="1" ht="17">
      <c r="A11" s="29" t="s">
        <v>1140</v>
      </c>
      <c r="B11" s="94" t="s">
        <v>1774</v>
      </c>
      <c r="C11" s="94" t="s">
        <v>1774</v>
      </c>
      <c r="D11" s="96" t="s">
        <v>1775</v>
      </c>
      <c r="E11" s="92" t="s">
        <v>1137</v>
      </c>
      <c r="F11" s="145"/>
      <c r="G11" s="92" t="str">
        <f>_xlfn.IFNA(IF(VLOOKUP($F11,'3.框架内物料'!$A:$E,2,0)=0,"请勿填写",VLOOKUP($F11,'3.框架内物料'!$A:$E,2,0)),"")</f>
        <v/>
      </c>
      <c r="H11" s="96" t="s">
        <v>1796</v>
      </c>
      <c r="I11" s="95" t="s">
        <v>1778</v>
      </c>
      <c r="J11" s="129" t="s">
        <v>1782</v>
      </c>
      <c r="K11" s="129">
        <v>850</v>
      </c>
      <c r="L11" s="131">
        <f>41-17</f>
        <v>24</v>
      </c>
      <c r="M11" s="131">
        <v>56</v>
      </c>
      <c r="N11" s="131">
        <v>2</v>
      </c>
      <c r="O11" s="131">
        <v>1</v>
      </c>
      <c r="P11" s="99">
        <f t="shared" si="1"/>
        <v>43200</v>
      </c>
      <c r="Q11" s="99">
        <f t="shared" si="2"/>
        <v>47600</v>
      </c>
      <c r="R11" s="47">
        <f>Q11-P11</f>
        <v>4400</v>
      </c>
      <c r="S11" s="48">
        <v>0</v>
      </c>
      <c r="T11" s="48">
        <v>0</v>
      </c>
      <c r="U11" s="128" t="s">
        <v>1827</v>
      </c>
      <c r="V11" s="51" t="s">
        <v>1856</v>
      </c>
    </row>
    <row r="12" spans="1:24" s="17" customFormat="1" ht="17">
      <c r="A12" s="29" t="s">
        <v>1140</v>
      </c>
      <c r="B12" s="94" t="s">
        <v>1774</v>
      </c>
      <c r="C12" s="94" t="s">
        <v>1774</v>
      </c>
      <c r="D12" s="96" t="s">
        <v>1776</v>
      </c>
      <c r="E12" s="92" t="s">
        <v>1137</v>
      </c>
      <c r="F12" s="145"/>
      <c r="G12" s="92" t="str">
        <f>_xlfn.IFNA(IF(VLOOKUP($F12,'[1]3.框架内物料'!$A:$E,2,0)=0,"请勿填写",VLOOKUP($F12,'[1]3.框架内物料'!$A:$E,2,0)),"")</f>
        <v/>
      </c>
      <c r="H12" s="96" t="s">
        <v>1795</v>
      </c>
      <c r="I12" s="95" t="s">
        <v>1778</v>
      </c>
      <c r="J12" s="129" t="s">
        <v>1784</v>
      </c>
      <c r="K12" s="129">
        <v>600</v>
      </c>
      <c r="L12" s="131">
        <v>57</v>
      </c>
      <c r="M12" s="131">
        <v>144</v>
      </c>
      <c r="N12" s="131">
        <v>2</v>
      </c>
      <c r="O12" s="131">
        <v>1</v>
      </c>
      <c r="P12" s="99">
        <f t="shared" si="1"/>
        <v>85500</v>
      </c>
      <c r="Q12" s="99">
        <f t="shared" si="2"/>
        <v>86400</v>
      </c>
      <c r="R12" s="47">
        <f t="shared" ref="R12:R13" si="4">Q12-P12</f>
        <v>900</v>
      </c>
      <c r="S12" s="48">
        <v>0</v>
      </c>
      <c r="T12" s="48">
        <v>0</v>
      </c>
      <c r="U12" s="128" t="s">
        <v>1820</v>
      </c>
      <c r="V12" s="51" t="s">
        <v>1856</v>
      </c>
    </row>
    <row r="13" spans="1:24" s="17" customFormat="1" ht="17">
      <c r="A13" s="29" t="s">
        <v>1140</v>
      </c>
      <c r="B13" s="94" t="s">
        <v>1774</v>
      </c>
      <c r="C13" s="94" t="s">
        <v>1774</v>
      </c>
      <c r="D13" s="96" t="s">
        <v>1776</v>
      </c>
      <c r="E13" s="92" t="s">
        <v>1137</v>
      </c>
      <c r="F13" s="145"/>
      <c r="G13" s="92" t="str">
        <f>_xlfn.IFNA(IF(VLOOKUP($F13,'[1]3.框架内物料'!$A:$E,2,0)=0,"请勿填写",VLOOKUP($F13,'[1]3.框架内物料'!$A:$E,2,0)),"")</f>
        <v/>
      </c>
      <c r="H13" s="96" t="s">
        <v>1796</v>
      </c>
      <c r="I13" s="95" t="s">
        <v>1778</v>
      </c>
      <c r="J13" s="129" t="s">
        <v>1780</v>
      </c>
      <c r="K13" s="129">
        <v>600</v>
      </c>
      <c r="L13" s="131">
        <v>17</v>
      </c>
      <c r="M13" s="131">
        <v>30</v>
      </c>
      <c r="N13" s="131">
        <v>2</v>
      </c>
      <c r="O13" s="131">
        <v>1</v>
      </c>
      <c r="P13" s="99">
        <f t="shared" si="1"/>
        <v>28900</v>
      </c>
      <c r="Q13" s="99">
        <f t="shared" si="2"/>
        <v>18000</v>
      </c>
      <c r="R13" s="47">
        <f t="shared" si="4"/>
        <v>-10900</v>
      </c>
      <c r="S13" s="48">
        <v>0</v>
      </c>
      <c r="T13" s="48">
        <v>0</v>
      </c>
      <c r="U13" s="128" t="s">
        <v>1819</v>
      </c>
      <c r="V13" s="51" t="s">
        <v>1856</v>
      </c>
    </row>
    <row r="14" spans="1:24" s="17" customFormat="1" ht="17">
      <c r="A14" s="29" t="s">
        <v>1140</v>
      </c>
      <c r="B14" s="94" t="s">
        <v>1774</v>
      </c>
      <c r="C14" s="94" t="s">
        <v>1774</v>
      </c>
      <c r="D14" s="96" t="s">
        <v>1775</v>
      </c>
      <c r="E14" s="92" t="s">
        <v>1137</v>
      </c>
      <c r="F14" s="145"/>
      <c r="G14" s="92" t="str">
        <f>_xlfn.IFNA(IF(VLOOKUP($F14,'3.框架内物料'!$A:$E,2,0)=0,"请勿填写",VLOOKUP($F14,'3.框架内物料'!$A:$E,2,0)),"")</f>
        <v/>
      </c>
      <c r="H14" s="96" t="s">
        <v>1799</v>
      </c>
      <c r="I14" s="95" t="s">
        <v>1778</v>
      </c>
      <c r="J14" s="129" t="s">
        <v>1779</v>
      </c>
      <c r="K14" s="129">
        <v>1800</v>
      </c>
      <c r="L14" s="131">
        <v>5</v>
      </c>
      <c r="M14" s="131">
        <v>2</v>
      </c>
      <c r="N14" s="131">
        <v>2</v>
      </c>
      <c r="O14" s="131">
        <v>1</v>
      </c>
      <c r="P14" s="99">
        <f t="shared" si="1"/>
        <v>18000</v>
      </c>
      <c r="Q14" s="99">
        <f t="shared" si="2"/>
        <v>3600</v>
      </c>
      <c r="R14" s="47">
        <f t="shared" si="0"/>
        <v>-14400</v>
      </c>
      <c r="S14" s="48">
        <v>0</v>
      </c>
      <c r="T14" s="48">
        <v>0</v>
      </c>
      <c r="U14" s="128" t="s">
        <v>1822</v>
      </c>
      <c r="V14" s="51" t="s">
        <v>1856</v>
      </c>
    </row>
    <row r="15" spans="1:24" s="17" customFormat="1" ht="17">
      <c r="A15" s="29" t="s">
        <v>1140</v>
      </c>
      <c r="B15" s="94" t="s">
        <v>1774</v>
      </c>
      <c r="C15" s="94" t="s">
        <v>1774</v>
      </c>
      <c r="D15" s="96" t="s">
        <v>1775</v>
      </c>
      <c r="E15" s="92" t="s">
        <v>1137</v>
      </c>
      <c r="F15" s="145"/>
      <c r="G15" s="92" t="str">
        <f>_xlfn.IFNA(IF(VLOOKUP($F15,'3.框架内物料'!$A:$E,2,0)=0,"请勿填写",VLOOKUP($F15,'3.框架内物料'!$A:$E,2,0)),"")</f>
        <v/>
      </c>
      <c r="H15" s="96" t="s">
        <v>1797</v>
      </c>
      <c r="I15" s="95" t="s">
        <v>1778</v>
      </c>
      <c r="J15" s="129" t="s">
        <v>1781</v>
      </c>
      <c r="K15" s="129">
        <v>750</v>
      </c>
      <c r="L15" s="131">
        <f>180-74</f>
        <v>106</v>
      </c>
      <c r="M15" s="131">
        <v>89</v>
      </c>
      <c r="N15" s="131">
        <v>1.4</v>
      </c>
      <c r="O15" s="131">
        <v>1</v>
      </c>
      <c r="P15" s="99">
        <f t="shared" si="1"/>
        <v>118719.99999999999</v>
      </c>
      <c r="Q15" s="99">
        <f t="shared" si="2"/>
        <v>66750</v>
      </c>
      <c r="R15" s="47">
        <f>Q15-P15</f>
        <v>-51969.999999999985</v>
      </c>
      <c r="S15" s="48">
        <v>0</v>
      </c>
      <c r="T15" s="48">
        <v>0</v>
      </c>
      <c r="U15" s="128" t="s">
        <v>1823</v>
      </c>
      <c r="V15" s="51" t="s">
        <v>1856</v>
      </c>
    </row>
    <row r="16" spans="1:24" s="17" customFormat="1" ht="17">
      <c r="A16" s="29" t="s">
        <v>1140</v>
      </c>
      <c r="B16" s="94" t="s">
        <v>1774</v>
      </c>
      <c r="C16" s="94" t="s">
        <v>1774</v>
      </c>
      <c r="D16" s="96" t="s">
        <v>1775</v>
      </c>
      <c r="E16" s="92" t="s">
        <v>1137</v>
      </c>
      <c r="F16" s="145"/>
      <c r="G16" s="92" t="str">
        <f>_xlfn.IFNA(IF(VLOOKUP($F16,'3.框架内物料'!$A:$E,2,0)=0,"请勿填写",VLOOKUP($F16,'3.框架内物料'!$A:$E,2,0)),"")</f>
        <v/>
      </c>
      <c r="H16" s="96" t="s">
        <v>1798</v>
      </c>
      <c r="I16" s="95" t="s">
        <v>1778</v>
      </c>
      <c r="J16" s="129" t="s">
        <v>1782</v>
      </c>
      <c r="K16" s="129">
        <v>850</v>
      </c>
      <c r="L16" s="131">
        <v>14</v>
      </c>
      <c r="M16" s="131">
        <v>14</v>
      </c>
      <c r="N16" s="131">
        <v>1.4</v>
      </c>
      <c r="O16" s="131">
        <v>1</v>
      </c>
      <c r="P16" s="99">
        <f t="shared" si="1"/>
        <v>17639.999999999996</v>
      </c>
      <c r="Q16" s="99">
        <f t="shared" si="2"/>
        <v>11900</v>
      </c>
      <c r="R16" s="47">
        <f>Q16-P16</f>
        <v>-5739.9999999999964</v>
      </c>
      <c r="S16" s="48">
        <v>0</v>
      </c>
      <c r="T16" s="48">
        <v>0</v>
      </c>
      <c r="U16" s="128" t="s">
        <v>1821</v>
      </c>
      <c r="V16" s="51" t="s">
        <v>1856</v>
      </c>
    </row>
    <row r="17" spans="1:22" s="17" customFormat="1" ht="17">
      <c r="A17" s="132" t="s">
        <v>1140</v>
      </c>
      <c r="B17" s="133" t="s">
        <v>1830</v>
      </c>
      <c r="C17" s="133" t="s">
        <v>1830</v>
      </c>
      <c r="D17" s="134" t="s">
        <v>1775</v>
      </c>
      <c r="E17" s="135" t="s">
        <v>1137</v>
      </c>
      <c r="F17" s="136"/>
      <c r="G17" s="135"/>
      <c r="H17" s="134" t="s">
        <v>1854</v>
      </c>
      <c r="I17" s="137" t="s">
        <v>1777</v>
      </c>
      <c r="J17" s="139"/>
      <c r="K17" s="139">
        <f>400*1.06</f>
        <v>424</v>
      </c>
      <c r="L17" s="140"/>
      <c r="M17" s="140">
        <v>300</v>
      </c>
      <c r="N17" s="140"/>
      <c r="O17" s="140">
        <v>1</v>
      </c>
      <c r="P17" s="141"/>
      <c r="Q17" s="141">
        <f t="shared" si="2"/>
        <v>127200</v>
      </c>
      <c r="R17" s="142">
        <f t="shared" ref="R17:R37" si="5">Q17-P17</f>
        <v>127200</v>
      </c>
      <c r="S17" s="143">
        <v>0.06</v>
      </c>
      <c r="T17" s="143">
        <v>0</v>
      </c>
      <c r="U17" s="138"/>
      <c r="V17" s="51" t="s">
        <v>1857</v>
      </c>
    </row>
    <row r="18" spans="1:22" s="17" customFormat="1" ht="17">
      <c r="A18" s="29" t="s">
        <v>1140</v>
      </c>
      <c r="B18" s="94" t="s">
        <v>1812</v>
      </c>
      <c r="C18" s="94" t="s">
        <v>1812</v>
      </c>
      <c r="D18" s="146" t="s">
        <v>1813</v>
      </c>
      <c r="E18" s="92" t="s">
        <v>1137</v>
      </c>
      <c r="F18" s="145"/>
      <c r="G18" s="92"/>
      <c r="H18" s="146" t="s">
        <v>1813</v>
      </c>
      <c r="I18" s="95" t="s">
        <v>1777</v>
      </c>
      <c r="J18" s="129"/>
      <c r="K18" s="129">
        <f>268*1.06</f>
        <v>284.08000000000004</v>
      </c>
      <c r="L18" s="131"/>
      <c r="M18" s="131">
        <v>100</v>
      </c>
      <c r="N18" s="131"/>
      <c r="O18" s="131">
        <v>1</v>
      </c>
      <c r="P18" s="99">
        <f>IFERROR(N18*L18*J18,0)</f>
        <v>0</v>
      </c>
      <c r="Q18" s="99">
        <f t="shared" si="2"/>
        <v>28408.000000000004</v>
      </c>
      <c r="R18" s="47">
        <f>Q18-P18</f>
        <v>28408.000000000004</v>
      </c>
      <c r="S18" s="48">
        <v>0.06</v>
      </c>
      <c r="T18" s="48">
        <v>0</v>
      </c>
      <c r="U18" s="52" t="s">
        <v>1855</v>
      </c>
      <c r="V18" s="51" t="s">
        <v>1857</v>
      </c>
    </row>
    <row r="19" spans="1:22" s="17" customFormat="1" ht="17">
      <c r="A19" s="132" t="s">
        <v>1140</v>
      </c>
      <c r="B19" s="133" t="s">
        <v>1812</v>
      </c>
      <c r="C19" s="133" t="s">
        <v>1812</v>
      </c>
      <c r="D19" s="149" t="s">
        <v>1831</v>
      </c>
      <c r="E19" s="135" t="s">
        <v>1137</v>
      </c>
      <c r="F19" s="136"/>
      <c r="G19" s="135"/>
      <c r="H19" s="149" t="s">
        <v>1831</v>
      </c>
      <c r="I19" s="137" t="s">
        <v>1777</v>
      </c>
      <c r="J19" s="139"/>
      <c r="K19" s="139">
        <f>218*1.06</f>
        <v>231.08</v>
      </c>
      <c r="L19" s="140"/>
      <c r="M19" s="140">
        <v>50</v>
      </c>
      <c r="N19" s="140"/>
      <c r="O19" s="140">
        <v>1</v>
      </c>
      <c r="P19" s="141"/>
      <c r="Q19" s="141">
        <f t="shared" si="2"/>
        <v>11554</v>
      </c>
      <c r="R19" s="142">
        <f t="shared" ref="R19:R21" si="6">Q19-P19</f>
        <v>11554</v>
      </c>
      <c r="S19" s="143">
        <v>0.06</v>
      </c>
      <c r="T19" s="143">
        <v>0</v>
      </c>
      <c r="U19" s="138"/>
      <c r="V19" s="51" t="s">
        <v>1857</v>
      </c>
    </row>
    <row r="20" spans="1:22" s="17" customFormat="1" ht="17">
      <c r="A20" s="29" t="s">
        <v>1140</v>
      </c>
      <c r="B20" s="94" t="s">
        <v>1812</v>
      </c>
      <c r="C20" s="94" t="s">
        <v>1812</v>
      </c>
      <c r="D20" s="146" t="s">
        <v>1814</v>
      </c>
      <c r="E20" s="92" t="s">
        <v>1137</v>
      </c>
      <c r="F20" s="145"/>
      <c r="G20" s="92"/>
      <c r="H20" s="146" t="s">
        <v>1814</v>
      </c>
      <c r="I20" s="95" t="s">
        <v>1777</v>
      </c>
      <c r="J20" s="129"/>
      <c r="K20" s="129">
        <f>218*1.06</f>
        <v>231.08</v>
      </c>
      <c r="L20" s="131"/>
      <c r="M20" s="131">
        <v>117</v>
      </c>
      <c r="N20" s="131"/>
      <c r="O20" s="131">
        <v>1</v>
      </c>
      <c r="P20" s="99">
        <f t="shared" ref="P20:P21" si="7">IFERROR(N20*L20*J20,0)</f>
        <v>0</v>
      </c>
      <c r="Q20" s="99">
        <f t="shared" si="2"/>
        <v>27036.36</v>
      </c>
      <c r="R20" s="47">
        <f t="shared" si="6"/>
        <v>27036.36</v>
      </c>
      <c r="S20" s="48">
        <v>0.06</v>
      </c>
      <c r="T20" s="48">
        <v>0</v>
      </c>
      <c r="U20" s="52" t="s">
        <v>1855</v>
      </c>
      <c r="V20" s="51" t="s">
        <v>1857</v>
      </c>
    </row>
    <row r="21" spans="1:22" s="17" customFormat="1" ht="17">
      <c r="A21" s="29" t="s">
        <v>1140</v>
      </c>
      <c r="B21" s="94" t="s">
        <v>1812</v>
      </c>
      <c r="C21" s="94" t="s">
        <v>1812</v>
      </c>
      <c r="D21" s="146" t="s">
        <v>1815</v>
      </c>
      <c r="E21" s="92" t="s">
        <v>1137</v>
      </c>
      <c r="F21" s="145"/>
      <c r="G21" s="92"/>
      <c r="H21" s="146" t="s">
        <v>1815</v>
      </c>
      <c r="I21" s="95" t="s">
        <v>1777</v>
      </c>
      <c r="J21" s="129"/>
      <c r="K21" s="129">
        <f>268*1.06</f>
        <v>284.08000000000004</v>
      </c>
      <c r="L21" s="131"/>
      <c r="M21" s="131">
        <v>100</v>
      </c>
      <c r="N21" s="131"/>
      <c r="O21" s="131">
        <v>1</v>
      </c>
      <c r="P21" s="99">
        <f t="shared" si="7"/>
        <v>0</v>
      </c>
      <c r="Q21" s="99">
        <f t="shared" si="2"/>
        <v>28408.000000000004</v>
      </c>
      <c r="R21" s="47">
        <f t="shared" si="6"/>
        <v>28408.000000000004</v>
      </c>
      <c r="S21" s="48">
        <v>0.06</v>
      </c>
      <c r="T21" s="48">
        <v>0</v>
      </c>
      <c r="U21" s="52" t="s">
        <v>1855</v>
      </c>
      <c r="V21" s="51" t="s">
        <v>1857</v>
      </c>
    </row>
    <row r="22" spans="1:22" s="17" customFormat="1" ht="17">
      <c r="A22" s="132" t="s">
        <v>1140</v>
      </c>
      <c r="B22" s="133" t="s">
        <v>1830</v>
      </c>
      <c r="C22" s="133" t="s">
        <v>1830</v>
      </c>
      <c r="D22" s="149" t="s">
        <v>1832</v>
      </c>
      <c r="E22" s="135" t="s">
        <v>1137</v>
      </c>
      <c r="F22" s="149"/>
      <c r="G22" s="149"/>
      <c r="H22" s="149" t="s">
        <v>1832</v>
      </c>
      <c r="I22" s="137" t="s">
        <v>1777</v>
      </c>
      <c r="J22" s="139"/>
      <c r="K22" s="139">
        <f>218*1.06</f>
        <v>231.08</v>
      </c>
      <c r="L22" s="140"/>
      <c r="M22" s="140">
        <v>50</v>
      </c>
      <c r="N22" s="140"/>
      <c r="O22" s="140">
        <v>1</v>
      </c>
      <c r="P22" s="141"/>
      <c r="Q22" s="141">
        <f t="shared" si="2"/>
        <v>11554</v>
      </c>
      <c r="R22" s="142">
        <f t="shared" ref="R22:R25" si="8">Q22-P22</f>
        <v>11554</v>
      </c>
      <c r="S22" s="143">
        <v>0.06</v>
      </c>
      <c r="T22" s="143">
        <v>0</v>
      </c>
      <c r="U22" s="138"/>
      <c r="V22" s="51" t="s">
        <v>1857</v>
      </c>
    </row>
    <row r="23" spans="1:22" s="17" customFormat="1" ht="17">
      <c r="A23" s="132" t="s">
        <v>1140</v>
      </c>
      <c r="B23" s="133" t="s">
        <v>1830</v>
      </c>
      <c r="C23" s="133" t="s">
        <v>1830</v>
      </c>
      <c r="D23" s="149" t="s">
        <v>1833</v>
      </c>
      <c r="E23" s="135" t="s">
        <v>1137</v>
      </c>
      <c r="F23" s="149"/>
      <c r="G23" s="149"/>
      <c r="H23" s="149" t="s">
        <v>1833</v>
      </c>
      <c r="I23" s="137" t="s">
        <v>1777</v>
      </c>
      <c r="J23" s="139"/>
      <c r="K23" s="139">
        <f>268*1.06</f>
        <v>284.08000000000004</v>
      </c>
      <c r="L23" s="140"/>
      <c r="M23" s="140">
        <v>50</v>
      </c>
      <c r="N23" s="140"/>
      <c r="O23" s="140">
        <v>1</v>
      </c>
      <c r="P23" s="141"/>
      <c r="Q23" s="141">
        <f t="shared" si="2"/>
        <v>14204.000000000002</v>
      </c>
      <c r="R23" s="142">
        <f t="shared" si="8"/>
        <v>14204.000000000002</v>
      </c>
      <c r="S23" s="143">
        <v>0.06</v>
      </c>
      <c r="T23" s="143">
        <v>0</v>
      </c>
      <c r="U23" s="138"/>
      <c r="V23" s="51" t="s">
        <v>1857</v>
      </c>
    </row>
    <row r="24" spans="1:22" s="17" customFormat="1" ht="17">
      <c r="A24" s="132" t="s">
        <v>1140</v>
      </c>
      <c r="B24" s="133" t="s">
        <v>1830</v>
      </c>
      <c r="C24" s="133" t="s">
        <v>1830</v>
      </c>
      <c r="D24" s="149" t="s">
        <v>1834</v>
      </c>
      <c r="E24" s="135" t="s">
        <v>1137</v>
      </c>
      <c r="F24" s="149"/>
      <c r="G24" s="149"/>
      <c r="H24" s="149" t="s">
        <v>1834</v>
      </c>
      <c r="I24" s="137" t="s">
        <v>1777</v>
      </c>
      <c r="J24" s="139"/>
      <c r="K24" s="139">
        <f>218*1.06</f>
        <v>231.08</v>
      </c>
      <c r="L24" s="140"/>
      <c r="M24" s="140">
        <v>64</v>
      </c>
      <c r="N24" s="140"/>
      <c r="O24" s="140">
        <v>1</v>
      </c>
      <c r="P24" s="141"/>
      <c r="Q24" s="141">
        <f t="shared" si="2"/>
        <v>14789.12</v>
      </c>
      <c r="R24" s="142">
        <f t="shared" si="8"/>
        <v>14789.12</v>
      </c>
      <c r="S24" s="143">
        <v>0.06</v>
      </c>
      <c r="T24" s="143">
        <v>0</v>
      </c>
      <c r="U24" s="138"/>
      <c r="V24" s="51" t="s">
        <v>1857</v>
      </c>
    </row>
    <row r="25" spans="1:22" s="17" customFormat="1" ht="17">
      <c r="A25" s="132" t="s">
        <v>1140</v>
      </c>
      <c r="B25" s="133" t="s">
        <v>1830</v>
      </c>
      <c r="C25" s="133" t="s">
        <v>1830</v>
      </c>
      <c r="D25" s="149" t="s">
        <v>1835</v>
      </c>
      <c r="E25" s="135" t="s">
        <v>1137</v>
      </c>
      <c r="F25" s="149"/>
      <c r="G25" s="149"/>
      <c r="H25" s="149" t="s">
        <v>1835</v>
      </c>
      <c r="I25" s="137" t="s">
        <v>1777</v>
      </c>
      <c r="J25" s="139"/>
      <c r="K25" s="139">
        <f>268*1.06</f>
        <v>284.08000000000004</v>
      </c>
      <c r="L25" s="140"/>
      <c r="M25" s="140">
        <v>40</v>
      </c>
      <c r="N25" s="140"/>
      <c r="O25" s="140">
        <v>1</v>
      </c>
      <c r="P25" s="141"/>
      <c r="Q25" s="141">
        <f t="shared" si="2"/>
        <v>11363.2</v>
      </c>
      <c r="R25" s="142">
        <f t="shared" si="8"/>
        <v>11363.2</v>
      </c>
      <c r="S25" s="143">
        <v>0.06</v>
      </c>
      <c r="T25" s="143">
        <v>0</v>
      </c>
      <c r="U25" s="138"/>
      <c r="V25" s="51" t="s">
        <v>1857</v>
      </c>
    </row>
    <row r="26" spans="1:22" s="17" customFormat="1" ht="17">
      <c r="A26" s="132" t="s">
        <v>1140</v>
      </c>
      <c r="B26" s="133" t="s">
        <v>1830</v>
      </c>
      <c r="C26" s="133" t="s">
        <v>1830</v>
      </c>
      <c r="D26" s="134" t="s">
        <v>1836</v>
      </c>
      <c r="E26" s="135" t="s">
        <v>1137</v>
      </c>
      <c r="F26" s="136"/>
      <c r="G26" s="135"/>
      <c r="H26" s="134" t="s">
        <v>1836</v>
      </c>
      <c r="I26" s="137" t="s">
        <v>1777</v>
      </c>
      <c r="J26" s="139"/>
      <c r="K26" s="139">
        <f>168*1.06</f>
        <v>178.08</v>
      </c>
      <c r="L26" s="140"/>
      <c r="M26" s="140">
        <v>27</v>
      </c>
      <c r="N26" s="140"/>
      <c r="O26" s="140">
        <v>1</v>
      </c>
      <c r="P26" s="141"/>
      <c r="Q26" s="141">
        <f t="shared" si="2"/>
        <v>4808.1600000000008</v>
      </c>
      <c r="R26" s="142">
        <f t="shared" si="5"/>
        <v>4808.1600000000008</v>
      </c>
      <c r="S26" s="143">
        <v>0.06</v>
      </c>
      <c r="T26" s="143">
        <v>0</v>
      </c>
      <c r="U26" s="138"/>
      <c r="V26" s="51" t="s">
        <v>1857</v>
      </c>
    </row>
    <row r="27" spans="1:22" s="17" customFormat="1" ht="17">
      <c r="A27" s="132" t="s">
        <v>1140</v>
      </c>
      <c r="B27" s="133" t="s">
        <v>1830</v>
      </c>
      <c r="C27" s="133" t="s">
        <v>1830</v>
      </c>
      <c r="D27" s="134" t="s">
        <v>1837</v>
      </c>
      <c r="E27" s="135" t="s">
        <v>1137</v>
      </c>
      <c r="F27" s="136"/>
      <c r="G27" s="135"/>
      <c r="H27" s="134" t="s">
        <v>1837</v>
      </c>
      <c r="I27" s="137" t="s">
        <v>1777</v>
      </c>
      <c r="J27" s="139"/>
      <c r="K27" s="139">
        <f>168*1.06</f>
        <v>178.08</v>
      </c>
      <c r="L27" s="140"/>
      <c r="M27" s="140">
        <v>6</v>
      </c>
      <c r="N27" s="140"/>
      <c r="O27" s="140">
        <v>1</v>
      </c>
      <c r="P27" s="141"/>
      <c r="Q27" s="141">
        <f t="shared" si="2"/>
        <v>1068.48</v>
      </c>
      <c r="R27" s="142">
        <f t="shared" si="5"/>
        <v>1068.48</v>
      </c>
      <c r="S27" s="143">
        <v>0.06</v>
      </c>
      <c r="T27" s="143">
        <v>0</v>
      </c>
      <c r="U27" s="138"/>
      <c r="V27" s="51" t="s">
        <v>1857</v>
      </c>
    </row>
    <row r="28" spans="1:22" s="17" customFormat="1" ht="17">
      <c r="A28" s="132" t="s">
        <v>1140</v>
      </c>
      <c r="B28" s="133" t="s">
        <v>1830</v>
      </c>
      <c r="C28" s="133" t="s">
        <v>1830</v>
      </c>
      <c r="D28" s="134" t="s">
        <v>1817</v>
      </c>
      <c r="E28" s="135" t="s">
        <v>1137</v>
      </c>
      <c r="F28" s="136"/>
      <c r="G28" s="135"/>
      <c r="H28" s="134" t="s">
        <v>1844</v>
      </c>
      <c r="I28" s="137" t="s">
        <v>1777</v>
      </c>
      <c r="J28" s="139"/>
      <c r="K28" s="139">
        <f>(6713.8+540)*1.06</f>
        <v>7689.0280000000002</v>
      </c>
      <c r="L28" s="140"/>
      <c r="M28" s="140">
        <v>1</v>
      </c>
      <c r="N28" s="140"/>
      <c r="O28" s="140">
        <v>1</v>
      </c>
      <c r="P28" s="141"/>
      <c r="Q28" s="141">
        <f t="shared" si="2"/>
        <v>7689.0280000000002</v>
      </c>
      <c r="R28" s="142">
        <f t="shared" si="5"/>
        <v>7689.0280000000002</v>
      </c>
      <c r="S28" s="143">
        <v>0.06</v>
      </c>
      <c r="T28" s="143">
        <v>0</v>
      </c>
      <c r="U28" s="138"/>
      <c r="V28" s="51" t="s">
        <v>1857</v>
      </c>
    </row>
    <row r="29" spans="1:22" s="17" customFormat="1" ht="17">
      <c r="A29" s="132" t="s">
        <v>1140</v>
      </c>
      <c r="B29" s="133" t="s">
        <v>1830</v>
      </c>
      <c r="C29" s="133" t="s">
        <v>1830</v>
      </c>
      <c r="D29" s="134" t="s">
        <v>1816</v>
      </c>
      <c r="E29" s="135" t="s">
        <v>1137</v>
      </c>
      <c r="F29" s="136"/>
      <c r="G29" s="135"/>
      <c r="H29" s="134" t="s">
        <v>1845</v>
      </c>
      <c r="I29" s="137" t="s">
        <v>1777</v>
      </c>
      <c r="J29" s="139"/>
      <c r="K29" s="139">
        <f>5676*1.06</f>
        <v>6016.56</v>
      </c>
      <c r="L29" s="140"/>
      <c r="M29" s="140">
        <v>1</v>
      </c>
      <c r="N29" s="140"/>
      <c r="O29" s="140">
        <v>1</v>
      </c>
      <c r="P29" s="141"/>
      <c r="Q29" s="141">
        <f t="shared" si="2"/>
        <v>6016.56</v>
      </c>
      <c r="R29" s="142">
        <f t="shared" si="5"/>
        <v>6016.56</v>
      </c>
      <c r="S29" s="143">
        <v>0.06</v>
      </c>
      <c r="T29" s="143">
        <v>0</v>
      </c>
      <c r="U29" s="138"/>
      <c r="V29" s="51" t="s">
        <v>1857</v>
      </c>
    </row>
    <row r="30" spans="1:22" s="17" customFormat="1" ht="17">
      <c r="A30" s="29" t="s">
        <v>1140</v>
      </c>
      <c r="B30" s="94" t="s">
        <v>1812</v>
      </c>
      <c r="C30" s="94" t="s">
        <v>1812</v>
      </c>
      <c r="D30" s="146" t="s">
        <v>1843</v>
      </c>
      <c r="E30" s="92" t="s">
        <v>1137</v>
      </c>
      <c r="F30" s="146"/>
      <c r="G30" s="146"/>
      <c r="H30" s="146" t="s">
        <v>1843</v>
      </c>
      <c r="I30" s="95" t="s">
        <v>1777</v>
      </c>
      <c r="J30" s="129"/>
      <c r="K30" s="150">
        <f>19260.71*1.06</f>
        <v>20416.352599999998</v>
      </c>
      <c r="L30" s="130"/>
      <c r="M30" s="131">
        <v>1</v>
      </c>
      <c r="N30" s="131"/>
      <c r="O30" s="131">
        <v>1</v>
      </c>
      <c r="P30" s="99"/>
      <c r="Q30" s="99">
        <f t="shared" si="2"/>
        <v>20416.352599999998</v>
      </c>
      <c r="R30" s="47">
        <f t="shared" si="5"/>
        <v>20416.352599999998</v>
      </c>
      <c r="S30" s="48">
        <v>0.06</v>
      </c>
      <c r="T30" s="48">
        <v>0</v>
      </c>
      <c r="U30" s="52" t="s">
        <v>1855</v>
      </c>
      <c r="V30" s="51" t="s">
        <v>1858</v>
      </c>
    </row>
    <row r="31" spans="1:22" s="17" customFormat="1" ht="17">
      <c r="A31" s="132" t="s">
        <v>1140</v>
      </c>
      <c r="B31" s="133" t="s">
        <v>1830</v>
      </c>
      <c r="C31" s="133" t="s">
        <v>1830</v>
      </c>
      <c r="D31" s="134" t="s">
        <v>1829</v>
      </c>
      <c r="E31" s="135" t="s">
        <v>1137</v>
      </c>
      <c r="F31" s="136"/>
      <c r="G31" s="135"/>
      <c r="H31" s="134" t="s">
        <v>1838</v>
      </c>
      <c r="I31" s="137" t="s">
        <v>1777</v>
      </c>
      <c r="J31" s="139"/>
      <c r="K31" s="139">
        <f>50*1.06</f>
        <v>53</v>
      </c>
      <c r="L31" s="140"/>
      <c r="M31" s="140">
        <v>255</v>
      </c>
      <c r="N31" s="140"/>
      <c r="O31" s="140">
        <v>1</v>
      </c>
      <c r="P31" s="141"/>
      <c r="Q31" s="141">
        <f t="shared" si="2"/>
        <v>13515</v>
      </c>
      <c r="R31" s="142">
        <f t="shared" si="5"/>
        <v>13515</v>
      </c>
      <c r="S31" s="143">
        <v>0.06</v>
      </c>
      <c r="T31" s="143">
        <v>0</v>
      </c>
      <c r="U31" s="138"/>
      <c r="V31" s="51" t="s">
        <v>1859</v>
      </c>
    </row>
    <row r="32" spans="1:22" s="17" customFormat="1" ht="17">
      <c r="A32" s="132" t="s">
        <v>1140</v>
      </c>
      <c r="B32" s="133" t="s">
        <v>1811</v>
      </c>
      <c r="C32" s="133" t="s">
        <v>1811</v>
      </c>
      <c r="D32" s="134" t="s">
        <v>1818</v>
      </c>
      <c r="E32" s="135" t="s">
        <v>1137</v>
      </c>
      <c r="F32" s="136"/>
      <c r="G32" s="135"/>
      <c r="H32" s="134" t="s">
        <v>1839</v>
      </c>
      <c r="I32" s="137" t="s">
        <v>1777</v>
      </c>
      <c r="J32" s="139"/>
      <c r="K32" s="139">
        <f>800*1.06</f>
        <v>848</v>
      </c>
      <c r="L32" s="140"/>
      <c r="M32" s="140">
        <v>1</v>
      </c>
      <c r="N32" s="140"/>
      <c r="O32" s="140">
        <v>1</v>
      </c>
      <c r="P32" s="141"/>
      <c r="Q32" s="141">
        <f t="shared" si="2"/>
        <v>848</v>
      </c>
      <c r="R32" s="142">
        <f t="shared" si="5"/>
        <v>848</v>
      </c>
      <c r="S32" s="143">
        <v>0.06</v>
      </c>
      <c r="T32" s="143">
        <v>0</v>
      </c>
      <c r="U32" s="138"/>
      <c r="V32" s="51" t="s">
        <v>1860</v>
      </c>
    </row>
    <row r="33" spans="1:22" s="17" customFormat="1" ht="17">
      <c r="A33" s="132" t="s">
        <v>1140</v>
      </c>
      <c r="B33" s="133" t="s">
        <v>1846</v>
      </c>
      <c r="C33" s="133" t="s">
        <v>1846</v>
      </c>
      <c r="D33" s="134" t="s">
        <v>1846</v>
      </c>
      <c r="E33" s="135" t="s">
        <v>1137</v>
      </c>
      <c r="F33" s="136"/>
      <c r="G33" s="135"/>
      <c r="H33" s="133" t="s">
        <v>1847</v>
      </c>
      <c r="I33" s="137" t="s">
        <v>1777</v>
      </c>
      <c r="J33" s="139"/>
      <c r="K33" s="139">
        <f>(406+503+1006+350+59.9+35.2)*1.06</f>
        <v>2501.7060000000001</v>
      </c>
      <c r="L33" s="140"/>
      <c r="M33" s="140">
        <v>1</v>
      </c>
      <c r="N33" s="140"/>
      <c r="O33" s="140">
        <v>1</v>
      </c>
      <c r="P33" s="141"/>
      <c r="Q33" s="141">
        <f t="shared" si="2"/>
        <v>2501.7060000000001</v>
      </c>
      <c r="R33" s="142">
        <f t="shared" si="5"/>
        <v>2501.7060000000001</v>
      </c>
      <c r="S33" s="143">
        <v>0.06</v>
      </c>
      <c r="T33" s="143">
        <v>0</v>
      </c>
      <c r="U33" s="138"/>
      <c r="V33" s="51" t="s">
        <v>1861</v>
      </c>
    </row>
    <row r="34" spans="1:22" s="17" customFormat="1" ht="17">
      <c r="A34" s="29" t="s">
        <v>1140</v>
      </c>
      <c r="B34" s="94" t="s">
        <v>1848</v>
      </c>
      <c r="C34" s="94" t="s">
        <v>1848</v>
      </c>
      <c r="D34" s="35" t="s">
        <v>1849</v>
      </c>
      <c r="E34" s="92" t="s">
        <v>1137</v>
      </c>
      <c r="F34" s="35"/>
      <c r="G34" s="35"/>
      <c r="H34" s="35" t="s">
        <v>1849</v>
      </c>
      <c r="I34" s="95" t="s">
        <v>1777</v>
      </c>
      <c r="J34" s="102"/>
      <c r="K34" s="102">
        <f>21915*1.06</f>
        <v>23229.9</v>
      </c>
      <c r="L34" s="39"/>
      <c r="M34" s="39">
        <v>1</v>
      </c>
      <c r="N34" s="39"/>
      <c r="O34" s="39">
        <v>1</v>
      </c>
      <c r="P34" s="99"/>
      <c r="Q34" s="99">
        <f t="shared" si="2"/>
        <v>23229.9</v>
      </c>
      <c r="R34" s="47">
        <f t="shared" si="5"/>
        <v>23229.9</v>
      </c>
      <c r="S34" s="48">
        <v>0.06</v>
      </c>
      <c r="T34" s="48">
        <v>0</v>
      </c>
      <c r="U34" s="52" t="s">
        <v>1855</v>
      </c>
      <c r="V34" s="51" t="s">
        <v>1862</v>
      </c>
    </row>
    <row r="35" spans="1:22" s="17" customFormat="1" ht="17">
      <c r="A35" s="29" t="s">
        <v>1140</v>
      </c>
      <c r="B35" s="94" t="s">
        <v>1848</v>
      </c>
      <c r="C35" s="94" t="s">
        <v>1848</v>
      </c>
      <c r="D35" s="35" t="s">
        <v>1850</v>
      </c>
      <c r="E35" s="30" t="s">
        <v>1137</v>
      </c>
      <c r="F35" s="35"/>
      <c r="G35" s="35"/>
      <c r="H35" s="35" t="s">
        <v>1849</v>
      </c>
      <c r="I35" s="95" t="s">
        <v>1777</v>
      </c>
      <c r="J35" s="102"/>
      <c r="K35" s="102">
        <f>3640*1.06</f>
        <v>3858.4</v>
      </c>
      <c r="L35" s="39"/>
      <c r="M35" s="39">
        <v>1</v>
      </c>
      <c r="N35" s="39"/>
      <c r="O35" s="39">
        <v>1</v>
      </c>
      <c r="P35" s="99"/>
      <c r="Q35" s="99">
        <f t="shared" si="2"/>
        <v>3858.4</v>
      </c>
      <c r="R35" s="47">
        <f t="shared" si="5"/>
        <v>3858.4</v>
      </c>
      <c r="S35" s="48">
        <v>0.06</v>
      </c>
      <c r="T35" s="48">
        <v>0</v>
      </c>
      <c r="U35" s="52" t="s">
        <v>1855</v>
      </c>
      <c r="V35" s="51" t="s">
        <v>1863</v>
      </c>
    </row>
    <row r="36" spans="1:22" s="17" customFormat="1" ht="17">
      <c r="A36" s="29" t="s">
        <v>1140</v>
      </c>
      <c r="B36" s="94" t="s">
        <v>1851</v>
      </c>
      <c r="C36" s="94" t="s">
        <v>1851</v>
      </c>
      <c r="D36" s="96" t="s">
        <v>1851</v>
      </c>
      <c r="E36" s="30" t="s">
        <v>1137</v>
      </c>
      <c r="F36" s="96"/>
      <c r="G36" s="96"/>
      <c r="H36" s="96" t="s">
        <v>1851</v>
      </c>
      <c r="I36" s="95" t="s">
        <v>1777</v>
      </c>
      <c r="J36" s="102"/>
      <c r="K36" s="102">
        <v>10800</v>
      </c>
      <c r="L36" s="39"/>
      <c r="M36" s="39">
        <v>1</v>
      </c>
      <c r="N36" s="39"/>
      <c r="O36" s="39">
        <v>1</v>
      </c>
      <c r="P36" s="99"/>
      <c r="Q36" s="99">
        <f t="shared" si="2"/>
        <v>10800</v>
      </c>
      <c r="R36" s="47">
        <f t="shared" si="5"/>
        <v>10800</v>
      </c>
      <c r="S36" s="48">
        <v>0.06</v>
      </c>
      <c r="T36" s="48">
        <v>0</v>
      </c>
      <c r="U36" s="52" t="s">
        <v>1855</v>
      </c>
      <c r="V36" s="51" t="s">
        <v>1864</v>
      </c>
    </row>
    <row r="37" spans="1:22" s="17" customFormat="1" ht="17">
      <c r="A37" s="29" t="s">
        <v>1140</v>
      </c>
      <c r="B37" s="94" t="s">
        <v>1852</v>
      </c>
      <c r="C37" s="94" t="s">
        <v>1852</v>
      </c>
      <c r="D37" s="96" t="s">
        <v>1852</v>
      </c>
      <c r="E37" s="30" t="s">
        <v>1137</v>
      </c>
      <c r="F37" s="96"/>
      <c r="G37" s="96"/>
      <c r="H37" s="96" t="s">
        <v>1852</v>
      </c>
      <c r="I37" s="95" t="s">
        <v>1777</v>
      </c>
      <c r="J37" s="102"/>
      <c r="K37" s="102">
        <f>21840*1.06</f>
        <v>23150.400000000001</v>
      </c>
      <c r="L37" s="39"/>
      <c r="M37" s="39">
        <v>1</v>
      </c>
      <c r="N37" s="39"/>
      <c r="O37" s="39">
        <v>1</v>
      </c>
      <c r="P37" s="99"/>
      <c r="Q37" s="99">
        <f t="shared" si="2"/>
        <v>23150.400000000001</v>
      </c>
      <c r="R37" s="47">
        <f t="shared" si="5"/>
        <v>23150.400000000001</v>
      </c>
      <c r="S37" s="48">
        <v>0.06</v>
      </c>
      <c r="T37" s="48">
        <v>0</v>
      </c>
      <c r="U37" s="52" t="s">
        <v>1855</v>
      </c>
      <c r="V37" s="51" t="s">
        <v>1865</v>
      </c>
    </row>
    <row r="38" spans="1:22" s="19" customFormat="1" ht="18">
      <c r="A38" s="105"/>
      <c r="B38" s="106"/>
      <c r="C38" s="106"/>
      <c r="D38" s="106"/>
      <c r="E38" s="106"/>
      <c r="F38" s="105"/>
      <c r="G38" s="105"/>
      <c r="H38" s="105"/>
      <c r="I38" s="105"/>
      <c r="J38" s="105"/>
      <c r="K38" s="107"/>
      <c r="L38" s="105"/>
      <c r="M38" s="105"/>
      <c r="N38" s="105"/>
      <c r="O38" s="105"/>
      <c r="P38" s="169" t="s">
        <v>1141</v>
      </c>
      <c r="Q38" s="169"/>
      <c r="R38" s="169"/>
      <c r="S38" s="108"/>
      <c r="T38" s="108"/>
      <c r="U38" s="105"/>
      <c r="V38" s="105"/>
    </row>
    <row r="39" spans="1:22" s="19" customFormat="1" ht="18">
      <c r="A39" s="109"/>
      <c r="B39" s="110"/>
      <c r="C39" s="110"/>
      <c r="D39" s="110"/>
      <c r="E39" s="110"/>
      <c r="F39" s="109"/>
      <c r="G39" s="109"/>
      <c r="H39" s="109"/>
      <c r="I39" s="109"/>
      <c r="J39" s="109"/>
      <c r="K39" s="111"/>
      <c r="L39" s="109"/>
      <c r="M39" s="109"/>
      <c r="N39" s="109"/>
      <c r="O39" s="109"/>
      <c r="P39" s="43">
        <f>SUM(P2:P33)</f>
        <v>1409540</v>
      </c>
      <c r="Q39" s="43">
        <f>SUM(Q2:Q37)</f>
        <v>1392291.1665999999</v>
      </c>
      <c r="R39" s="43">
        <f>Q39-P39</f>
        <v>-17248.83340000012</v>
      </c>
      <c r="S39" s="112"/>
      <c r="T39" s="112"/>
      <c r="U39" s="109"/>
      <c r="V39" s="109"/>
    </row>
    <row r="40" spans="1:22" s="17" customFormat="1" ht="17">
      <c r="A40" s="132" t="s">
        <v>1142</v>
      </c>
      <c r="B40" s="135" t="s">
        <v>1807</v>
      </c>
      <c r="C40" s="135" t="s">
        <v>1807</v>
      </c>
      <c r="D40" s="147" t="s">
        <v>1808</v>
      </c>
      <c r="E40" s="135" t="s">
        <v>1137</v>
      </c>
      <c r="F40" s="136"/>
      <c r="G40" s="135" t="str">
        <f>_xlfn.IFNA(IF(VLOOKUP($F40,'[2]3.框架内物料'!$A:$E,2,0)=0,"请勿填写",VLOOKUP($F40,'[2]3.框架内物料'!$A:$E,2,0)),"")</f>
        <v/>
      </c>
      <c r="H40" s="147" t="s">
        <v>1840</v>
      </c>
      <c r="I40" s="135" t="s">
        <v>1777</v>
      </c>
      <c r="J40" s="148"/>
      <c r="K40" s="139">
        <f>3000*1.06</f>
        <v>3180</v>
      </c>
      <c r="L40" s="140"/>
      <c r="M40" s="140">
        <v>1</v>
      </c>
      <c r="N40" s="140"/>
      <c r="O40" s="140">
        <v>1</v>
      </c>
      <c r="P40" s="141"/>
      <c r="Q40" s="141">
        <f>IFERROR(O40*M40*K40,0)</f>
        <v>3180</v>
      </c>
      <c r="R40" s="142">
        <f t="shared" ref="R40:R42" si="9">Q40-P40</f>
        <v>3180</v>
      </c>
      <c r="S40" s="143">
        <v>0.06</v>
      </c>
      <c r="T40" s="143">
        <v>0</v>
      </c>
      <c r="U40" s="138"/>
      <c r="V40" s="51" t="s">
        <v>1866</v>
      </c>
    </row>
    <row r="41" spans="1:22" s="17" customFormat="1" ht="17">
      <c r="A41" s="132" t="s">
        <v>1142</v>
      </c>
      <c r="B41" s="135" t="s">
        <v>1807</v>
      </c>
      <c r="C41" s="135" t="s">
        <v>1807</v>
      </c>
      <c r="D41" s="147" t="s">
        <v>1809</v>
      </c>
      <c r="E41" s="135" t="s">
        <v>1137</v>
      </c>
      <c r="F41" s="136"/>
      <c r="G41" s="135" t="str">
        <f>_xlfn.IFNA(IF(VLOOKUP($F41,'[2]3.框架内物料'!$A:$E,2,0)=0,"请勿填写",VLOOKUP($F41,'[2]3.框架内物料'!$A:$E,2,0)),"")</f>
        <v/>
      </c>
      <c r="H41" s="147" t="s">
        <v>1842</v>
      </c>
      <c r="I41" s="135" t="s">
        <v>1777</v>
      </c>
      <c r="J41" s="148"/>
      <c r="K41" s="139">
        <f>10000*1.06</f>
        <v>10600</v>
      </c>
      <c r="L41" s="140"/>
      <c r="M41" s="140">
        <v>1</v>
      </c>
      <c r="N41" s="140"/>
      <c r="O41" s="140">
        <v>1</v>
      </c>
      <c r="P41" s="141"/>
      <c r="Q41" s="141">
        <f t="shared" ref="Q41:Q42" si="10">IFERROR(O41*M41*K41,0)</f>
        <v>10600</v>
      </c>
      <c r="R41" s="142">
        <f t="shared" si="9"/>
        <v>10600</v>
      </c>
      <c r="S41" s="143">
        <v>0.06</v>
      </c>
      <c r="T41" s="143">
        <v>0</v>
      </c>
      <c r="U41" s="138"/>
      <c r="V41" s="51" t="s">
        <v>1866</v>
      </c>
    </row>
    <row r="42" spans="1:22" s="17" customFormat="1" ht="17">
      <c r="A42" s="132" t="s">
        <v>1142</v>
      </c>
      <c r="B42" s="135" t="s">
        <v>1807</v>
      </c>
      <c r="C42" s="135" t="s">
        <v>1807</v>
      </c>
      <c r="D42" s="147" t="s">
        <v>1810</v>
      </c>
      <c r="E42" s="135" t="s">
        <v>1137</v>
      </c>
      <c r="F42" s="136"/>
      <c r="G42" s="135"/>
      <c r="H42" s="147" t="s">
        <v>1841</v>
      </c>
      <c r="I42" s="135" t="s">
        <v>1777</v>
      </c>
      <c r="J42" s="148"/>
      <c r="K42" s="139">
        <f>3000*1.06</f>
        <v>3180</v>
      </c>
      <c r="L42" s="140"/>
      <c r="M42" s="140">
        <v>1</v>
      </c>
      <c r="N42" s="140"/>
      <c r="O42" s="140">
        <v>1</v>
      </c>
      <c r="P42" s="141"/>
      <c r="Q42" s="141">
        <f t="shared" si="10"/>
        <v>3180</v>
      </c>
      <c r="R42" s="142">
        <f t="shared" si="9"/>
        <v>3180</v>
      </c>
      <c r="S42" s="143">
        <v>0.06</v>
      </c>
      <c r="T42" s="143">
        <v>0</v>
      </c>
      <c r="U42" s="138"/>
      <c r="V42" s="51" t="s">
        <v>1866</v>
      </c>
    </row>
    <row r="43" spans="1:22" s="19" customFormat="1">
      <c r="A43" s="105"/>
      <c r="B43" s="106"/>
      <c r="C43" s="106"/>
      <c r="D43" s="106"/>
      <c r="E43" s="106"/>
      <c r="F43" s="105"/>
      <c r="G43" s="105"/>
      <c r="H43" s="105"/>
      <c r="I43" s="105"/>
      <c r="J43" s="107"/>
      <c r="K43" s="107"/>
      <c r="L43" s="105"/>
      <c r="M43" s="105"/>
      <c r="N43" s="105"/>
      <c r="O43" s="105"/>
      <c r="P43" s="171" t="s">
        <v>1143</v>
      </c>
      <c r="Q43" s="171"/>
      <c r="R43" s="171"/>
      <c r="S43" s="108"/>
      <c r="T43" s="108"/>
      <c r="U43" s="105"/>
      <c r="V43" s="105"/>
    </row>
    <row r="44" spans="1:22" s="19" customFormat="1">
      <c r="A44" s="109"/>
      <c r="B44" s="110"/>
      <c r="C44" s="110"/>
      <c r="D44" s="110"/>
      <c r="E44" s="110"/>
      <c r="F44" s="109"/>
      <c r="G44" s="109"/>
      <c r="H44" s="109"/>
      <c r="I44" s="109"/>
      <c r="J44" s="111"/>
      <c r="K44" s="111"/>
      <c r="L44" s="109"/>
      <c r="M44" s="109"/>
      <c r="N44" s="109"/>
      <c r="O44" s="109"/>
      <c r="P44" s="127">
        <f>SUM(P40:P42)</f>
        <v>0</v>
      </c>
      <c r="Q44" s="127">
        <f>SUM(Q40:Q42)</f>
        <v>16960</v>
      </c>
      <c r="R44" s="127">
        <f>Q44-P44</f>
        <v>16960</v>
      </c>
      <c r="S44" s="112"/>
      <c r="T44" s="112"/>
      <c r="U44" s="109"/>
      <c r="V44" s="109"/>
    </row>
    <row r="45" spans="1:22" s="18" customFormat="1" ht="34">
      <c r="A45" s="29" t="s">
        <v>1752</v>
      </c>
      <c r="B45" s="30" t="s">
        <v>1785</v>
      </c>
      <c r="C45" s="30" t="s">
        <v>1785</v>
      </c>
      <c r="D45" s="30" t="s">
        <v>1785</v>
      </c>
      <c r="E45" s="30" t="s">
        <v>1135</v>
      </c>
      <c r="F45" s="34" t="s">
        <v>1753</v>
      </c>
      <c r="G45" s="30" t="str">
        <f>_xlfn.IFNA(IF(VLOOKUP($F45,'3.框架内物料'!$A:$E,2,0)=0,"请勿填写",VLOOKUP($F45,'3.框架内物料'!$A:$E,2,0)),"")</f>
        <v>M939882699754164225</v>
      </c>
      <c r="H45" s="35" t="str">
        <f>_xlfn.IFNA(VLOOKUP($F45,'3.框架内物料'!$A:$E,4,0),"")</f>
        <v>服务费税费-项目服务费-项目服务费-场地采买、酒店用房服务费-服务费比例</v>
      </c>
      <c r="I45" s="30" t="str">
        <f>_xlfn.IFNA(VLOOKUP($F45,'3.框架内物料'!$A:$E,5,0),"")</f>
        <v>项</v>
      </c>
      <c r="J45" s="102">
        <f>_xlfn.IFNA(VLOOKUP($F45,'3.框架内物料'!$A:$F,6,0),"")</f>
        <v>0.06</v>
      </c>
      <c r="K45" s="38" t="s">
        <v>1828</v>
      </c>
      <c r="L45" s="39">
        <f>SUM(P8:P16)</f>
        <v>473560</v>
      </c>
      <c r="M45" s="131">
        <f>SUM(Q8:Q16)+Q44+Q36</f>
        <v>423960</v>
      </c>
      <c r="N45" s="39">
        <v>1</v>
      </c>
      <c r="O45" s="39">
        <v>1</v>
      </c>
      <c r="P45" s="42">
        <f>IFERROR(N45*L45*J45,0)</f>
        <v>28413.599999999999</v>
      </c>
      <c r="Q45" s="42">
        <f>IFERROR(O45*M45*K45,0)</f>
        <v>25437.599999999999</v>
      </c>
      <c r="R45" s="47">
        <f>Q45-P45</f>
        <v>-2976</v>
      </c>
      <c r="S45" s="48">
        <v>0.06</v>
      </c>
      <c r="T45" s="48">
        <v>0</v>
      </c>
      <c r="U45" s="52"/>
      <c r="V45" s="51"/>
    </row>
    <row r="46" spans="1:22" s="18" customFormat="1" ht="34">
      <c r="A46" s="29" t="s">
        <v>1752</v>
      </c>
      <c r="B46" s="30" t="s">
        <v>1785</v>
      </c>
      <c r="C46" s="30" t="s">
        <v>1785</v>
      </c>
      <c r="D46" s="30" t="s">
        <v>1785</v>
      </c>
      <c r="E46" s="30" t="s">
        <v>1135</v>
      </c>
      <c r="F46" s="34" t="s">
        <v>1754</v>
      </c>
      <c r="G46" s="30" t="str">
        <f>_xlfn.IFNA(IF(VLOOKUP($F46,'3.框架内物料'!$A:$E,2,0)=0,"请勿填写",VLOOKUP($F46,'3.框架内物料'!$A:$E,2,0)),"")</f>
        <v>M939882610784714754</v>
      </c>
      <c r="H46" s="35" t="str">
        <f>_xlfn.IFNA(VLOOKUP($F46,'3.框架内物料'!$A:$E,4,0),"")</f>
        <v>服务费税费-项目服务费-项目服务费-机票、用车、用餐等第三方资源-服务费比例</v>
      </c>
      <c r="I46" s="30" t="str">
        <f>_xlfn.IFNA(VLOOKUP($F46,'3.框架内物料'!$A:$E,5,0),"")</f>
        <v>项</v>
      </c>
      <c r="J46" s="102">
        <f>_xlfn.IFNA(VLOOKUP($F46,'3.框架内物料'!$A:$F,6,0),"")</f>
        <v>0.06</v>
      </c>
      <c r="K46" s="38" t="s">
        <v>1828</v>
      </c>
      <c r="L46" s="39">
        <f>SUM(P2:P7)</f>
        <v>935980</v>
      </c>
      <c r="M46" s="39">
        <f>SUM(Q2:Q7)+SUM(Q17:Q31)+Q37</f>
        <v>954853.16059999994</v>
      </c>
      <c r="N46" s="39">
        <v>1</v>
      </c>
      <c r="O46" s="39">
        <v>1</v>
      </c>
      <c r="P46" s="42">
        <f>IFERROR(N46*L46*J46,0)</f>
        <v>56158.799999999996</v>
      </c>
      <c r="Q46" s="42">
        <f t="shared" ref="Q46:Q47" si="11">IFERROR(O46*M46*K46,0)</f>
        <v>57291.189635999996</v>
      </c>
      <c r="R46" s="47">
        <f t="shared" ref="R46:R48" si="12">Q46-P46</f>
        <v>1132.3896359999999</v>
      </c>
      <c r="S46" s="48">
        <v>0.06</v>
      </c>
      <c r="T46" s="48">
        <v>0</v>
      </c>
      <c r="U46" s="52"/>
      <c r="V46" s="51"/>
    </row>
    <row r="47" spans="1:22" s="18" customFormat="1" ht="34">
      <c r="A47" s="29" t="s">
        <v>1752</v>
      </c>
      <c r="B47" s="30" t="s">
        <v>1785</v>
      </c>
      <c r="C47" s="30" t="s">
        <v>1785</v>
      </c>
      <c r="D47" s="30" t="s">
        <v>1785</v>
      </c>
      <c r="E47" s="30" t="s">
        <v>1135</v>
      </c>
      <c r="F47" s="34" t="s">
        <v>1754</v>
      </c>
      <c r="G47" s="30" t="str">
        <f>_xlfn.IFNA(IF(VLOOKUP($F47,'3.框架内物料'!$A:$E,2,0)=0,"请勿填写",VLOOKUP($F47,'3.框架内物料'!$A:$E,2,0)),"")</f>
        <v>M939882610784714754</v>
      </c>
      <c r="H47" s="35" t="str">
        <f>_xlfn.IFNA(VLOOKUP($F47,'3.框架内物料'!$A:$E,4,0),"")</f>
        <v>服务费税费-项目服务费-项目服务费-机票、用车、用餐等第三方资源-服务费比例</v>
      </c>
      <c r="I47" s="30" t="str">
        <f>_xlfn.IFNA(VLOOKUP($F47,'3.框架内物料'!$A:$E,5,0),"")</f>
        <v>项</v>
      </c>
      <c r="J47" s="102">
        <f>_xlfn.IFNA(VLOOKUP($F47,'3.框架内物料'!$A:$F,6,0),"")</f>
        <v>0.06</v>
      </c>
      <c r="K47" s="38" t="s">
        <v>1828</v>
      </c>
      <c r="L47" s="39"/>
      <c r="M47" s="39">
        <f>SUM(Q32:Q35)</f>
        <v>30438.006000000001</v>
      </c>
      <c r="N47" s="39"/>
      <c r="O47" s="39">
        <v>1</v>
      </c>
      <c r="P47" s="42"/>
      <c r="Q47" s="42">
        <f t="shared" si="11"/>
        <v>1826.28036</v>
      </c>
      <c r="R47" s="47">
        <f>Q47-P47</f>
        <v>1826.28036</v>
      </c>
      <c r="S47" s="48">
        <v>0.06</v>
      </c>
      <c r="T47" s="48">
        <v>0</v>
      </c>
      <c r="U47" s="52"/>
      <c r="V47" s="51"/>
    </row>
    <row r="48" spans="1:22" s="18" customFormat="1" ht="34">
      <c r="A48" s="97" t="s">
        <v>1786</v>
      </c>
      <c r="B48" s="97" t="s">
        <v>1786</v>
      </c>
      <c r="C48" s="97" t="s">
        <v>1786</v>
      </c>
      <c r="D48" s="97" t="s">
        <v>1786</v>
      </c>
      <c r="E48" s="30" t="s">
        <v>1135</v>
      </c>
      <c r="F48" s="34" t="s">
        <v>1758</v>
      </c>
      <c r="G48" s="30" t="str">
        <f>_xlfn.IFNA(IF(VLOOKUP($F48,'[3]3.框架内物料'!$A:$E,2,0)=0,"请勿填写",VLOOKUP($F48,'[3]3.框架内物料'!$A:$E,2,0)),"")</f>
        <v>M939882723582132226</v>
      </c>
      <c r="H48" s="35" t="str">
        <f>_xlfn.IFNA(VLOOKUP($F48,'[3]3.框架内物料'!$A:$E,4,0),"")</f>
        <v>服务费税费-项目税费-项目税费-机票、用车、用餐等第三方资源-增值税比例</v>
      </c>
      <c r="I48" s="30" t="str">
        <f>_xlfn.IFNA(VLOOKUP($F48,'[3]3.框架内物料'!$A:$E,5,0),"")</f>
        <v>项</v>
      </c>
      <c r="J48" s="30">
        <f>_xlfn.IFNA(VLOOKUP($F48,'[3]3.框架内物料'!$A:$G,6,0),"")</f>
        <v>0.06</v>
      </c>
      <c r="K48" s="38" t="s">
        <v>1828</v>
      </c>
      <c r="L48" s="39">
        <f>P45+P46</f>
        <v>84572.4</v>
      </c>
      <c r="M48" s="39">
        <f>(Q8+Q9+Q10+Q11+Q12+Q13+Q14+Q15+Q16+Q36)*0.06</f>
        <v>24420</v>
      </c>
      <c r="N48" s="98">
        <v>1</v>
      </c>
      <c r="O48" s="97">
        <v>1</v>
      </c>
      <c r="P48" s="42">
        <f>SUM(N48*L48*J48)</f>
        <v>5074.3439999999991</v>
      </c>
      <c r="Q48" s="42">
        <f>IFERROR(O48*M48*K48,0)</f>
        <v>1465.2</v>
      </c>
      <c r="R48" s="47">
        <f t="shared" si="12"/>
        <v>-3609.1439999999993</v>
      </c>
      <c r="S48" s="48">
        <v>0.06</v>
      </c>
      <c r="T48" s="48">
        <v>0</v>
      </c>
      <c r="U48" s="52"/>
      <c r="V48" s="51"/>
    </row>
    <row r="49" spans="1:22" s="19" customFormat="1" ht="18">
      <c r="A49" s="106"/>
      <c r="B49" s="106"/>
      <c r="C49" s="106"/>
      <c r="D49" s="106"/>
      <c r="E49" s="106"/>
      <c r="F49" s="105"/>
      <c r="G49" s="105"/>
      <c r="H49" s="105"/>
      <c r="I49" s="105"/>
      <c r="J49" s="105"/>
      <c r="K49" s="107"/>
      <c r="L49" s="105"/>
      <c r="M49" s="105"/>
      <c r="N49" s="105"/>
      <c r="O49" s="105"/>
      <c r="P49" s="169" t="s">
        <v>1146</v>
      </c>
      <c r="Q49" s="169"/>
      <c r="R49" s="169"/>
      <c r="S49" s="108"/>
      <c r="T49" s="108"/>
      <c r="U49" s="105"/>
      <c r="V49" s="113" t="s">
        <v>1203</v>
      </c>
    </row>
    <row r="50" spans="1:22" s="19" customFormat="1" ht="18">
      <c r="A50" s="109"/>
      <c r="B50" s="110"/>
      <c r="C50" s="110"/>
      <c r="D50" s="110"/>
      <c r="E50" s="110"/>
      <c r="F50" s="109"/>
      <c r="G50" s="109"/>
      <c r="H50" s="109"/>
      <c r="I50" s="109"/>
      <c r="J50" s="109"/>
      <c r="K50" s="111"/>
      <c r="L50" s="109"/>
      <c r="M50" s="109"/>
      <c r="N50" s="109"/>
      <c r="O50" s="109"/>
      <c r="P50" s="43">
        <f>SUM(P45:P48)</f>
        <v>89646.743999999992</v>
      </c>
      <c r="Q50" s="43">
        <f>SUM(Q45:Q48)</f>
        <v>86020.269996000003</v>
      </c>
      <c r="R50" s="43">
        <f>Q50-P50</f>
        <v>-3626.4740039999888</v>
      </c>
      <c r="S50" s="112"/>
      <c r="T50" s="112"/>
      <c r="U50" s="109"/>
      <c r="V50" s="109"/>
    </row>
    <row r="51" spans="1:22" s="19" customFormat="1" ht="18">
      <c r="A51" s="114"/>
      <c r="B51" s="115"/>
      <c r="C51" s="115"/>
      <c r="D51" s="115"/>
      <c r="E51" s="115"/>
      <c r="F51" s="116"/>
      <c r="G51" s="115"/>
      <c r="H51" s="117"/>
      <c r="I51" s="115"/>
      <c r="J51" s="118"/>
      <c r="K51" s="119"/>
      <c r="L51" s="120"/>
      <c r="M51" s="120"/>
      <c r="N51" s="120"/>
      <c r="O51" s="120"/>
      <c r="P51" s="170" t="s">
        <v>1204</v>
      </c>
      <c r="Q51" s="170"/>
      <c r="R51" s="170"/>
      <c r="S51" s="121"/>
      <c r="T51" s="121"/>
      <c r="U51" s="122"/>
      <c r="V51" s="122"/>
    </row>
    <row r="52" spans="1:22" ht="18">
      <c r="A52" s="123"/>
      <c r="B52" s="124"/>
      <c r="C52" s="124"/>
      <c r="D52" s="124"/>
      <c r="E52" s="124"/>
      <c r="F52" s="123"/>
      <c r="G52" s="123"/>
      <c r="H52" s="123"/>
      <c r="I52" s="123"/>
      <c r="J52" s="123"/>
      <c r="K52" s="125"/>
      <c r="L52" s="123"/>
      <c r="M52" s="123"/>
      <c r="N52" s="123"/>
      <c r="O52" s="123"/>
      <c r="P52" s="62">
        <f>SUM(P50,,P39)</f>
        <v>1499186.7439999999</v>
      </c>
      <c r="Q52" s="62">
        <f>SUM(Q50,,Q39,,Q44)</f>
        <v>1495271.4365959999</v>
      </c>
      <c r="R52" s="62">
        <f>Q52-P52</f>
        <v>-3915.3074040000793</v>
      </c>
      <c r="S52" s="126"/>
      <c r="T52" s="126"/>
      <c r="U52" s="123"/>
      <c r="V52" s="123"/>
    </row>
    <row r="53" spans="1:22" s="18" customFormat="1" ht="74.5" customHeight="1">
      <c r="A53" s="29" t="s">
        <v>1147</v>
      </c>
      <c r="B53" s="54"/>
      <c r="C53" s="54"/>
      <c r="D53" s="54"/>
      <c r="E53" s="29" t="s">
        <v>1147</v>
      </c>
      <c r="F53" s="54"/>
      <c r="G53" s="54"/>
      <c r="H53" s="57" t="s">
        <v>1148</v>
      </c>
      <c r="I53" s="30" t="s">
        <v>11</v>
      </c>
      <c r="J53" s="103" t="s">
        <v>1787</v>
      </c>
      <c r="K53" s="58" t="s">
        <v>1787</v>
      </c>
      <c r="L53" s="59">
        <v>0</v>
      </c>
      <c r="M53" s="59">
        <v>0</v>
      </c>
      <c r="N53" s="59">
        <v>0</v>
      </c>
      <c r="O53" s="59">
        <v>0</v>
      </c>
      <c r="P53" s="42">
        <f>J53*L53*N53</f>
        <v>0</v>
      </c>
      <c r="Q53" s="47">
        <f>K53*M53*O53</f>
        <v>0</v>
      </c>
      <c r="R53" s="47">
        <f>Q53-P53</f>
        <v>0</v>
      </c>
      <c r="S53" s="48">
        <v>0.06</v>
      </c>
      <c r="T53" s="48">
        <v>0</v>
      </c>
      <c r="U53" s="52"/>
      <c r="V53" s="52"/>
    </row>
    <row r="54" spans="1:22" s="19" customFormat="1" ht="18">
      <c r="A54" s="114"/>
      <c r="B54" s="115"/>
      <c r="C54" s="115"/>
      <c r="D54" s="115"/>
      <c r="E54" s="115"/>
      <c r="F54" s="116"/>
      <c r="G54" s="115"/>
      <c r="H54" s="117"/>
      <c r="I54" s="115"/>
      <c r="J54" s="118"/>
      <c r="K54" s="119"/>
      <c r="L54" s="120"/>
      <c r="M54" s="120"/>
      <c r="N54" s="120"/>
      <c r="O54" s="120"/>
      <c r="P54" s="170" t="s">
        <v>1149</v>
      </c>
      <c r="Q54" s="170"/>
      <c r="R54" s="170"/>
      <c r="S54" s="121"/>
      <c r="T54" s="121"/>
      <c r="U54" s="122"/>
      <c r="V54" s="122"/>
    </row>
    <row r="55" spans="1:22" ht="18">
      <c r="A55" s="123"/>
      <c r="B55" s="124"/>
      <c r="C55" s="124"/>
      <c r="D55" s="124"/>
      <c r="E55" s="124"/>
      <c r="F55" s="123"/>
      <c r="G55" s="123"/>
      <c r="H55" s="123"/>
      <c r="I55" s="123"/>
      <c r="J55" s="123"/>
      <c r="K55" s="125"/>
      <c r="L55" s="123"/>
      <c r="M55" s="123"/>
      <c r="N55" s="123"/>
      <c r="O55" s="123"/>
      <c r="P55" s="62">
        <f>SUM(P52,P53)</f>
        <v>1499186.7439999999</v>
      </c>
      <c r="Q55" s="62">
        <f>SUM(Q52,Q53)</f>
        <v>1495271.4365959999</v>
      </c>
      <c r="R55" s="62">
        <f>Q55-P55</f>
        <v>-3915.3074040000793</v>
      </c>
      <c r="S55" s="126"/>
      <c r="T55" s="126"/>
      <c r="U55" s="123"/>
      <c r="V55" s="123"/>
    </row>
    <row r="56" spans="1:22" ht="54" customHeight="1">
      <c r="A56" s="55"/>
      <c r="C56" s="56"/>
      <c r="D56" s="56"/>
      <c r="E56" s="56"/>
      <c r="F56" s="55"/>
      <c r="G56" s="55"/>
      <c r="H56" s="55"/>
      <c r="I56" s="55"/>
      <c r="J56" s="55"/>
      <c r="K56" s="168"/>
      <c r="L56" s="168"/>
      <c r="M56" s="168"/>
      <c r="N56" s="168"/>
      <c r="P56" s="63">
        <f>SUMIF(E1:E52,"框架内",P1:P52)/(P55-P53)</f>
        <v>5.9796916133884916E-2</v>
      </c>
      <c r="Q56" s="63">
        <f>SUMIF(E1:E52,"框架内",Q1:Q52)/(Q55-Q53)</f>
        <v>5.7528197149158411E-2</v>
      </c>
      <c r="R56" s="64" t="s">
        <v>1150</v>
      </c>
      <c r="S56" s="65"/>
      <c r="T56" s="65"/>
    </row>
    <row r="57" spans="1:22" ht="54" customHeight="1">
      <c r="A57" s="55"/>
      <c r="C57" s="56"/>
      <c r="D57" s="56"/>
      <c r="E57" s="56"/>
      <c r="F57" s="55"/>
      <c r="G57" s="55"/>
      <c r="H57" s="55"/>
      <c r="I57" s="55"/>
      <c r="J57" s="55"/>
      <c r="K57" s="168"/>
      <c r="L57" s="168"/>
      <c r="M57" s="168"/>
      <c r="N57" s="168"/>
      <c r="P57" s="63">
        <f ca="1">SUMIF(E1:E53,"框架外",P1:P52)/(P55-P53)</f>
        <v>0</v>
      </c>
      <c r="Q57" s="63">
        <f ca="1">SUMIF(E1:E53,"框架外",Q1:Q52)/(Q55-Q53)</f>
        <v>0</v>
      </c>
      <c r="R57" s="64" t="s">
        <v>1151</v>
      </c>
      <c r="S57" s="65"/>
      <c r="T57" s="65"/>
    </row>
    <row r="58" spans="1:22" ht="54" customHeight="1">
      <c r="A58" s="55"/>
      <c r="C58" s="56"/>
      <c r="D58" s="56"/>
      <c r="E58" s="56"/>
      <c r="F58" s="55"/>
      <c r="G58" s="55"/>
      <c r="H58" s="55"/>
      <c r="I58" s="55"/>
      <c r="J58" s="55"/>
      <c r="P58" s="63">
        <f ca="1">SUMIF(E1:E53,"据实结算",P1:P52)/(P55-P53)</f>
        <v>0.94020308386611506</v>
      </c>
      <c r="Q58" s="63">
        <f ca="1">SUMIF(E1:E53,"据实结算",Q1:Q52)/(Q55-Q53)</f>
        <v>0.94247180285084164</v>
      </c>
      <c r="R58" s="64" t="s">
        <v>1152</v>
      </c>
      <c r="S58" s="65"/>
      <c r="T58" s="65"/>
    </row>
    <row r="59" spans="1:22">
      <c r="K59" s="60"/>
      <c r="L59" s="61"/>
      <c r="M59" s="61"/>
      <c r="N59" s="61"/>
    </row>
  </sheetData>
  <sheetProtection formatCells="0" formatColumns="0" formatRows="0" insertRows="0" insertHyperlinks="0" deleteRows="0" autoFilter="0"/>
  <mergeCells count="7">
    <mergeCell ref="K56:N56"/>
    <mergeCell ref="K57:N57"/>
    <mergeCell ref="P49:R49"/>
    <mergeCell ref="P38:R38"/>
    <mergeCell ref="P51:R51"/>
    <mergeCell ref="P54:R54"/>
    <mergeCell ref="P43:R43"/>
  </mergeCells>
  <phoneticPr fontId="27" type="noConversion"/>
  <conditionalFormatting sqref="A2:A47">
    <cfRule type="containsText" dxfId="4" priority="1" operator="containsText" text="填写">
      <formula>NOT(ISERROR(SEARCH("填写",A2)))</formula>
    </cfRule>
  </conditionalFormatting>
  <conditionalFormatting sqref="A50:A51">
    <cfRule type="containsText" dxfId="3" priority="14" operator="containsText" text="填写">
      <formula>NOT(ISERROR(SEARCH("填写",A50)))</formula>
    </cfRule>
  </conditionalFormatting>
  <conditionalFormatting sqref="A53:A54">
    <cfRule type="containsText" dxfId="2" priority="17" operator="containsText" text="填写">
      <formula>NOT(ISERROR(SEARCH("填写",A53)))</formula>
    </cfRule>
  </conditionalFormatting>
  <conditionalFormatting sqref="A48:D48">
    <cfRule type="containsText" dxfId="1" priority="12" operator="containsText" text="填写">
      <formula>NOT(ISERROR(SEARCH("填写",A48)))</formula>
    </cfRule>
  </conditionalFormatting>
  <conditionalFormatting sqref="E53">
    <cfRule type="containsText" dxfId="0" priority="18" operator="containsText" text="填写">
      <formula>NOT(ISERROR(SEARCH("填写",E53)))</formula>
    </cfRule>
  </conditionalFormatting>
  <dataValidations count="7">
    <dataValidation type="list" allowBlank="1" showInputMessage="1" showErrorMessage="1" sqref="K55" xr:uid="{00000000-0002-0000-0400-000001000000}">
      <formula1>"0%,1%,3%,6%,13%"</formula1>
    </dataValidation>
    <dataValidation type="list" allowBlank="1" showInputMessage="1" showErrorMessage="1" sqref="H55" xr:uid="{00000000-0002-0000-0400-000002000000}">
      <formula1>"是,否"</formula1>
    </dataValidation>
    <dataValidation type="list" allowBlank="1" showInputMessage="1" showErrorMessage="1" sqref="D55" xr:uid="{00000000-0002-0000-0400-000003000000}">
      <formula1>"CNY, USD, JPY , HKD"</formula1>
    </dataValidation>
    <dataValidation type="list" allowBlank="1" showInputMessage="1" showErrorMessage="1" sqref="A54:A1048576 B48:D48 A2:A48 A50:A52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53 E2:E1048576" xr:uid="{00000000-0002-0000-0400-000005000000}">
      <formula1>"框架内,框架外,据实结算"</formula1>
    </dataValidation>
    <dataValidation type="list" allowBlank="1" showInputMessage="1" showErrorMessage="1" sqref="S53 S45:S48 S40:S42 S2:S37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F51 F54 F14:F17 F2:F11 F45:F47 F26:F29 F31:F33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01" workbookViewId="0">
      <pane ySplit="1" topLeftCell="A525" activePane="bottomLeft" state="frozen"/>
      <selection pane="bottomLeft" activeCell="A542" sqref="A542:XFD54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1205</v>
      </c>
      <c r="B1" s="6" t="s">
        <v>1206</v>
      </c>
      <c r="C1" s="6" t="s">
        <v>1207</v>
      </c>
      <c r="D1" s="6" t="s">
        <v>1208</v>
      </c>
      <c r="E1" s="6" t="s">
        <v>1209</v>
      </c>
      <c r="F1" s="10" t="s">
        <v>1210</v>
      </c>
      <c r="G1" s="11" t="s">
        <v>1211</v>
      </c>
      <c r="H1" s="11" t="s">
        <v>1212</v>
      </c>
      <c r="I1" s="14" t="s">
        <v>1213</v>
      </c>
    </row>
    <row r="2" spans="1:9" ht="15">
      <c r="A2" s="7" t="s">
        <v>1214</v>
      </c>
      <c r="B2" s="8" t="s">
        <v>348</v>
      </c>
      <c r="C2" s="8" t="s">
        <v>1134</v>
      </c>
      <c r="D2" s="9" t="s">
        <v>349</v>
      </c>
      <c r="E2" s="8" t="s">
        <v>5</v>
      </c>
      <c r="F2" s="12">
        <v>106</v>
      </c>
      <c r="G2" s="13" t="e">
        <f>SUMIF('[4]2.报价结算清单'!$F$2:$F$578,$A2,'[4]2.报价结算清单'!$L$2:$L$578)</f>
        <v>#VALUE!</v>
      </c>
      <c r="H2" s="13" t="e">
        <f>SUMIF('[4]2.报价结算清单'!$F$2:$F$578,$A2,'[4]2.报价结算清单'!$N$2:$N$578)</f>
        <v>#VALUE!</v>
      </c>
      <c r="I2" s="15" t="e">
        <f>SUMIF('[4]2.报价结算清单'!$F$2:$F$578,A2,'[4]2.报价结算清单'!$P$2:$P$578)</f>
        <v>#VALUE!</v>
      </c>
    </row>
    <row r="3" spans="1:9" ht="15">
      <c r="A3" s="7" t="s">
        <v>1215</v>
      </c>
      <c r="B3" s="8" t="s">
        <v>623</v>
      </c>
      <c r="C3" s="8" t="s">
        <v>1134</v>
      </c>
      <c r="D3" s="9" t="s">
        <v>624</v>
      </c>
      <c r="E3" s="8" t="s">
        <v>5</v>
      </c>
      <c r="F3" s="12">
        <v>416.67</v>
      </c>
      <c r="G3" s="13" t="e">
        <f>SUMIF('[4]2.报价结算清单'!$F$2:$F$578,$A3,'[4]2.报价结算清单'!$L$2:$L$578)</f>
        <v>#VALUE!</v>
      </c>
      <c r="H3" s="13" t="e">
        <f>SUMIF('[4]2.报价结算清单'!$F$2:$F$578,$A3,'[4]2.报价结算清单'!$N$2:$N$578)</f>
        <v>#VALUE!</v>
      </c>
      <c r="I3" s="15" t="e">
        <f>SUMIF('[4]2.报价结算清单'!$F$2:$F$578,A3,'[4]2.报价结算清单'!$P$2:$P$578)</f>
        <v>#VALUE!</v>
      </c>
    </row>
    <row r="4" spans="1:9" ht="15">
      <c r="A4" s="7" t="s">
        <v>1216</v>
      </c>
      <c r="B4" s="8" t="s">
        <v>893</v>
      </c>
      <c r="C4" s="8" t="s">
        <v>1134</v>
      </c>
      <c r="D4" s="9" t="s">
        <v>894</v>
      </c>
      <c r="E4" s="8" t="s">
        <v>5</v>
      </c>
      <c r="F4" s="12">
        <v>410</v>
      </c>
      <c r="G4" s="13" t="e">
        <f>SUMIF('[4]2.报价结算清单'!$F$2:$F$578,$A4,'[4]2.报价结算清单'!$L$2:$L$578)</f>
        <v>#VALUE!</v>
      </c>
      <c r="H4" s="13" t="e">
        <f>SUMIF('[4]2.报价结算清单'!$F$2:$F$578,$A4,'[4]2.报价结算清单'!$N$2:$N$578)</f>
        <v>#VALUE!</v>
      </c>
      <c r="I4" s="15" t="e">
        <f>SUMIF('[4]2.报价结算清单'!$F$2:$F$578,A4,'[4]2.报价结算清单'!$P$2:$P$578)</f>
        <v>#VALUE!</v>
      </c>
    </row>
    <row r="5" spans="1:9" ht="15">
      <c r="A5" s="7" t="s">
        <v>1217</v>
      </c>
      <c r="B5" s="8" t="s">
        <v>1066</v>
      </c>
      <c r="C5" s="8" t="s">
        <v>1134</v>
      </c>
      <c r="D5" s="9" t="s">
        <v>1067</v>
      </c>
      <c r="E5" s="8" t="s">
        <v>5</v>
      </c>
      <c r="F5" s="12">
        <v>493.33</v>
      </c>
      <c r="G5" s="13" t="e">
        <f>SUMIF('[4]2.报价结算清单'!$F$2:$F$578,$A5,'[4]2.报价结算清单'!$L$2:$L$578)</f>
        <v>#VALUE!</v>
      </c>
      <c r="H5" s="13" t="e">
        <f>SUMIF('[4]2.报价结算清单'!$F$2:$F$578,$A5,'[4]2.报价结算清单'!$N$2:$N$578)</f>
        <v>#VALUE!</v>
      </c>
      <c r="I5" s="15" t="e">
        <f>SUMIF('[4]2.报价结算清单'!$F$2:$F$578,A5,'[4]2.报价结算清单'!$P$2:$P$578)</f>
        <v>#VALUE!</v>
      </c>
    </row>
    <row r="6" spans="1:9" ht="15">
      <c r="A6" s="7" t="s">
        <v>1218</v>
      </c>
      <c r="B6" s="8" t="s">
        <v>635</v>
      </c>
      <c r="C6" s="8" t="s">
        <v>1134</v>
      </c>
      <c r="D6" s="9" t="s">
        <v>636</v>
      </c>
      <c r="E6" s="8" t="s">
        <v>5</v>
      </c>
      <c r="F6" s="12">
        <v>247.45</v>
      </c>
      <c r="G6" s="13" t="e">
        <f>SUMIF('[4]2.报价结算清单'!$F$2:$F$578,$A6,'[4]2.报价结算清单'!$L$2:$L$578)</f>
        <v>#VALUE!</v>
      </c>
      <c r="H6" s="13" t="e">
        <f>SUMIF('[4]2.报价结算清单'!$F$2:$F$578,$A6,'[4]2.报价结算清单'!$N$2:$N$578)</f>
        <v>#VALUE!</v>
      </c>
      <c r="I6" s="15" t="e">
        <f>SUMIF('[4]2.报价结算清单'!$F$2:$F$578,A6,'[4]2.报价结算清单'!$P$2:$P$578)</f>
        <v>#VALUE!</v>
      </c>
    </row>
    <row r="7" spans="1:9" ht="15">
      <c r="A7" s="7" t="s">
        <v>1219</v>
      </c>
      <c r="B7" s="8" t="s">
        <v>515</v>
      </c>
      <c r="C7" s="8" t="s">
        <v>1134</v>
      </c>
      <c r="D7" s="9" t="s">
        <v>516</v>
      </c>
      <c r="E7" s="8" t="s">
        <v>5</v>
      </c>
      <c r="F7" s="12">
        <v>254.4</v>
      </c>
      <c r="G7" s="13" t="e">
        <f>SUMIF('[4]2.报价结算清单'!$F$2:$F$578,$A7,'[4]2.报价结算清单'!$L$2:$L$578)</f>
        <v>#VALUE!</v>
      </c>
      <c r="H7" s="13" t="e">
        <f>SUMIF('[4]2.报价结算清单'!$F$2:$F$578,$A7,'[4]2.报价结算清单'!$N$2:$N$578)</f>
        <v>#VALUE!</v>
      </c>
      <c r="I7" s="15" t="e">
        <f>SUMIF('[4]2.报价结算清单'!$F$2:$F$578,A7,'[4]2.报价结算清单'!$P$2:$P$578)</f>
        <v>#VALUE!</v>
      </c>
    </row>
    <row r="8" spans="1:9" ht="15">
      <c r="A8" s="7" t="s">
        <v>1220</v>
      </c>
      <c r="B8" s="8" t="s">
        <v>43</v>
      </c>
      <c r="C8" s="8" t="s">
        <v>1134</v>
      </c>
      <c r="D8" s="9" t="s">
        <v>44</v>
      </c>
      <c r="E8" s="8" t="s">
        <v>5</v>
      </c>
      <c r="F8" s="12">
        <v>326.67</v>
      </c>
      <c r="G8" s="13" t="e">
        <f>SUMIF('[4]2.报价结算清单'!$F$2:$F$578,$A8,'[4]2.报价结算清单'!$L$2:$L$578)</f>
        <v>#VALUE!</v>
      </c>
      <c r="H8" s="13" t="e">
        <f>SUMIF('[4]2.报价结算清单'!$F$2:$F$578,$A8,'[4]2.报价结算清单'!$N$2:$N$578)</f>
        <v>#VALUE!</v>
      </c>
      <c r="I8" s="15" t="e">
        <f>SUMIF('[4]2.报价结算清单'!$F$2:$F$578,A8,'[4]2.报价结算清单'!$P$2:$P$578)</f>
        <v>#VALUE!</v>
      </c>
    </row>
    <row r="9" spans="1:9" ht="15">
      <c r="A9" s="7" t="s">
        <v>1221</v>
      </c>
      <c r="B9" s="8" t="s">
        <v>629</v>
      </c>
      <c r="C9" s="8" t="s">
        <v>1134</v>
      </c>
      <c r="D9" s="9" t="s">
        <v>630</v>
      </c>
      <c r="E9" s="8" t="s">
        <v>5</v>
      </c>
      <c r="F9" s="12">
        <v>553.33000000000004</v>
      </c>
      <c r="G9" s="13" t="e">
        <f>SUMIF('[4]2.报价结算清单'!$F$2:$F$578,$A9,'[4]2.报价结算清单'!$L$2:$L$578)</f>
        <v>#VALUE!</v>
      </c>
      <c r="H9" s="13" t="e">
        <f>SUMIF('[4]2.报价结算清单'!$F$2:$F$578,$A9,'[4]2.报价结算清单'!$N$2:$N$578)</f>
        <v>#VALUE!</v>
      </c>
      <c r="I9" s="15" t="e">
        <f>SUMIF('[4]2.报价结算清单'!$F$2:$F$578,A9,'[4]2.报价结算清单'!$P$2:$P$578)</f>
        <v>#VALUE!</v>
      </c>
    </row>
    <row r="10" spans="1:9" ht="15">
      <c r="A10" s="7" t="s">
        <v>1222</v>
      </c>
      <c r="B10" s="8" t="s">
        <v>722</v>
      </c>
      <c r="C10" s="8" t="s">
        <v>1134</v>
      </c>
      <c r="D10" s="9" t="s">
        <v>723</v>
      </c>
      <c r="E10" s="8" t="s">
        <v>5</v>
      </c>
      <c r="F10" s="12">
        <v>356.67</v>
      </c>
      <c r="G10" s="13" t="e">
        <f>SUMIF('[4]2.报价结算清单'!$F$2:$F$578,$A10,'[4]2.报价结算清单'!$L$2:$L$578)</f>
        <v>#VALUE!</v>
      </c>
      <c r="H10" s="13" t="e">
        <f>SUMIF('[4]2.报价结算清单'!$F$2:$F$578,$A10,'[4]2.报价结算清单'!$N$2:$N$578)</f>
        <v>#VALUE!</v>
      </c>
      <c r="I10" s="15" t="e">
        <f>SUMIF('[4]2.报价结算清单'!$F$2:$F$578,A10,'[4]2.报价结算清单'!$P$2:$P$578)</f>
        <v>#VALUE!</v>
      </c>
    </row>
    <row r="11" spans="1:9" ht="15">
      <c r="A11" s="7" t="s">
        <v>1223</v>
      </c>
      <c r="B11" s="8" t="s">
        <v>990</v>
      </c>
      <c r="C11" s="8" t="s">
        <v>1134</v>
      </c>
      <c r="D11" s="9" t="s">
        <v>991</v>
      </c>
      <c r="E11" s="8" t="s">
        <v>5</v>
      </c>
      <c r="F11" s="12">
        <v>318</v>
      </c>
      <c r="G11" s="13" t="e">
        <f>SUMIF('[4]2.报价结算清单'!$F$2:$F$578,$A11,'[4]2.报价结算清单'!$L$2:$L$578)</f>
        <v>#VALUE!</v>
      </c>
      <c r="H11" s="13" t="e">
        <f>SUMIF('[4]2.报价结算清单'!$F$2:$F$578,$A11,'[4]2.报价结算清单'!$N$2:$N$578)</f>
        <v>#VALUE!</v>
      </c>
      <c r="I11" s="15" t="e">
        <f>SUMIF('[4]2.报价结算清单'!$F$2:$F$578,A11,'[4]2.报价结算清单'!$P$2:$P$578)</f>
        <v>#VALUE!</v>
      </c>
    </row>
    <row r="12" spans="1:9" ht="15">
      <c r="A12" s="7" t="s">
        <v>1224</v>
      </c>
      <c r="B12" s="8" t="s">
        <v>93</v>
      </c>
      <c r="C12" s="8" t="s">
        <v>1134</v>
      </c>
      <c r="D12" s="9" t="s">
        <v>94</v>
      </c>
      <c r="E12" s="8" t="s">
        <v>5</v>
      </c>
      <c r="F12" s="12">
        <v>580</v>
      </c>
      <c r="G12" s="13" t="e">
        <f>SUMIF('[4]2.报价结算清单'!$F$2:$F$578,$A12,'[4]2.报价结算清单'!$L$2:$L$578)</f>
        <v>#VALUE!</v>
      </c>
      <c r="H12" s="13" t="e">
        <f>SUMIF('[4]2.报价结算清单'!$F$2:$F$578,$A12,'[4]2.报价结算清单'!$N$2:$N$578)</f>
        <v>#VALUE!</v>
      </c>
      <c r="I12" s="15" t="e">
        <f>SUMIF('[4]2.报价结算清单'!$F$2:$F$578,A12,'[4]2.报价结算清单'!$P$2:$P$578)</f>
        <v>#VALUE!</v>
      </c>
    </row>
    <row r="13" spans="1:9" ht="15">
      <c r="A13" s="7" t="s">
        <v>1225</v>
      </c>
      <c r="B13" s="8" t="s">
        <v>151</v>
      </c>
      <c r="C13" s="8" t="s">
        <v>1134</v>
      </c>
      <c r="D13" s="9" t="s">
        <v>152</v>
      </c>
      <c r="E13" s="8" t="s">
        <v>5</v>
      </c>
      <c r="F13" s="12">
        <v>436.67</v>
      </c>
      <c r="G13" s="13" t="e">
        <f>SUMIF('[4]2.报价结算清单'!$F$2:$F$578,$A13,'[4]2.报价结算清单'!$L$2:$L$578)</f>
        <v>#VALUE!</v>
      </c>
      <c r="H13" s="13" t="e">
        <f>SUMIF('[4]2.报价结算清单'!$F$2:$F$578,$A13,'[4]2.报价结算清单'!$N$2:$N$578)</f>
        <v>#VALUE!</v>
      </c>
      <c r="I13" s="15" t="e">
        <f>SUMIF('[4]2.报价结算清单'!$F$2:$F$578,A13,'[4]2.报价结算清单'!$P$2:$P$578)</f>
        <v>#VALUE!</v>
      </c>
    </row>
    <row r="14" spans="1:9" ht="15">
      <c r="A14" s="7" t="s">
        <v>1226</v>
      </c>
      <c r="B14" s="8" t="s">
        <v>406</v>
      </c>
      <c r="C14" s="8" t="s">
        <v>1134</v>
      </c>
      <c r="D14" s="9" t="s">
        <v>407</v>
      </c>
      <c r="E14" s="8" t="s">
        <v>5</v>
      </c>
      <c r="F14" s="12">
        <v>402.8</v>
      </c>
      <c r="G14" s="13" t="e">
        <f>SUMIF('[4]2.报价结算清单'!$F$2:$F$578,$A14,'[4]2.报价结算清单'!$L$2:$L$578)</f>
        <v>#VALUE!</v>
      </c>
      <c r="H14" s="13" t="e">
        <f>SUMIF('[4]2.报价结算清单'!$F$2:$F$578,$A14,'[4]2.报价结算清单'!$N$2:$N$578)</f>
        <v>#VALUE!</v>
      </c>
      <c r="I14" s="15" t="e">
        <f>SUMIF('[4]2.报价结算清单'!$F$2:$F$578,A14,'[4]2.报价结算清单'!$P$2:$P$578)</f>
        <v>#VALUE!</v>
      </c>
    </row>
    <row r="15" spans="1:9" ht="15">
      <c r="A15" s="7" t="s">
        <v>1227</v>
      </c>
      <c r="B15" s="8" t="s">
        <v>297</v>
      </c>
      <c r="C15" s="8" t="s">
        <v>1134</v>
      </c>
      <c r="D15" s="9" t="s">
        <v>298</v>
      </c>
      <c r="E15" s="8" t="s">
        <v>5</v>
      </c>
      <c r="F15" s="12">
        <v>614.79999999999995</v>
      </c>
      <c r="G15" s="13" t="e">
        <f>SUMIF('[4]2.报价结算清单'!$F$2:$F$578,$A15,'[4]2.报价结算清单'!$L$2:$L$578)</f>
        <v>#VALUE!</v>
      </c>
      <c r="H15" s="13" t="e">
        <f>SUMIF('[4]2.报价结算清单'!$F$2:$F$578,$A15,'[4]2.报价结算清单'!$N$2:$N$578)</f>
        <v>#VALUE!</v>
      </c>
      <c r="I15" s="15" t="e">
        <f>SUMIF('[4]2.报价结算清单'!$F$2:$F$578,A15,'[4]2.报价结算清单'!$P$2:$P$578)</f>
        <v>#VALUE!</v>
      </c>
    </row>
    <row r="16" spans="1:9" ht="15">
      <c r="A16" s="7" t="s">
        <v>1228</v>
      </c>
      <c r="B16" s="8" t="s">
        <v>708</v>
      </c>
      <c r="C16" s="8" t="s">
        <v>1134</v>
      </c>
      <c r="D16" s="9" t="s">
        <v>709</v>
      </c>
      <c r="E16" s="8" t="s">
        <v>5</v>
      </c>
      <c r="F16" s="12">
        <v>560</v>
      </c>
      <c r="G16" s="13" t="e">
        <f>SUMIF('[4]2.报价结算清单'!$F$2:$F$578,$A16,'[4]2.报价结算清单'!$L$2:$L$578)</f>
        <v>#VALUE!</v>
      </c>
      <c r="H16" s="13" t="e">
        <f>SUMIF('[4]2.报价结算清单'!$F$2:$F$578,$A16,'[4]2.报价结算清单'!$N$2:$N$578)</f>
        <v>#VALUE!</v>
      </c>
      <c r="I16" s="15" t="e">
        <f>SUMIF('[4]2.报价结算清单'!$F$2:$F$578,A16,'[4]2.报价结算清单'!$P$2:$P$578)</f>
        <v>#VALUE!</v>
      </c>
    </row>
    <row r="17" spans="1:9" ht="15">
      <c r="A17" s="7" t="s">
        <v>1229</v>
      </c>
      <c r="B17" s="8" t="s">
        <v>91</v>
      </c>
      <c r="C17" s="8" t="s">
        <v>1134</v>
      </c>
      <c r="D17" s="9" t="s">
        <v>92</v>
      </c>
      <c r="E17" s="8" t="s">
        <v>5</v>
      </c>
      <c r="F17" s="12">
        <v>487.6</v>
      </c>
      <c r="G17" s="13" t="e">
        <f>SUMIF('[4]2.报价结算清单'!$F$2:$F$578,$A17,'[4]2.报价结算清单'!$L$2:$L$578)</f>
        <v>#VALUE!</v>
      </c>
      <c r="H17" s="13" t="e">
        <f>SUMIF('[4]2.报价结算清单'!$F$2:$F$578,$A17,'[4]2.报价结算清单'!$N$2:$N$578)</f>
        <v>#VALUE!</v>
      </c>
      <c r="I17" s="15" t="e">
        <f>SUMIF('[4]2.报价结算清单'!$F$2:$F$578,A17,'[4]2.报价结算清单'!$P$2:$P$578)</f>
        <v>#VALUE!</v>
      </c>
    </row>
    <row r="18" spans="1:9" ht="15">
      <c r="A18" s="7" t="s">
        <v>1230</v>
      </c>
      <c r="B18" s="8" t="s">
        <v>47</v>
      </c>
      <c r="C18" s="8" t="s">
        <v>1134</v>
      </c>
      <c r="D18" s="9" t="s">
        <v>48</v>
      </c>
      <c r="E18" s="8" t="s">
        <v>5</v>
      </c>
      <c r="F18" s="12">
        <v>826.8</v>
      </c>
      <c r="G18" s="13" t="e">
        <f>SUMIF('[4]2.报价结算清单'!$F$2:$F$578,$A18,'[4]2.报价结算清单'!$L$2:$L$578)</f>
        <v>#VALUE!</v>
      </c>
      <c r="H18" s="13" t="e">
        <f>SUMIF('[4]2.报价结算清单'!$F$2:$F$578,$A18,'[4]2.报价结算清单'!$N$2:$N$578)</f>
        <v>#VALUE!</v>
      </c>
      <c r="I18" s="15" t="e">
        <f>SUMIF('[4]2.报价结算清单'!$F$2:$F$578,A18,'[4]2.报价结算清单'!$P$2:$P$578)</f>
        <v>#VALUE!</v>
      </c>
    </row>
    <row r="19" spans="1:9" ht="15">
      <c r="A19" s="7" t="s">
        <v>1231</v>
      </c>
      <c r="B19" s="8" t="s">
        <v>1054</v>
      </c>
      <c r="C19" s="8" t="s">
        <v>1134</v>
      </c>
      <c r="D19" s="9" t="s">
        <v>1055</v>
      </c>
      <c r="E19" s="8" t="s">
        <v>5</v>
      </c>
      <c r="F19" s="12">
        <v>614.79999999999995</v>
      </c>
      <c r="G19" s="13" t="e">
        <f>SUMIF('[4]2.报价结算清单'!$F$2:$F$578,$A19,'[4]2.报价结算清单'!$L$2:$L$578)</f>
        <v>#VALUE!</v>
      </c>
      <c r="H19" s="13" t="e">
        <f>SUMIF('[4]2.报价结算清单'!$F$2:$F$578,$A19,'[4]2.报价结算清单'!$N$2:$N$578)</f>
        <v>#VALUE!</v>
      </c>
      <c r="I19" s="15" t="e">
        <f>SUMIF('[4]2.报价结算清单'!$F$2:$F$578,A19,'[4]2.报价结算清单'!$P$2:$P$578)</f>
        <v>#VALUE!</v>
      </c>
    </row>
    <row r="20" spans="1:9" ht="15">
      <c r="A20" s="7" t="s">
        <v>1232</v>
      </c>
      <c r="B20" s="8" t="s">
        <v>131</v>
      </c>
      <c r="C20" s="8" t="s">
        <v>1134</v>
      </c>
      <c r="D20" s="9" t="s">
        <v>132</v>
      </c>
      <c r="E20" s="8" t="s">
        <v>5</v>
      </c>
      <c r="F20" s="12">
        <v>90.1</v>
      </c>
      <c r="G20" s="13" t="e">
        <f>SUMIF('[4]2.报价结算清单'!$F$2:$F$578,$A20,'[4]2.报价结算清单'!$L$2:$L$578)</f>
        <v>#VALUE!</v>
      </c>
      <c r="H20" s="13" t="e">
        <f>SUMIF('[4]2.报价结算清单'!$F$2:$F$578,$A20,'[4]2.报价结算清单'!$N$2:$N$578)</f>
        <v>#VALUE!</v>
      </c>
      <c r="I20" s="15" t="e">
        <f>SUMIF('[4]2.报价结算清单'!$F$2:$F$578,A20,'[4]2.报价结算清单'!$P$2:$P$578)</f>
        <v>#VALUE!</v>
      </c>
    </row>
    <row r="21" spans="1:9" ht="15">
      <c r="A21" s="7" t="s">
        <v>1233</v>
      </c>
      <c r="B21" s="8" t="s">
        <v>1016</v>
      </c>
      <c r="C21" s="8" t="s">
        <v>1134</v>
      </c>
      <c r="D21" s="9" t="s">
        <v>1017</v>
      </c>
      <c r="E21" s="8" t="s">
        <v>5</v>
      </c>
      <c r="F21" s="12">
        <v>106</v>
      </c>
      <c r="G21" s="13" t="e">
        <f>SUMIF('[4]2.报价结算清单'!$F$2:$F$578,$A21,'[4]2.报价结算清单'!$L$2:$L$578)</f>
        <v>#VALUE!</v>
      </c>
      <c r="H21" s="13" t="e">
        <f>SUMIF('[4]2.报价结算清单'!$F$2:$F$578,$A21,'[4]2.报价结算清单'!$N$2:$N$578)</f>
        <v>#VALUE!</v>
      </c>
      <c r="I21" s="15" t="e">
        <f>SUMIF('[4]2.报价结算清单'!$F$2:$F$578,A21,'[4]2.报价结算清单'!$P$2:$P$578)</f>
        <v>#VALUE!</v>
      </c>
    </row>
    <row r="22" spans="1:9" ht="15">
      <c r="A22" s="7" t="s">
        <v>1234</v>
      </c>
      <c r="B22" s="8" t="s">
        <v>468</v>
      </c>
      <c r="C22" s="8" t="s">
        <v>1134</v>
      </c>
      <c r="D22" s="9" t="s">
        <v>469</v>
      </c>
      <c r="E22" s="8" t="s">
        <v>5</v>
      </c>
      <c r="F22" s="12">
        <v>131.66999999999999</v>
      </c>
      <c r="G22" s="13" t="e">
        <f>SUMIF('[4]2.报价结算清单'!$F$2:$F$578,$A22,'[4]2.报价结算清单'!$L$2:$L$578)</f>
        <v>#VALUE!</v>
      </c>
      <c r="H22" s="13" t="e">
        <f>SUMIF('[4]2.报价结算清单'!$F$2:$F$578,$A22,'[4]2.报价结算清单'!$N$2:$N$578)</f>
        <v>#VALUE!</v>
      </c>
      <c r="I22" s="15" t="e">
        <f>SUMIF('[4]2.报价结算清单'!$F$2:$F$578,A22,'[4]2.报价结算清单'!$P$2:$P$578)</f>
        <v>#VALUE!</v>
      </c>
    </row>
    <row r="23" spans="1:9" ht="15">
      <c r="A23" s="7" t="s">
        <v>1202</v>
      </c>
      <c r="B23" s="8" t="s">
        <v>517</v>
      </c>
      <c r="C23" s="8" t="s">
        <v>1134</v>
      </c>
      <c r="D23" s="9" t="s">
        <v>518</v>
      </c>
      <c r="E23" s="8" t="s">
        <v>5</v>
      </c>
      <c r="F23" s="12">
        <v>157.97</v>
      </c>
      <c r="G23" s="13" t="e">
        <f>SUMIF('[4]2.报价结算清单'!$F$2:$F$578,$A23,'[4]2.报价结算清单'!$L$2:$L$578)</f>
        <v>#VALUE!</v>
      </c>
      <c r="H23" s="13" t="e">
        <f>SUMIF('[4]2.报价结算清单'!$F$2:$F$578,$A23,'[4]2.报价结算清单'!$N$2:$N$578)</f>
        <v>#VALUE!</v>
      </c>
      <c r="I23" s="15" t="e">
        <f>SUMIF('[4]2.报价结算清单'!$F$2:$F$578,A23,'[4]2.报价结算清单'!$P$2:$P$578)</f>
        <v>#VALUE!</v>
      </c>
    </row>
    <row r="24" spans="1:9" ht="15">
      <c r="A24" s="7" t="s">
        <v>1235</v>
      </c>
      <c r="B24" s="8" t="s">
        <v>268</v>
      </c>
      <c r="C24" s="8" t="s">
        <v>1134</v>
      </c>
      <c r="D24" s="9" t="s">
        <v>269</v>
      </c>
      <c r="E24" s="8" t="s">
        <v>5</v>
      </c>
      <c r="F24" s="12">
        <v>174.14</v>
      </c>
      <c r="G24" s="13" t="e">
        <f>SUMIF('[4]2.报价结算清单'!$F$2:$F$578,$A24,'[4]2.报价结算清单'!$L$2:$L$578)</f>
        <v>#VALUE!</v>
      </c>
      <c r="H24" s="13" t="e">
        <f>SUMIF('[4]2.报价结算清单'!$F$2:$F$578,$A24,'[4]2.报价结算清单'!$N$2:$N$578)</f>
        <v>#VALUE!</v>
      </c>
      <c r="I24" s="15" t="e">
        <f>SUMIF('[4]2.报价结算清单'!$F$2:$F$578,A24,'[4]2.报价结算清单'!$P$2:$P$578)</f>
        <v>#VALUE!</v>
      </c>
    </row>
    <row r="25" spans="1:9" ht="15">
      <c r="A25" s="7" t="s">
        <v>1236</v>
      </c>
      <c r="B25" s="8" t="s">
        <v>927</v>
      </c>
      <c r="C25" s="8" t="s">
        <v>1134</v>
      </c>
      <c r="D25" s="9" t="s">
        <v>928</v>
      </c>
      <c r="E25" s="8" t="s">
        <v>14</v>
      </c>
      <c r="F25" s="12">
        <v>162.41</v>
      </c>
      <c r="G25" s="13" t="e">
        <f>SUMIF('[4]2.报价结算清单'!$F$2:$F$578,$A25,'[4]2.报价结算清单'!$L$2:$L$578)</f>
        <v>#VALUE!</v>
      </c>
      <c r="H25" s="13" t="e">
        <f>SUMIF('[4]2.报价结算清单'!$F$2:$F$578,$A25,'[4]2.报价结算清单'!$N$2:$N$578)</f>
        <v>#VALUE!</v>
      </c>
      <c r="I25" s="15" t="e">
        <f>SUMIF('[4]2.报价结算清单'!$F$2:$F$578,A25,'[4]2.报价结算清单'!$P$2:$P$578)</f>
        <v>#VALUE!</v>
      </c>
    </row>
    <row r="26" spans="1:9" ht="15">
      <c r="A26" s="7" t="s">
        <v>1237</v>
      </c>
      <c r="B26" s="8" t="s">
        <v>454</v>
      </c>
      <c r="C26" s="8" t="s">
        <v>1134</v>
      </c>
      <c r="D26" s="9" t="s">
        <v>455</v>
      </c>
      <c r="E26" s="8" t="s">
        <v>14</v>
      </c>
      <c r="F26" s="12">
        <v>209.07</v>
      </c>
      <c r="G26" s="13" t="e">
        <f>SUMIF('[4]2.报价结算清单'!$F$2:$F$578,$A26,'[4]2.报价结算清单'!$L$2:$L$578)</f>
        <v>#VALUE!</v>
      </c>
      <c r="H26" s="13" t="e">
        <f>SUMIF('[4]2.报价结算清单'!$F$2:$F$578,$A26,'[4]2.报价结算清单'!$N$2:$N$578)</f>
        <v>#VALUE!</v>
      </c>
      <c r="I26" s="15" t="e">
        <f>SUMIF('[4]2.报价结算清单'!$F$2:$F$578,A26,'[4]2.报价结算清单'!$P$2:$P$578)</f>
        <v>#VALUE!</v>
      </c>
    </row>
    <row r="27" spans="1:9" ht="15">
      <c r="A27" s="7" t="s">
        <v>1238</v>
      </c>
      <c r="B27" s="8" t="s">
        <v>659</v>
      </c>
      <c r="C27" s="8" t="s">
        <v>1134</v>
      </c>
      <c r="D27" s="9" t="s">
        <v>660</v>
      </c>
      <c r="E27" s="8" t="s">
        <v>14</v>
      </c>
      <c r="F27" s="12">
        <v>246.94</v>
      </c>
      <c r="G27" s="13" t="e">
        <f>SUMIF('[4]2.报价结算清单'!$F$2:$F$578,$A27,'[4]2.报价结算清单'!$L$2:$L$578)</f>
        <v>#VALUE!</v>
      </c>
      <c r="H27" s="13" t="e">
        <f>SUMIF('[4]2.报价结算清单'!$F$2:$F$578,$A27,'[4]2.报价结算清单'!$N$2:$N$578)</f>
        <v>#VALUE!</v>
      </c>
      <c r="I27" s="15" t="e">
        <f>SUMIF('[4]2.报价结算清单'!$F$2:$F$578,A27,'[4]2.报价结算清单'!$P$2:$P$578)</f>
        <v>#VALUE!</v>
      </c>
    </row>
    <row r="28" spans="1:9" ht="15">
      <c r="A28" s="7" t="s">
        <v>1239</v>
      </c>
      <c r="B28" s="8" t="s">
        <v>1056</v>
      </c>
      <c r="C28" s="8" t="s">
        <v>1134</v>
      </c>
      <c r="D28" s="9" t="s">
        <v>1057</v>
      </c>
      <c r="E28" s="8" t="s">
        <v>14</v>
      </c>
      <c r="F28" s="12">
        <v>137.66</v>
      </c>
      <c r="G28" s="13" t="e">
        <f>SUMIF('[4]2.报价结算清单'!$F$2:$F$578,$A28,'[4]2.报价结算清单'!$L$2:$L$578)</f>
        <v>#VALUE!</v>
      </c>
      <c r="H28" s="13" t="e">
        <f>SUMIF('[4]2.报价结算清单'!$F$2:$F$578,$A28,'[4]2.报价结算清单'!$N$2:$N$578)</f>
        <v>#VALUE!</v>
      </c>
      <c r="I28" s="15" t="e">
        <f>SUMIF('[4]2.报价结算清单'!$F$2:$F$578,A28,'[4]2.报价结算清单'!$P$2:$P$578)</f>
        <v>#VALUE!</v>
      </c>
    </row>
    <row r="29" spans="1:9" ht="15">
      <c r="A29" s="7" t="s">
        <v>1240</v>
      </c>
      <c r="B29" s="8" t="s">
        <v>1040</v>
      </c>
      <c r="C29" s="8" t="s">
        <v>1134</v>
      </c>
      <c r="D29" s="9" t="s">
        <v>1041</v>
      </c>
      <c r="E29" s="8" t="s">
        <v>14</v>
      </c>
      <c r="F29" s="12">
        <v>166.8</v>
      </c>
      <c r="G29" s="13" t="e">
        <f>SUMIF('[4]2.报价结算清单'!$F$2:$F$578,$A29,'[4]2.报价结算清单'!$L$2:$L$578)</f>
        <v>#VALUE!</v>
      </c>
      <c r="H29" s="13" t="e">
        <f>SUMIF('[4]2.报价结算清单'!$F$2:$F$578,$A29,'[4]2.报价结算清单'!$N$2:$N$578)</f>
        <v>#VALUE!</v>
      </c>
      <c r="I29" s="15" t="e">
        <f>SUMIF('[4]2.报价结算清单'!$F$2:$F$578,A29,'[4]2.报价结算清单'!$P$2:$P$578)</f>
        <v>#VALUE!</v>
      </c>
    </row>
    <row r="30" spans="1:9" ht="15">
      <c r="A30" s="7" t="s">
        <v>1241</v>
      </c>
      <c r="B30" s="8" t="s">
        <v>553</v>
      </c>
      <c r="C30" s="8" t="s">
        <v>1134</v>
      </c>
      <c r="D30" s="9" t="s">
        <v>554</v>
      </c>
      <c r="E30" s="8" t="s">
        <v>14</v>
      </c>
      <c r="F30" s="12">
        <v>210.95</v>
      </c>
      <c r="G30" s="13" t="e">
        <f>SUMIF('[4]2.报价结算清单'!$F$2:$F$578,$A30,'[4]2.报价结算清单'!$L$2:$L$578)</f>
        <v>#VALUE!</v>
      </c>
      <c r="H30" s="13" t="e">
        <f>SUMIF('[4]2.报价结算清单'!$F$2:$F$578,$A30,'[4]2.报价结算清单'!$N$2:$N$578)</f>
        <v>#VALUE!</v>
      </c>
      <c r="I30" s="15" t="e">
        <f>SUMIF('[4]2.报价结算清单'!$F$2:$F$578,A30,'[4]2.报价结算清单'!$P$2:$P$578)</f>
        <v>#VALUE!</v>
      </c>
    </row>
    <row r="31" spans="1:9" ht="15">
      <c r="A31" s="7" t="s">
        <v>1242</v>
      </c>
      <c r="B31" s="8" t="s">
        <v>1115</v>
      </c>
      <c r="C31" s="8" t="s">
        <v>1134</v>
      </c>
      <c r="D31" s="9" t="s">
        <v>1116</v>
      </c>
      <c r="E31" s="8" t="s">
        <v>14</v>
      </c>
      <c r="F31" s="12">
        <v>42.4</v>
      </c>
      <c r="G31" s="13" t="e">
        <f>SUMIF('[4]2.报价结算清单'!$F$2:$F$578,$A31,'[4]2.报价结算清单'!$L$2:$L$578)</f>
        <v>#VALUE!</v>
      </c>
      <c r="H31" s="13" t="e">
        <f>SUMIF('[4]2.报价结算清单'!$F$2:$F$578,$A31,'[4]2.报价结算清单'!$N$2:$N$578)</f>
        <v>#VALUE!</v>
      </c>
      <c r="I31" s="15" t="e">
        <f>SUMIF('[4]2.报价结算清单'!$F$2:$F$578,A31,'[4]2.报价结算清单'!$P$2:$P$578)</f>
        <v>#VALUE!</v>
      </c>
    </row>
    <row r="32" spans="1:9" ht="15">
      <c r="A32" s="7" t="s">
        <v>1243</v>
      </c>
      <c r="B32" s="8" t="s">
        <v>810</v>
      </c>
      <c r="C32" s="8" t="s">
        <v>1134</v>
      </c>
      <c r="D32" s="9" t="s">
        <v>811</v>
      </c>
      <c r="E32" s="8" t="s">
        <v>5</v>
      </c>
      <c r="F32" s="12">
        <v>51.67</v>
      </c>
      <c r="G32" s="13" t="e">
        <f>SUMIF('[4]2.报价结算清单'!$F$2:$F$578,$A32,'[4]2.报价结算清单'!$L$2:$L$578)</f>
        <v>#VALUE!</v>
      </c>
      <c r="H32" s="13" t="e">
        <f>SUMIF('[4]2.报价结算清单'!$F$2:$F$578,$A32,'[4]2.报价结算清单'!$N$2:$N$578)</f>
        <v>#VALUE!</v>
      </c>
      <c r="I32" s="15" t="e">
        <f>SUMIF('[4]2.报价结算清单'!$F$2:$F$578,A32,'[4]2.报价结算清单'!$P$2:$P$578)</f>
        <v>#VALUE!</v>
      </c>
    </row>
    <row r="33" spans="1:9" ht="15">
      <c r="A33" s="7" t="s">
        <v>1244</v>
      </c>
      <c r="B33" s="8" t="s">
        <v>852</v>
      </c>
      <c r="C33" s="8" t="s">
        <v>1134</v>
      </c>
      <c r="D33" s="9" t="s">
        <v>853</v>
      </c>
      <c r="E33" s="8" t="s">
        <v>5</v>
      </c>
      <c r="F33" s="12">
        <v>125</v>
      </c>
      <c r="G33" s="13" t="e">
        <f>SUMIF('[4]2.报价结算清单'!$F$2:$F$578,$A33,'[4]2.报价结算清单'!$L$2:$L$578)</f>
        <v>#VALUE!</v>
      </c>
      <c r="H33" s="13" t="e">
        <f>SUMIF('[4]2.报价结算清单'!$F$2:$F$578,$A33,'[4]2.报价结算清单'!$N$2:$N$578)</f>
        <v>#VALUE!</v>
      </c>
      <c r="I33" s="15" t="e">
        <f>SUMIF('[4]2.报价结算清单'!$F$2:$F$578,A33,'[4]2.报价结算清单'!$P$2:$P$578)</f>
        <v>#VALUE!</v>
      </c>
    </row>
    <row r="34" spans="1:9" ht="15">
      <c r="A34" s="7" t="s">
        <v>1245</v>
      </c>
      <c r="B34" s="8" t="s">
        <v>186</v>
      </c>
      <c r="C34" s="8" t="s">
        <v>1134</v>
      </c>
      <c r="D34" s="9" t="s">
        <v>187</v>
      </c>
      <c r="E34" s="8" t="s">
        <v>5</v>
      </c>
      <c r="F34" s="12">
        <v>55.3</v>
      </c>
      <c r="G34" s="13" t="e">
        <f>SUMIF('[4]2.报价结算清单'!$F$2:$F$578,$A34,'[4]2.报价结算清单'!$L$2:$L$578)</f>
        <v>#VALUE!</v>
      </c>
      <c r="H34" s="13" t="e">
        <f>SUMIF('[4]2.报价结算清单'!$F$2:$F$578,$A34,'[4]2.报价结算清单'!$N$2:$N$578)</f>
        <v>#VALUE!</v>
      </c>
      <c r="I34" s="15" t="e">
        <f>SUMIF('[4]2.报价结算清单'!$F$2:$F$578,A34,'[4]2.报价结算清单'!$P$2:$P$578)</f>
        <v>#VALUE!</v>
      </c>
    </row>
    <row r="35" spans="1:9" ht="15">
      <c r="A35" s="7" t="s">
        <v>1246</v>
      </c>
      <c r="B35" s="8" t="s">
        <v>828</v>
      </c>
      <c r="C35" s="8" t="s">
        <v>1134</v>
      </c>
      <c r="D35" s="9" t="s">
        <v>829</v>
      </c>
      <c r="E35" s="8" t="s">
        <v>5</v>
      </c>
      <c r="F35" s="12">
        <v>91.88</v>
      </c>
      <c r="G35" s="13" t="e">
        <f>SUMIF('[4]2.报价结算清单'!$F$2:$F$578,$A35,'[4]2.报价结算清单'!$L$2:$L$578)</f>
        <v>#VALUE!</v>
      </c>
      <c r="H35" s="13" t="e">
        <f>SUMIF('[4]2.报价结算清单'!$F$2:$F$578,$A35,'[4]2.报价结算清单'!$N$2:$N$578)</f>
        <v>#VALUE!</v>
      </c>
      <c r="I35" s="15" t="e">
        <f>SUMIF('[4]2.报价结算清单'!$F$2:$F$578,A35,'[4]2.报价结算清单'!$P$2:$P$578)</f>
        <v>#VALUE!</v>
      </c>
    </row>
    <row r="36" spans="1:9" ht="15">
      <c r="A36" s="7" t="s">
        <v>1247</v>
      </c>
      <c r="B36" s="8" t="s">
        <v>1048</v>
      </c>
      <c r="C36" s="8" t="s">
        <v>1134</v>
      </c>
      <c r="D36" s="9" t="s">
        <v>1049</v>
      </c>
      <c r="E36" s="8" t="s">
        <v>5</v>
      </c>
      <c r="F36" s="12">
        <v>64.319999999999993</v>
      </c>
      <c r="G36" s="13" t="e">
        <f>SUMIF('[4]2.报价结算清单'!$F$2:$F$578,$A36,'[4]2.报价结算清单'!$L$2:$L$578)</f>
        <v>#VALUE!</v>
      </c>
      <c r="H36" s="13" t="e">
        <f>SUMIF('[4]2.报价结算清单'!$F$2:$F$578,$A36,'[4]2.报价结算清单'!$N$2:$N$578)</f>
        <v>#VALUE!</v>
      </c>
      <c r="I36" s="15" t="e">
        <f>SUMIF('[4]2.报价结算清单'!$F$2:$F$578,A36,'[4]2.报价结算清单'!$P$2:$P$578)</f>
        <v>#VALUE!</v>
      </c>
    </row>
    <row r="37" spans="1:9" ht="15">
      <c r="A37" s="7" t="s">
        <v>1248</v>
      </c>
      <c r="B37" s="8" t="s">
        <v>1125</v>
      </c>
      <c r="C37" s="8" t="s">
        <v>1134</v>
      </c>
      <c r="D37" s="9" t="s">
        <v>1126</v>
      </c>
      <c r="E37" s="8" t="s">
        <v>5</v>
      </c>
      <c r="F37" s="12">
        <v>64.87</v>
      </c>
      <c r="G37" s="13" t="e">
        <f>SUMIF('[4]2.报价结算清单'!$F$2:$F$578,$A37,'[4]2.报价结算清单'!$L$2:$L$578)</f>
        <v>#VALUE!</v>
      </c>
      <c r="H37" s="13" t="e">
        <f>SUMIF('[4]2.报价结算清单'!$F$2:$F$578,$A37,'[4]2.报价结算清单'!$N$2:$N$578)</f>
        <v>#VALUE!</v>
      </c>
      <c r="I37" s="15" t="e">
        <f>SUMIF('[4]2.报价结算清单'!$F$2:$F$578,A37,'[4]2.报价结算清单'!$P$2:$P$578)</f>
        <v>#VALUE!</v>
      </c>
    </row>
    <row r="38" spans="1:9" ht="15">
      <c r="A38" s="7" t="s">
        <v>1249</v>
      </c>
      <c r="B38" s="8" t="s">
        <v>203</v>
      </c>
      <c r="C38" s="8" t="s">
        <v>1134</v>
      </c>
      <c r="D38" s="9" t="s">
        <v>204</v>
      </c>
      <c r="E38" s="8" t="s">
        <v>5</v>
      </c>
      <c r="F38" s="12">
        <v>62.87</v>
      </c>
      <c r="G38" s="13" t="e">
        <f>SUMIF('[4]2.报价结算清单'!$F$2:$F$578,$A38,'[4]2.报价结算清单'!$L$2:$L$578)</f>
        <v>#VALUE!</v>
      </c>
      <c r="H38" s="13" t="e">
        <f>SUMIF('[4]2.报价结算清单'!$F$2:$F$578,$A38,'[4]2.报价结算清单'!$N$2:$N$578)</f>
        <v>#VALUE!</v>
      </c>
      <c r="I38" s="15" t="e">
        <f>SUMIF('[4]2.报价结算清单'!$F$2:$F$578,A38,'[4]2.报价结算清单'!$P$2:$P$578)</f>
        <v>#VALUE!</v>
      </c>
    </row>
    <row r="39" spans="1:9" ht="15">
      <c r="A39" s="7" t="s">
        <v>1250</v>
      </c>
      <c r="B39" s="8" t="s">
        <v>523</v>
      </c>
      <c r="C39" s="8" t="s">
        <v>1134</v>
      </c>
      <c r="D39" s="9" t="s">
        <v>524</v>
      </c>
      <c r="E39" s="8" t="s">
        <v>5</v>
      </c>
      <c r="F39" s="12">
        <v>186.67</v>
      </c>
      <c r="G39" s="13" t="e">
        <f>SUMIF('[4]2.报价结算清单'!$F$2:$F$578,$A39,'[4]2.报价结算清单'!$L$2:$L$578)</f>
        <v>#VALUE!</v>
      </c>
      <c r="H39" s="13" t="e">
        <f>SUMIF('[4]2.报价结算清单'!$F$2:$F$578,$A39,'[4]2.报价结算清单'!$N$2:$N$578)</f>
        <v>#VALUE!</v>
      </c>
      <c r="I39" s="15" t="e">
        <f>SUMIF('[4]2.报价结算清单'!$F$2:$F$578,A39,'[4]2.报价结算清单'!$P$2:$P$578)</f>
        <v>#VALUE!</v>
      </c>
    </row>
    <row r="40" spans="1:9" ht="15">
      <c r="A40" s="7" t="s">
        <v>1251</v>
      </c>
      <c r="B40" s="8" t="s">
        <v>103</v>
      </c>
      <c r="C40" s="8" t="s">
        <v>1134</v>
      </c>
      <c r="D40" s="9" t="s">
        <v>104</v>
      </c>
      <c r="E40" s="8" t="s">
        <v>5</v>
      </c>
      <c r="F40" s="12">
        <v>206.67</v>
      </c>
      <c r="G40" s="13" t="e">
        <f>SUMIF('[4]2.报价结算清单'!$F$2:$F$578,$A40,'[4]2.报价结算清单'!$L$2:$L$578)</f>
        <v>#VALUE!</v>
      </c>
      <c r="H40" s="13" t="e">
        <f>SUMIF('[4]2.报价结算清单'!$F$2:$F$578,$A40,'[4]2.报价结算清单'!$N$2:$N$578)</f>
        <v>#VALUE!</v>
      </c>
      <c r="I40" s="15" t="e">
        <f>SUMIF('[4]2.报价结算清单'!$F$2:$F$578,A40,'[4]2.报价结算清单'!$P$2:$P$578)</f>
        <v>#VALUE!</v>
      </c>
    </row>
    <row r="41" spans="1:9" ht="15">
      <c r="A41" s="7" t="s">
        <v>1252</v>
      </c>
      <c r="B41" s="8" t="s">
        <v>356</v>
      </c>
      <c r="C41" s="8" t="s">
        <v>1134</v>
      </c>
      <c r="D41" s="9" t="s">
        <v>357</v>
      </c>
      <c r="E41" s="8" t="s">
        <v>5</v>
      </c>
      <c r="F41" s="12">
        <v>46.67</v>
      </c>
      <c r="G41" s="13" t="e">
        <f>SUMIF('[4]2.报价结算清单'!$F$2:$F$578,$A41,'[4]2.报价结算清单'!$L$2:$L$578)</f>
        <v>#VALUE!</v>
      </c>
      <c r="H41" s="13" t="e">
        <f>SUMIF('[4]2.报价结算清单'!$F$2:$F$578,$A41,'[4]2.报价结算清单'!$N$2:$N$578)</f>
        <v>#VALUE!</v>
      </c>
      <c r="I41" s="15" t="e">
        <f>SUMIF('[4]2.报价结算清单'!$F$2:$F$578,A41,'[4]2.报价结算清单'!$P$2:$P$578)</f>
        <v>#VALUE!</v>
      </c>
    </row>
    <row r="42" spans="1:9" ht="15">
      <c r="A42" s="7" t="s">
        <v>1253</v>
      </c>
      <c r="B42" s="8" t="s">
        <v>758</v>
      </c>
      <c r="C42" s="8" t="s">
        <v>1134</v>
      </c>
      <c r="D42" s="9" t="s">
        <v>759</v>
      </c>
      <c r="E42" s="8" t="s">
        <v>5</v>
      </c>
      <c r="F42" s="12">
        <v>75</v>
      </c>
      <c r="G42" s="13" t="e">
        <f>SUMIF('[4]2.报价结算清单'!$F$2:$F$578,$A42,'[4]2.报价结算清单'!$L$2:$L$578)</f>
        <v>#VALUE!</v>
      </c>
      <c r="H42" s="13" t="e">
        <f>SUMIF('[4]2.报价结算清单'!$F$2:$F$578,$A42,'[4]2.报价结算清单'!$N$2:$N$578)</f>
        <v>#VALUE!</v>
      </c>
      <c r="I42" s="15" t="e">
        <f>SUMIF('[4]2.报价结算清单'!$F$2:$F$578,A42,'[4]2.报价结算清单'!$P$2:$P$578)</f>
        <v>#VALUE!</v>
      </c>
    </row>
    <row r="43" spans="1:9" ht="15">
      <c r="A43" s="7" t="s">
        <v>1254</v>
      </c>
      <c r="B43" s="8" t="s">
        <v>891</v>
      </c>
      <c r="C43" s="8" t="s">
        <v>1134</v>
      </c>
      <c r="D43" s="9" t="s">
        <v>892</v>
      </c>
      <c r="E43" s="8" t="s">
        <v>5</v>
      </c>
      <c r="F43" s="12">
        <v>126.67</v>
      </c>
      <c r="G43" s="13" t="e">
        <f>SUMIF('[4]2.报价结算清单'!$F$2:$F$578,$A43,'[4]2.报价结算清单'!$L$2:$L$578)</f>
        <v>#VALUE!</v>
      </c>
      <c r="H43" s="13" t="e">
        <f>SUMIF('[4]2.报价结算清单'!$F$2:$F$578,$A43,'[4]2.报价结算清单'!$N$2:$N$578)</f>
        <v>#VALUE!</v>
      </c>
      <c r="I43" s="15" t="e">
        <f>SUMIF('[4]2.报价结算清单'!$F$2:$F$578,A43,'[4]2.报价结算清单'!$P$2:$P$578)</f>
        <v>#VALUE!</v>
      </c>
    </row>
    <row r="44" spans="1:9" ht="15">
      <c r="A44" s="7" t="s">
        <v>1255</v>
      </c>
      <c r="B44" s="8" t="s">
        <v>326</v>
      </c>
      <c r="C44" s="8" t="s">
        <v>1134</v>
      </c>
      <c r="D44" s="9" t="s">
        <v>327</v>
      </c>
      <c r="E44" s="8" t="s">
        <v>5</v>
      </c>
      <c r="F44" s="12">
        <v>173.33</v>
      </c>
      <c r="G44" s="13" t="e">
        <f>SUMIF('[4]2.报价结算清单'!$F$2:$F$578,$A44,'[4]2.报价结算清单'!$L$2:$L$578)</f>
        <v>#VALUE!</v>
      </c>
      <c r="H44" s="13" t="e">
        <f>SUMIF('[4]2.报价结算清单'!$F$2:$F$578,$A44,'[4]2.报价结算清单'!$N$2:$N$578)</f>
        <v>#VALUE!</v>
      </c>
      <c r="I44" s="15" t="e">
        <f>SUMIF('[4]2.报价结算清单'!$F$2:$F$578,A44,'[4]2.报价结算清单'!$P$2:$P$578)</f>
        <v>#VALUE!</v>
      </c>
    </row>
    <row r="45" spans="1:9" ht="15">
      <c r="A45" s="7" t="s">
        <v>1256</v>
      </c>
      <c r="B45" s="8" t="s">
        <v>1052</v>
      </c>
      <c r="C45" s="8" t="s">
        <v>1134</v>
      </c>
      <c r="D45" s="9" t="s">
        <v>1053</v>
      </c>
      <c r="E45" s="8" t="s">
        <v>5</v>
      </c>
      <c r="F45" s="12">
        <v>222.6</v>
      </c>
      <c r="G45" s="13" t="e">
        <f>SUMIF('[4]2.报价结算清单'!$F$2:$F$578,$A45,'[4]2.报价结算清单'!$L$2:$L$578)</f>
        <v>#VALUE!</v>
      </c>
      <c r="H45" s="13" t="e">
        <f>SUMIF('[4]2.报价结算清单'!$F$2:$F$578,$A45,'[4]2.报价结算清单'!$N$2:$N$578)</f>
        <v>#VALUE!</v>
      </c>
      <c r="I45" s="15" t="e">
        <f>SUMIF('[4]2.报价结算清单'!$F$2:$F$578,A45,'[4]2.报价结算清单'!$P$2:$P$578)</f>
        <v>#VALUE!</v>
      </c>
    </row>
    <row r="46" spans="1:9" ht="15">
      <c r="A46" s="7" t="s">
        <v>1257</v>
      </c>
      <c r="B46" s="8" t="s">
        <v>182</v>
      </c>
      <c r="C46" s="8" t="s">
        <v>1134</v>
      </c>
      <c r="D46" s="9" t="s">
        <v>183</v>
      </c>
      <c r="E46" s="8" t="s">
        <v>5</v>
      </c>
      <c r="F46" s="12">
        <v>180</v>
      </c>
      <c r="G46" s="13" t="e">
        <f>SUMIF('[4]2.报价结算清单'!$F$2:$F$578,$A46,'[4]2.报价结算清单'!$L$2:$L$578)</f>
        <v>#VALUE!</v>
      </c>
      <c r="H46" s="13" t="e">
        <f>SUMIF('[4]2.报价结算清单'!$F$2:$F$578,$A46,'[4]2.报价结算清单'!$N$2:$N$578)</f>
        <v>#VALUE!</v>
      </c>
      <c r="I46" s="15" t="e">
        <f>SUMIF('[4]2.报价结算清单'!$F$2:$F$578,A46,'[4]2.报价结算清单'!$P$2:$P$578)</f>
        <v>#VALUE!</v>
      </c>
    </row>
    <row r="47" spans="1:9" ht="15">
      <c r="A47" s="7" t="s">
        <v>1258</v>
      </c>
      <c r="B47" s="8" t="s">
        <v>332</v>
      </c>
      <c r="C47" s="8" t="s">
        <v>1134</v>
      </c>
      <c r="D47" s="9" t="s">
        <v>333</v>
      </c>
      <c r="E47" s="8" t="s">
        <v>5</v>
      </c>
      <c r="F47" s="12">
        <v>212</v>
      </c>
      <c r="G47" s="13" t="e">
        <f>SUMIF('[4]2.报价结算清单'!$F$2:$F$578,$A47,'[4]2.报价结算清单'!$L$2:$L$578)</f>
        <v>#VALUE!</v>
      </c>
      <c r="H47" s="13" t="e">
        <f>SUMIF('[4]2.报价结算清单'!$F$2:$F$578,$A47,'[4]2.报价结算清单'!$N$2:$N$578)</f>
        <v>#VALUE!</v>
      </c>
      <c r="I47" s="15" t="e">
        <f>SUMIF('[4]2.报价结算清单'!$F$2:$F$578,A47,'[4]2.报价结算清单'!$P$2:$P$578)</f>
        <v>#VALUE!</v>
      </c>
    </row>
    <row r="48" spans="1:9" ht="15">
      <c r="A48" s="7" t="s">
        <v>1259</v>
      </c>
      <c r="B48" s="8" t="s">
        <v>680</v>
      </c>
      <c r="C48" s="8" t="s">
        <v>1134</v>
      </c>
      <c r="D48" s="9" t="s">
        <v>681</v>
      </c>
      <c r="E48" s="8" t="s">
        <v>5</v>
      </c>
      <c r="F48" s="12">
        <v>250</v>
      </c>
      <c r="G48" s="13" t="e">
        <f>SUMIF('[4]2.报价结算清单'!$F$2:$F$578,$A48,'[4]2.报价结算清单'!$L$2:$L$578)</f>
        <v>#VALUE!</v>
      </c>
      <c r="H48" s="13" t="e">
        <f>SUMIF('[4]2.报价结算清单'!$F$2:$F$578,$A48,'[4]2.报价结算清单'!$N$2:$N$578)</f>
        <v>#VALUE!</v>
      </c>
      <c r="I48" s="15" t="e">
        <f>SUMIF('[4]2.报价结算清单'!$F$2:$F$578,A48,'[4]2.报价结算清单'!$P$2:$P$578)</f>
        <v>#VALUE!</v>
      </c>
    </row>
    <row r="49" spans="1:9" ht="15">
      <c r="A49" s="7" t="s">
        <v>1260</v>
      </c>
      <c r="B49" s="8" t="s">
        <v>641</v>
      </c>
      <c r="C49" s="8" t="s">
        <v>1134</v>
      </c>
      <c r="D49" s="9" t="s">
        <v>642</v>
      </c>
      <c r="E49" s="8" t="s">
        <v>5</v>
      </c>
      <c r="F49" s="12">
        <v>296.8</v>
      </c>
      <c r="G49" s="13" t="e">
        <f>SUMIF('[4]2.报价结算清单'!$F$2:$F$578,$A49,'[4]2.报价结算清单'!$L$2:$L$578)</f>
        <v>#VALUE!</v>
      </c>
      <c r="H49" s="13" t="e">
        <f>SUMIF('[4]2.报价结算清单'!$F$2:$F$578,$A49,'[4]2.报价结算清单'!$N$2:$N$578)</f>
        <v>#VALUE!</v>
      </c>
      <c r="I49" s="15" t="e">
        <f>SUMIF('[4]2.报价结算清单'!$F$2:$F$578,A49,'[4]2.报价结算清单'!$P$2:$P$578)</f>
        <v>#VALUE!</v>
      </c>
    </row>
    <row r="50" spans="1:9" ht="15">
      <c r="A50" s="7" t="s">
        <v>1261</v>
      </c>
      <c r="B50" s="8" t="s">
        <v>691</v>
      </c>
      <c r="C50" s="8" t="s">
        <v>1134</v>
      </c>
      <c r="D50" s="9" t="s">
        <v>692</v>
      </c>
      <c r="E50" s="8" t="s">
        <v>5</v>
      </c>
      <c r="F50" s="12">
        <v>316.67</v>
      </c>
      <c r="G50" s="13" t="e">
        <f>SUMIF('[4]2.报价结算清单'!$F$2:$F$578,$A50,'[4]2.报价结算清单'!$L$2:$L$578)</f>
        <v>#VALUE!</v>
      </c>
      <c r="H50" s="13" t="e">
        <f>SUMIF('[4]2.报价结算清单'!$F$2:$F$578,$A50,'[4]2.报价结算清单'!$N$2:$N$578)</f>
        <v>#VALUE!</v>
      </c>
      <c r="I50" s="15" t="e">
        <f>SUMIF('[4]2.报价结算清单'!$F$2:$F$578,A50,'[4]2.报价结算清单'!$P$2:$P$578)</f>
        <v>#VALUE!</v>
      </c>
    </row>
    <row r="51" spans="1:9" ht="15">
      <c r="A51" s="7" t="s">
        <v>1262</v>
      </c>
      <c r="B51" s="8" t="s">
        <v>949</v>
      </c>
      <c r="C51" s="8" t="s">
        <v>1134</v>
      </c>
      <c r="D51" s="9" t="s">
        <v>950</v>
      </c>
      <c r="E51" s="8" t="s">
        <v>5</v>
      </c>
      <c r="F51" s="12">
        <v>350</v>
      </c>
      <c r="G51" s="13" t="e">
        <f>SUMIF('[4]2.报价结算清单'!$F$2:$F$578,$A51,'[4]2.报价结算清单'!$L$2:$L$578)</f>
        <v>#VALUE!</v>
      </c>
      <c r="H51" s="13" t="e">
        <f>SUMIF('[4]2.报价结算清单'!$F$2:$F$578,$A51,'[4]2.报价结算清单'!$N$2:$N$578)</f>
        <v>#VALUE!</v>
      </c>
      <c r="I51" s="15" t="e">
        <f>SUMIF('[4]2.报价结算清单'!$F$2:$F$578,A51,'[4]2.报价结算清单'!$P$2:$P$578)</f>
        <v>#VALUE!</v>
      </c>
    </row>
    <row r="52" spans="1:9" ht="15">
      <c r="A52" s="7" t="s">
        <v>1263</v>
      </c>
      <c r="B52" s="8" t="s">
        <v>838</v>
      </c>
      <c r="C52" s="8" t="s">
        <v>1134</v>
      </c>
      <c r="D52" s="9" t="s">
        <v>839</v>
      </c>
      <c r="E52" s="8" t="s">
        <v>5</v>
      </c>
      <c r="F52" s="12">
        <v>433.33</v>
      </c>
      <c r="G52" s="13" t="e">
        <f>SUMIF('[4]2.报价结算清单'!$F$2:$F$578,$A52,'[4]2.报价结算清单'!$L$2:$L$578)</f>
        <v>#VALUE!</v>
      </c>
      <c r="H52" s="13" t="e">
        <f>SUMIF('[4]2.报价结算清单'!$F$2:$F$578,$A52,'[4]2.报价结算清单'!$N$2:$N$578)</f>
        <v>#VALUE!</v>
      </c>
      <c r="I52" s="15" t="e">
        <f>SUMIF('[4]2.报价结算清单'!$F$2:$F$578,A52,'[4]2.报价结算清单'!$P$2:$P$578)</f>
        <v>#VALUE!</v>
      </c>
    </row>
    <row r="53" spans="1:9" ht="15">
      <c r="A53" s="7" t="s">
        <v>1264</v>
      </c>
      <c r="B53" s="8" t="s">
        <v>452</v>
      </c>
      <c r="C53" s="8" t="s">
        <v>1134</v>
      </c>
      <c r="D53" s="9" t="s">
        <v>453</v>
      </c>
      <c r="E53" s="8" t="s">
        <v>5</v>
      </c>
      <c r="F53" s="12">
        <v>161.08000000000001</v>
      </c>
      <c r="G53" s="13" t="e">
        <f>SUMIF('[4]2.报价结算清单'!$F$2:$F$578,$A53,'[4]2.报价结算清单'!$L$2:$L$578)</f>
        <v>#VALUE!</v>
      </c>
      <c r="H53" s="13" t="e">
        <f>SUMIF('[4]2.报价结算清单'!$F$2:$F$578,$A53,'[4]2.报价结算清单'!$N$2:$N$578)</f>
        <v>#VALUE!</v>
      </c>
      <c r="I53" s="15" t="e">
        <f>SUMIF('[4]2.报价结算清单'!$F$2:$F$578,A53,'[4]2.报价结算清单'!$P$2:$P$578)</f>
        <v>#VALUE!</v>
      </c>
    </row>
    <row r="54" spans="1:9" ht="15">
      <c r="A54" s="7" t="s">
        <v>1265</v>
      </c>
      <c r="B54" s="8" t="s">
        <v>1044</v>
      </c>
      <c r="C54" s="8" t="s">
        <v>1134</v>
      </c>
      <c r="D54" s="9" t="s">
        <v>1045</v>
      </c>
      <c r="E54" s="8" t="s">
        <v>5</v>
      </c>
      <c r="F54" s="12">
        <v>50.57</v>
      </c>
      <c r="G54" s="13" t="e">
        <f>SUMIF('[4]2.报价结算清单'!$F$2:$F$578,$A54,'[4]2.报价结算清单'!$L$2:$L$578)</f>
        <v>#VALUE!</v>
      </c>
      <c r="H54" s="13" t="e">
        <f>SUMIF('[4]2.报价结算清单'!$F$2:$F$578,$A54,'[4]2.报价结算清单'!$N$2:$N$578)</f>
        <v>#VALUE!</v>
      </c>
      <c r="I54" s="15" t="e">
        <f>SUMIF('[4]2.报价结算清单'!$F$2:$F$578,A54,'[4]2.报价结算清单'!$P$2:$P$578)</f>
        <v>#VALUE!</v>
      </c>
    </row>
    <row r="55" spans="1:9" ht="15">
      <c r="A55" s="7" t="s">
        <v>1266</v>
      </c>
      <c r="B55" s="8" t="s">
        <v>992</v>
      </c>
      <c r="C55" s="8" t="s">
        <v>1134</v>
      </c>
      <c r="D55" s="9" t="s">
        <v>993</v>
      </c>
      <c r="E55" s="8" t="s">
        <v>5</v>
      </c>
      <c r="F55" s="12">
        <v>63.6</v>
      </c>
      <c r="G55" s="13" t="e">
        <f>SUMIF('[4]2.报价结算清单'!$F$2:$F$578,$A55,'[4]2.报价结算清单'!$L$2:$L$578)</f>
        <v>#VALUE!</v>
      </c>
      <c r="H55" s="13" t="e">
        <f>SUMIF('[4]2.报价结算清单'!$F$2:$F$578,$A55,'[4]2.报价结算清单'!$N$2:$N$578)</f>
        <v>#VALUE!</v>
      </c>
      <c r="I55" s="15" t="e">
        <f>SUMIF('[4]2.报价结算清单'!$F$2:$F$578,A55,'[4]2.报价结算清单'!$P$2:$P$578)</f>
        <v>#VALUE!</v>
      </c>
    </row>
    <row r="56" spans="1:9" ht="15">
      <c r="A56" s="7" t="s">
        <v>1267</v>
      </c>
      <c r="B56" s="8" t="s">
        <v>848</v>
      </c>
      <c r="C56" s="8" t="s">
        <v>1134</v>
      </c>
      <c r="D56" s="9" t="s">
        <v>849</v>
      </c>
      <c r="E56" s="8" t="s">
        <v>5</v>
      </c>
      <c r="F56" s="12">
        <v>240.42</v>
      </c>
      <c r="G56" s="13" t="e">
        <f>SUMIF('[4]2.报价结算清单'!$F$2:$F$578,$A56,'[4]2.报价结算清单'!$L$2:$L$578)</f>
        <v>#VALUE!</v>
      </c>
      <c r="H56" s="13" t="e">
        <f>SUMIF('[4]2.报价结算清单'!$F$2:$F$578,$A56,'[4]2.报价结算清单'!$N$2:$N$578)</f>
        <v>#VALUE!</v>
      </c>
      <c r="I56" s="15" t="e">
        <f>SUMIF('[4]2.报价结算清单'!$F$2:$F$578,A56,'[4]2.报价结算清单'!$P$2:$P$578)</f>
        <v>#VALUE!</v>
      </c>
    </row>
    <row r="57" spans="1:9" ht="15">
      <c r="A57" s="7" t="s">
        <v>1268</v>
      </c>
      <c r="B57" s="8" t="s">
        <v>531</v>
      </c>
      <c r="C57" s="8" t="s">
        <v>1134</v>
      </c>
      <c r="D57" s="9" t="s">
        <v>532</v>
      </c>
      <c r="E57" s="8" t="s">
        <v>5</v>
      </c>
      <c r="F57" s="12">
        <v>212</v>
      </c>
      <c r="G57" s="13" t="e">
        <f>SUMIF('[4]2.报价结算清单'!$F$2:$F$578,$A57,'[4]2.报价结算清单'!$L$2:$L$578)</f>
        <v>#VALUE!</v>
      </c>
      <c r="H57" s="13" t="e">
        <f>SUMIF('[4]2.报价结算清单'!$F$2:$F$578,$A57,'[4]2.报价结算清单'!$N$2:$N$578)</f>
        <v>#VALUE!</v>
      </c>
      <c r="I57" s="15" t="e">
        <f>SUMIF('[4]2.报价结算清单'!$F$2:$F$578,A57,'[4]2.报价结算清单'!$P$2:$P$578)</f>
        <v>#VALUE!</v>
      </c>
    </row>
    <row r="58" spans="1:9" ht="15">
      <c r="A58" s="7" t="s">
        <v>1269</v>
      </c>
      <c r="B58" s="8" t="s">
        <v>979</v>
      </c>
      <c r="C58" s="8" t="s">
        <v>1134</v>
      </c>
      <c r="D58" s="9" t="s">
        <v>980</v>
      </c>
      <c r="E58" s="8" t="s">
        <v>5</v>
      </c>
      <c r="F58" s="12">
        <v>310.19</v>
      </c>
      <c r="G58" s="13" t="e">
        <f>SUMIF('[4]2.报价结算清单'!$F$2:$F$578,$A58,'[4]2.报价结算清单'!$L$2:$L$578)</f>
        <v>#VALUE!</v>
      </c>
      <c r="H58" s="13" t="e">
        <f>SUMIF('[4]2.报价结算清单'!$F$2:$F$578,$A58,'[4]2.报价结算清单'!$N$2:$N$578)</f>
        <v>#VALUE!</v>
      </c>
      <c r="I58" s="15" t="e">
        <f>SUMIF('[4]2.报价结算清单'!$F$2:$F$578,A58,'[4]2.报价结算清单'!$P$2:$P$578)</f>
        <v>#VALUE!</v>
      </c>
    </row>
    <row r="59" spans="1:9" ht="15">
      <c r="A59" s="7" t="s">
        <v>1270</v>
      </c>
      <c r="B59" s="8" t="s">
        <v>107</v>
      </c>
      <c r="C59" s="8" t="s">
        <v>1134</v>
      </c>
      <c r="D59" s="9" t="s">
        <v>108</v>
      </c>
      <c r="E59" s="8" t="s">
        <v>5</v>
      </c>
      <c r="F59" s="12">
        <v>1390.56</v>
      </c>
      <c r="G59" s="13" t="e">
        <f>SUMIF('[4]2.报价结算清单'!$F$2:$F$578,$A59,'[4]2.报价结算清单'!$L$2:$L$578)</f>
        <v>#VALUE!</v>
      </c>
      <c r="H59" s="13" t="e">
        <f>SUMIF('[4]2.报价结算清单'!$F$2:$F$578,$A59,'[4]2.报价结算清单'!$N$2:$N$578)</f>
        <v>#VALUE!</v>
      </c>
      <c r="I59" s="15" t="e">
        <f>SUMIF('[4]2.报价结算清单'!$F$2:$F$578,A59,'[4]2.报价结算清单'!$P$2:$P$578)</f>
        <v>#VALUE!</v>
      </c>
    </row>
    <row r="60" spans="1:9" ht="15">
      <c r="A60" s="7" t="s">
        <v>1271</v>
      </c>
      <c r="B60" s="8" t="s">
        <v>957</v>
      </c>
      <c r="C60" s="8" t="s">
        <v>1134</v>
      </c>
      <c r="D60" s="9" t="s">
        <v>958</v>
      </c>
      <c r="E60" s="8" t="s">
        <v>5</v>
      </c>
      <c r="F60" s="12">
        <v>65</v>
      </c>
      <c r="G60" s="13" t="e">
        <f>SUMIF('[4]2.报价结算清单'!$F$2:$F$578,$A60,'[4]2.报价结算清单'!$L$2:$L$578)</f>
        <v>#VALUE!</v>
      </c>
      <c r="H60" s="13" t="e">
        <f>SUMIF('[4]2.报价结算清单'!$F$2:$F$578,$A60,'[4]2.报价结算清单'!$N$2:$N$578)</f>
        <v>#VALUE!</v>
      </c>
      <c r="I60" s="15" t="e">
        <f>SUMIF('[4]2.报价结算清单'!$F$2:$F$578,A60,'[4]2.报价结算清单'!$P$2:$P$578)</f>
        <v>#VALUE!</v>
      </c>
    </row>
    <row r="61" spans="1:9" ht="15">
      <c r="A61" s="7" t="s">
        <v>1272</v>
      </c>
      <c r="B61" s="8" t="s">
        <v>3</v>
      </c>
      <c r="C61" s="8" t="s">
        <v>1134</v>
      </c>
      <c r="D61" s="9" t="s">
        <v>4</v>
      </c>
      <c r="E61" s="8" t="s">
        <v>5</v>
      </c>
      <c r="F61" s="12">
        <v>623.33000000000004</v>
      </c>
      <c r="G61" s="13" t="e">
        <f>SUMIF('[4]2.报价结算清单'!$F$2:$F$578,$A61,'[4]2.报价结算清单'!$L$2:$L$578)</f>
        <v>#VALUE!</v>
      </c>
      <c r="H61" s="13" t="e">
        <f>SUMIF('[4]2.报价结算清单'!$F$2:$F$578,$A61,'[4]2.报价结算清单'!$N$2:$N$578)</f>
        <v>#VALUE!</v>
      </c>
      <c r="I61" s="15" t="e">
        <f>SUMIF('[4]2.报价结算清单'!$F$2:$F$578,A61,'[4]2.报价结算清单'!$P$2:$P$578)</f>
        <v>#VALUE!</v>
      </c>
    </row>
    <row r="62" spans="1:9" ht="15">
      <c r="A62" s="7" t="s">
        <v>1273</v>
      </c>
      <c r="B62" s="8" t="s">
        <v>163</v>
      </c>
      <c r="C62" s="8" t="s">
        <v>1134</v>
      </c>
      <c r="D62" s="9" t="s">
        <v>164</v>
      </c>
      <c r="E62" s="8" t="s">
        <v>5</v>
      </c>
      <c r="F62" s="12">
        <v>226.67</v>
      </c>
      <c r="G62" s="13" t="e">
        <f>SUMIF('[4]2.报价结算清单'!$F$2:$F$578,$A62,'[4]2.报价结算清单'!$L$2:$L$578)</f>
        <v>#VALUE!</v>
      </c>
      <c r="H62" s="13" t="e">
        <f>SUMIF('[4]2.报价结算清单'!$F$2:$F$578,$A62,'[4]2.报价结算清单'!$N$2:$N$578)</f>
        <v>#VALUE!</v>
      </c>
      <c r="I62" s="15" t="e">
        <f>SUMIF('[4]2.报价结算清单'!$F$2:$F$578,A62,'[4]2.报价结算清单'!$P$2:$P$578)</f>
        <v>#VALUE!</v>
      </c>
    </row>
    <row r="63" spans="1:9" ht="15">
      <c r="A63" s="7" t="s">
        <v>1274</v>
      </c>
      <c r="B63" s="8" t="s">
        <v>1002</v>
      </c>
      <c r="C63" s="8" t="s">
        <v>1134</v>
      </c>
      <c r="D63" s="9" t="s">
        <v>1003</v>
      </c>
      <c r="E63" s="8" t="s">
        <v>61</v>
      </c>
      <c r="F63" s="12">
        <v>1933.33</v>
      </c>
      <c r="G63" s="13" t="e">
        <f>SUMIF('[4]2.报价结算清单'!$F$2:$F$578,$A63,'[4]2.报价结算清单'!$L$2:$L$578)</f>
        <v>#VALUE!</v>
      </c>
      <c r="H63" s="13" t="e">
        <f>SUMIF('[4]2.报价结算清单'!$F$2:$F$578,$A63,'[4]2.报价结算清单'!$N$2:$N$578)</f>
        <v>#VALUE!</v>
      </c>
      <c r="I63" s="15" t="e">
        <f>SUMIF('[4]2.报价结算清单'!$F$2:$F$578,A63,'[4]2.报价结算清单'!$P$2:$P$578)</f>
        <v>#VALUE!</v>
      </c>
    </row>
    <row r="64" spans="1:9" ht="15">
      <c r="A64" s="7" t="s">
        <v>1275</v>
      </c>
      <c r="B64" s="8" t="s">
        <v>933</v>
      </c>
      <c r="C64" s="8" t="s">
        <v>1134</v>
      </c>
      <c r="D64" s="9" t="s">
        <v>934</v>
      </c>
      <c r="E64" s="8" t="s">
        <v>61</v>
      </c>
      <c r="F64" s="12">
        <v>2433.33</v>
      </c>
      <c r="G64" s="13" t="e">
        <f>SUMIF('[4]2.报价结算清单'!$F$2:$F$578,$A64,'[4]2.报价结算清单'!$L$2:$L$578)</f>
        <v>#VALUE!</v>
      </c>
      <c r="H64" s="13" t="e">
        <f>SUMIF('[4]2.报价结算清单'!$F$2:$F$578,$A64,'[4]2.报价结算清单'!$N$2:$N$578)</f>
        <v>#VALUE!</v>
      </c>
      <c r="I64" s="15" t="e">
        <f>SUMIF('[4]2.报价结算清单'!$F$2:$F$578,A64,'[4]2.报价结算清单'!$P$2:$P$578)</f>
        <v>#VALUE!</v>
      </c>
    </row>
    <row r="65" spans="1:9" ht="15">
      <c r="A65" s="7" t="s">
        <v>1276</v>
      </c>
      <c r="B65" s="8" t="s">
        <v>525</v>
      </c>
      <c r="C65" s="8" t="s">
        <v>1134</v>
      </c>
      <c r="D65" s="9" t="s">
        <v>526</v>
      </c>
      <c r="E65" s="8" t="s">
        <v>61</v>
      </c>
      <c r="F65" s="12">
        <v>1616.67</v>
      </c>
      <c r="G65" s="13" t="e">
        <f>SUMIF('[4]2.报价结算清单'!$F$2:$F$578,$A65,'[4]2.报价结算清单'!$L$2:$L$578)</f>
        <v>#VALUE!</v>
      </c>
      <c r="H65" s="13" t="e">
        <f>SUMIF('[4]2.报价结算清单'!$F$2:$F$578,$A65,'[4]2.报价结算清单'!$N$2:$N$578)</f>
        <v>#VALUE!</v>
      </c>
      <c r="I65" s="15" t="e">
        <f>SUMIF('[4]2.报价结算清单'!$F$2:$F$578,A65,'[4]2.报价结算清单'!$P$2:$P$578)</f>
        <v>#VALUE!</v>
      </c>
    </row>
    <row r="66" spans="1:9" ht="15">
      <c r="A66" s="7" t="s">
        <v>1277</v>
      </c>
      <c r="B66" s="8" t="s">
        <v>1046</v>
      </c>
      <c r="C66" s="8" t="s">
        <v>1134</v>
      </c>
      <c r="D66" s="9" t="s">
        <v>1047</v>
      </c>
      <c r="E66" s="8" t="s">
        <v>61</v>
      </c>
      <c r="F66" s="12">
        <v>1933.33</v>
      </c>
      <c r="G66" s="13" t="e">
        <f>SUMIF('[4]2.报价结算清单'!$F$2:$F$578,$A66,'[4]2.报价结算清单'!$L$2:$L$578)</f>
        <v>#VALUE!</v>
      </c>
      <c r="H66" s="13" t="e">
        <f>SUMIF('[4]2.报价结算清单'!$F$2:$F$578,$A66,'[4]2.报价结算清单'!$N$2:$N$578)</f>
        <v>#VALUE!</v>
      </c>
      <c r="I66" s="15" t="e">
        <f>SUMIF('[4]2.报价结算清单'!$F$2:$F$578,A66,'[4]2.报价结算清单'!$P$2:$P$578)</f>
        <v>#VALUE!</v>
      </c>
    </row>
    <row r="67" spans="1:9" ht="15">
      <c r="A67" s="7" t="s">
        <v>1278</v>
      </c>
      <c r="B67" s="8" t="s">
        <v>1060</v>
      </c>
      <c r="C67" s="8" t="s">
        <v>1134</v>
      </c>
      <c r="D67" s="9" t="s">
        <v>1061</v>
      </c>
      <c r="E67" s="8" t="s">
        <v>61</v>
      </c>
      <c r="F67" s="12">
        <v>2650</v>
      </c>
      <c r="G67" s="13" t="e">
        <f>SUMIF('[4]2.报价结算清单'!$F$2:$F$578,$A67,'[4]2.报价结算清单'!$L$2:$L$578)</f>
        <v>#VALUE!</v>
      </c>
      <c r="H67" s="13" t="e">
        <f>SUMIF('[4]2.报价结算清单'!$F$2:$F$578,$A67,'[4]2.报价结算清单'!$N$2:$N$578)</f>
        <v>#VALUE!</v>
      </c>
      <c r="I67" s="15" t="e">
        <f>SUMIF('[4]2.报价结算清单'!$F$2:$F$578,A67,'[4]2.报价结算清单'!$P$2:$P$578)</f>
        <v>#VALUE!</v>
      </c>
    </row>
    <row r="68" spans="1:9" ht="15">
      <c r="A68" s="7" t="s">
        <v>1279</v>
      </c>
      <c r="B68" s="8" t="s">
        <v>1014</v>
      </c>
      <c r="C68" s="8" t="s">
        <v>1134</v>
      </c>
      <c r="D68" s="9" t="s">
        <v>1015</v>
      </c>
      <c r="E68" s="8" t="s">
        <v>61</v>
      </c>
      <c r="F68" s="12">
        <v>2650</v>
      </c>
      <c r="G68" s="13" t="e">
        <f>SUMIF('[4]2.报价结算清单'!$F$2:$F$578,$A68,'[4]2.报价结算清单'!$L$2:$L$578)</f>
        <v>#VALUE!</v>
      </c>
      <c r="H68" s="13" t="e">
        <f>SUMIF('[4]2.报价结算清单'!$F$2:$F$578,$A68,'[4]2.报价结算清单'!$N$2:$N$578)</f>
        <v>#VALUE!</v>
      </c>
      <c r="I68" s="15" t="e">
        <f>SUMIF('[4]2.报价结算清单'!$F$2:$F$578,A68,'[4]2.报价结算清单'!$P$2:$P$578)</f>
        <v>#VALUE!</v>
      </c>
    </row>
    <row r="69" spans="1:9" ht="15">
      <c r="A69" s="7" t="s">
        <v>1280</v>
      </c>
      <c r="B69" s="8" t="s">
        <v>59</v>
      </c>
      <c r="C69" s="8" t="s">
        <v>1134</v>
      </c>
      <c r="D69" s="9" t="s">
        <v>60</v>
      </c>
      <c r="E69" s="8" t="s">
        <v>61</v>
      </c>
      <c r="F69" s="12">
        <v>2650</v>
      </c>
      <c r="G69" s="13" t="e">
        <f>SUMIF('[4]2.报价结算清单'!$F$2:$F$578,$A69,'[4]2.报价结算清单'!$L$2:$L$578)</f>
        <v>#VALUE!</v>
      </c>
      <c r="H69" s="13" t="e">
        <f>SUMIF('[4]2.报价结算清单'!$F$2:$F$578,$A69,'[4]2.报价结算清单'!$N$2:$N$578)</f>
        <v>#VALUE!</v>
      </c>
      <c r="I69" s="15" t="e">
        <f>SUMIF('[4]2.报价结算清单'!$F$2:$F$578,A69,'[4]2.报价结算清单'!$P$2:$P$578)</f>
        <v>#VALUE!</v>
      </c>
    </row>
    <row r="70" spans="1:9" ht="15">
      <c r="A70" s="7" t="s">
        <v>1281</v>
      </c>
      <c r="B70" s="8" t="s">
        <v>1119</v>
      </c>
      <c r="C70" s="8" t="s">
        <v>1134</v>
      </c>
      <c r="D70" s="9" t="s">
        <v>1120</v>
      </c>
      <c r="E70" s="8" t="s">
        <v>61</v>
      </c>
      <c r="F70" s="12">
        <v>2650</v>
      </c>
      <c r="G70" s="13" t="e">
        <f>SUMIF('[4]2.报价结算清单'!$F$2:$F$578,$A70,'[4]2.报价结算清单'!$L$2:$L$578)</f>
        <v>#VALUE!</v>
      </c>
      <c r="H70" s="13" t="e">
        <f>SUMIF('[4]2.报价结算清单'!$F$2:$F$578,$A70,'[4]2.报价结算清单'!$N$2:$N$578)</f>
        <v>#VALUE!</v>
      </c>
      <c r="I70" s="15" t="e">
        <f>SUMIF('[4]2.报价结算清单'!$F$2:$F$578,A70,'[4]2.报价结算清单'!$P$2:$P$578)</f>
        <v>#VALUE!</v>
      </c>
    </row>
    <row r="71" spans="1:9" ht="15">
      <c r="A71" s="7" t="s">
        <v>1282</v>
      </c>
      <c r="B71" s="8" t="s">
        <v>430</v>
      </c>
      <c r="C71" s="8" t="s">
        <v>1134</v>
      </c>
      <c r="D71" s="9" t="s">
        <v>431</v>
      </c>
      <c r="E71" s="8" t="s">
        <v>5</v>
      </c>
      <c r="F71" s="12">
        <v>16.11</v>
      </c>
      <c r="G71" s="13" t="e">
        <f>SUMIF('[4]2.报价结算清单'!$F$2:$F$578,$A71,'[4]2.报价结算清单'!$L$2:$L$578)</f>
        <v>#VALUE!</v>
      </c>
      <c r="H71" s="13" t="e">
        <f>SUMIF('[4]2.报价结算清单'!$F$2:$F$578,$A71,'[4]2.报价结算清单'!$N$2:$N$578)</f>
        <v>#VALUE!</v>
      </c>
      <c r="I71" s="15" t="e">
        <f>SUMIF('[4]2.报价结算清单'!$F$2:$F$578,A71,'[4]2.报价结算清单'!$P$2:$P$578)</f>
        <v>#VALUE!</v>
      </c>
    </row>
    <row r="72" spans="1:9" ht="15">
      <c r="A72" s="7" t="s">
        <v>1283</v>
      </c>
      <c r="B72" s="8" t="s">
        <v>84</v>
      </c>
      <c r="C72" s="8" t="s">
        <v>1134</v>
      </c>
      <c r="D72" s="9" t="s">
        <v>85</v>
      </c>
      <c r="E72" s="8" t="s">
        <v>5</v>
      </c>
      <c r="F72" s="12">
        <v>21.2</v>
      </c>
      <c r="G72" s="13" t="e">
        <f>SUMIF('[4]2.报价结算清单'!$F$2:$F$578,$A72,'[4]2.报价结算清单'!$L$2:$L$578)</f>
        <v>#VALUE!</v>
      </c>
      <c r="H72" s="13" t="e">
        <f>SUMIF('[4]2.报价结算清单'!$F$2:$F$578,$A72,'[4]2.报价结算清单'!$N$2:$N$578)</f>
        <v>#VALUE!</v>
      </c>
      <c r="I72" s="15" t="e">
        <f>SUMIF('[4]2.报价结算清单'!$F$2:$F$578,A72,'[4]2.报价结算清单'!$P$2:$P$578)</f>
        <v>#VALUE!</v>
      </c>
    </row>
    <row r="73" spans="1:9" ht="15">
      <c r="A73" s="7" t="s">
        <v>1284</v>
      </c>
      <c r="B73" s="8" t="s">
        <v>372</v>
      </c>
      <c r="C73" s="8" t="s">
        <v>1134</v>
      </c>
      <c r="D73" s="9" t="s">
        <v>373</v>
      </c>
      <c r="E73" s="8" t="s">
        <v>5</v>
      </c>
      <c r="F73" s="12">
        <v>28.23</v>
      </c>
      <c r="G73" s="13" t="e">
        <f>SUMIF('[4]2.报价结算清单'!$F$2:$F$578,$A73,'[4]2.报价结算清单'!$L$2:$L$578)</f>
        <v>#VALUE!</v>
      </c>
      <c r="H73" s="13" t="e">
        <f>SUMIF('[4]2.报价结算清单'!$F$2:$F$578,$A73,'[4]2.报价结算清单'!$N$2:$N$578)</f>
        <v>#VALUE!</v>
      </c>
      <c r="I73" s="15" t="e">
        <f>SUMIF('[4]2.报价结算清单'!$F$2:$F$578,A73,'[4]2.报价结算清单'!$P$2:$P$578)</f>
        <v>#VALUE!</v>
      </c>
    </row>
    <row r="74" spans="1:9" ht="15">
      <c r="A74" s="7" t="s">
        <v>1285</v>
      </c>
      <c r="B74" s="8" t="s">
        <v>252</v>
      </c>
      <c r="C74" s="8" t="s">
        <v>1134</v>
      </c>
      <c r="D74" s="9" t="s">
        <v>253</v>
      </c>
      <c r="E74" s="8" t="s">
        <v>5</v>
      </c>
      <c r="F74" s="12">
        <v>40.630000000000003</v>
      </c>
      <c r="G74" s="13" t="e">
        <f>SUMIF('[4]2.报价结算清单'!$F$2:$F$578,$A74,'[4]2.报价结算清单'!$L$2:$L$578)</f>
        <v>#VALUE!</v>
      </c>
      <c r="H74" s="13" t="e">
        <f>SUMIF('[4]2.报价结算清单'!$F$2:$F$578,$A74,'[4]2.报价结算清单'!$N$2:$N$578)</f>
        <v>#VALUE!</v>
      </c>
      <c r="I74" s="15" t="e">
        <f>SUMIF('[4]2.报价结算清单'!$F$2:$F$578,A74,'[4]2.报价结算清单'!$P$2:$P$578)</f>
        <v>#VALUE!</v>
      </c>
    </row>
    <row r="75" spans="1:9" ht="15">
      <c r="A75" s="7" t="s">
        <v>1286</v>
      </c>
      <c r="B75" s="8" t="s">
        <v>929</v>
      </c>
      <c r="C75" s="8" t="s">
        <v>1134</v>
      </c>
      <c r="D75" s="9" t="s">
        <v>930</v>
      </c>
      <c r="E75" s="8" t="s">
        <v>5</v>
      </c>
      <c r="F75" s="12">
        <v>10.6</v>
      </c>
      <c r="G75" s="13" t="e">
        <f>SUMIF('[4]2.报价结算清单'!$F$2:$F$578,$A75,'[4]2.报价结算清单'!$L$2:$L$578)</f>
        <v>#VALUE!</v>
      </c>
      <c r="H75" s="13" t="e">
        <f>SUMIF('[4]2.报价结算清单'!$F$2:$F$578,$A75,'[4]2.报价结算清单'!$N$2:$N$578)</f>
        <v>#VALUE!</v>
      </c>
      <c r="I75" s="15" t="e">
        <f>SUMIF('[4]2.报价结算清单'!$F$2:$F$578,A75,'[4]2.报价结算清单'!$P$2:$P$578)</f>
        <v>#VALUE!</v>
      </c>
    </row>
    <row r="76" spans="1:9" ht="15">
      <c r="A76" s="7" t="s">
        <v>1287</v>
      </c>
      <c r="B76" s="8" t="s">
        <v>1030</v>
      </c>
      <c r="C76" s="8" t="s">
        <v>1134</v>
      </c>
      <c r="D76" s="9" t="s">
        <v>1031</v>
      </c>
      <c r="E76" s="8" t="s">
        <v>5</v>
      </c>
      <c r="F76" s="12">
        <v>15.9</v>
      </c>
      <c r="G76" s="13" t="e">
        <f>SUMIF('[4]2.报价结算清单'!$F$2:$F$578,$A76,'[4]2.报价结算清单'!$L$2:$L$578)</f>
        <v>#VALUE!</v>
      </c>
      <c r="H76" s="13" t="e">
        <f>SUMIF('[4]2.报价结算清单'!$F$2:$F$578,$A76,'[4]2.报价结算清单'!$N$2:$N$578)</f>
        <v>#VALUE!</v>
      </c>
      <c r="I76" s="15" t="e">
        <f>SUMIF('[4]2.报价结算清单'!$F$2:$F$578,A76,'[4]2.报价结算清单'!$P$2:$P$578)</f>
        <v>#VALUE!</v>
      </c>
    </row>
    <row r="77" spans="1:9" ht="15">
      <c r="A77" s="7" t="s">
        <v>1288</v>
      </c>
      <c r="B77" s="8" t="s">
        <v>125</v>
      </c>
      <c r="C77" s="8" t="s">
        <v>1134</v>
      </c>
      <c r="D77" s="9" t="s">
        <v>126</v>
      </c>
      <c r="E77" s="8" t="s">
        <v>5</v>
      </c>
      <c r="F77" s="12">
        <v>95.4</v>
      </c>
      <c r="G77" s="13" t="e">
        <f>SUMIF('[4]2.报价结算清单'!$F$2:$F$578,$A77,'[4]2.报价结算清单'!$L$2:$L$578)</f>
        <v>#VALUE!</v>
      </c>
      <c r="H77" s="13" t="e">
        <f>SUMIF('[4]2.报价结算清单'!$F$2:$F$578,$A77,'[4]2.报价结算清单'!$N$2:$N$578)</f>
        <v>#VALUE!</v>
      </c>
      <c r="I77" s="15" t="e">
        <f>SUMIF('[4]2.报价结算清单'!$F$2:$F$578,A77,'[4]2.报价结算清单'!$P$2:$P$578)</f>
        <v>#VALUE!</v>
      </c>
    </row>
    <row r="78" spans="1:9" ht="15">
      <c r="A78" s="7" t="s">
        <v>1289</v>
      </c>
      <c r="B78" s="8" t="s">
        <v>637</v>
      </c>
      <c r="C78" s="8" t="s">
        <v>1134</v>
      </c>
      <c r="D78" s="9" t="s">
        <v>638</v>
      </c>
      <c r="E78" s="8" t="s">
        <v>5</v>
      </c>
      <c r="F78" s="12">
        <v>95.4</v>
      </c>
      <c r="G78" s="13" t="e">
        <f>SUMIF('[4]2.报价结算清单'!$F$2:$F$578,$A78,'[4]2.报价结算清单'!$L$2:$L$578)</f>
        <v>#VALUE!</v>
      </c>
      <c r="H78" s="13" t="e">
        <f>SUMIF('[4]2.报价结算清单'!$F$2:$F$578,$A78,'[4]2.报价结算清单'!$N$2:$N$578)</f>
        <v>#VALUE!</v>
      </c>
      <c r="I78" s="15" t="e">
        <f>SUMIF('[4]2.报价结算清单'!$F$2:$F$578,A78,'[4]2.报价结算清单'!$P$2:$P$578)</f>
        <v>#VALUE!</v>
      </c>
    </row>
    <row r="79" spans="1:9" ht="15">
      <c r="A79" s="7" t="s">
        <v>1290</v>
      </c>
      <c r="B79" s="8" t="s">
        <v>700</v>
      </c>
      <c r="C79" s="8" t="s">
        <v>1134</v>
      </c>
      <c r="D79" s="9" t="s">
        <v>701</v>
      </c>
      <c r="E79" s="8" t="s">
        <v>5</v>
      </c>
      <c r="F79" s="12">
        <v>106</v>
      </c>
      <c r="G79" s="13" t="e">
        <f>SUMIF('[4]2.报价结算清单'!$F$2:$F$578,$A79,'[4]2.报价结算清单'!$L$2:$L$578)</f>
        <v>#VALUE!</v>
      </c>
      <c r="H79" s="13" t="e">
        <f>SUMIF('[4]2.报价结算清单'!$F$2:$F$578,$A79,'[4]2.报价结算清单'!$N$2:$N$578)</f>
        <v>#VALUE!</v>
      </c>
      <c r="I79" s="15" t="e">
        <f>SUMIF('[4]2.报价结算清单'!$F$2:$F$578,A79,'[4]2.报价结算清单'!$P$2:$P$578)</f>
        <v>#VALUE!</v>
      </c>
    </row>
    <row r="80" spans="1:9" ht="15">
      <c r="A80" s="7" t="s">
        <v>1291</v>
      </c>
      <c r="B80" s="8" t="s">
        <v>1082</v>
      </c>
      <c r="C80" s="8" t="s">
        <v>1134</v>
      </c>
      <c r="D80" s="9" t="s">
        <v>1083</v>
      </c>
      <c r="E80" s="8" t="s">
        <v>5</v>
      </c>
      <c r="F80" s="12">
        <v>107.06</v>
      </c>
      <c r="G80" s="13" t="e">
        <f>SUMIF('[4]2.报价结算清单'!$F$2:$F$578,$A80,'[4]2.报价结算清单'!$L$2:$L$578)</f>
        <v>#VALUE!</v>
      </c>
      <c r="H80" s="13" t="e">
        <f>SUMIF('[4]2.报价结算清单'!$F$2:$F$578,$A80,'[4]2.报价结算清单'!$N$2:$N$578)</f>
        <v>#VALUE!</v>
      </c>
      <c r="I80" s="15" t="e">
        <f>SUMIF('[4]2.报价结算清单'!$F$2:$F$578,A80,'[4]2.报价结算清单'!$P$2:$P$578)</f>
        <v>#VALUE!</v>
      </c>
    </row>
    <row r="81" spans="1:9" ht="15">
      <c r="A81" s="7" t="s">
        <v>1292</v>
      </c>
      <c r="B81" s="8" t="s">
        <v>1072</v>
      </c>
      <c r="C81" s="8" t="s">
        <v>1134</v>
      </c>
      <c r="D81" s="9" t="s">
        <v>1073</v>
      </c>
      <c r="E81" s="8" t="s">
        <v>5</v>
      </c>
      <c r="F81" s="12">
        <v>169.6</v>
      </c>
      <c r="G81" s="13" t="e">
        <f>SUMIF('[4]2.报价结算清单'!$F$2:$F$578,$A81,'[4]2.报价结算清单'!$L$2:$L$578)</f>
        <v>#VALUE!</v>
      </c>
      <c r="H81" s="13" t="e">
        <f>SUMIF('[4]2.报价结算清单'!$F$2:$F$578,$A81,'[4]2.报价结算清单'!$N$2:$N$578)</f>
        <v>#VALUE!</v>
      </c>
      <c r="I81" s="15" t="e">
        <f>SUMIF('[4]2.报价结算清单'!$F$2:$F$578,A81,'[4]2.报价结算清单'!$P$2:$P$578)</f>
        <v>#VALUE!</v>
      </c>
    </row>
    <row r="82" spans="1:9" ht="15">
      <c r="A82" s="7" t="s">
        <v>1293</v>
      </c>
      <c r="B82" s="8" t="s">
        <v>489</v>
      </c>
      <c r="C82" s="8" t="s">
        <v>1134</v>
      </c>
      <c r="D82" s="9" t="s">
        <v>490</v>
      </c>
      <c r="E82" s="8" t="s">
        <v>5</v>
      </c>
      <c r="F82" s="12">
        <v>144.61000000000001</v>
      </c>
      <c r="G82" s="13" t="e">
        <f>SUMIF('[4]2.报价结算清单'!$F$2:$F$578,$A82,'[4]2.报价结算清单'!$L$2:$L$578)</f>
        <v>#VALUE!</v>
      </c>
      <c r="H82" s="13" t="e">
        <f>SUMIF('[4]2.报价结算清单'!$F$2:$F$578,$A82,'[4]2.报价结算清单'!$N$2:$N$578)</f>
        <v>#VALUE!</v>
      </c>
      <c r="I82" s="15" t="e">
        <f>SUMIF('[4]2.报价结算清单'!$F$2:$F$578,A82,'[4]2.报价结算清单'!$P$2:$P$578)</f>
        <v>#VALUE!</v>
      </c>
    </row>
    <row r="83" spans="1:9" ht="15">
      <c r="A83" s="7" t="s">
        <v>1294</v>
      </c>
      <c r="B83" s="8" t="s">
        <v>320</v>
      </c>
      <c r="C83" s="8" t="s">
        <v>1134</v>
      </c>
      <c r="D83" s="9" t="s">
        <v>321</v>
      </c>
      <c r="E83" s="8" t="s">
        <v>5</v>
      </c>
      <c r="F83" s="12">
        <v>196.57</v>
      </c>
      <c r="G83" s="13" t="e">
        <f>SUMIF('[4]2.报价结算清单'!$F$2:$F$578,$A83,'[4]2.报价结算清单'!$L$2:$L$578)</f>
        <v>#VALUE!</v>
      </c>
      <c r="H83" s="13" t="e">
        <f>SUMIF('[4]2.报价结算清单'!$F$2:$F$578,$A83,'[4]2.报价结算清单'!$N$2:$N$578)</f>
        <v>#VALUE!</v>
      </c>
      <c r="I83" s="15" t="e">
        <f>SUMIF('[4]2.报价结算清单'!$F$2:$F$578,A83,'[4]2.报价结算清单'!$P$2:$P$578)</f>
        <v>#VALUE!</v>
      </c>
    </row>
    <row r="84" spans="1:9" ht="15">
      <c r="A84" s="7" t="s">
        <v>1295</v>
      </c>
      <c r="B84" s="8" t="s">
        <v>543</v>
      </c>
      <c r="C84" s="8" t="s">
        <v>1134</v>
      </c>
      <c r="D84" s="9" t="s">
        <v>544</v>
      </c>
      <c r="E84" s="8" t="s">
        <v>14</v>
      </c>
      <c r="F84" s="12">
        <v>106</v>
      </c>
      <c r="G84" s="13" t="e">
        <f>SUMIF('[4]2.报价结算清单'!$F$2:$F$578,$A84,'[4]2.报价结算清单'!$L$2:$L$578)</f>
        <v>#VALUE!</v>
      </c>
      <c r="H84" s="13" t="e">
        <f>SUMIF('[4]2.报价结算清单'!$F$2:$F$578,$A84,'[4]2.报价结算清单'!$N$2:$N$578)</f>
        <v>#VALUE!</v>
      </c>
      <c r="I84" s="15" t="e">
        <f>SUMIF('[4]2.报价结算清单'!$F$2:$F$578,A84,'[4]2.报价结算清单'!$P$2:$P$578)</f>
        <v>#VALUE!</v>
      </c>
    </row>
    <row r="85" spans="1:9" ht="15">
      <c r="A85" s="7" t="s">
        <v>1296</v>
      </c>
      <c r="B85" s="8" t="s">
        <v>782</v>
      </c>
      <c r="C85" s="8" t="s">
        <v>1134</v>
      </c>
      <c r="D85" s="9" t="s">
        <v>783</v>
      </c>
      <c r="E85" s="8" t="s">
        <v>14</v>
      </c>
      <c r="F85" s="12">
        <v>122.58</v>
      </c>
      <c r="G85" s="13" t="e">
        <f>SUMIF('[4]2.报价结算清单'!$F$2:$F$578,$A85,'[4]2.报价结算清单'!$L$2:$L$578)</f>
        <v>#VALUE!</v>
      </c>
      <c r="H85" s="13" t="e">
        <f>SUMIF('[4]2.报价结算清单'!$F$2:$F$578,$A85,'[4]2.报价结算清单'!$N$2:$N$578)</f>
        <v>#VALUE!</v>
      </c>
      <c r="I85" s="15" t="e">
        <f>SUMIF('[4]2.报价结算清单'!$F$2:$F$578,A85,'[4]2.报价结算清单'!$P$2:$P$578)</f>
        <v>#VALUE!</v>
      </c>
    </row>
    <row r="86" spans="1:9" ht="15">
      <c r="A86" s="7" t="s">
        <v>1297</v>
      </c>
      <c r="B86" s="8" t="s">
        <v>693</v>
      </c>
      <c r="C86" s="8" t="s">
        <v>1134</v>
      </c>
      <c r="D86" s="9" t="s">
        <v>694</v>
      </c>
      <c r="E86" s="8" t="s">
        <v>14</v>
      </c>
      <c r="F86" s="12">
        <v>127.2</v>
      </c>
      <c r="G86" s="13" t="e">
        <f>SUMIF('[4]2.报价结算清单'!$F$2:$F$578,$A86,'[4]2.报价结算清单'!$L$2:$L$578)</f>
        <v>#VALUE!</v>
      </c>
      <c r="H86" s="13" t="e">
        <f>SUMIF('[4]2.报价结算清单'!$F$2:$F$578,$A86,'[4]2.报价结算清单'!$N$2:$N$578)</f>
        <v>#VALUE!</v>
      </c>
      <c r="I86" s="15" t="e">
        <f>SUMIF('[4]2.报价结算清单'!$F$2:$F$578,A86,'[4]2.报价结算清单'!$P$2:$P$578)</f>
        <v>#VALUE!</v>
      </c>
    </row>
    <row r="87" spans="1:9" ht="15">
      <c r="A87" s="7" t="s">
        <v>1298</v>
      </c>
      <c r="B87" s="8" t="s">
        <v>197</v>
      </c>
      <c r="C87" s="8" t="s">
        <v>1134</v>
      </c>
      <c r="D87" s="9" t="s">
        <v>198</v>
      </c>
      <c r="E87" s="8" t="s">
        <v>14</v>
      </c>
      <c r="F87" s="12">
        <v>148.4</v>
      </c>
      <c r="G87" s="13" t="e">
        <f>SUMIF('[4]2.报价结算清单'!$F$2:$F$578,$A87,'[4]2.报价结算清单'!$L$2:$L$578)</f>
        <v>#VALUE!</v>
      </c>
      <c r="H87" s="13" t="e">
        <f>SUMIF('[4]2.报价结算清单'!$F$2:$F$578,$A87,'[4]2.报价结算清单'!$N$2:$N$578)</f>
        <v>#VALUE!</v>
      </c>
      <c r="I87" s="15" t="e">
        <f>SUMIF('[4]2.报价结算清单'!$F$2:$F$578,A87,'[4]2.报价结算清单'!$P$2:$P$578)</f>
        <v>#VALUE!</v>
      </c>
    </row>
    <row r="88" spans="1:9" ht="15">
      <c r="A88" s="7" t="s">
        <v>1299</v>
      </c>
      <c r="B88" s="8" t="s">
        <v>802</v>
      </c>
      <c r="C88" s="8" t="s">
        <v>1134</v>
      </c>
      <c r="D88" s="9" t="s">
        <v>803</v>
      </c>
      <c r="E88" s="8" t="s">
        <v>14</v>
      </c>
      <c r="F88" s="12">
        <v>148.4</v>
      </c>
      <c r="G88" s="13" t="e">
        <f>SUMIF('[4]2.报价结算清单'!$F$2:$F$578,$A88,'[4]2.报价结算清单'!$L$2:$L$578)</f>
        <v>#VALUE!</v>
      </c>
      <c r="H88" s="13" t="e">
        <f>SUMIF('[4]2.报价结算清单'!$F$2:$F$578,$A88,'[4]2.报价结算清单'!$N$2:$N$578)</f>
        <v>#VALUE!</v>
      </c>
      <c r="I88" s="15" t="e">
        <f>SUMIF('[4]2.报价结算清单'!$F$2:$F$578,A88,'[4]2.报价结算清单'!$P$2:$P$578)</f>
        <v>#VALUE!</v>
      </c>
    </row>
    <row r="89" spans="1:9" ht="15">
      <c r="A89" s="7" t="s">
        <v>1300</v>
      </c>
      <c r="B89" s="8" t="s">
        <v>209</v>
      </c>
      <c r="C89" s="8" t="s">
        <v>1134</v>
      </c>
      <c r="D89" s="9" t="s">
        <v>210</v>
      </c>
      <c r="E89" s="8" t="s">
        <v>5</v>
      </c>
      <c r="F89" s="12">
        <v>69.819999999999993</v>
      </c>
      <c r="G89" s="13" t="e">
        <f>SUMIF('[4]2.报价结算清单'!$F$2:$F$578,$A89,'[4]2.报价结算清单'!$L$2:$L$578)</f>
        <v>#VALUE!</v>
      </c>
      <c r="H89" s="13" t="e">
        <f>SUMIF('[4]2.报价结算清单'!$F$2:$F$578,$A89,'[4]2.报价结算清单'!$N$2:$N$578)</f>
        <v>#VALUE!</v>
      </c>
      <c r="I89" s="15" t="e">
        <f>SUMIF('[4]2.报价结算清单'!$F$2:$F$578,A89,'[4]2.报价结算清单'!$P$2:$P$578)</f>
        <v>#VALUE!</v>
      </c>
    </row>
    <row r="90" spans="1:9" ht="15">
      <c r="A90" s="7" t="s">
        <v>1301</v>
      </c>
      <c r="B90" s="8" t="s">
        <v>223</v>
      </c>
      <c r="C90" s="8" t="s">
        <v>1134</v>
      </c>
      <c r="D90" s="9" t="s">
        <v>224</v>
      </c>
      <c r="E90" s="8" t="s">
        <v>5</v>
      </c>
      <c r="F90" s="12">
        <v>106</v>
      </c>
      <c r="G90" s="13" t="e">
        <f>SUMIF('[4]2.报价结算清单'!$F$2:$F$578,$A90,'[4]2.报价结算清单'!$L$2:$L$578)</f>
        <v>#VALUE!</v>
      </c>
      <c r="H90" s="13" t="e">
        <f>SUMIF('[4]2.报价结算清单'!$F$2:$F$578,$A90,'[4]2.报价结算清单'!$N$2:$N$578)</f>
        <v>#VALUE!</v>
      </c>
      <c r="I90" s="15" t="e">
        <f>SUMIF('[4]2.报价结算清单'!$F$2:$F$578,A90,'[4]2.报价结算清单'!$P$2:$P$578)</f>
        <v>#VALUE!</v>
      </c>
    </row>
    <row r="91" spans="1:9" ht="15">
      <c r="A91" s="7" t="s">
        <v>1302</v>
      </c>
      <c r="B91" s="8" t="s">
        <v>726</v>
      </c>
      <c r="C91" s="8" t="s">
        <v>1134</v>
      </c>
      <c r="D91" s="9" t="s">
        <v>727</v>
      </c>
      <c r="E91" s="8" t="s">
        <v>5</v>
      </c>
      <c r="F91" s="12">
        <v>137.80000000000001</v>
      </c>
      <c r="G91" s="13" t="e">
        <f>SUMIF('[4]2.报价结算清单'!$F$2:$F$578,$A91,'[4]2.报价结算清单'!$L$2:$L$578)</f>
        <v>#VALUE!</v>
      </c>
      <c r="H91" s="13" t="e">
        <f>SUMIF('[4]2.报价结算清单'!$F$2:$F$578,$A91,'[4]2.报价结算清单'!$N$2:$N$578)</f>
        <v>#VALUE!</v>
      </c>
      <c r="I91" s="15" t="e">
        <f>SUMIF('[4]2.报价结算清单'!$F$2:$F$578,A91,'[4]2.报价结算清单'!$P$2:$P$578)</f>
        <v>#VALUE!</v>
      </c>
    </row>
    <row r="92" spans="1:9" ht="15">
      <c r="A92" s="7" t="s">
        <v>1303</v>
      </c>
      <c r="B92" s="8" t="s">
        <v>410</v>
      </c>
      <c r="C92" s="8" t="s">
        <v>1134</v>
      </c>
      <c r="D92" s="9" t="s">
        <v>411</v>
      </c>
      <c r="E92" s="8" t="s">
        <v>5</v>
      </c>
      <c r="F92" s="12">
        <v>63.6</v>
      </c>
      <c r="G92" s="13" t="e">
        <f>SUMIF('[4]2.报价结算清单'!$F$2:$F$578,$A92,'[4]2.报价结算清单'!$L$2:$L$578)</f>
        <v>#VALUE!</v>
      </c>
      <c r="H92" s="13" t="e">
        <f>SUMIF('[4]2.报价结算清单'!$F$2:$F$578,$A92,'[4]2.报价结算清单'!$N$2:$N$578)</f>
        <v>#VALUE!</v>
      </c>
      <c r="I92" s="15" t="e">
        <f>SUMIF('[4]2.报价结算清单'!$F$2:$F$578,A92,'[4]2.报价结算清单'!$P$2:$P$578)</f>
        <v>#VALUE!</v>
      </c>
    </row>
    <row r="93" spans="1:9" ht="15">
      <c r="A93" s="7" t="s">
        <v>1304</v>
      </c>
      <c r="B93" s="8" t="s">
        <v>485</v>
      </c>
      <c r="C93" s="8" t="s">
        <v>1134</v>
      </c>
      <c r="D93" s="9" t="s">
        <v>486</v>
      </c>
      <c r="E93" s="8" t="s">
        <v>5</v>
      </c>
      <c r="F93" s="12">
        <v>63.6</v>
      </c>
      <c r="G93" s="13" t="e">
        <f>SUMIF('[4]2.报价结算清单'!$F$2:$F$578,$A93,'[4]2.报价结算清单'!$L$2:$L$578)</f>
        <v>#VALUE!</v>
      </c>
      <c r="H93" s="13" t="e">
        <f>SUMIF('[4]2.报价结算清单'!$F$2:$F$578,$A93,'[4]2.报价结算清单'!$N$2:$N$578)</f>
        <v>#VALUE!</v>
      </c>
      <c r="I93" s="15" t="e">
        <f>SUMIF('[4]2.报价结算清单'!$F$2:$F$578,A93,'[4]2.报价结算清单'!$P$2:$P$578)</f>
        <v>#VALUE!</v>
      </c>
    </row>
    <row r="94" spans="1:9" ht="15">
      <c r="A94" s="7" t="s">
        <v>1305</v>
      </c>
      <c r="B94" s="8" t="s">
        <v>493</v>
      </c>
      <c r="C94" s="8" t="s">
        <v>1134</v>
      </c>
      <c r="D94" s="9" t="s">
        <v>494</v>
      </c>
      <c r="E94" s="8" t="s">
        <v>5</v>
      </c>
      <c r="F94" s="12">
        <v>84.8</v>
      </c>
      <c r="G94" s="13" t="e">
        <f>SUMIF('[4]2.报价结算清单'!$F$2:$F$578,$A94,'[4]2.报价结算清单'!$L$2:$L$578)</f>
        <v>#VALUE!</v>
      </c>
      <c r="H94" s="13" t="e">
        <f>SUMIF('[4]2.报价结算清单'!$F$2:$F$578,$A94,'[4]2.报价结算清单'!$N$2:$N$578)</f>
        <v>#VALUE!</v>
      </c>
      <c r="I94" s="15" t="e">
        <f>SUMIF('[4]2.报价结算清单'!$F$2:$F$578,A94,'[4]2.报价结算清单'!$P$2:$P$578)</f>
        <v>#VALUE!</v>
      </c>
    </row>
    <row r="95" spans="1:9" ht="15">
      <c r="A95" s="7" t="s">
        <v>1306</v>
      </c>
      <c r="B95" s="8" t="s">
        <v>549</v>
      </c>
      <c r="C95" s="8" t="s">
        <v>1134</v>
      </c>
      <c r="D95" s="9" t="s">
        <v>550</v>
      </c>
      <c r="E95" s="8" t="s">
        <v>5</v>
      </c>
      <c r="F95" s="12">
        <v>212</v>
      </c>
      <c r="G95" s="13" t="e">
        <f>SUMIF('[4]2.报价结算清单'!$F$2:$F$578,$A95,'[4]2.报价结算清单'!$L$2:$L$578)</f>
        <v>#VALUE!</v>
      </c>
      <c r="H95" s="13" t="e">
        <f>SUMIF('[4]2.报价结算清单'!$F$2:$F$578,$A95,'[4]2.报价结算清单'!$N$2:$N$578)</f>
        <v>#VALUE!</v>
      </c>
      <c r="I95" s="15" t="e">
        <f>SUMIF('[4]2.报价结算清单'!$F$2:$F$578,A95,'[4]2.报价结算清单'!$P$2:$P$578)</f>
        <v>#VALUE!</v>
      </c>
    </row>
    <row r="96" spans="1:9" ht="15">
      <c r="A96" s="7" t="s">
        <v>1307</v>
      </c>
      <c r="B96" s="8" t="s">
        <v>442</v>
      </c>
      <c r="C96" s="8" t="s">
        <v>1134</v>
      </c>
      <c r="D96" s="9" t="s">
        <v>443</v>
      </c>
      <c r="E96" s="8" t="s">
        <v>5</v>
      </c>
      <c r="F96" s="12">
        <v>79.5</v>
      </c>
      <c r="G96" s="13" t="e">
        <f>SUMIF('[4]2.报价结算清单'!$F$2:$F$578,$A96,'[4]2.报价结算清单'!$L$2:$L$578)</f>
        <v>#VALUE!</v>
      </c>
      <c r="H96" s="13" t="e">
        <f>SUMIF('[4]2.报价结算清单'!$F$2:$F$578,$A96,'[4]2.报价结算清单'!$N$2:$N$578)</f>
        <v>#VALUE!</v>
      </c>
      <c r="I96" s="15" t="e">
        <f>SUMIF('[4]2.报价结算清单'!$F$2:$F$578,A96,'[4]2.报价结算清单'!$P$2:$P$578)</f>
        <v>#VALUE!</v>
      </c>
    </row>
    <row r="97" spans="1:9" ht="15">
      <c r="A97" s="7" t="s">
        <v>1308</v>
      </c>
      <c r="B97" s="8" t="s">
        <v>994</v>
      </c>
      <c r="C97" s="8" t="s">
        <v>1134</v>
      </c>
      <c r="D97" s="9" t="s">
        <v>995</v>
      </c>
      <c r="E97" s="8" t="s">
        <v>5</v>
      </c>
      <c r="F97" s="12">
        <v>120</v>
      </c>
      <c r="G97" s="13" t="e">
        <f>SUMIF('[4]2.报价结算清单'!$F$2:$F$578,$A97,'[4]2.报价结算清单'!$L$2:$L$578)</f>
        <v>#VALUE!</v>
      </c>
      <c r="H97" s="13" t="e">
        <f>SUMIF('[4]2.报价结算清单'!$F$2:$F$578,$A97,'[4]2.报价结算清单'!$N$2:$N$578)</f>
        <v>#VALUE!</v>
      </c>
      <c r="I97" s="15" t="e">
        <f>SUMIF('[4]2.报价结算清单'!$F$2:$F$578,A97,'[4]2.报价结算清单'!$P$2:$P$578)</f>
        <v>#VALUE!</v>
      </c>
    </row>
    <row r="98" spans="1:9" ht="15">
      <c r="A98" s="7" t="s">
        <v>1309</v>
      </c>
      <c r="B98" s="8" t="s">
        <v>260</v>
      </c>
      <c r="C98" s="8" t="s">
        <v>1134</v>
      </c>
      <c r="D98" s="9" t="s">
        <v>261</v>
      </c>
      <c r="E98" s="8" t="s">
        <v>14</v>
      </c>
      <c r="F98" s="12">
        <v>50</v>
      </c>
      <c r="G98" s="13" t="e">
        <f>SUMIF('[4]2.报价结算清单'!$F$2:$F$578,$A98,'[4]2.报价结算清单'!$L$2:$L$578)</f>
        <v>#VALUE!</v>
      </c>
      <c r="H98" s="13" t="e">
        <f>SUMIF('[4]2.报价结算清单'!$F$2:$F$578,$A98,'[4]2.报价结算清单'!$N$2:$N$578)</f>
        <v>#VALUE!</v>
      </c>
      <c r="I98" s="15" t="e">
        <f>SUMIF('[4]2.报价结算清单'!$F$2:$F$578,A98,'[4]2.报价结算清单'!$P$2:$P$578)</f>
        <v>#VALUE!</v>
      </c>
    </row>
    <row r="99" spans="1:9" ht="15">
      <c r="A99" s="7" t="s">
        <v>1310</v>
      </c>
      <c r="B99" s="8" t="s">
        <v>867</v>
      </c>
      <c r="C99" s="8" t="s">
        <v>1134</v>
      </c>
      <c r="D99" s="9" t="s">
        <v>868</v>
      </c>
      <c r="E99" s="8" t="s">
        <v>14</v>
      </c>
      <c r="F99" s="12">
        <v>106</v>
      </c>
      <c r="G99" s="13" t="e">
        <f>SUMIF('[4]2.报价结算清单'!$F$2:$F$578,$A99,'[4]2.报价结算清单'!$L$2:$L$578)</f>
        <v>#VALUE!</v>
      </c>
      <c r="H99" s="13" t="e">
        <f>SUMIF('[4]2.报价结算清单'!$F$2:$F$578,$A99,'[4]2.报价结算清单'!$N$2:$N$578)</f>
        <v>#VALUE!</v>
      </c>
      <c r="I99" s="15" t="e">
        <f>SUMIF('[4]2.报价结算清单'!$F$2:$F$578,A99,'[4]2.报价结算清单'!$P$2:$P$578)</f>
        <v>#VALUE!</v>
      </c>
    </row>
    <row r="100" spans="1:9" ht="15">
      <c r="A100" s="7" t="s">
        <v>1311</v>
      </c>
      <c r="B100" s="8" t="s">
        <v>22</v>
      </c>
      <c r="C100" s="8" t="s">
        <v>1134</v>
      </c>
      <c r="D100" s="9" t="s">
        <v>23</v>
      </c>
      <c r="E100" s="8" t="s">
        <v>14</v>
      </c>
      <c r="F100" s="12">
        <v>149</v>
      </c>
      <c r="G100" s="13" t="e">
        <f>SUMIF('[4]2.报价结算清单'!$F$2:$F$578,$A100,'[4]2.报价结算清单'!$L$2:$L$578)</f>
        <v>#VALUE!</v>
      </c>
      <c r="H100" s="13" t="e">
        <f>SUMIF('[4]2.报价结算清单'!$F$2:$F$578,$A100,'[4]2.报价结算清单'!$N$2:$N$578)</f>
        <v>#VALUE!</v>
      </c>
      <c r="I100" s="15" t="e">
        <f>SUMIF('[4]2.报价结算清单'!$F$2:$F$578,A100,'[4]2.报价结算清单'!$P$2:$P$578)</f>
        <v>#VALUE!</v>
      </c>
    </row>
    <row r="101" spans="1:9" ht="15">
      <c r="A101" s="7" t="s">
        <v>1312</v>
      </c>
      <c r="B101" s="8" t="s">
        <v>601</v>
      </c>
      <c r="C101" s="8" t="s">
        <v>1134</v>
      </c>
      <c r="D101" s="9" t="s">
        <v>602</v>
      </c>
      <c r="E101" s="8" t="s">
        <v>14</v>
      </c>
      <c r="F101" s="12">
        <v>159</v>
      </c>
      <c r="G101" s="13" t="e">
        <f>SUMIF('[4]2.报价结算清单'!$F$2:$F$578,$A101,'[4]2.报价结算清单'!$L$2:$L$578)</f>
        <v>#VALUE!</v>
      </c>
      <c r="H101" s="13" t="e">
        <f>SUMIF('[4]2.报价结算清单'!$F$2:$F$578,$A101,'[4]2.报价结算清单'!$N$2:$N$578)</f>
        <v>#VALUE!</v>
      </c>
      <c r="I101" s="15" t="e">
        <f>SUMIF('[4]2.报价结算清单'!$F$2:$F$578,A101,'[4]2.报价结算清单'!$P$2:$P$578)</f>
        <v>#VALUE!</v>
      </c>
    </row>
    <row r="102" spans="1:9" ht="15">
      <c r="A102" s="7" t="s">
        <v>1313</v>
      </c>
      <c r="B102" s="8" t="s">
        <v>736</v>
      </c>
      <c r="C102" s="8" t="s">
        <v>1134</v>
      </c>
      <c r="D102" s="9" t="s">
        <v>737</v>
      </c>
      <c r="E102" s="8" t="s">
        <v>14</v>
      </c>
      <c r="F102" s="12">
        <v>31</v>
      </c>
      <c r="G102" s="13" t="e">
        <f>SUMIF('[4]2.报价结算清单'!$F$2:$F$578,$A102,'[4]2.报价结算清单'!$L$2:$L$578)</f>
        <v>#VALUE!</v>
      </c>
      <c r="H102" s="13" t="e">
        <f>SUMIF('[4]2.报价结算清单'!$F$2:$F$578,$A102,'[4]2.报价结算清单'!$N$2:$N$578)</f>
        <v>#VALUE!</v>
      </c>
      <c r="I102" s="15" t="e">
        <f>SUMIF('[4]2.报价结算清单'!$F$2:$F$578,A102,'[4]2.报价结算清单'!$P$2:$P$578)</f>
        <v>#VALUE!</v>
      </c>
    </row>
    <row r="103" spans="1:9" ht="15">
      <c r="A103" s="7" t="s">
        <v>1314</v>
      </c>
      <c r="B103" s="8" t="s">
        <v>850</v>
      </c>
      <c r="C103" s="8" t="s">
        <v>1134</v>
      </c>
      <c r="D103" s="9" t="s">
        <v>851</v>
      </c>
      <c r="E103" s="8" t="s">
        <v>14</v>
      </c>
      <c r="F103" s="12">
        <v>31</v>
      </c>
      <c r="G103" s="13" t="e">
        <f>SUMIF('[4]2.报价结算清单'!$F$2:$F$578,$A103,'[4]2.报价结算清单'!$L$2:$L$578)</f>
        <v>#VALUE!</v>
      </c>
      <c r="H103" s="13" t="e">
        <f>SUMIF('[4]2.报价结算清单'!$F$2:$F$578,$A103,'[4]2.报价结算清单'!$N$2:$N$578)</f>
        <v>#VALUE!</v>
      </c>
      <c r="I103" s="15" t="e">
        <f>SUMIF('[4]2.报价结算清单'!$F$2:$F$578,A103,'[4]2.报价结算清单'!$P$2:$P$578)</f>
        <v>#VALUE!</v>
      </c>
    </row>
    <row r="104" spans="1:9" ht="15">
      <c r="A104" s="7" t="s">
        <v>1315</v>
      </c>
      <c r="B104" s="8" t="s">
        <v>314</v>
      </c>
      <c r="C104" s="8" t="s">
        <v>1134</v>
      </c>
      <c r="D104" s="9" t="s">
        <v>315</v>
      </c>
      <c r="E104" s="8" t="s">
        <v>2</v>
      </c>
      <c r="F104" s="12">
        <v>2120</v>
      </c>
      <c r="G104" s="13" t="e">
        <f>SUMIF('[4]2.报价结算清单'!$F$2:$F$578,$A104,'[4]2.报价结算清单'!$L$2:$L$578)</f>
        <v>#VALUE!</v>
      </c>
      <c r="H104" s="13" t="e">
        <f>SUMIF('[4]2.报价结算清单'!$F$2:$F$578,$A104,'[4]2.报价结算清单'!$N$2:$N$578)</f>
        <v>#VALUE!</v>
      </c>
      <c r="I104" s="15" t="e">
        <f>SUMIF('[4]2.报价结算清单'!$F$2:$F$578,A104,'[4]2.报价结算清单'!$P$2:$P$578)</f>
        <v>#VALUE!</v>
      </c>
    </row>
    <row r="105" spans="1:9" ht="15">
      <c r="A105" s="7" t="s">
        <v>1316</v>
      </c>
      <c r="B105" s="8" t="s">
        <v>728</v>
      </c>
      <c r="C105" s="8" t="s">
        <v>1134</v>
      </c>
      <c r="D105" s="9" t="s">
        <v>729</v>
      </c>
      <c r="E105" s="8" t="s">
        <v>2</v>
      </c>
      <c r="F105" s="12">
        <v>3710</v>
      </c>
      <c r="G105" s="13" t="e">
        <f>SUMIF('[4]2.报价结算清单'!$F$2:$F$578,$A105,'[4]2.报价结算清单'!$L$2:$L$578)</f>
        <v>#VALUE!</v>
      </c>
      <c r="H105" s="13" t="e">
        <f>SUMIF('[4]2.报价结算清单'!$F$2:$F$578,$A105,'[4]2.报价结算清单'!$N$2:$N$578)</f>
        <v>#VALUE!</v>
      </c>
      <c r="I105" s="15" t="e">
        <f>SUMIF('[4]2.报价结算清单'!$F$2:$F$578,A105,'[4]2.报价结算清单'!$P$2:$P$578)</f>
        <v>#VALUE!</v>
      </c>
    </row>
    <row r="106" spans="1:9" ht="15">
      <c r="A106" s="7" t="s">
        <v>1317</v>
      </c>
      <c r="B106" s="8" t="s">
        <v>854</v>
      </c>
      <c r="C106" s="8" t="s">
        <v>1134</v>
      </c>
      <c r="D106" s="9" t="s">
        <v>855</v>
      </c>
      <c r="E106" s="8" t="s">
        <v>856</v>
      </c>
      <c r="F106" s="12">
        <v>137.80000000000001</v>
      </c>
      <c r="G106" s="13" t="e">
        <f>SUMIF('[4]2.报价结算清单'!$F$2:$F$578,$A106,'[4]2.报价结算清单'!$L$2:$L$578)</f>
        <v>#VALUE!</v>
      </c>
      <c r="H106" s="13" t="e">
        <f>SUMIF('[4]2.报价结算清单'!$F$2:$F$578,$A106,'[4]2.报价结算清单'!$N$2:$N$578)</f>
        <v>#VALUE!</v>
      </c>
      <c r="I106" s="15" t="e">
        <f>SUMIF('[4]2.报价结算清单'!$F$2:$F$578,A106,'[4]2.报价结算清单'!$P$2:$P$578)</f>
        <v>#VALUE!</v>
      </c>
    </row>
    <row r="107" spans="1:9" ht="15">
      <c r="A107" s="7" t="s">
        <v>1318</v>
      </c>
      <c r="B107" s="8" t="s">
        <v>599</v>
      </c>
      <c r="C107" s="8" t="s">
        <v>1134</v>
      </c>
      <c r="D107" s="9" t="s">
        <v>600</v>
      </c>
      <c r="E107" s="8" t="s">
        <v>61</v>
      </c>
      <c r="F107" s="12">
        <v>148.4</v>
      </c>
      <c r="G107" s="13" t="e">
        <f>SUMIF('[4]2.报价结算清单'!$F$2:$F$578,$A107,'[4]2.报价结算清单'!$L$2:$L$578)</f>
        <v>#VALUE!</v>
      </c>
      <c r="H107" s="13" t="e">
        <f>SUMIF('[4]2.报价结算清单'!$F$2:$F$578,$A107,'[4]2.报价结算清单'!$N$2:$N$578)</f>
        <v>#VALUE!</v>
      </c>
      <c r="I107" s="15" t="e">
        <f>SUMIF('[4]2.报价结算清单'!$F$2:$F$578,A107,'[4]2.报价结算清单'!$P$2:$P$578)</f>
        <v>#VALUE!</v>
      </c>
    </row>
    <row r="108" spans="1:9" ht="15">
      <c r="A108" s="7" t="s">
        <v>1319</v>
      </c>
      <c r="B108" s="8" t="s">
        <v>352</v>
      </c>
      <c r="C108" s="8" t="s">
        <v>1134</v>
      </c>
      <c r="D108" s="9" t="s">
        <v>353</v>
      </c>
      <c r="E108" s="8" t="s">
        <v>61</v>
      </c>
      <c r="F108" s="12">
        <v>31.8</v>
      </c>
      <c r="G108" s="13" t="e">
        <f>SUMIF('[4]2.报价结算清单'!$F$2:$F$578,$A108,'[4]2.报价结算清单'!$L$2:$L$578)</f>
        <v>#VALUE!</v>
      </c>
      <c r="H108" s="13" t="e">
        <f>SUMIF('[4]2.报价结算清单'!$F$2:$F$578,$A108,'[4]2.报价结算清单'!$N$2:$N$578)</f>
        <v>#VALUE!</v>
      </c>
      <c r="I108" s="15" t="e">
        <f>SUMIF('[4]2.报价结算清单'!$F$2:$F$578,A108,'[4]2.报价结算清单'!$P$2:$P$578)</f>
        <v>#VALUE!</v>
      </c>
    </row>
    <row r="109" spans="1:9" ht="15">
      <c r="A109" s="7" t="s">
        <v>1320</v>
      </c>
      <c r="B109" s="8" t="s">
        <v>571</v>
      </c>
      <c r="C109" s="8" t="s">
        <v>1134</v>
      </c>
      <c r="D109" s="9" t="s">
        <v>572</v>
      </c>
      <c r="E109" s="8" t="s">
        <v>5</v>
      </c>
      <c r="F109" s="12">
        <v>90.1</v>
      </c>
      <c r="G109" s="13" t="e">
        <f>SUMIF('[4]2.报价结算清单'!$F$2:$F$578,$A109,'[4]2.报价结算清单'!$L$2:$L$578)</f>
        <v>#VALUE!</v>
      </c>
      <c r="H109" s="13" t="e">
        <f>SUMIF('[4]2.报价结算清单'!$F$2:$F$578,$A109,'[4]2.报价结算清单'!$N$2:$N$578)</f>
        <v>#VALUE!</v>
      </c>
      <c r="I109" s="15" t="e">
        <f>SUMIF('[4]2.报价结算清单'!$F$2:$F$578,A109,'[4]2.报价结算清单'!$P$2:$P$578)</f>
        <v>#VALUE!</v>
      </c>
    </row>
    <row r="110" spans="1:9" ht="15">
      <c r="A110" s="7" t="s">
        <v>1321</v>
      </c>
      <c r="B110" s="8" t="s">
        <v>334</v>
      </c>
      <c r="C110" s="8" t="s">
        <v>1134</v>
      </c>
      <c r="D110" s="9" t="s">
        <v>335</v>
      </c>
      <c r="E110" s="8" t="s">
        <v>5</v>
      </c>
      <c r="F110" s="12">
        <v>106</v>
      </c>
      <c r="G110" s="13" t="e">
        <f>SUMIF('[4]2.报价结算清单'!$F$2:$F$578,$A110,'[4]2.报价结算清单'!$L$2:$L$578)</f>
        <v>#VALUE!</v>
      </c>
      <c r="H110" s="13" t="e">
        <f>SUMIF('[4]2.报价结算清单'!$F$2:$F$578,$A110,'[4]2.报价结算清单'!$N$2:$N$578)</f>
        <v>#VALUE!</v>
      </c>
      <c r="I110" s="15" t="e">
        <f>SUMIF('[4]2.报价结算清单'!$F$2:$F$578,A110,'[4]2.报价结算清单'!$P$2:$P$578)</f>
        <v>#VALUE!</v>
      </c>
    </row>
    <row r="111" spans="1:9" ht="15">
      <c r="A111" s="7" t="s">
        <v>1322</v>
      </c>
      <c r="B111" s="8" t="s">
        <v>350</v>
      </c>
      <c r="C111" s="8" t="s">
        <v>1134</v>
      </c>
      <c r="D111" s="9" t="s">
        <v>351</v>
      </c>
      <c r="E111" s="8" t="s">
        <v>5</v>
      </c>
      <c r="F111" s="12">
        <v>190.8</v>
      </c>
      <c r="G111" s="13" t="e">
        <f>SUMIF('[4]2.报价结算清单'!$F$2:$F$578,$A111,'[4]2.报价结算清单'!$L$2:$L$578)</f>
        <v>#VALUE!</v>
      </c>
      <c r="H111" s="13" t="e">
        <f>SUMIF('[4]2.报价结算清单'!$F$2:$F$578,$A111,'[4]2.报价结算清单'!$N$2:$N$578)</f>
        <v>#VALUE!</v>
      </c>
      <c r="I111" s="15" t="e">
        <f>SUMIF('[4]2.报价结算清单'!$F$2:$F$578,A111,'[4]2.报价结算清单'!$P$2:$P$578)</f>
        <v>#VALUE!</v>
      </c>
    </row>
    <row r="112" spans="1:9" ht="15">
      <c r="A112" s="7" t="s">
        <v>1323</v>
      </c>
      <c r="B112" s="8" t="s">
        <v>112</v>
      </c>
      <c r="C112" s="8" t="s">
        <v>1134</v>
      </c>
      <c r="D112" s="9" t="s">
        <v>113</v>
      </c>
      <c r="E112" s="8" t="s">
        <v>5</v>
      </c>
      <c r="F112" s="12">
        <v>50.88</v>
      </c>
      <c r="G112" s="13" t="e">
        <f>SUMIF('[4]2.报价结算清单'!$F$2:$F$578,$A112,'[4]2.报价结算清单'!$L$2:$L$578)</f>
        <v>#VALUE!</v>
      </c>
      <c r="H112" s="13" t="e">
        <f>SUMIF('[4]2.报价结算清单'!$F$2:$F$578,$A112,'[4]2.报价结算清单'!$N$2:$N$578)</f>
        <v>#VALUE!</v>
      </c>
      <c r="I112" s="15" t="e">
        <f>SUMIF('[4]2.报价结算清单'!$F$2:$F$578,A112,'[4]2.报价结算清单'!$P$2:$P$578)</f>
        <v>#VALUE!</v>
      </c>
    </row>
    <row r="113" spans="1:9" ht="15">
      <c r="A113" s="7" t="s">
        <v>1324</v>
      </c>
      <c r="B113" s="8" t="s">
        <v>215</v>
      </c>
      <c r="C113" s="8" t="s">
        <v>1134</v>
      </c>
      <c r="D113" s="9" t="s">
        <v>216</v>
      </c>
      <c r="E113" s="8" t="s">
        <v>5</v>
      </c>
      <c r="F113" s="12">
        <v>50.88</v>
      </c>
      <c r="G113" s="13" t="e">
        <f>SUMIF('[4]2.报价结算清单'!$F$2:$F$578,$A113,'[4]2.报价结算清单'!$L$2:$L$578)</f>
        <v>#VALUE!</v>
      </c>
      <c r="H113" s="13" t="e">
        <f>SUMIF('[4]2.报价结算清单'!$F$2:$F$578,$A113,'[4]2.报价结算清单'!$N$2:$N$578)</f>
        <v>#VALUE!</v>
      </c>
      <c r="I113" s="15" t="e">
        <f>SUMIF('[4]2.报价结算清单'!$F$2:$F$578,A113,'[4]2.报价结算清单'!$P$2:$P$578)</f>
        <v>#VALUE!</v>
      </c>
    </row>
    <row r="114" spans="1:9" ht="15">
      <c r="A114" s="7" t="s">
        <v>1325</v>
      </c>
      <c r="B114" s="8" t="s">
        <v>412</v>
      </c>
      <c r="C114" s="8" t="s">
        <v>1134</v>
      </c>
      <c r="D114" s="9" t="s">
        <v>413</v>
      </c>
      <c r="E114" s="8" t="s">
        <v>5</v>
      </c>
      <c r="F114" s="12">
        <v>90.1</v>
      </c>
      <c r="G114" s="13" t="e">
        <f>SUMIF('[4]2.报价结算清单'!$F$2:$F$578,$A114,'[4]2.报价结算清单'!$L$2:$L$578)</f>
        <v>#VALUE!</v>
      </c>
      <c r="H114" s="13" t="e">
        <f>SUMIF('[4]2.报价结算清单'!$F$2:$F$578,$A114,'[4]2.报价结算清单'!$N$2:$N$578)</f>
        <v>#VALUE!</v>
      </c>
      <c r="I114" s="15" t="e">
        <f>SUMIF('[4]2.报价结算清单'!$F$2:$F$578,A114,'[4]2.报价结算清单'!$P$2:$P$578)</f>
        <v>#VALUE!</v>
      </c>
    </row>
    <row r="115" spans="1:9" ht="15">
      <c r="A115" s="7" t="s">
        <v>1326</v>
      </c>
      <c r="B115" s="8" t="s">
        <v>462</v>
      </c>
      <c r="C115" s="8" t="s">
        <v>1134</v>
      </c>
      <c r="D115" s="9" t="s">
        <v>463</v>
      </c>
      <c r="E115" s="8" t="s">
        <v>5</v>
      </c>
      <c r="F115" s="12">
        <v>95.4</v>
      </c>
      <c r="G115" s="13" t="e">
        <f>SUMIF('[4]2.报价结算清单'!$F$2:$F$578,$A115,'[4]2.报价结算清单'!$L$2:$L$578)</f>
        <v>#VALUE!</v>
      </c>
      <c r="H115" s="13" t="e">
        <f>SUMIF('[4]2.报价结算清单'!$F$2:$F$578,$A115,'[4]2.报价结算清单'!$N$2:$N$578)</f>
        <v>#VALUE!</v>
      </c>
      <c r="I115" s="15" t="e">
        <f>SUMIF('[4]2.报价结算清单'!$F$2:$F$578,A115,'[4]2.报价结算清单'!$P$2:$P$578)</f>
        <v>#VALUE!</v>
      </c>
    </row>
    <row r="116" spans="1:9" ht="15">
      <c r="A116" s="7" t="s">
        <v>1327</v>
      </c>
      <c r="B116" s="8" t="s">
        <v>105</v>
      </c>
      <c r="C116" s="8" t="s">
        <v>1134</v>
      </c>
      <c r="D116" s="9" t="s">
        <v>106</v>
      </c>
      <c r="E116" s="8" t="s">
        <v>5</v>
      </c>
      <c r="F116" s="12">
        <v>127.2</v>
      </c>
      <c r="G116" s="13" t="e">
        <f>SUMIF('[4]2.报价结算清单'!$F$2:$F$578,$A116,'[4]2.报价结算清单'!$L$2:$L$578)</f>
        <v>#VALUE!</v>
      </c>
      <c r="H116" s="13" t="e">
        <f>SUMIF('[4]2.报价结算清单'!$F$2:$F$578,$A116,'[4]2.报价结算清单'!$N$2:$N$578)</f>
        <v>#VALUE!</v>
      </c>
      <c r="I116" s="15" t="e">
        <f>SUMIF('[4]2.报价结算清单'!$F$2:$F$578,A116,'[4]2.报价结算清单'!$P$2:$P$578)</f>
        <v>#VALUE!</v>
      </c>
    </row>
    <row r="117" spans="1:9" ht="15">
      <c r="A117" s="7" t="s">
        <v>1328</v>
      </c>
      <c r="B117" s="8" t="s">
        <v>45</v>
      </c>
      <c r="C117" s="8" t="s">
        <v>1134</v>
      </c>
      <c r="D117" s="9" t="s">
        <v>46</v>
      </c>
      <c r="E117" s="8" t="s">
        <v>5</v>
      </c>
      <c r="F117" s="12">
        <v>222.6</v>
      </c>
      <c r="G117" s="13" t="e">
        <f>SUMIF('[4]2.报价结算清单'!$F$2:$F$578,$A117,'[4]2.报价结算清单'!$L$2:$L$578)</f>
        <v>#VALUE!</v>
      </c>
      <c r="H117" s="13" t="e">
        <f>SUMIF('[4]2.报价结算清单'!$F$2:$F$578,$A117,'[4]2.报价结算清单'!$N$2:$N$578)</f>
        <v>#VALUE!</v>
      </c>
      <c r="I117" s="15" t="e">
        <f>SUMIF('[4]2.报价结算清单'!$F$2:$F$578,A117,'[4]2.报价结算清单'!$P$2:$P$578)</f>
        <v>#VALUE!</v>
      </c>
    </row>
    <row r="118" spans="1:9" ht="15">
      <c r="A118" s="7" t="s">
        <v>1329</v>
      </c>
      <c r="B118" s="8" t="s">
        <v>1090</v>
      </c>
      <c r="C118" s="8" t="s">
        <v>1134</v>
      </c>
      <c r="D118" s="9" t="s">
        <v>1091</v>
      </c>
      <c r="E118" s="8" t="s">
        <v>5</v>
      </c>
      <c r="F118" s="12">
        <v>68.900000000000006</v>
      </c>
      <c r="G118" s="13" t="e">
        <f>SUMIF('[4]2.报价结算清单'!$F$2:$F$578,$A118,'[4]2.报价结算清单'!$L$2:$L$578)</f>
        <v>#VALUE!</v>
      </c>
      <c r="H118" s="13" t="e">
        <f>SUMIF('[4]2.报价结算清单'!$F$2:$F$578,$A118,'[4]2.报价结算清单'!$N$2:$N$578)</f>
        <v>#VALUE!</v>
      </c>
      <c r="I118" s="15" t="e">
        <f>SUMIF('[4]2.报价结算清单'!$F$2:$F$578,A118,'[4]2.报价结算清单'!$P$2:$P$578)</f>
        <v>#VALUE!</v>
      </c>
    </row>
    <row r="119" spans="1:9" ht="15">
      <c r="A119" s="7" t="s">
        <v>1330</v>
      </c>
      <c r="B119" s="8" t="s">
        <v>575</v>
      </c>
      <c r="C119" s="8" t="s">
        <v>1134</v>
      </c>
      <c r="D119" s="9" t="s">
        <v>576</v>
      </c>
      <c r="E119" s="8" t="s">
        <v>61</v>
      </c>
      <c r="F119" s="12">
        <v>90.1</v>
      </c>
      <c r="G119" s="13" t="e">
        <f>SUMIF('[4]2.报价结算清单'!$F$2:$F$578,$A119,'[4]2.报价结算清单'!$L$2:$L$578)</f>
        <v>#VALUE!</v>
      </c>
      <c r="H119" s="13" t="e">
        <f>SUMIF('[4]2.报价结算清单'!$F$2:$F$578,$A119,'[4]2.报价结算清单'!$N$2:$N$578)</f>
        <v>#VALUE!</v>
      </c>
      <c r="I119" s="15" t="e">
        <f>SUMIF('[4]2.报价结算清单'!$F$2:$F$578,A119,'[4]2.报价结算清单'!$P$2:$P$578)</f>
        <v>#VALUE!</v>
      </c>
    </row>
    <row r="120" spans="1:9" ht="15">
      <c r="A120" s="7" t="s">
        <v>1331</v>
      </c>
      <c r="B120" s="8" t="s">
        <v>768</v>
      </c>
      <c r="C120" s="8" t="s">
        <v>1134</v>
      </c>
      <c r="D120" s="9" t="s">
        <v>769</v>
      </c>
      <c r="E120" s="8" t="s">
        <v>61</v>
      </c>
      <c r="F120" s="12">
        <v>116.6</v>
      </c>
      <c r="G120" s="13" t="e">
        <f>SUMIF('[4]2.报价结算清单'!$F$2:$F$578,$A120,'[4]2.报价结算清单'!$L$2:$L$578)</f>
        <v>#VALUE!</v>
      </c>
      <c r="H120" s="13" t="e">
        <f>SUMIF('[4]2.报价结算清单'!$F$2:$F$578,$A120,'[4]2.报价结算清单'!$N$2:$N$578)</f>
        <v>#VALUE!</v>
      </c>
      <c r="I120" s="15" t="e">
        <f>SUMIF('[4]2.报价结算清单'!$F$2:$F$578,A120,'[4]2.报价结算清单'!$P$2:$P$578)</f>
        <v>#VALUE!</v>
      </c>
    </row>
    <row r="121" spans="1:9" ht="15">
      <c r="A121" s="7" t="s">
        <v>1332</v>
      </c>
      <c r="B121" s="8" t="s">
        <v>487</v>
      </c>
      <c r="C121" s="8" t="s">
        <v>1134</v>
      </c>
      <c r="D121" s="9" t="s">
        <v>488</v>
      </c>
      <c r="E121" s="8" t="s">
        <v>61</v>
      </c>
      <c r="F121" s="12">
        <v>196.1</v>
      </c>
      <c r="G121" s="13" t="e">
        <f>SUMIF('[4]2.报价结算清单'!$F$2:$F$578,$A121,'[4]2.报价结算清单'!$L$2:$L$578)</f>
        <v>#VALUE!</v>
      </c>
      <c r="H121" s="13" t="e">
        <f>SUMIF('[4]2.报价结算清单'!$F$2:$F$578,$A121,'[4]2.报价结算清单'!$N$2:$N$578)</f>
        <v>#VALUE!</v>
      </c>
      <c r="I121" s="15" t="e">
        <f>SUMIF('[4]2.报价结算清单'!$F$2:$F$578,A121,'[4]2.报价结算清单'!$P$2:$P$578)</f>
        <v>#VALUE!</v>
      </c>
    </row>
    <row r="122" spans="1:9" ht="15">
      <c r="A122" s="7" t="s">
        <v>1333</v>
      </c>
      <c r="B122" s="8" t="s">
        <v>718</v>
      </c>
      <c r="C122" s="8" t="s">
        <v>1134</v>
      </c>
      <c r="D122" s="9" t="s">
        <v>719</v>
      </c>
      <c r="E122" s="8" t="s">
        <v>61</v>
      </c>
      <c r="F122" s="12">
        <v>116.6</v>
      </c>
      <c r="G122" s="13" t="e">
        <f>SUMIF('[4]2.报价结算清单'!$F$2:$F$578,$A122,'[4]2.报价结算清单'!$L$2:$L$578)</f>
        <v>#VALUE!</v>
      </c>
      <c r="H122" s="13" t="e">
        <f>SUMIF('[4]2.报价结算清单'!$F$2:$F$578,$A122,'[4]2.报价结算清单'!$N$2:$N$578)</f>
        <v>#VALUE!</v>
      </c>
      <c r="I122" s="15" t="e">
        <f>SUMIF('[4]2.报价结算清单'!$F$2:$F$578,A122,'[4]2.报价结算清单'!$P$2:$P$578)</f>
        <v>#VALUE!</v>
      </c>
    </row>
    <row r="123" spans="1:9" ht="15">
      <c r="A123" s="7" t="s">
        <v>1334</v>
      </c>
      <c r="B123" s="8" t="s">
        <v>734</v>
      </c>
      <c r="C123" s="8" t="s">
        <v>1134</v>
      </c>
      <c r="D123" s="9" t="s">
        <v>735</v>
      </c>
      <c r="E123" s="8" t="s">
        <v>61</v>
      </c>
      <c r="F123" s="12">
        <v>58.3</v>
      </c>
      <c r="G123" s="13" t="e">
        <f>SUMIF('[4]2.报价结算清单'!$F$2:$F$578,$A123,'[4]2.报价结算清单'!$L$2:$L$578)</f>
        <v>#VALUE!</v>
      </c>
      <c r="H123" s="13" t="e">
        <f>SUMIF('[4]2.报价结算清单'!$F$2:$F$578,$A123,'[4]2.报价结算清单'!$N$2:$N$578)</f>
        <v>#VALUE!</v>
      </c>
      <c r="I123" s="15" t="e">
        <f>SUMIF('[4]2.报价结算清单'!$F$2:$F$578,A123,'[4]2.报价结算清单'!$P$2:$P$578)</f>
        <v>#VALUE!</v>
      </c>
    </row>
    <row r="124" spans="1:9" ht="15">
      <c r="A124" s="7" t="s">
        <v>1335</v>
      </c>
      <c r="B124" s="8" t="s">
        <v>1012</v>
      </c>
      <c r="C124" s="8" t="s">
        <v>1134</v>
      </c>
      <c r="D124" s="9" t="s">
        <v>1013</v>
      </c>
      <c r="E124" s="8" t="s">
        <v>61</v>
      </c>
      <c r="F124" s="12">
        <v>79.5</v>
      </c>
      <c r="G124" s="13" t="e">
        <f>SUMIF('[4]2.报价结算清单'!$F$2:$F$578,$A124,'[4]2.报价结算清单'!$L$2:$L$578)</f>
        <v>#VALUE!</v>
      </c>
      <c r="H124" s="13" t="e">
        <f>SUMIF('[4]2.报价结算清单'!$F$2:$F$578,$A124,'[4]2.报价结算清单'!$N$2:$N$578)</f>
        <v>#VALUE!</v>
      </c>
      <c r="I124" s="15" t="e">
        <f>SUMIF('[4]2.报价结算清单'!$F$2:$F$578,A124,'[4]2.报价结算清单'!$P$2:$P$578)</f>
        <v>#VALUE!</v>
      </c>
    </row>
    <row r="125" spans="1:9" ht="15">
      <c r="A125" s="7" t="s">
        <v>1336</v>
      </c>
      <c r="B125" s="8" t="s">
        <v>227</v>
      </c>
      <c r="C125" s="8" t="s">
        <v>1134</v>
      </c>
      <c r="D125" s="9" t="s">
        <v>228</v>
      </c>
      <c r="E125" s="8" t="s">
        <v>61</v>
      </c>
      <c r="F125" s="12">
        <v>190.8</v>
      </c>
      <c r="G125" s="13" t="e">
        <f>SUMIF('[4]2.报价结算清单'!$F$2:$F$578,$A125,'[4]2.报价结算清单'!$L$2:$L$578)</f>
        <v>#VALUE!</v>
      </c>
      <c r="H125" s="13" t="e">
        <f>SUMIF('[4]2.报价结算清单'!$F$2:$F$578,$A125,'[4]2.报价结算清单'!$N$2:$N$578)</f>
        <v>#VALUE!</v>
      </c>
      <c r="I125" s="15" t="e">
        <f>SUMIF('[4]2.报价结算清单'!$F$2:$F$578,A125,'[4]2.报价结算清单'!$P$2:$P$578)</f>
        <v>#VALUE!</v>
      </c>
    </row>
    <row r="126" spans="1:9" ht="15">
      <c r="A126" s="7" t="s">
        <v>1337</v>
      </c>
      <c r="B126" s="8" t="s">
        <v>1070</v>
      </c>
      <c r="C126" s="8" t="s">
        <v>1134</v>
      </c>
      <c r="D126" s="9" t="s">
        <v>1071</v>
      </c>
      <c r="E126" s="8" t="s">
        <v>61</v>
      </c>
      <c r="F126" s="12">
        <v>275.60000000000002</v>
      </c>
      <c r="G126" s="13" t="e">
        <f>SUMIF('[4]2.报价结算清单'!$F$2:$F$578,$A126,'[4]2.报价结算清单'!$L$2:$L$578)</f>
        <v>#VALUE!</v>
      </c>
      <c r="H126" s="13" t="e">
        <f>SUMIF('[4]2.报价结算清单'!$F$2:$F$578,$A126,'[4]2.报价结算清单'!$N$2:$N$578)</f>
        <v>#VALUE!</v>
      </c>
      <c r="I126" s="15" t="e">
        <f>SUMIF('[4]2.报价结算清单'!$F$2:$F$578,A126,'[4]2.报价结算清单'!$P$2:$P$578)</f>
        <v>#VALUE!</v>
      </c>
    </row>
    <row r="127" spans="1:9" ht="15">
      <c r="A127" s="7" t="s">
        <v>1338</v>
      </c>
      <c r="B127" s="8" t="s">
        <v>748</v>
      </c>
      <c r="C127" s="8" t="s">
        <v>1134</v>
      </c>
      <c r="D127" s="9" t="s">
        <v>749</v>
      </c>
      <c r="E127" s="8" t="s">
        <v>61</v>
      </c>
      <c r="F127" s="12">
        <v>95.4</v>
      </c>
      <c r="G127" s="13" t="e">
        <f>SUMIF('[4]2.报价结算清单'!$F$2:$F$578,$A127,'[4]2.报价结算清单'!$L$2:$L$578)</f>
        <v>#VALUE!</v>
      </c>
      <c r="H127" s="13" t="e">
        <f>SUMIF('[4]2.报价结算清单'!$F$2:$F$578,$A127,'[4]2.报价结算清单'!$N$2:$N$578)</f>
        <v>#VALUE!</v>
      </c>
      <c r="I127" s="15" t="e">
        <f>SUMIF('[4]2.报价结算清单'!$F$2:$F$578,A127,'[4]2.报价结算清单'!$P$2:$P$578)</f>
        <v>#VALUE!</v>
      </c>
    </row>
    <row r="128" spans="1:9" ht="15">
      <c r="A128" s="7" t="s">
        <v>1339</v>
      </c>
      <c r="B128" s="8" t="s">
        <v>199</v>
      </c>
      <c r="C128" s="8" t="s">
        <v>1134</v>
      </c>
      <c r="D128" s="9" t="s">
        <v>200</v>
      </c>
      <c r="E128" s="8" t="s">
        <v>5</v>
      </c>
      <c r="F128" s="12">
        <v>266.67</v>
      </c>
      <c r="G128" s="13" t="e">
        <f>SUMIF('[4]2.报价结算清单'!$F$2:$F$578,$A128,'[4]2.报价结算清单'!$L$2:$L$578)</f>
        <v>#VALUE!</v>
      </c>
      <c r="H128" s="13" t="e">
        <f>SUMIF('[4]2.报价结算清单'!$F$2:$F$578,$A128,'[4]2.报价结算清单'!$N$2:$N$578)</f>
        <v>#VALUE!</v>
      </c>
      <c r="I128" s="15" t="e">
        <f>SUMIF('[4]2.报价结算清单'!$F$2:$F$578,A128,'[4]2.报价结算清单'!$P$2:$P$578)</f>
        <v>#VALUE!</v>
      </c>
    </row>
    <row r="129" spans="1:9" ht="15">
      <c r="A129" s="7" t="s">
        <v>1340</v>
      </c>
      <c r="B129" s="8" t="s">
        <v>378</v>
      </c>
      <c r="C129" s="8" t="s">
        <v>1134</v>
      </c>
      <c r="D129" s="9" t="s">
        <v>379</v>
      </c>
      <c r="E129" s="8" t="s">
        <v>61</v>
      </c>
      <c r="F129" s="12">
        <v>979.44</v>
      </c>
      <c r="G129" s="13" t="e">
        <f>SUMIF('[4]2.报价结算清单'!$F$2:$F$578,$A129,'[4]2.报价结算清单'!$L$2:$L$578)</f>
        <v>#VALUE!</v>
      </c>
      <c r="H129" s="13" t="e">
        <f>SUMIF('[4]2.报价结算清单'!$F$2:$F$578,$A129,'[4]2.报价结算清单'!$N$2:$N$578)</f>
        <v>#VALUE!</v>
      </c>
      <c r="I129" s="15" t="e">
        <f>SUMIF('[4]2.报价结算清单'!$F$2:$F$578,A129,'[4]2.报价结算清单'!$P$2:$P$578)</f>
        <v>#VALUE!</v>
      </c>
    </row>
    <row r="130" spans="1:9" ht="15">
      <c r="A130" s="7" t="s">
        <v>1341</v>
      </c>
      <c r="B130" s="8" t="s">
        <v>597</v>
      </c>
      <c r="C130" s="8" t="s">
        <v>1134</v>
      </c>
      <c r="D130" s="9" t="s">
        <v>598</v>
      </c>
      <c r="E130" s="8" t="s">
        <v>61</v>
      </c>
      <c r="F130" s="12">
        <v>816.2</v>
      </c>
      <c r="G130" s="13" t="e">
        <f>SUMIF('[4]2.报价结算清单'!$F$2:$F$578,$A130,'[4]2.报价结算清单'!$L$2:$L$578)</f>
        <v>#VALUE!</v>
      </c>
      <c r="H130" s="13" t="e">
        <f>SUMIF('[4]2.报价结算清单'!$F$2:$F$578,$A130,'[4]2.报价结算清单'!$N$2:$N$578)</f>
        <v>#VALUE!</v>
      </c>
      <c r="I130" s="15" t="e">
        <f>SUMIF('[4]2.报价结算清单'!$F$2:$F$578,A130,'[4]2.报价结算清单'!$P$2:$P$578)</f>
        <v>#VALUE!</v>
      </c>
    </row>
    <row r="131" spans="1:9" ht="15">
      <c r="A131" s="7" t="s">
        <v>1342</v>
      </c>
      <c r="B131" s="8" t="s">
        <v>295</v>
      </c>
      <c r="C131" s="8" t="s">
        <v>1134</v>
      </c>
      <c r="D131" s="9" t="s">
        <v>296</v>
      </c>
      <c r="E131" s="8" t="s">
        <v>61</v>
      </c>
      <c r="F131" s="12">
        <v>652.96</v>
      </c>
      <c r="G131" s="13" t="e">
        <f>SUMIF('[4]2.报价结算清单'!$F$2:$F$578,$A131,'[4]2.报价结算清单'!$L$2:$L$578)</f>
        <v>#VALUE!</v>
      </c>
      <c r="H131" s="13" t="e">
        <f>SUMIF('[4]2.报价结算清单'!$F$2:$F$578,$A131,'[4]2.报价结算清单'!$N$2:$N$578)</f>
        <v>#VALUE!</v>
      </c>
      <c r="I131" s="15" t="e">
        <f>SUMIF('[4]2.报价结算清单'!$F$2:$F$578,A131,'[4]2.报价结算清单'!$P$2:$P$578)</f>
        <v>#VALUE!</v>
      </c>
    </row>
    <row r="132" spans="1:9" ht="15">
      <c r="A132" s="7" t="s">
        <v>1343</v>
      </c>
      <c r="B132" s="8" t="s">
        <v>404</v>
      </c>
      <c r="C132" s="8" t="s">
        <v>1134</v>
      </c>
      <c r="D132" s="9" t="s">
        <v>405</v>
      </c>
      <c r="E132" s="8" t="s">
        <v>61</v>
      </c>
      <c r="F132" s="12">
        <v>816.2</v>
      </c>
      <c r="G132" s="13" t="e">
        <f>SUMIF('[4]2.报价结算清单'!$F$2:$F$578,$A132,'[4]2.报价结算清单'!$L$2:$L$578)</f>
        <v>#VALUE!</v>
      </c>
      <c r="H132" s="13" t="e">
        <f>SUMIF('[4]2.报价结算清单'!$F$2:$F$578,$A132,'[4]2.报价结算清单'!$N$2:$N$578)</f>
        <v>#VALUE!</v>
      </c>
      <c r="I132" s="15" t="e">
        <f>SUMIF('[4]2.报价结算清单'!$F$2:$F$578,A132,'[4]2.报价结算清单'!$P$2:$P$578)</f>
        <v>#VALUE!</v>
      </c>
    </row>
    <row r="133" spans="1:9" ht="15">
      <c r="A133" s="7" t="s">
        <v>1344</v>
      </c>
      <c r="B133" s="8" t="s">
        <v>547</v>
      </c>
      <c r="C133" s="8" t="s">
        <v>1134</v>
      </c>
      <c r="D133" s="9" t="s">
        <v>548</v>
      </c>
      <c r="E133" s="8" t="s">
        <v>61</v>
      </c>
      <c r="F133" s="12">
        <v>848</v>
      </c>
      <c r="G133" s="13" t="e">
        <f>SUMIF('[4]2.报价结算清单'!$F$2:$F$578,$A133,'[4]2.报价结算清单'!$L$2:$L$578)</f>
        <v>#VALUE!</v>
      </c>
      <c r="H133" s="13" t="e">
        <f>SUMIF('[4]2.报价结算清单'!$F$2:$F$578,$A133,'[4]2.报价结算清单'!$N$2:$N$578)</f>
        <v>#VALUE!</v>
      </c>
      <c r="I133" s="15" t="e">
        <f>SUMIF('[4]2.报价结算清单'!$F$2:$F$578,A133,'[4]2.报价结算清单'!$P$2:$P$578)</f>
        <v>#VALUE!</v>
      </c>
    </row>
    <row r="134" spans="1:9" ht="15">
      <c r="A134" s="7" t="s">
        <v>1345</v>
      </c>
      <c r="B134" s="8" t="s">
        <v>354</v>
      </c>
      <c r="C134" s="8" t="s">
        <v>1134</v>
      </c>
      <c r="D134" s="9" t="s">
        <v>355</v>
      </c>
      <c r="E134" s="8" t="s">
        <v>5</v>
      </c>
      <c r="F134" s="12">
        <v>636</v>
      </c>
      <c r="G134" s="13" t="e">
        <f>SUMIF('[4]2.报价结算清单'!$F$2:$F$578,$A134,'[4]2.报价结算清单'!$L$2:$L$578)</f>
        <v>#VALUE!</v>
      </c>
      <c r="H134" s="13" t="e">
        <f>SUMIF('[4]2.报价结算清单'!$F$2:$F$578,$A134,'[4]2.报价结算清单'!$N$2:$N$578)</f>
        <v>#VALUE!</v>
      </c>
      <c r="I134" s="15" t="e">
        <f>SUMIF('[4]2.报价结算清单'!$F$2:$F$578,A134,'[4]2.报价结算清单'!$P$2:$P$578)</f>
        <v>#VALUE!</v>
      </c>
    </row>
    <row r="135" spans="1:9" ht="15">
      <c r="A135" s="7" t="s">
        <v>1346</v>
      </c>
      <c r="B135" s="8" t="s">
        <v>180</v>
      </c>
      <c r="C135" s="8" t="s">
        <v>1134</v>
      </c>
      <c r="D135" s="9" t="s">
        <v>181</v>
      </c>
      <c r="E135" s="8" t="s">
        <v>5</v>
      </c>
      <c r="F135" s="12">
        <v>848</v>
      </c>
      <c r="G135" s="13" t="e">
        <f>SUMIF('[4]2.报价结算清单'!$F$2:$F$578,$A135,'[4]2.报价结算清单'!$L$2:$L$578)</f>
        <v>#VALUE!</v>
      </c>
      <c r="H135" s="13" t="e">
        <f>SUMIF('[4]2.报价结算清单'!$F$2:$F$578,$A135,'[4]2.报价结算清单'!$N$2:$N$578)</f>
        <v>#VALUE!</v>
      </c>
      <c r="I135" s="15" t="e">
        <f>SUMIF('[4]2.报价结算清单'!$F$2:$F$578,A135,'[4]2.报价结算清单'!$P$2:$P$578)</f>
        <v>#VALUE!</v>
      </c>
    </row>
    <row r="136" spans="1:9" ht="15">
      <c r="A136" s="7" t="s">
        <v>1347</v>
      </c>
      <c r="B136" s="8" t="s">
        <v>702</v>
      </c>
      <c r="C136" s="8" t="s">
        <v>1134</v>
      </c>
      <c r="D136" s="9" t="s">
        <v>703</v>
      </c>
      <c r="E136" s="8" t="s">
        <v>61</v>
      </c>
      <c r="F136" s="12">
        <v>636</v>
      </c>
      <c r="G136" s="13" t="e">
        <f>SUMIF('[4]2.报价结算清单'!$F$2:$F$578,$A136,'[4]2.报价结算清单'!$L$2:$L$578)</f>
        <v>#VALUE!</v>
      </c>
      <c r="H136" s="13" t="e">
        <f>SUMIF('[4]2.报价结算清单'!$F$2:$F$578,$A136,'[4]2.报价结算清单'!$N$2:$N$578)</f>
        <v>#VALUE!</v>
      </c>
      <c r="I136" s="15" t="e">
        <f>SUMIF('[4]2.报价结算清单'!$F$2:$F$578,A136,'[4]2.报价结算清单'!$P$2:$P$578)</f>
        <v>#VALUE!</v>
      </c>
    </row>
    <row r="137" spans="1:9" ht="15">
      <c r="A137" s="7" t="s">
        <v>1348</v>
      </c>
      <c r="B137" s="8" t="s">
        <v>593</v>
      </c>
      <c r="C137" s="8" t="s">
        <v>1134</v>
      </c>
      <c r="D137" s="9" t="s">
        <v>594</v>
      </c>
      <c r="E137" s="8" t="s">
        <v>14</v>
      </c>
      <c r="F137" s="12">
        <v>37</v>
      </c>
      <c r="G137" s="13" t="e">
        <f>SUMIF('[4]2.报价结算清单'!$F$2:$F$578,$A137,'[4]2.报价结算清单'!$L$2:$L$578)</f>
        <v>#VALUE!</v>
      </c>
      <c r="H137" s="13" t="e">
        <f>SUMIF('[4]2.报价结算清单'!$F$2:$F$578,$A137,'[4]2.报价结算清单'!$N$2:$N$578)</f>
        <v>#VALUE!</v>
      </c>
      <c r="I137" s="15" t="e">
        <f>SUMIF('[4]2.报价结算清单'!$F$2:$F$578,A137,'[4]2.报价结算清单'!$P$2:$P$578)</f>
        <v>#VALUE!</v>
      </c>
    </row>
    <row r="138" spans="1:9" ht="15">
      <c r="A138" s="7" t="s">
        <v>1349</v>
      </c>
      <c r="B138" s="8" t="s">
        <v>436</v>
      </c>
      <c r="C138" s="8" t="s">
        <v>1134</v>
      </c>
      <c r="D138" s="9" t="s">
        <v>437</v>
      </c>
      <c r="E138" s="8" t="s">
        <v>14</v>
      </c>
      <c r="F138" s="12">
        <v>53</v>
      </c>
      <c r="G138" s="13" t="e">
        <f>SUMIF('[4]2.报价结算清单'!$F$2:$F$578,$A138,'[4]2.报价结算清单'!$L$2:$L$578)</f>
        <v>#VALUE!</v>
      </c>
      <c r="H138" s="13" t="e">
        <f>SUMIF('[4]2.报价结算清单'!$F$2:$F$578,$A138,'[4]2.报价结算清单'!$N$2:$N$578)</f>
        <v>#VALUE!</v>
      </c>
      <c r="I138" s="15" t="e">
        <f>SUMIF('[4]2.报价结算清单'!$F$2:$F$578,A138,'[4]2.报价结算清单'!$P$2:$P$578)</f>
        <v>#VALUE!</v>
      </c>
    </row>
    <row r="139" spans="1:9" ht="15">
      <c r="A139" s="7" t="s">
        <v>1350</v>
      </c>
      <c r="B139" s="8" t="s">
        <v>816</v>
      </c>
      <c r="C139" s="8" t="s">
        <v>1134</v>
      </c>
      <c r="D139" s="9" t="s">
        <v>817</v>
      </c>
      <c r="E139" s="8" t="s">
        <v>14</v>
      </c>
      <c r="F139" s="12">
        <v>47</v>
      </c>
      <c r="G139" s="13" t="e">
        <f>SUMIF('[4]2.报价结算清单'!$F$2:$F$578,$A139,'[4]2.报价结算清单'!$L$2:$L$578)</f>
        <v>#VALUE!</v>
      </c>
      <c r="H139" s="13" t="e">
        <f>SUMIF('[4]2.报价结算清单'!$F$2:$F$578,$A139,'[4]2.报价结算清单'!$N$2:$N$578)</f>
        <v>#VALUE!</v>
      </c>
      <c r="I139" s="15" t="e">
        <f>SUMIF('[4]2.报价结算清单'!$F$2:$F$578,A139,'[4]2.报价结算清单'!$P$2:$P$578)</f>
        <v>#VALUE!</v>
      </c>
    </row>
    <row r="140" spans="1:9" ht="15">
      <c r="A140" s="7" t="s">
        <v>1351</v>
      </c>
      <c r="B140" s="8" t="s">
        <v>704</v>
      </c>
      <c r="C140" s="8" t="s">
        <v>1134</v>
      </c>
      <c r="D140" s="9" t="s">
        <v>705</v>
      </c>
      <c r="E140" s="8" t="s">
        <v>34</v>
      </c>
      <c r="F140" s="12">
        <v>93.28</v>
      </c>
      <c r="G140" s="13" t="e">
        <f>SUMIF('[4]2.报价结算清单'!$F$2:$F$578,$A140,'[4]2.报价结算清单'!$L$2:$L$578)</f>
        <v>#VALUE!</v>
      </c>
      <c r="H140" s="13" t="e">
        <f>SUMIF('[4]2.报价结算清单'!$F$2:$F$578,$A140,'[4]2.报价结算清单'!$N$2:$N$578)</f>
        <v>#VALUE!</v>
      </c>
      <c r="I140" s="15" t="e">
        <f>SUMIF('[4]2.报价结算清单'!$F$2:$F$578,A140,'[4]2.报价结算清单'!$P$2:$P$578)</f>
        <v>#VALUE!</v>
      </c>
    </row>
    <row r="141" spans="1:9" ht="15">
      <c r="A141" s="7" t="s">
        <v>1352</v>
      </c>
      <c r="B141" s="8" t="s">
        <v>740</v>
      </c>
      <c r="C141" s="8" t="s">
        <v>1134</v>
      </c>
      <c r="D141" s="9" t="s">
        <v>741</v>
      </c>
      <c r="E141" s="8" t="s">
        <v>34</v>
      </c>
      <c r="F141" s="12">
        <v>116.6</v>
      </c>
      <c r="G141" s="13" t="e">
        <f>SUMIF('[4]2.报价结算清单'!$F$2:$F$578,$A141,'[4]2.报价结算清单'!$L$2:$L$578)</f>
        <v>#VALUE!</v>
      </c>
      <c r="H141" s="13" t="e">
        <f>SUMIF('[4]2.报价结算清单'!$F$2:$F$578,$A141,'[4]2.报价结算清单'!$N$2:$N$578)</f>
        <v>#VALUE!</v>
      </c>
      <c r="I141" s="15" t="e">
        <f>SUMIF('[4]2.报价结算清单'!$F$2:$F$578,A141,'[4]2.报价结算清单'!$P$2:$P$578)</f>
        <v>#VALUE!</v>
      </c>
    </row>
    <row r="142" spans="1:9" ht="15">
      <c r="A142" s="7" t="s">
        <v>1353</v>
      </c>
      <c r="B142" s="8" t="s">
        <v>95</v>
      </c>
      <c r="C142" s="8" t="s">
        <v>1134</v>
      </c>
      <c r="D142" s="9" t="s">
        <v>96</v>
      </c>
      <c r="E142" s="8" t="s">
        <v>5</v>
      </c>
      <c r="F142" s="12">
        <v>424</v>
      </c>
      <c r="G142" s="13" t="e">
        <f>SUMIF('[4]2.报价结算清单'!$F$2:$F$578,$A142,'[4]2.报价结算清单'!$L$2:$L$578)</f>
        <v>#VALUE!</v>
      </c>
      <c r="H142" s="13" t="e">
        <f>SUMIF('[4]2.报价结算清单'!$F$2:$F$578,$A142,'[4]2.报价结算清单'!$N$2:$N$578)</f>
        <v>#VALUE!</v>
      </c>
      <c r="I142" s="15" t="e">
        <f>SUMIF('[4]2.报价结算清单'!$F$2:$F$578,A142,'[4]2.报价结算清单'!$P$2:$P$578)</f>
        <v>#VALUE!</v>
      </c>
    </row>
    <row r="143" spans="1:9" ht="15">
      <c r="A143" s="7" t="s">
        <v>1354</v>
      </c>
      <c r="B143" s="8" t="s">
        <v>792</v>
      </c>
      <c r="C143" s="8" t="s">
        <v>1134</v>
      </c>
      <c r="D143" s="9" t="s">
        <v>793</v>
      </c>
      <c r="E143" s="8" t="s">
        <v>5</v>
      </c>
      <c r="F143" s="12">
        <v>530</v>
      </c>
      <c r="G143" s="13" t="e">
        <f>SUMIF('[4]2.报价结算清单'!$F$2:$F$578,$A143,'[4]2.报价结算清单'!$L$2:$L$578)</f>
        <v>#VALUE!</v>
      </c>
      <c r="H143" s="13" t="e">
        <f>SUMIF('[4]2.报价结算清单'!$F$2:$F$578,$A143,'[4]2.报价结算清单'!$N$2:$N$578)</f>
        <v>#VALUE!</v>
      </c>
      <c r="I143" s="15" t="e">
        <f>SUMIF('[4]2.报价结算清单'!$F$2:$F$578,A143,'[4]2.报价结算清单'!$P$2:$P$578)</f>
        <v>#VALUE!</v>
      </c>
    </row>
    <row r="144" spans="1:9" ht="15">
      <c r="A144" s="7" t="s">
        <v>1355</v>
      </c>
      <c r="B144" s="8" t="s">
        <v>190</v>
      </c>
      <c r="C144" s="8" t="s">
        <v>1134</v>
      </c>
      <c r="D144" s="9" t="s">
        <v>191</v>
      </c>
      <c r="E144" s="8" t="s">
        <v>5</v>
      </c>
      <c r="F144" s="12">
        <v>318</v>
      </c>
      <c r="G144" s="13" t="e">
        <f>SUMIF('[4]2.报价结算清单'!$F$2:$F$578,$A144,'[4]2.报价结算清单'!$L$2:$L$578)</f>
        <v>#VALUE!</v>
      </c>
      <c r="H144" s="13" t="e">
        <f>SUMIF('[4]2.报价结算清单'!$F$2:$F$578,$A144,'[4]2.报价结算清单'!$N$2:$N$578)</f>
        <v>#VALUE!</v>
      </c>
      <c r="I144" s="15" t="e">
        <f>SUMIF('[4]2.报价结算清单'!$F$2:$F$578,A144,'[4]2.报价结算清单'!$P$2:$P$578)</f>
        <v>#VALUE!</v>
      </c>
    </row>
    <row r="145" spans="1:9" ht="15">
      <c r="A145" s="7" t="s">
        <v>1356</v>
      </c>
      <c r="B145" s="8" t="s">
        <v>567</v>
      </c>
      <c r="C145" s="8" t="s">
        <v>1134</v>
      </c>
      <c r="D145" s="9" t="s">
        <v>568</v>
      </c>
      <c r="E145" s="8" t="s">
        <v>5</v>
      </c>
      <c r="F145" s="12">
        <v>445</v>
      </c>
      <c r="G145" s="13" t="e">
        <f>SUMIF('[4]2.报价结算清单'!$F$2:$F$578,$A145,'[4]2.报价结算清单'!$L$2:$L$578)</f>
        <v>#VALUE!</v>
      </c>
      <c r="H145" s="13" t="e">
        <f>SUMIF('[4]2.报价结算清单'!$F$2:$F$578,$A145,'[4]2.报价结算清单'!$N$2:$N$578)</f>
        <v>#VALUE!</v>
      </c>
      <c r="I145" s="15" t="e">
        <f>SUMIF('[4]2.报价结算清单'!$F$2:$F$578,A145,'[4]2.报价结算清单'!$P$2:$P$578)</f>
        <v>#VALUE!</v>
      </c>
    </row>
    <row r="146" spans="1:9" ht="15">
      <c r="A146" s="7" t="s">
        <v>1357</v>
      </c>
      <c r="B146" s="8" t="s">
        <v>519</v>
      </c>
      <c r="C146" s="8" t="s">
        <v>1134</v>
      </c>
      <c r="D146" s="9" t="s">
        <v>520</v>
      </c>
      <c r="E146" s="8" t="s">
        <v>61</v>
      </c>
      <c r="F146" s="12">
        <v>551</v>
      </c>
      <c r="G146" s="13" t="e">
        <f>SUMIF('[4]2.报价结算清单'!$F$2:$F$578,$A146,'[4]2.报价结算清单'!$L$2:$L$578)</f>
        <v>#VALUE!</v>
      </c>
      <c r="H146" s="13" t="e">
        <f>SUMIF('[4]2.报价结算清单'!$F$2:$F$578,$A146,'[4]2.报价结算清单'!$N$2:$N$578)</f>
        <v>#VALUE!</v>
      </c>
      <c r="I146" s="15" t="e">
        <f>SUMIF('[4]2.报价结算清单'!$F$2:$F$578,A146,'[4]2.报价结算清单'!$P$2:$P$578)</f>
        <v>#VALUE!</v>
      </c>
    </row>
    <row r="147" spans="1:9" ht="15">
      <c r="A147" s="7" t="s">
        <v>1358</v>
      </c>
      <c r="B147" s="8" t="s">
        <v>464</v>
      </c>
      <c r="C147" s="8" t="s">
        <v>1134</v>
      </c>
      <c r="D147" s="9" t="s">
        <v>465</v>
      </c>
      <c r="E147" s="8" t="s">
        <v>61</v>
      </c>
      <c r="F147" s="12">
        <v>636</v>
      </c>
      <c r="G147" s="13" t="e">
        <f>SUMIF('[4]2.报价结算清单'!$F$2:$F$578,$A147,'[4]2.报价结算清单'!$L$2:$L$578)</f>
        <v>#VALUE!</v>
      </c>
      <c r="H147" s="13" t="e">
        <f>SUMIF('[4]2.报价结算清单'!$F$2:$F$578,$A147,'[4]2.报价结算清单'!$N$2:$N$578)</f>
        <v>#VALUE!</v>
      </c>
      <c r="I147" s="15" t="e">
        <f>SUMIF('[4]2.报价结算清单'!$F$2:$F$578,A147,'[4]2.报价结算清单'!$P$2:$P$578)</f>
        <v>#VALUE!</v>
      </c>
    </row>
    <row r="148" spans="1:9" ht="15">
      <c r="A148" s="7" t="s">
        <v>1359</v>
      </c>
      <c r="B148" s="8" t="s">
        <v>973</v>
      </c>
      <c r="C148" s="8" t="s">
        <v>1134</v>
      </c>
      <c r="D148" s="9" t="s">
        <v>974</v>
      </c>
      <c r="E148" s="8" t="s">
        <v>61</v>
      </c>
      <c r="F148" s="12">
        <v>848</v>
      </c>
      <c r="G148" s="13" t="e">
        <f>SUMIF('[4]2.报价结算清单'!$F$2:$F$578,$A148,'[4]2.报价结算清单'!$L$2:$L$578)</f>
        <v>#VALUE!</v>
      </c>
      <c r="H148" s="13" t="e">
        <f>SUMIF('[4]2.报价结算清单'!$F$2:$F$578,$A148,'[4]2.报价结算清单'!$N$2:$N$578)</f>
        <v>#VALUE!</v>
      </c>
      <c r="I148" s="15" t="e">
        <f>SUMIF('[4]2.报价结算清单'!$F$2:$F$578,A148,'[4]2.报价结算清单'!$P$2:$P$578)</f>
        <v>#VALUE!</v>
      </c>
    </row>
    <row r="149" spans="1:9" ht="15">
      <c r="A149" s="7" t="s">
        <v>1360</v>
      </c>
      <c r="B149" s="8" t="s">
        <v>370</v>
      </c>
      <c r="C149" s="8" t="s">
        <v>1134</v>
      </c>
      <c r="D149" s="9" t="s">
        <v>371</v>
      </c>
      <c r="E149" s="8" t="s">
        <v>34</v>
      </c>
      <c r="F149" s="12">
        <v>106</v>
      </c>
      <c r="G149" s="13" t="e">
        <f>SUMIF('[4]2.报价结算清单'!$F$2:$F$578,$A149,'[4]2.报价结算清单'!$L$2:$L$578)</f>
        <v>#VALUE!</v>
      </c>
      <c r="H149" s="13" t="e">
        <f>SUMIF('[4]2.报价结算清单'!$F$2:$F$578,$A149,'[4]2.报价结算清单'!$N$2:$N$578)</f>
        <v>#VALUE!</v>
      </c>
      <c r="I149" s="15" t="e">
        <f>SUMIF('[4]2.报价结算清单'!$F$2:$F$578,A149,'[4]2.报价结算清单'!$P$2:$P$578)</f>
        <v>#VALUE!</v>
      </c>
    </row>
    <row r="150" spans="1:9" ht="15">
      <c r="A150" s="7" t="s">
        <v>1361</v>
      </c>
      <c r="B150" s="8" t="s">
        <v>975</v>
      </c>
      <c r="C150" s="8" t="s">
        <v>1134</v>
      </c>
      <c r="D150" s="9" t="s">
        <v>976</v>
      </c>
      <c r="E150" s="8" t="s">
        <v>34</v>
      </c>
      <c r="F150" s="12">
        <v>742</v>
      </c>
      <c r="G150" s="13" t="e">
        <f>SUMIF('[4]2.报价结算清单'!$F$2:$F$578,$A150,'[4]2.报价结算清单'!$L$2:$L$578)</f>
        <v>#VALUE!</v>
      </c>
      <c r="H150" s="13" t="e">
        <f>SUMIF('[4]2.报价结算清单'!$F$2:$F$578,$A150,'[4]2.报价结算清单'!$N$2:$N$578)</f>
        <v>#VALUE!</v>
      </c>
      <c r="I150" s="15" t="e">
        <f>SUMIF('[4]2.报价结算清单'!$F$2:$F$578,A150,'[4]2.报价结算清单'!$P$2:$P$578)</f>
        <v>#VALUE!</v>
      </c>
    </row>
    <row r="151" spans="1:9" ht="15">
      <c r="A151" s="7" t="s">
        <v>1362</v>
      </c>
      <c r="B151" s="8" t="s">
        <v>1010</v>
      </c>
      <c r="C151" s="8" t="s">
        <v>1134</v>
      </c>
      <c r="D151" s="9" t="s">
        <v>1011</v>
      </c>
      <c r="E151" s="8" t="s">
        <v>34</v>
      </c>
      <c r="F151" s="12">
        <v>254.4</v>
      </c>
      <c r="G151" s="13" t="e">
        <f>SUMIF('[4]2.报价结算清单'!$F$2:$F$578,$A151,'[4]2.报价结算清单'!$L$2:$L$578)</f>
        <v>#VALUE!</v>
      </c>
      <c r="H151" s="13" t="e">
        <f>SUMIF('[4]2.报价结算清单'!$F$2:$F$578,$A151,'[4]2.报价结算清单'!$N$2:$N$578)</f>
        <v>#VALUE!</v>
      </c>
      <c r="I151" s="15" t="e">
        <f>SUMIF('[4]2.报价结算清单'!$F$2:$F$578,A151,'[4]2.报价结算清单'!$P$2:$P$578)</f>
        <v>#VALUE!</v>
      </c>
    </row>
    <row r="152" spans="1:9" ht="30">
      <c r="A152" s="7" t="s">
        <v>1363</v>
      </c>
      <c r="B152" s="8" t="s">
        <v>497</v>
      </c>
      <c r="C152" s="8" t="s">
        <v>1134</v>
      </c>
      <c r="D152" s="9" t="s">
        <v>498</v>
      </c>
      <c r="E152" s="8" t="s">
        <v>34</v>
      </c>
      <c r="F152" s="12">
        <v>237.44</v>
      </c>
      <c r="G152" s="13" t="e">
        <f>SUMIF('[4]2.报价结算清单'!$F$2:$F$578,$A152,'[4]2.报价结算清单'!$L$2:$L$578)</f>
        <v>#VALUE!</v>
      </c>
      <c r="H152" s="13" t="e">
        <f>SUMIF('[4]2.报价结算清单'!$F$2:$F$578,$A152,'[4]2.报价结算清单'!$N$2:$N$578)</f>
        <v>#VALUE!</v>
      </c>
      <c r="I152" s="15" t="e">
        <f>SUMIF('[4]2.报价结算清单'!$F$2:$F$578,A152,'[4]2.报价结算清单'!$P$2:$P$578)</f>
        <v>#VALUE!</v>
      </c>
    </row>
    <row r="153" spans="1:9" ht="30">
      <c r="A153" s="7" t="s">
        <v>1364</v>
      </c>
      <c r="B153" s="8" t="s">
        <v>836</v>
      </c>
      <c r="C153" s="8" t="s">
        <v>1134</v>
      </c>
      <c r="D153" s="9" t="s">
        <v>837</v>
      </c>
      <c r="E153" s="8" t="s">
        <v>34</v>
      </c>
      <c r="F153" s="12">
        <v>424</v>
      </c>
      <c r="G153" s="13" t="e">
        <f>SUMIF('[4]2.报价结算清单'!$F$2:$F$578,$A153,'[4]2.报价结算清单'!$L$2:$L$578)</f>
        <v>#VALUE!</v>
      </c>
      <c r="H153" s="13" t="e">
        <f>SUMIF('[4]2.报价结算清单'!$F$2:$F$578,$A153,'[4]2.报价结算清单'!$N$2:$N$578)</f>
        <v>#VALUE!</v>
      </c>
      <c r="I153" s="15" t="e">
        <f>SUMIF('[4]2.报价结算清单'!$F$2:$F$578,A153,'[4]2.报价结算清单'!$P$2:$P$578)</f>
        <v>#VALUE!</v>
      </c>
    </row>
    <row r="154" spans="1:9" ht="15">
      <c r="A154" s="7" t="s">
        <v>1365</v>
      </c>
      <c r="B154" s="8" t="s">
        <v>1074</v>
      </c>
      <c r="C154" s="8" t="s">
        <v>1134</v>
      </c>
      <c r="D154" s="9" t="s">
        <v>1075</v>
      </c>
      <c r="E154" s="8" t="s">
        <v>111</v>
      </c>
      <c r="F154" s="12">
        <v>93.33</v>
      </c>
      <c r="G154" s="13" t="e">
        <f>SUMIF('[4]2.报价结算清单'!$F$2:$F$578,$A154,'[4]2.报价结算清单'!$L$2:$L$578)</f>
        <v>#VALUE!</v>
      </c>
      <c r="H154" s="13" t="e">
        <f>SUMIF('[4]2.报价结算清单'!$F$2:$F$578,$A154,'[4]2.报价结算清单'!$N$2:$N$578)</f>
        <v>#VALUE!</v>
      </c>
      <c r="I154" s="15" t="e">
        <f>SUMIF('[4]2.报价结算清单'!$F$2:$F$578,A154,'[4]2.报价结算清单'!$P$2:$P$578)</f>
        <v>#VALUE!</v>
      </c>
    </row>
    <row r="155" spans="1:9" ht="15">
      <c r="A155" s="7" t="s">
        <v>1366</v>
      </c>
      <c r="B155" s="8" t="s">
        <v>1107</v>
      </c>
      <c r="C155" s="8" t="s">
        <v>1134</v>
      </c>
      <c r="D155" s="9" t="s">
        <v>1108</v>
      </c>
      <c r="E155" s="8" t="s">
        <v>111</v>
      </c>
      <c r="F155" s="12">
        <v>127.2</v>
      </c>
      <c r="G155" s="13" t="e">
        <f>SUMIF('[4]2.报价结算清单'!$F$2:$F$578,$A155,'[4]2.报价结算清单'!$L$2:$L$578)</f>
        <v>#VALUE!</v>
      </c>
      <c r="H155" s="13" t="e">
        <f>SUMIF('[4]2.报价结算清单'!$F$2:$F$578,$A155,'[4]2.报价结算清单'!$N$2:$N$578)</f>
        <v>#VALUE!</v>
      </c>
      <c r="I155" s="15" t="e">
        <f>SUMIF('[4]2.报价结算清单'!$F$2:$F$578,A155,'[4]2.报价结算清单'!$P$2:$P$578)</f>
        <v>#VALUE!</v>
      </c>
    </row>
    <row r="156" spans="1:9" ht="15">
      <c r="A156" s="7" t="s">
        <v>1367</v>
      </c>
      <c r="B156" s="8" t="s">
        <v>470</v>
      </c>
      <c r="C156" s="8" t="s">
        <v>1134</v>
      </c>
      <c r="D156" s="9" t="s">
        <v>471</v>
      </c>
      <c r="E156" s="8" t="s">
        <v>111</v>
      </c>
      <c r="F156" s="12">
        <v>127.2</v>
      </c>
      <c r="G156" s="13" t="e">
        <f>SUMIF('[4]2.报价结算清单'!$F$2:$F$578,$A156,'[4]2.报价结算清单'!$L$2:$L$578)</f>
        <v>#VALUE!</v>
      </c>
      <c r="H156" s="13" t="e">
        <f>SUMIF('[4]2.报价结算清单'!$F$2:$F$578,$A156,'[4]2.报价结算清单'!$N$2:$N$578)</f>
        <v>#VALUE!</v>
      </c>
      <c r="I156" s="15" t="e">
        <f>SUMIF('[4]2.报价结算清单'!$F$2:$F$578,A156,'[4]2.报价结算清单'!$P$2:$P$578)</f>
        <v>#VALUE!</v>
      </c>
    </row>
    <row r="157" spans="1:9" ht="15">
      <c r="A157" s="7" t="s">
        <v>1368</v>
      </c>
      <c r="B157" s="8" t="s">
        <v>174</v>
      </c>
      <c r="C157" s="8" t="s">
        <v>1134</v>
      </c>
      <c r="D157" s="9" t="s">
        <v>175</v>
      </c>
      <c r="E157" s="8" t="s">
        <v>111</v>
      </c>
      <c r="F157" s="12">
        <v>201.4</v>
      </c>
      <c r="G157" s="13" t="e">
        <f>SUMIF('[4]2.报价结算清单'!$F$2:$F$578,$A157,'[4]2.报价结算清单'!$L$2:$L$578)</f>
        <v>#VALUE!</v>
      </c>
      <c r="H157" s="13" t="e">
        <f>SUMIF('[4]2.报价结算清单'!$F$2:$F$578,$A157,'[4]2.报价结算清单'!$N$2:$N$578)</f>
        <v>#VALUE!</v>
      </c>
      <c r="I157" s="15" t="e">
        <f>SUMIF('[4]2.报价结算清单'!$F$2:$F$578,A157,'[4]2.报价结算清单'!$P$2:$P$578)</f>
        <v>#VALUE!</v>
      </c>
    </row>
    <row r="158" spans="1:9" ht="15">
      <c r="A158" s="7" t="s">
        <v>1369</v>
      </c>
      <c r="B158" s="8" t="s">
        <v>915</v>
      </c>
      <c r="C158" s="8" t="s">
        <v>1134</v>
      </c>
      <c r="D158" s="9" t="s">
        <v>916</v>
      </c>
      <c r="E158" s="8" t="s">
        <v>34</v>
      </c>
      <c r="F158" s="12">
        <v>126.67</v>
      </c>
      <c r="G158" s="13" t="e">
        <f>SUMIF('[4]2.报价结算清单'!$F$2:$F$578,$A158,'[4]2.报价结算清单'!$L$2:$L$578)</f>
        <v>#VALUE!</v>
      </c>
      <c r="H158" s="13" t="e">
        <f>SUMIF('[4]2.报价结算清单'!$F$2:$F$578,$A158,'[4]2.报价结算清单'!$N$2:$N$578)</f>
        <v>#VALUE!</v>
      </c>
      <c r="I158" s="15" t="e">
        <f>SUMIF('[4]2.报价结算清单'!$F$2:$F$578,A158,'[4]2.报价结算清单'!$P$2:$P$578)</f>
        <v>#VALUE!</v>
      </c>
    </row>
    <row r="159" spans="1:9" ht="15">
      <c r="A159" s="7" t="s">
        <v>1370</v>
      </c>
      <c r="B159" s="8" t="s">
        <v>392</v>
      </c>
      <c r="C159" s="8" t="s">
        <v>1134</v>
      </c>
      <c r="D159" s="9" t="s">
        <v>393</v>
      </c>
      <c r="E159" s="8" t="s">
        <v>34</v>
      </c>
      <c r="F159" s="12">
        <v>53</v>
      </c>
      <c r="G159" s="13" t="e">
        <f>SUMIF('[4]2.报价结算清单'!$F$2:$F$578,$A159,'[4]2.报价结算清单'!$L$2:$L$578)</f>
        <v>#VALUE!</v>
      </c>
      <c r="H159" s="13" t="e">
        <f>SUMIF('[4]2.报价结算清单'!$F$2:$F$578,$A159,'[4]2.报价结算清单'!$N$2:$N$578)</f>
        <v>#VALUE!</v>
      </c>
      <c r="I159" s="15" t="e">
        <f>SUMIF('[4]2.报价结算清单'!$F$2:$F$578,A159,'[4]2.报价结算清单'!$P$2:$P$578)</f>
        <v>#VALUE!</v>
      </c>
    </row>
    <row r="160" spans="1:9" ht="15">
      <c r="A160" s="7" t="s">
        <v>1371</v>
      </c>
      <c r="B160" s="8" t="s">
        <v>625</v>
      </c>
      <c r="C160" s="8" t="s">
        <v>1134</v>
      </c>
      <c r="D160" s="9" t="s">
        <v>626</v>
      </c>
      <c r="E160" s="8" t="s">
        <v>34</v>
      </c>
      <c r="F160" s="12">
        <v>42.4</v>
      </c>
      <c r="G160" s="13" t="e">
        <f>SUMIF('[4]2.报价结算清单'!$F$2:$F$578,$A160,'[4]2.报价结算清单'!$L$2:$L$578)</f>
        <v>#VALUE!</v>
      </c>
      <c r="H160" s="13" t="e">
        <f>SUMIF('[4]2.报价结算清单'!$F$2:$F$578,$A160,'[4]2.报价结算清单'!$N$2:$N$578)</f>
        <v>#VALUE!</v>
      </c>
      <c r="I160" s="15" t="e">
        <f>SUMIF('[4]2.报价结算清单'!$F$2:$F$578,A160,'[4]2.报价结算清单'!$P$2:$P$578)</f>
        <v>#VALUE!</v>
      </c>
    </row>
    <row r="161" spans="1:9" ht="15">
      <c r="A161" s="7" t="s">
        <v>1372</v>
      </c>
      <c r="B161" s="8" t="s">
        <v>591</v>
      </c>
      <c r="C161" s="8" t="s">
        <v>1134</v>
      </c>
      <c r="D161" s="9" t="s">
        <v>592</v>
      </c>
      <c r="E161" s="8" t="s">
        <v>34</v>
      </c>
      <c r="F161" s="12">
        <v>31.8</v>
      </c>
      <c r="G161" s="13" t="e">
        <f>SUMIF('[4]2.报价结算清单'!$F$2:$F$578,$A161,'[4]2.报价结算清单'!$L$2:$L$578)</f>
        <v>#VALUE!</v>
      </c>
      <c r="H161" s="13" t="e">
        <f>SUMIF('[4]2.报价结算清单'!$F$2:$F$578,$A161,'[4]2.报价结算清单'!$N$2:$N$578)</f>
        <v>#VALUE!</v>
      </c>
      <c r="I161" s="15" t="e">
        <f>SUMIF('[4]2.报价结算清单'!$F$2:$F$578,A161,'[4]2.报价结算清单'!$P$2:$P$578)</f>
        <v>#VALUE!</v>
      </c>
    </row>
    <row r="162" spans="1:9" ht="15">
      <c r="A162" s="7" t="s">
        <v>1373</v>
      </c>
      <c r="B162" s="8" t="s">
        <v>82</v>
      </c>
      <c r="C162" s="8" t="s">
        <v>1134</v>
      </c>
      <c r="D162" s="9" t="s">
        <v>83</v>
      </c>
      <c r="E162" s="8" t="s">
        <v>8</v>
      </c>
      <c r="F162" s="12">
        <v>171.72</v>
      </c>
      <c r="G162" s="13" t="e">
        <f>SUMIF('[4]2.报价结算清单'!$F$2:$F$578,$A162,'[4]2.报价结算清单'!$L$2:$L$578)</f>
        <v>#VALUE!</v>
      </c>
      <c r="H162" s="13" t="e">
        <f>SUMIF('[4]2.报价结算清单'!$F$2:$F$578,$A162,'[4]2.报价结算清单'!$N$2:$N$578)</f>
        <v>#VALUE!</v>
      </c>
      <c r="I162" s="15" t="e">
        <f>SUMIF('[4]2.报价结算清单'!$F$2:$F$578,A162,'[4]2.报价结算清单'!$P$2:$P$578)</f>
        <v>#VALUE!</v>
      </c>
    </row>
    <row r="163" spans="1:9" ht="15">
      <c r="A163" s="7" t="s">
        <v>1374</v>
      </c>
      <c r="B163" s="8" t="s">
        <v>394</v>
      </c>
      <c r="C163" s="8" t="s">
        <v>1134</v>
      </c>
      <c r="D163" s="9" t="s">
        <v>395</v>
      </c>
      <c r="E163" s="8" t="s">
        <v>8</v>
      </c>
      <c r="F163" s="12">
        <v>116.6</v>
      </c>
      <c r="G163" s="13" t="e">
        <f>SUMIF('[4]2.报价结算清单'!$F$2:$F$578,$A163,'[4]2.报价结算清单'!$L$2:$L$578)</f>
        <v>#VALUE!</v>
      </c>
      <c r="H163" s="13" t="e">
        <f>SUMIF('[4]2.报价结算清单'!$F$2:$F$578,$A163,'[4]2.报价结算清单'!$N$2:$N$578)</f>
        <v>#VALUE!</v>
      </c>
      <c r="I163" s="15" t="e">
        <f>SUMIF('[4]2.报价结算清单'!$F$2:$F$578,A163,'[4]2.报价结算清单'!$P$2:$P$578)</f>
        <v>#VALUE!</v>
      </c>
    </row>
    <row r="164" spans="1:9" ht="15">
      <c r="A164" s="7" t="s">
        <v>1375</v>
      </c>
      <c r="B164" s="8" t="s">
        <v>402</v>
      </c>
      <c r="C164" s="8" t="s">
        <v>1134</v>
      </c>
      <c r="D164" s="9" t="s">
        <v>403</v>
      </c>
      <c r="E164" s="8" t="s">
        <v>5</v>
      </c>
      <c r="F164" s="12">
        <v>45</v>
      </c>
      <c r="G164" s="13" t="e">
        <f>SUMIF('[4]2.报价结算清单'!$F$2:$F$578,$A164,'[4]2.报价结算清单'!$L$2:$L$578)</f>
        <v>#VALUE!</v>
      </c>
      <c r="H164" s="13" t="e">
        <f>SUMIF('[4]2.报价结算清单'!$F$2:$F$578,$A164,'[4]2.报价结算清单'!$N$2:$N$578)</f>
        <v>#VALUE!</v>
      </c>
      <c r="I164" s="15" t="e">
        <f>SUMIF('[4]2.报价结算清单'!$F$2:$F$578,A164,'[4]2.报价结算清单'!$P$2:$P$578)</f>
        <v>#VALUE!</v>
      </c>
    </row>
    <row r="165" spans="1:9" ht="15">
      <c r="A165" s="7" t="s">
        <v>1376</v>
      </c>
      <c r="B165" s="8" t="s">
        <v>207</v>
      </c>
      <c r="C165" s="8" t="s">
        <v>1134</v>
      </c>
      <c r="D165" s="9" t="s">
        <v>208</v>
      </c>
      <c r="E165" s="8" t="s">
        <v>5</v>
      </c>
      <c r="F165" s="12">
        <v>21.2</v>
      </c>
      <c r="G165" s="13" t="e">
        <f>SUMIF('[4]2.报价结算清单'!$F$2:$F$578,$A165,'[4]2.报价结算清单'!$L$2:$L$578)</f>
        <v>#VALUE!</v>
      </c>
      <c r="H165" s="13" t="e">
        <f>SUMIF('[4]2.报价结算清单'!$F$2:$F$578,$A165,'[4]2.报价结算清单'!$N$2:$N$578)</f>
        <v>#VALUE!</v>
      </c>
      <c r="I165" s="15" t="e">
        <f>SUMIF('[4]2.报价结算清单'!$F$2:$F$578,A165,'[4]2.报价结算清单'!$P$2:$P$578)</f>
        <v>#VALUE!</v>
      </c>
    </row>
    <row r="166" spans="1:9" ht="15">
      <c r="A166" s="7" t="s">
        <v>1377</v>
      </c>
      <c r="B166" s="8" t="s">
        <v>290</v>
      </c>
      <c r="C166" s="8" t="s">
        <v>1134</v>
      </c>
      <c r="D166" s="9" t="s">
        <v>291</v>
      </c>
      <c r="E166" s="8" t="s">
        <v>5</v>
      </c>
      <c r="F166" s="12">
        <v>74.2</v>
      </c>
      <c r="G166" s="13" t="e">
        <f>SUMIF('[4]2.报价结算清单'!$F$2:$F$578,$A166,'[4]2.报价结算清单'!$L$2:$L$578)</f>
        <v>#VALUE!</v>
      </c>
      <c r="H166" s="13" t="e">
        <f>SUMIF('[4]2.报价结算清单'!$F$2:$F$578,$A166,'[4]2.报价结算清单'!$N$2:$N$578)</f>
        <v>#VALUE!</v>
      </c>
      <c r="I166" s="15" t="e">
        <f>SUMIF('[4]2.报价结算清单'!$F$2:$F$578,A166,'[4]2.报价结算清单'!$P$2:$P$578)</f>
        <v>#VALUE!</v>
      </c>
    </row>
    <row r="167" spans="1:9" ht="15">
      <c r="A167" s="7" t="s">
        <v>1378</v>
      </c>
      <c r="B167" s="8" t="s">
        <v>788</v>
      </c>
      <c r="C167" s="8" t="s">
        <v>1134</v>
      </c>
      <c r="D167" s="9" t="s">
        <v>789</v>
      </c>
      <c r="E167" s="8" t="s">
        <v>5</v>
      </c>
      <c r="F167" s="12">
        <v>127.2</v>
      </c>
      <c r="G167" s="13" t="e">
        <f>SUMIF('[4]2.报价结算清单'!$F$2:$F$578,$A167,'[4]2.报价结算清单'!$L$2:$L$578)</f>
        <v>#VALUE!</v>
      </c>
      <c r="H167" s="13" t="e">
        <f>SUMIF('[4]2.报价结算清单'!$F$2:$F$578,$A167,'[4]2.报价结算清单'!$N$2:$N$578)</f>
        <v>#VALUE!</v>
      </c>
      <c r="I167" s="15" t="e">
        <f>SUMIF('[4]2.报价结算清单'!$F$2:$F$578,A167,'[4]2.报价结算清单'!$P$2:$P$578)</f>
        <v>#VALUE!</v>
      </c>
    </row>
    <row r="168" spans="1:9" ht="15">
      <c r="A168" s="7" t="s">
        <v>1379</v>
      </c>
      <c r="B168" s="8" t="s">
        <v>483</v>
      </c>
      <c r="C168" s="8" t="s">
        <v>1134</v>
      </c>
      <c r="D168" s="9" t="s">
        <v>484</v>
      </c>
      <c r="E168" s="8" t="s">
        <v>5</v>
      </c>
      <c r="F168" s="12">
        <v>127.2</v>
      </c>
      <c r="G168" s="13" t="e">
        <f>SUMIF('[4]2.报价结算清单'!$F$2:$F$578,$A168,'[4]2.报价结算清单'!$L$2:$L$578)</f>
        <v>#VALUE!</v>
      </c>
      <c r="H168" s="13" t="e">
        <f>SUMIF('[4]2.报价结算清单'!$F$2:$F$578,$A168,'[4]2.报价结算清单'!$N$2:$N$578)</f>
        <v>#VALUE!</v>
      </c>
      <c r="I168" s="15" t="e">
        <f>SUMIF('[4]2.报价结算清单'!$F$2:$F$578,A168,'[4]2.报价结算清单'!$P$2:$P$578)</f>
        <v>#VALUE!</v>
      </c>
    </row>
    <row r="169" spans="1:9" ht="15">
      <c r="A169" s="7" t="s">
        <v>1380</v>
      </c>
      <c r="B169" s="8" t="s">
        <v>143</v>
      </c>
      <c r="C169" s="8" t="s">
        <v>1134</v>
      </c>
      <c r="D169" s="9" t="s">
        <v>144</v>
      </c>
      <c r="E169" s="8" t="s">
        <v>5</v>
      </c>
      <c r="F169" s="12">
        <v>148.4</v>
      </c>
      <c r="G169" s="13" t="e">
        <f>SUMIF('[4]2.报价结算清单'!$F$2:$F$578,$A169,'[4]2.报价结算清单'!$L$2:$L$578)</f>
        <v>#VALUE!</v>
      </c>
      <c r="H169" s="13" t="e">
        <f>SUMIF('[4]2.报价结算清单'!$F$2:$F$578,$A169,'[4]2.报价结算清单'!$N$2:$N$578)</f>
        <v>#VALUE!</v>
      </c>
      <c r="I169" s="15" t="e">
        <f>SUMIF('[4]2.报价结算清单'!$F$2:$F$578,A169,'[4]2.报价结算清单'!$P$2:$P$578)</f>
        <v>#VALUE!</v>
      </c>
    </row>
    <row r="170" spans="1:9" ht="15">
      <c r="A170" s="7" t="s">
        <v>1381</v>
      </c>
      <c r="B170" s="8" t="s">
        <v>374</v>
      </c>
      <c r="C170" s="8" t="s">
        <v>1134</v>
      </c>
      <c r="D170" s="9" t="s">
        <v>375</v>
      </c>
      <c r="E170" s="8" t="s">
        <v>5</v>
      </c>
      <c r="F170" s="12">
        <v>105</v>
      </c>
      <c r="G170" s="13" t="e">
        <f>SUMIF('[4]2.报价结算清单'!$F$2:$F$578,$A170,'[4]2.报价结算清单'!$L$2:$L$578)</f>
        <v>#VALUE!</v>
      </c>
      <c r="H170" s="13" t="e">
        <f>SUMIF('[4]2.报价结算清单'!$F$2:$F$578,$A170,'[4]2.报价结算清单'!$N$2:$N$578)</f>
        <v>#VALUE!</v>
      </c>
      <c r="I170" s="15" t="e">
        <f>SUMIF('[4]2.报价结算清单'!$F$2:$F$578,A170,'[4]2.报价结算清单'!$P$2:$P$578)</f>
        <v>#VALUE!</v>
      </c>
    </row>
    <row r="171" spans="1:9" ht="15">
      <c r="A171" s="7" t="s">
        <v>1382</v>
      </c>
      <c r="B171" s="8" t="s">
        <v>205</v>
      </c>
      <c r="C171" s="8" t="s">
        <v>1134</v>
      </c>
      <c r="D171" s="9" t="s">
        <v>206</v>
      </c>
      <c r="E171" s="8" t="s">
        <v>5</v>
      </c>
      <c r="F171" s="12">
        <v>116.67</v>
      </c>
      <c r="G171" s="13" t="e">
        <f>SUMIF('[4]2.报价结算清单'!$F$2:$F$578,$A171,'[4]2.报价结算清单'!$L$2:$L$578)</f>
        <v>#VALUE!</v>
      </c>
      <c r="H171" s="13" t="e">
        <f>SUMIF('[4]2.报价结算清单'!$F$2:$F$578,$A171,'[4]2.报价结算清单'!$N$2:$N$578)</f>
        <v>#VALUE!</v>
      </c>
      <c r="I171" s="15" t="e">
        <f>SUMIF('[4]2.报价结算清单'!$F$2:$F$578,A171,'[4]2.报价结算清单'!$P$2:$P$578)</f>
        <v>#VALUE!</v>
      </c>
    </row>
    <row r="172" spans="1:9" ht="15">
      <c r="A172" s="7" t="s">
        <v>1383</v>
      </c>
      <c r="B172" s="8" t="s">
        <v>931</v>
      </c>
      <c r="C172" s="8" t="s">
        <v>1134</v>
      </c>
      <c r="D172" s="9" t="s">
        <v>932</v>
      </c>
      <c r="E172" s="8" t="s">
        <v>61</v>
      </c>
      <c r="F172" s="12">
        <v>10.6</v>
      </c>
      <c r="G172" s="13" t="e">
        <f>SUMIF('[4]2.报价结算清单'!$F$2:$F$578,$A172,'[4]2.报价结算清单'!$L$2:$L$578)</f>
        <v>#VALUE!</v>
      </c>
      <c r="H172" s="13" t="e">
        <f>SUMIF('[4]2.报价结算清单'!$F$2:$F$578,$A172,'[4]2.报价结算清单'!$N$2:$N$578)</f>
        <v>#VALUE!</v>
      </c>
      <c r="I172" s="15" t="e">
        <f>SUMIF('[4]2.报价结算清单'!$F$2:$F$578,A172,'[4]2.报价结算清单'!$P$2:$P$578)</f>
        <v>#VALUE!</v>
      </c>
    </row>
    <row r="173" spans="1:9" ht="15">
      <c r="A173" s="7" t="s">
        <v>1384</v>
      </c>
      <c r="B173" s="8" t="s">
        <v>408</v>
      </c>
      <c r="C173" s="8" t="s">
        <v>1134</v>
      </c>
      <c r="D173" s="9" t="s">
        <v>409</v>
      </c>
      <c r="E173" s="8" t="s">
        <v>61</v>
      </c>
      <c r="F173" s="12">
        <v>12.72</v>
      </c>
      <c r="G173" s="13" t="e">
        <f>SUMIF('[4]2.报价结算清单'!$F$2:$F$578,$A173,'[4]2.报价结算清单'!$L$2:$L$578)</f>
        <v>#VALUE!</v>
      </c>
      <c r="H173" s="13" t="e">
        <f>SUMIF('[4]2.报价结算清单'!$F$2:$F$578,$A173,'[4]2.报价结算清单'!$N$2:$N$578)</f>
        <v>#VALUE!</v>
      </c>
      <c r="I173" s="15" t="e">
        <f>SUMIF('[4]2.报价结算清单'!$F$2:$F$578,A173,'[4]2.报价结算清单'!$P$2:$P$578)</f>
        <v>#VALUE!</v>
      </c>
    </row>
    <row r="174" spans="1:9" ht="15">
      <c r="A174" s="7" t="s">
        <v>1385</v>
      </c>
      <c r="B174" s="8" t="s">
        <v>362</v>
      </c>
      <c r="C174" s="8" t="s">
        <v>1134</v>
      </c>
      <c r="D174" s="9" t="s">
        <v>363</v>
      </c>
      <c r="E174" s="8" t="s">
        <v>61</v>
      </c>
      <c r="F174" s="12">
        <v>31.8</v>
      </c>
      <c r="G174" s="13" t="e">
        <f>SUMIF('[4]2.报价结算清单'!$F$2:$F$578,$A174,'[4]2.报价结算清单'!$L$2:$L$578)</f>
        <v>#VALUE!</v>
      </c>
      <c r="H174" s="13" t="e">
        <f>SUMIF('[4]2.报价结算清单'!$F$2:$F$578,$A174,'[4]2.报价结算清单'!$N$2:$N$578)</f>
        <v>#VALUE!</v>
      </c>
      <c r="I174" s="15" t="e">
        <f>SUMIF('[4]2.报价结算清单'!$F$2:$F$578,A174,'[4]2.报价结算清单'!$P$2:$P$578)</f>
        <v>#VALUE!</v>
      </c>
    </row>
    <row r="175" spans="1:9" ht="15">
      <c r="A175" s="7" t="s">
        <v>1386</v>
      </c>
      <c r="B175" s="8" t="s">
        <v>116</v>
      </c>
      <c r="C175" s="8" t="s">
        <v>1134</v>
      </c>
      <c r="D175" s="9" t="s">
        <v>117</v>
      </c>
      <c r="E175" s="8" t="s">
        <v>61</v>
      </c>
      <c r="F175" s="12">
        <v>24.38</v>
      </c>
      <c r="G175" s="13" t="e">
        <f>SUMIF('[4]2.报价结算清单'!$F$2:$F$578,$A175,'[4]2.报价结算清单'!$L$2:$L$578)</f>
        <v>#VALUE!</v>
      </c>
      <c r="H175" s="13" t="e">
        <f>SUMIF('[4]2.报价结算清单'!$F$2:$F$578,$A175,'[4]2.报价结算清单'!$N$2:$N$578)</f>
        <v>#VALUE!</v>
      </c>
      <c r="I175" s="15" t="e">
        <f>SUMIF('[4]2.报价结算清单'!$F$2:$F$578,A175,'[4]2.报价结算清单'!$P$2:$P$578)</f>
        <v>#VALUE!</v>
      </c>
    </row>
    <row r="176" spans="1:9" ht="15">
      <c r="A176" s="7" t="s">
        <v>1387</v>
      </c>
      <c r="B176" s="8" t="s">
        <v>312</v>
      </c>
      <c r="C176" s="8" t="s">
        <v>1134</v>
      </c>
      <c r="D176" s="9" t="s">
        <v>313</v>
      </c>
      <c r="E176" s="8" t="s">
        <v>61</v>
      </c>
      <c r="F176" s="12">
        <v>26.5</v>
      </c>
      <c r="G176" s="13" t="e">
        <f>SUMIF('[4]2.报价结算清单'!$F$2:$F$578,$A176,'[4]2.报价结算清单'!$L$2:$L$578)</f>
        <v>#VALUE!</v>
      </c>
      <c r="H176" s="13" t="e">
        <f>SUMIF('[4]2.报价结算清单'!$F$2:$F$578,$A176,'[4]2.报价结算清单'!$N$2:$N$578)</f>
        <v>#VALUE!</v>
      </c>
      <c r="I176" s="15" t="e">
        <f>SUMIF('[4]2.报价结算清单'!$F$2:$F$578,A176,'[4]2.报价结算清单'!$P$2:$P$578)</f>
        <v>#VALUE!</v>
      </c>
    </row>
    <row r="177" spans="1:9" ht="15">
      <c r="A177" s="7" t="s">
        <v>1388</v>
      </c>
      <c r="B177" s="8" t="s">
        <v>159</v>
      </c>
      <c r="C177" s="8" t="s">
        <v>1134</v>
      </c>
      <c r="D177" s="9" t="s">
        <v>160</v>
      </c>
      <c r="E177" s="8" t="s">
        <v>61</v>
      </c>
      <c r="F177" s="12">
        <v>37.1</v>
      </c>
      <c r="G177" s="13" t="e">
        <f>SUMIF('[4]2.报价结算清单'!$F$2:$F$578,$A177,'[4]2.报价结算清单'!$L$2:$L$578)</f>
        <v>#VALUE!</v>
      </c>
      <c r="H177" s="13" t="e">
        <f>SUMIF('[4]2.报价结算清单'!$F$2:$F$578,$A177,'[4]2.报价结算清单'!$N$2:$N$578)</f>
        <v>#VALUE!</v>
      </c>
      <c r="I177" s="15" t="e">
        <f>SUMIF('[4]2.报价结算清单'!$F$2:$F$578,A177,'[4]2.报价结算清单'!$P$2:$P$578)</f>
        <v>#VALUE!</v>
      </c>
    </row>
    <row r="178" spans="1:9" ht="15">
      <c r="A178" s="7" t="s">
        <v>1389</v>
      </c>
      <c r="B178" s="8" t="s">
        <v>1113</v>
      </c>
      <c r="C178" s="8" t="s">
        <v>1134</v>
      </c>
      <c r="D178" s="9" t="s">
        <v>1114</v>
      </c>
      <c r="E178" s="8" t="s">
        <v>5</v>
      </c>
      <c r="F178" s="12">
        <v>53</v>
      </c>
      <c r="G178" s="13" t="e">
        <f>SUMIF('[4]2.报价结算清单'!$F$2:$F$578,$A178,'[4]2.报价结算清单'!$L$2:$L$578)</f>
        <v>#VALUE!</v>
      </c>
      <c r="H178" s="13" t="e">
        <f>SUMIF('[4]2.报价结算清单'!$F$2:$F$578,$A178,'[4]2.报价结算清单'!$N$2:$N$578)</f>
        <v>#VALUE!</v>
      </c>
      <c r="I178" s="15" t="e">
        <f>SUMIF('[4]2.报价结算清单'!$F$2:$F$578,A178,'[4]2.报价结算清单'!$P$2:$P$578)</f>
        <v>#VALUE!</v>
      </c>
    </row>
    <row r="179" spans="1:9" ht="15">
      <c r="A179" s="7" t="s">
        <v>1390</v>
      </c>
      <c r="B179" s="8" t="s">
        <v>963</v>
      </c>
      <c r="C179" s="8" t="s">
        <v>1134</v>
      </c>
      <c r="D179" s="9" t="s">
        <v>964</v>
      </c>
      <c r="E179" s="8" t="s">
        <v>5</v>
      </c>
      <c r="F179" s="12">
        <v>80</v>
      </c>
      <c r="G179" s="13" t="e">
        <f>SUMIF('[4]2.报价结算清单'!$F$2:$F$578,$A179,'[4]2.报价结算清单'!$L$2:$L$578)</f>
        <v>#VALUE!</v>
      </c>
      <c r="H179" s="13" t="e">
        <f>SUMIF('[4]2.报价结算清单'!$F$2:$F$578,$A179,'[4]2.报价结算清单'!$N$2:$N$578)</f>
        <v>#VALUE!</v>
      </c>
      <c r="I179" s="15" t="e">
        <f>SUMIF('[4]2.报价结算清单'!$F$2:$F$578,A179,'[4]2.报价结算清单'!$P$2:$P$578)</f>
        <v>#VALUE!</v>
      </c>
    </row>
    <row r="180" spans="1:9" ht="15">
      <c r="A180" s="7" t="s">
        <v>1391</v>
      </c>
      <c r="B180" s="8" t="s">
        <v>137</v>
      </c>
      <c r="C180" s="8" t="s">
        <v>1134</v>
      </c>
      <c r="D180" s="9" t="s">
        <v>138</v>
      </c>
      <c r="E180" s="8" t="s">
        <v>5</v>
      </c>
      <c r="F180" s="12">
        <v>46.67</v>
      </c>
      <c r="G180" s="13" t="e">
        <f>SUMIF('[4]2.报价结算清单'!$F$2:$F$578,$A180,'[4]2.报价结算清单'!$L$2:$L$578)</f>
        <v>#VALUE!</v>
      </c>
      <c r="H180" s="13" t="e">
        <f>SUMIF('[4]2.报价结算清单'!$F$2:$F$578,$A180,'[4]2.报价结算清单'!$N$2:$N$578)</f>
        <v>#VALUE!</v>
      </c>
      <c r="I180" s="15" t="e">
        <f>SUMIF('[4]2.报价结算清单'!$F$2:$F$578,A180,'[4]2.报价结算清单'!$P$2:$P$578)</f>
        <v>#VALUE!</v>
      </c>
    </row>
    <row r="181" spans="1:9" ht="15">
      <c r="A181" s="7" t="s">
        <v>1392</v>
      </c>
      <c r="B181" s="8" t="s">
        <v>533</v>
      </c>
      <c r="C181" s="8" t="s">
        <v>1134</v>
      </c>
      <c r="D181" s="9" t="s">
        <v>534</v>
      </c>
      <c r="E181" s="8" t="s">
        <v>5</v>
      </c>
      <c r="F181" s="12">
        <v>63.33</v>
      </c>
      <c r="G181" s="13" t="e">
        <f>SUMIF('[4]2.报价结算清单'!$F$2:$F$578,$A181,'[4]2.报价结算清单'!$L$2:$L$578)</f>
        <v>#VALUE!</v>
      </c>
      <c r="H181" s="13" t="e">
        <f>SUMIF('[4]2.报价结算清单'!$F$2:$F$578,$A181,'[4]2.报价结算清单'!$N$2:$N$578)</f>
        <v>#VALUE!</v>
      </c>
      <c r="I181" s="15" t="e">
        <f>SUMIF('[4]2.报价结算清单'!$F$2:$F$578,A181,'[4]2.报价结算清单'!$P$2:$P$578)</f>
        <v>#VALUE!</v>
      </c>
    </row>
    <row r="182" spans="1:9" ht="15">
      <c r="A182" s="7" t="s">
        <v>1393</v>
      </c>
      <c r="B182" s="8" t="s">
        <v>507</v>
      </c>
      <c r="C182" s="8" t="s">
        <v>1134</v>
      </c>
      <c r="D182" s="9" t="s">
        <v>508</v>
      </c>
      <c r="E182" s="8" t="s">
        <v>5</v>
      </c>
      <c r="F182" s="12">
        <v>60</v>
      </c>
      <c r="G182" s="13" t="e">
        <f>SUMIF('[4]2.报价结算清单'!$F$2:$F$578,$A182,'[4]2.报价结算清单'!$L$2:$L$578)</f>
        <v>#VALUE!</v>
      </c>
      <c r="H182" s="13" t="e">
        <f>SUMIF('[4]2.报价结算清单'!$F$2:$F$578,$A182,'[4]2.报价结算清单'!$N$2:$N$578)</f>
        <v>#VALUE!</v>
      </c>
      <c r="I182" s="15" t="e">
        <f>SUMIF('[4]2.报价结算清单'!$F$2:$F$578,A182,'[4]2.报价结算清单'!$P$2:$P$578)</f>
        <v>#VALUE!</v>
      </c>
    </row>
    <row r="183" spans="1:9" ht="15">
      <c r="A183" s="7" t="s">
        <v>1394</v>
      </c>
      <c r="B183" s="8" t="s">
        <v>505</v>
      </c>
      <c r="C183" s="8" t="s">
        <v>1134</v>
      </c>
      <c r="D183" s="9" t="s">
        <v>506</v>
      </c>
      <c r="E183" s="8" t="s">
        <v>5</v>
      </c>
      <c r="F183" s="12">
        <v>93.33</v>
      </c>
      <c r="G183" s="13" t="e">
        <f>SUMIF('[4]2.报价结算清单'!$F$2:$F$578,$A183,'[4]2.报价结算清单'!$L$2:$L$578)</f>
        <v>#VALUE!</v>
      </c>
      <c r="H183" s="13" t="e">
        <f>SUMIF('[4]2.报价结算清单'!$F$2:$F$578,$A183,'[4]2.报价结算清单'!$N$2:$N$578)</f>
        <v>#VALUE!</v>
      </c>
      <c r="I183" s="15" t="e">
        <f>SUMIF('[4]2.报价结算清单'!$F$2:$F$578,A183,'[4]2.报价结算清单'!$P$2:$P$578)</f>
        <v>#VALUE!</v>
      </c>
    </row>
    <row r="184" spans="1:9" ht="15">
      <c r="A184" s="7" t="s">
        <v>1395</v>
      </c>
      <c r="B184" s="8" t="s">
        <v>687</v>
      </c>
      <c r="C184" s="8" t="s">
        <v>1134</v>
      </c>
      <c r="D184" s="9" t="s">
        <v>688</v>
      </c>
      <c r="E184" s="8" t="s">
        <v>5</v>
      </c>
      <c r="F184" s="12">
        <v>53</v>
      </c>
      <c r="G184" s="13" t="e">
        <f>SUMIF('[4]2.报价结算清单'!$F$2:$F$578,$A184,'[4]2.报价结算清单'!$L$2:$L$578)</f>
        <v>#VALUE!</v>
      </c>
      <c r="H184" s="13" t="e">
        <f>SUMIF('[4]2.报价结算清单'!$F$2:$F$578,$A184,'[4]2.报价结算清单'!$N$2:$N$578)</f>
        <v>#VALUE!</v>
      </c>
      <c r="I184" s="15" t="e">
        <f>SUMIF('[4]2.报价结算清单'!$F$2:$F$578,A184,'[4]2.报价结算清单'!$P$2:$P$578)</f>
        <v>#VALUE!</v>
      </c>
    </row>
    <row r="185" spans="1:9" ht="15">
      <c r="A185" s="7" t="s">
        <v>1396</v>
      </c>
      <c r="B185" s="8" t="s">
        <v>619</v>
      </c>
      <c r="C185" s="8" t="s">
        <v>1134</v>
      </c>
      <c r="D185" s="9" t="s">
        <v>620</v>
      </c>
      <c r="E185" s="8" t="s">
        <v>5</v>
      </c>
      <c r="F185" s="12">
        <v>79.67</v>
      </c>
      <c r="G185" s="13" t="e">
        <f>SUMIF('[4]2.报价结算清单'!$F$2:$F$578,$A185,'[4]2.报价结算清单'!$L$2:$L$578)</f>
        <v>#VALUE!</v>
      </c>
      <c r="H185" s="13" t="e">
        <f>SUMIF('[4]2.报价结算清单'!$F$2:$F$578,$A185,'[4]2.报价结算清单'!$N$2:$N$578)</f>
        <v>#VALUE!</v>
      </c>
      <c r="I185" s="15" t="e">
        <f>SUMIF('[4]2.报价结算清单'!$F$2:$F$578,A185,'[4]2.报价结算清单'!$P$2:$P$578)</f>
        <v>#VALUE!</v>
      </c>
    </row>
    <row r="186" spans="1:9" ht="15">
      <c r="A186" s="7" t="s">
        <v>1397</v>
      </c>
      <c r="B186" s="8" t="s">
        <v>231</v>
      </c>
      <c r="C186" s="8" t="s">
        <v>1134</v>
      </c>
      <c r="D186" s="9" t="s">
        <v>232</v>
      </c>
      <c r="E186" s="8" t="s">
        <v>5</v>
      </c>
      <c r="F186" s="12">
        <v>62.54</v>
      </c>
      <c r="G186" s="13" t="e">
        <f>SUMIF('[4]2.报价结算清单'!$F$2:$F$578,$A186,'[4]2.报价结算清单'!$L$2:$L$578)</f>
        <v>#VALUE!</v>
      </c>
      <c r="H186" s="13" t="e">
        <f>SUMIF('[4]2.报价结算清单'!$F$2:$F$578,$A186,'[4]2.报价结算清单'!$N$2:$N$578)</f>
        <v>#VALUE!</v>
      </c>
      <c r="I186" s="15" t="e">
        <f>SUMIF('[4]2.报价结算清单'!$F$2:$F$578,A186,'[4]2.报价结算清单'!$P$2:$P$578)</f>
        <v>#VALUE!</v>
      </c>
    </row>
    <row r="187" spans="1:9" ht="15">
      <c r="A187" s="7" t="s">
        <v>1398</v>
      </c>
      <c r="B187" s="8" t="s">
        <v>808</v>
      </c>
      <c r="C187" s="8" t="s">
        <v>1134</v>
      </c>
      <c r="D187" s="9" t="s">
        <v>809</v>
      </c>
      <c r="E187" s="8" t="s">
        <v>5</v>
      </c>
      <c r="F187" s="12">
        <v>89.04</v>
      </c>
      <c r="G187" s="13" t="e">
        <f>SUMIF('[4]2.报价结算清单'!$F$2:$F$578,$A187,'[4]2.报价结算清单'!$L$2:$L$578)</f>
        <v>#VALUE!</v>
      </c>
      <c r="H187" s="13" t="e">
        <f>SUMIF('[4]2.报价结算清单'!$F$2:$F$578,$A187,'[4]2.报价结算清单'!$N$2:$N$578)</f>
        <v>#VALUE!</v>
      </c>
      <c r="I187" s="15" t="e">
        <f>SUMIF('[4]2.报价结算清单'!$F$2:$F$578,A187,'[4]2.报价结算清单'!$P$2:$P$578)</f>
        <v>#VALUE!</v>
      </c>
    </row>
    <row r="188" spans="1:9" ht="15">
      <c r="A188" s="7" t="s">
        <v>1399</v>
      </c>
      <c r="B188" s="8" t="s">
        <v>909</v>
      </c>
      <c r="C188" s="8" t="s">
        <v>1134</v>
      </c>
      <c r="D188" s="9" t="s">
        <v>910</v>
      </c>
      <c r="E188" s="8" t="s">
        <v>5</v>
      </c>
      <c r="F188" s="12">
        <v>73.33</v>
      </c>
      <c r="G188" s="13" t="e">
        <f>SUMIF('[4]2.报价结算清单'!$F$2:$F$578,$A188,'[4]2.报价结算清单'!$L$2:$L$578)</f>
        <v>#VALUE!</v>
      </c>
      <c r="H188" s="13" t="e">
        <f>SUMIF('[4]2.报价结算清单'!$F$2:$F$578,$A188,'[4]2.报价结算清单'!$N$2:$N$578)</f>
        <v>#VALUE!</v>
      </c>
      <c r="I188" s="15" t="e">
        <f>SUMIF('[4]2.报价结算清单'!$F$2:$F$578,A188,'[4]2.报价结算清单'!$P$2:$P$578)</f>
        <v>#VALUE!</v>
      </c>
    </row>
    <row r="189" spans="1:9" ht="15">
      <c r="A189" s="7" t="s">
        <v>1400</v>
      </c>
      <c r="B189" s="8" t="s">
        <v>671</v>
      </c>
      <c r="C189" s="8" t="s">
        <v>1134</v>
      </c>
      <c r="D189" s="9" t="s">
        <v>672</v>
      </c>
      <c r="E189" s="8" t="s">
        <v>5</v>
      </c>
      <c r="F189" s="12">
        <v>95</v>
      </c>
      <c r="G189" s="13" t="e">
        <f>SUMIF('[4]2.报价结算清单'!$F$2:$F$578,$A189,'[4]2.报价结算清单'!$L$2:$L$578)</f>
        <v>#VALUE!</v>
      </c>
      <c r="H189" s="13" t="e">
        <f>SUMIF('[4]2.报价结算清单'!$F$2:$F$578,$A189,'[4]2.报价结算清单'!$N$2:$N$578)</f>
        <v>#VALUE!</v>
      </c>
      <c r="I189" s="15" t="e">
        <f>SUMIF('[4]2.报价结算清单'!$F$2:$F$578,A189,'[4]2.报价结算清单'!$P$2:$P$578)</f>
        <v>#VALUE!</v>
      </c>
    </row>
    <row r="190" spans="1:9" ht="15">
      <c r="A190" s="7" t="s">
        <v>1401</v>
      </c>
      <c r="B190" s="8" t="s">
        <v>328</v>
      </c>
      <c r="C190" s="8" t="s">
        <v>1134</v>
      </c>
      <c r="D190" s="9" t="s">
        <v>329</v>
      </c>
      <c r="E190" s="8" t="s">
        <v>5</v>
      </c>
      <c r="F190" s="12">
        <v>74.2</v>
      </c>
      <c r="G190" s="13" t="e">
        <f>SUMIF('[4]2.报价结算清单'!$F$2:$F$578,$A190,'[4]2.报价结算清单'!$L$2:$L$578)</f>
        <v>#VALUE!</v>
      </c>
      <c r="H190" s="13" t="e">
        <f>SUMIF('[4]2.报价结算清单'!$F$2:$F$578,$A190,'[4]2.报价结算清单'!$N$2:$N$578)</f>
        <v>#VALUE!</v>
      </c>
      <c r="I190" s="15" t="e">
        <f>SUMIF('[4]2.报价结算清单'!$F$2:$F$578,A190,'[4]2.报价结算清单'!$P$2:$P$578)</f>
        <v>#VALUE!</v>
      </c>
    </row>
    <row r="191" spans="1:9" ht="15">
      <c r="A191" s="7" t="s">
        <v>1402</v>
      </c>
      <c r="B191" s="8" t="s">
        <v>798</v>
      </c>
      <c r="C191" s="8" t="s">
        <v>1134</v>
      </c>
      <c r="D191" s="9" t="s">
        <v>799</v>
      </c>
      <c r="E191" s="8" t="s">
        <v>5</v>
      </c>
      <c r="F191" s="12">
        <v>63</v>
      </c>
      <c r="G191" s="13" t="e">
        <f>SUMIF('[4]2.报价结算清单'!$F$2:$F$578,$A191,'[4]2.报价结算清单'!$L$2:$L$578)</f>
        <v>#VALUE!</v>
      </c>
      <c r="H191" s="13" t="e">
        <f>SUMIF('[4]2.报价结算清单'!$F$2:$F$578,$A191,'[4]2.报价结算清单'!$N$2:$N$578)</f>
        <v>#VALUE!</v>
      </c>
      <c r="I191" s="15" t="e">
        <f>SUMIF('[4]2.报价结算清单'!$F$2:$F$578,A191,'[4]2.报价结算清单'!$P$2:$P$578)</f>
        <v>#VALUE!</v>
      </c>
    </row>
    <row r="192" spans="1:9" ht="15">
      <c r="A192" s="7" t="s">
        <v>1403</v>
      </c>
      <c r="B192" s="8" t="s">
        <v>288</v>
      </c>
      <c r="C192" s="8" t="s">
        <v>1134</v>
      </c>
      <c r="D192" s="9" t="s">
        <v>289</v>
      </c>
      <c r="E192" s="8" t="s">
        <v>5</v>
      </c>
      <c r="F192" s="12">
        <v>42.4</v>
      </c>
      <c r="G192" s="13" t="e">
        <f>SUMIF('[4]2.报价结算清单'!$F$2:$F$578,$A192,'[4]2.报价结算清单'!$L$2:$L$578)</f>
        <v>#VALUE!</v>
      </c>
      <c r="H192" s="13" t="e">
        <f>SUMIF('[4]2.报价结算清单'!$F$2:$F$578,$A192,'[4]2.报价结算清单'!$N$2:$N$578)</f>
        <v>#VALUE!</v>
      </c>
      <c r="I192" s="15" t="e">
        <f>SUMIF('[4]2.报价结算清单'!$F$2:$F$578,A192,'[4]2.报价结算清单'!$P$2:$P$578)</f>
        <v>#VALUE!</v>
      </c>
    </row>
    <row r="193" spans="1:9" ht="15">
      <c r="A193" s="7" t="s">
        <v>1404</v>
      </c>
      <c r="B193" s="8" t="s">
        <v>724</v>
      </c>
      <c r="C193" s="8" t="s">
        <v>1134</v>
      </c>
      <c r="D193" s="9" t="s">
        <v>725</v>
      </c>
      <c r="E193" s="8" t="s">
        <v>5</v>
      </c>
      <c r="F193" s="12">
        <v>198.33</v>
      </c>
      <c r="G193" s="13" t="e">
        <f>SUMIF('[4]2.报价结算清单'!$F$2:$F$578,$A193,'[4]2.报价结算清单'!$L$2:$L$578)</f>
        <v>#VALUE!</v>
      </c>
      <c r="H193" s="13" t="e">
        <f>SUMIF('[4]2.报价结算清单'!$F$2:$F$578,$A193,'[4]2.报价结算清单'!$N$2:$N$578)</f>
        <v>#VALUE!</v>
      </c>
      <c r="I193" s="15" t="e">
        <f>SUMIF('[4]2.报价结算清单'!$F$2:$F$578,A193,'[4]2.报价结算清单'!$P$2:$P$578)</f>
        <v>#VALUE!</v>
      </c>
    </row>
    <row r="194" spans="1:9" ht="15">
      <c r="A194" s="7" t="s">
        <v>1405</v>
      </c>
      <c r="B194" s="8" t="s">
        <v>921</v>
      </c>
      <c r="C194" s="8" t="s">
        <v>1134</v>
      </c>
      <c r="D194" s="9" t="s">
        <v>922</v>
      </c>
      <c r="E194" s="8" t="s">
        <v>5</v>
      </c>
      <c r="F194" s="12">
        <v>37</v>
      </c>
      <c r="G194" s="13" t="e">
        <f>SUMIF('[4]2.报价结算清单'!$F$2:$F$578,$A194,'[4]2.报价结算清单'!$L$2:$L$578)</f>
        <v>#VALUE!</v>
      </c>
      <c r="H194" s="13" t="e">
        <f>SUMIF('[4]2.报价结算清单'!$F$2:$F$578,$A194,'[4]2.报价结算清单'!$N$2:$N$578)</f>
        <v>#VALUE!</v>
      </c>
      <c r="I194" s="15" t="e">
        <f>SUMIF('[4]2.报价结算清单'!$F$2:$F$578,A194,'[4]2.报价结算清单'!$P$2:$P$578)</f>
        <v>#VALUE!</v>
      </c>
    </row>
    <row r="195" spans="1:9" ht="15">
      <c r="A195" s="7" t="s">
        <v>1406</v>
      </c>
      <c r="B195" s="8" t="s">
        <v>282</v>
      </c>
      <c r="C195" s="8" t="s">
        <v>1134</v>
      </c>
      <c r="D195" s="9" t="s">
        <v>283</v>
      </c>
      <c r="E195" s="8" t="s">
        <v>5</v>
      </c>
      <c r="F195" s="12">
        <v>55</v>
      </c>
      <c r="G195" s="13" t="e">
        <f>SUMIF('[4]2.报价结算清单'!$F$2:$F$578,$A195,'[4]2.报价结算清单'!$L$2:$L$578)</f>
        <v>#VALUE!</v>
      </c>
      <c r="H195" s="13" t="e">
        <f>SUMIF('[4]2.报价结算清单'!$F$2:$F$578,$A195,'[4]2.报价结算清单'!$N$2:$N$578)</f>
        <v>#VALUE!</v>
      </c>
      <c r="I195" s="15" t="e">
        <f>SUMIF('[4]2.报价结算清单'!$F$2:$F$578,A195,'[4]2.报价结算清单'!$P$2:$P$578)</f>
        <v>#VALUE!</v>
      </c>
    </row>
    <row r="196" spans="1:9" ht="15">
      <c r="A196" s="7" t="s">
        <v>1407</v>
      </c>
      <c r="B196" s="8" t="s">
        <v>794</v>
      </c>
      <c r="C196" s="8" t="s">
        <v>1134</v>
      </c>
      <c r="D196" s="9" t="s">
        <v>795</v>
      </c>
      <c r="E196" s="8" t="s">
        <v>5</v>
      </c>
      <c r="F196" s="12">
        <v>63</v>
      </c>
      <c r="G196" s="13" t="e">
        <f>SUMIF('[4]2.报价结算清单'!$F$2:$F$578,$A196,'[4]2.报价结算清单'!$L$2:$L$578)</f>
        <v>#VALUE!</v>
      </c>
      <c r="H196" s="13" t="e">
        <f>SUMIF('[4]2.报价结算清单'!$F$2:$F$578,$A196,'[4]2.报价结算清单'!$N$2:$N$578)</f>
        <v>#VALUE!</v>
      </c>
      <c r="I196" s="15" t="e">
        <f>SUMIF('[4]2.报价结算清单'!$F$2:$F$578,A196,'[4]2.报价结算清单'!$P$2:$P$578)</f>
        <v>#VALUE!</v>
      </c>
    </row>
    <row r="197" spans="1:9" ht="15">
      <c r="A197" s="7" t="s">
        <v>1408</v>
      </c>
      <c r="B197" s="8" t="s">
        <v>766</v>
      </c>
      <c r="C197" s="8" t="s">
        <v>1134</v>
      </c>
      <c r="D197" s="9" t="s">
        <v>767</v>
      </c>
      <c r="E197" s="8" t="s">
        <v>5</v>
      </c>
      <c r="F197" s="12">
        <v>58.3</v>
      </c>
      <c r="G197" s="13" t="e">
        <f>SUMIF('[4]2.报价结算清单'!$F$2:$F$578,$A197,'[4]2.报价结算清单'!$L$2:$L$578)</f>
        <v>#VALUE!</v>
      </c>
      <c r="H197" s="13" t="e">
        <f>SUMIF('[4]2.报价结算清单'!$F$2:$F$578,$A197,'[4]2.报价结算清单'!$N$2:$N$578)</f>
        <v>#VALUE!</v>
      </c>
      <c r="I197" s="15" t="e">
        <f>SUMIF('[4]2.报价结算清单'!$F$2:$F$578,A197,'[4]2.报价结算清单'!$P$2:$P$578)</f>
        <v>#VALUE!</v>
      </c>
    </row>
    <row r="198" spans="1:9" ht="15">
      <c r="A198" s="7" t="s">
        <v>1409</v>
      </c>
      <c r="B198" s="8" t="s">
        <v>877</v>
      </c>
      <c r="C198" s="8" t="s">
        <v>1134</v>
      </c>
      <c r="D198" s="9" t="s">
        <v>878</v>
      </c>
      <c r="E198" s="8" t="s">
        <v>5</v>
      </c>
      <c r="F198" s="12">
        <v>56</v>
      </c>
      <c r="G198" s="13" t="e">
        <f>SUMIF('[4]2.报价结算清单'!$F$2:$F$578,$A198,'[4]2.报价结算清单'!$L$2:$L$578)</f>
        <v>#VALUE!</v>
      </c>
      <c r="H198" s="13" t="e">
        <f>SUMIF('[4]2.报价结算清单'!$F$2:$F$578,$A198,'[4]2.报价结算清单'!$N$2:$N$578)</f>
        <v>#VALUE!</v>
      </c>
      <c r="I198" s="15" t="e">
        <f>SUMIF('[4]2.报价结算清单'!$F$2:$F$578,A198,'[4]2.报价结算清单'!$P$2:$P$578)</f>
        <v>#VALUE!</v>
      </c>
    </row>
    <row r="199" spans="1:9" ht="15">
      <c r="A199" s="7" t="s">
        <v>1410</v>
      </c>
      <c r="B199" s="8" t="s">
        <v>579</v>
      </c>
      <c r="C199" s="8" t="s">
        <v>1134</v>
      </c>
      <c r="D199" s="9" t="s">
        <v>580</v>
      </c>
      <c r="E199" s="8" t="s">
        <v>90</v>
      </c>
      <c r="F199" s="12">
        <v>1.3</v>
      </c>
      <c r="G199" s="13" t="e">
        <f>SUMIF('[4]2.报价结算清单'!$F$2:$F$578,$A199,'[4]2.报价结算清单'!$L$2:$L$578)</f>
        <v>#VALUE!</v>
      </c>
      <c r="H199" s="13" t="e">
        <f>SUMIF('[4]2.报价结算清单'!$F$2:$F$578,$A199,'[4]2.报价结算清单'!$N$2:$N$578)</f>
        <v>#VALUE!</v>
      </c>
      <c r="I199" s="15" t="e">
        <f>SUMIF('[4]2.报价结算清单'!$F$2:$F$578,A199,'[4]2.报价结算清单'!$P$2:$P$578)</f>
        <v>#VALUE!</v>
      </c>
    </row>
    <row r="200" spans="1:9" ht="15">
      <c r="A200" s="7" t="s">
        <v>1411</v>
      </c>
      <c r="B200" s="8" t="s">
        <v>710</v>
      </c>
      <c r="C200" s="8" t="s">
        <v>1134</v>
      </c>
      <c r="D200" s="9" t="s">
        <v>711</v>
      </c>
      <c r="E200" s="8" t="s">
        <v>90</v>
      </c>
      <c r="F200" s="12">
        <v>1</v>
      </c>
      <c r="G200" s="13" t="e">
        <f>SUMIF('[4]2.报价结算清单'!$F$2:$F$578,$A200,'[4]2.报价结算清单'!$L$2:$L$578)</f>
        <v>#VALUE!</v>
      </c>
      <c r="H200" s="13" t="e">
        <f>SUMIF('[4]2.报价结算清单'!$F$2:$F$578,$A200,'[4]2.报价结算清单'!$N$2:$N$578)</f>
        <v>#VALUE!</v>
      </c>
      <c r="I200" s="15" t="e">
        <f>SUMIF('[4]2.报价结算清单'!$F$2:$F$578,A200,'[4]2.报价结算清单'!$P$2:$P$578)</f>
        <v>#VALUE!</v>
      </c>
    </row>
    <row r="201" spans="1:9" ht="15">
      <c r="A201" s="7" t="s">
        <v>1412</v>
      </c>
      <c r="B201" s="8" t="s">
        <v>961</v>
      </c>
      <c r="C201" s="8" t="s">
        <v>1134</v>
      </c>
      <c r="D201" s="9" t="s">
        <v>962</v>
      </c>
      <c r="E201" s="8" t="s">
        <v>90</v>
      </c>
      <c r="F201" s="12">
        <v>1.5</v>
      </c>
      <c r="G201" s="13" t="e">
        <f>SUMIF('[4]2.报价结算清单'!$F$2:$F$578,$A201,'[4]2.报价结算清单'!$L$2:$L$578)</f>
        <v>#VALUE!</v>
      </c>
      <c r="H201" s="13" t="e">
        <f>SUMIF('[4]2.报价结算清单'!$F$2:$F$578,$A201,'[4]2.报价结算清单'!$N$2:$N$578)</f>
        <v>#VALUE!</v>
      </c>
      <c r="I201" s="15" t="e">
        <f>SUMIF('[4]2.报价结算清单'!$F$2:$F$578,A201,'[4]2.报价结算清单'!$P$2:$P$578)</f>
        <v>#VALUE!</v>
      </c>
    </row>
    <row r="202" spans="1:9" ht="15">
      <c r="A202" s="7" t="s">
        <v>1413</v>
      </c>
      <c r="B202" s="8" t="s">
        <v>953</v>
      </c>
      <c r="C202" s="8" t="s">
        <v>1134</v>
      </c>
      <c r="D202" s="9" t="s">
        <v>954</v>
      </c>
      <c r="E202" s="8" t="s">
        <v>90</v>
      </c>
      <c r="F202" s="12">
        <v>1.22</v>
      </c>
      <c r="G202" s="13" t="e">
        <f>SUMIF('[4]2.报价结算清单'!$F$2:$F$578,$A202,'[4]2.报价结算清单'!$L$2:$L$578)</f>
        <v>#VALUE!</v>
      </c>
      <c r="H202" s="13" t="e">
        <f>SUMIF('[4]2.报价结算清单'!$F$2:$F$578,$A202,'[4]2.报价结算清单'!$N$2:$N$578)</f>
        <v>#VALUE!</v>
      </c>
      <c r="I202" s="15" t="e">
        <f>SUMIF('[4]2.报价结算清单'!$F$2:$F$578,A202,'[4]2.报价结算清单'!$P$2:$P$578)</f>
        <v>#VALUE!</v>
      </c>
    </row>
    <row r="203" spans="1:9" ht="15">
      <c r="A203" s="7" t="s">
        <v>1414</v>
      </c>
      <c r="B203" s="8" t="s">
        <v>123</v>
      </c>
      <c r="C203" s="8" t="s">
        <v>1134</v>
      </c>
      <c r="D203" s="9" t="s">
        <v>124</v>
      </c>
      <c r="E203" s="8" t="s">
        <v>90</v>
      </c>
      <c r="F203" s="12">
        <v>1.91</v>
      </c>
      <c r="G203" s="13" t="e">
        <f>SUMIF('[4]2.报价结算清单'!$F$2:$F$578,$A203,'[4]2.报价结算清单'!$L$2:$L$578)</f>
        <v>#VALUE!</v>
      </c>
      <c r="H203" s="13" t="e">
        <f>SUMIF('[4]2.报价结算清单'!$F$2:$F$578,$A203,'[4]2.报价结算清单'!$N$2:$N$578)</f>
        <v>#VALUE!</v>
      </c>
      <c r="I203" s="15" t="e">
        <f>SUMIF('[4]2.报价结算清单'!$F$2:$F$578,A203,'[4]2.报价结算清单'!$P$2:$P$578)</f>
        <v>#VALUE!</v>
      </c>
    </row>
    <row r="204" spans="1:9" ht="15">
      <c r="A204" s="7" t="s">
        <v>1415</v>
      </c>
      <c r="B204" s="8" t="s">
        <v>424</v>
      </c>
      <c r="C204" s="8" t="s">
        <v>1134</v>
      </c>
      <c r="D204" s="9" t="s">
        <v>425</v>
      </c>
      <c r="E204" s="8" t="s">
        <v>90</v>
      </c>
      <c r="F204" s="12">
        <v>1.5</v>
      </c>
      <c r="G204" s="13" t="e">
        <f>SUMIF('[4]2.报价结算清单'!$F$2:$F$578,$A204,'[4]2.报价结算清单'!$L$2:$L$578)</f>
        <v>#VALUE!</v>
      </c>
      <c r="H204" s="13" t="e">
        <f>SUMIF('[4]2.报价结算清单'!$F$2:$F$578,$A204,'[4]2.报价结算清单'!$N$2:$N$578)</f>
        <v>#VALUE!</v>
      </c>
      <c r="I204" s="15" t="e">
        <f>SUMIF('[4]2.报价结算清单'!$F$2:$F$578,A204,'[4]2.报价结算清单'!$P$2:$P$578)</f>
        <v>#VALUE!</v>
      </c>
    </row>
    <row r="205" spans="1:9" ht="15">
      <c r="A205" s="7" t="s">
        <v>1416</v>
      </c>
      <c r="B205" s="8" t="s">
        <v>595</v>
      </c>
      <c r="C205" s="8" t="s">
        <v>1134</v>
      </c>
      <c r="D205" s="9" t="s">
        <v>596</v>
      </c>
      <c r="E205" s="8" t="s">
        <v>90</v>
      </c>
      <c r="F205" s="12">
        <v>1.73</v>
      </c>
      <c r="G205" s="13" t="e">
        <f>SUMIF('[4]2.报价结算清单'!$F$2:$F$578,$A205,'[4]2.报价结算清单'!$L$2:$L$578)</f>
        <v>#VALUE!</v>
      </c>
      <c r="H205" s="13" t="e">
        <f>SUMIF('[4]2.报价结算清单'!$F$2:$F$578,$A205,'[4]2.报价结算清单'!$N$2:$N$578)</f>
        <v>#VALUE!</v>
      </c>
      <c r="I205" s="15" t="e">
        <f>SUMIF('[4]2.报价结算清单'!$F$2:$F$578,A205,'[4]2.报价结算清单'!$P$2:$P$578)</f>
        <v>#VALUE!</v>
      </c>
    </row>
    <row r="206" spans="1:9" ht="15">
      <c r="A206" s="7" t="s">
        <v>1417</v>
      </c>
      <c r="B206" s="8" t="s">
        <v>804</v>
      </c>
      <c r="C206" s="8" t="s">
        <v>1134</v>
      </c>
      <c r="D206" s="9" t="s">
        <v>805</v>
      </c>
      <c r="E206" s="8" t="s">
        <v>90</v>
      </c>
      <c r="F206" s="12">
        <v>1.6</v>
      </c>
      <c r="G206" s="13" t="e">
        <f>SUMIF('[4]2.报价结算清单'!$F$2:$F$578,$A206,'[4]2.报价结算清单'!$L$2:$L$578)</f>
        <v>#VALUE!</v>
      </c>
      <c r="H206" s="13" t="e">
        <f>SUMIF('[4]2.报价结算清单'!$F$2:$F$578,$A206,'[4]2.报价结算清单'!$N$2:$N$578)</f>
        <v>#VALUE!</v>
      </c>
      <c r="I206" s="15" t="e">
        <f>SUMIF('[4]2.报价结算清单'!$F$2:$F$578,A206,'[4]2.报价结算清单'!$P$2:$P$578)</f>
        <v>#VALUE!</v>
      </c>
    </row>
    <row r="207" spans="1:9" ht="15">
      <c r="A207" s="7" t="s">
        <v>1418</v>
      </c>
      <c r="B207" s="8" t="s">
        <v>248</v>
      </c>
      <c r="C207" s="8" t="s">
        <v>1134</v>
      </c>
      <c r="D207" s="9" t="s">
        <v>249</v>
      </c>
      <c r="E207" s="8" t="s">
        <v>90</v>
      </c>
      <c r="F207" s="12">
        <v>2.12</v>
      </c>
      <c r="G207" s="13" t="e">
        <f>SUMIF('[4]2.报价结算清单'!$F$2:$F$578,$A207,'[4]2.报价结算清单'!$L$2:$L$578)</f>
        <v>#VALUE!</v>
      </c>
      <c r="H207" s="13" t="e">
        <f>SUMIF('[4]2.报价结算清单'!$F$2:$F$578,$A207,'[4]2.报价结算清单'!$N$2:$N$578)</f>
        <v>#VALUE!</v>
      </c>
      <c r="I207" s="15" t="e">
        <f>SUMIF('[4]2.报价结算清单'!$F$2:$F$578,A207,'[4]2.报价结算清单'!$P$2:$P$578)</f>
        <v>#VALUE!</v>
      </c>
    </row>
    <row r="208" spans="1:9" ht="15">
      <c r="A208" s="7" t="s">
        <v>1419</v>
      </c>
      <c r="B208" s="8" t="s">
        <v>88</v>
      </c>
      <c r="C208" s="8" t="s">
        <v>1134</v>
      </c>
      <c r="D208" s="9" t="s">
        <v>89</v>
      </c>
      <c r="E208" s="8" t="s">
        <v>90</v>
      </c>
      <c r="F208" s="12">
        <v>1.6</v>
      </c>
      <c r="G208" s="13" t="e">
        <f>SUMIF('[4]2.报价结算清单'!$F$2:$F$578,$A208,'[4]2.报价结算清单'!$L$2:$L$578)</f>
        <v>#VALUE!</v>
      </c>
      <c r="H208" s="13" t="e">
        <f>SUMIF('[4]2.报价结算清单'!$F$2:$F$578,$A208,'[4]2.报价结算清单'!$N$2:$N$578)</f>
        <v>#VALUE!</v>
      </c>
      <c r="I208" s="15" t="e">
        <f>SUMIF('[4]2.报价结算清单'!$F$2:$F$578,A208,'[4]2.报价结算清单'!$P$2:$P$578)</f>
        <v>#VALUE!</v>
      </c>
    </row>
    <row r="209" spans="1:9" ht="15">
      <c r="A209" s="7" t="s">
        <v>1420</v>
      </c>
      <c r="B209" s="8" t="s">
        <v>428</v>
      </c>
      <c r="C209" s="8" t="s">
        <v>1134</v>
      </c>
      <c r="D209" s="9" t="s">
        <v>429</v>
      </c>
      <c r="E209" s="8" t="s">
        <v>90</v>
      </c>
      <c r="F209" s="12">
        <v>2.4300000000000002</v>
      </c>
      <c r="G209" s="13" t="e">
        <f>SUMIF('[4]2.报价结算清单'!$F$2:$F$578,$A209,'[4]2.报价结算清单'!$L$2:$L$578)</f>
        <v>#VALUE!</v>
      </c>
      <c r="H209" s="13" t="e">
        <f>SUMIF('[4]2.报价结算清单'!$F$2:$F$578,$A209,'[4]2.报价结算清单'!$N$2:$N$578)</f>
        <v>#VALUE!</v>
      </c>
      <c r="I209" s="15" t="e">
        <f>SUMIF('[4]2.报价结算清单'!$F$2:$F$578,A209,'[4]2.报价结算清单'!$P$2:$P$578)</f>
        <v>#VALUE!</v>
      </c>
    </row>
    <row r="210" spans="1:9" ht="15">
      <c r="A210" s="7" t="s">
        <v>1421</v>
      </c>
      <c r="B210" s="8" t="s">
        <v>221</v>
      </c>
      <c r="C210" s="8" t="s">
        <v>1134</v>
      </c>
      <c r="D210" s="9" t="s">
        <v>222</v>
      </c>
      <c r="E210" s="8" t="s">
        <v>90</v>
      </c>
      <c r="F210" s="12">
        <v>1.93</v>
      </c>
      <c r="G210" s="13" t="e">
        <f>SUMIF('[4]2.报价结算清单'!$F$2:$F$578,$A210,'[4]2.报价结算清单'!$L$2:$L$578)</f>
        <v>#VALUE!</v>
      </c>
      <c r="H210" s="13" t="e">
        <f>SUMIF('[4]2.报价结算清单'!$F$2:$F$578,$A210,'[4]2.报价结算清单'!$N$2:$N$578)</f>
        <v>#VALUE!</v>
      </c>
      <c r="I210" s="15" t="e">
        <f>SUMIF('[4]2.报价结算清单'!$F$2:$F$578,A210,'[4]2.报价结算清单'!$P$2:$P$578)</f>
        <v>#VALUE!</v>
      </c>
    </row>
    <row r="211" spans="1:9" ht="15">
      <c r="A211" s="7" t="s">
        <v>1422</v>
      </c>
      <c r="B211" s="8" t="s">
        <v>665</v>
      </c>
      <c r="C211" s="8" t="s">
        <v>1134</v>
      </c>
      <c r="D211" s="9" t="s">
        <v>666</v>
      </c>
      <c r="E211" s="8" t="s">
        <v>90</v>
      </c>
      <c r="F211" s="12">
        <v>5.83</v>
      </c>
      <c r="G211" s="13" t="e">
        <f>SUMIF('[4]2.报价结算清单'!$F$2:$F$578,$A211,'[4]2.报价结算清单'!$L$2:$L$578)</f>
        <v>#VALUE!</v>
      </c>
      <c r="H211" s="13" t="e">
        <f>SUMIF('[4]2.报价结算清单'!$F$2:$F$578,$A211,'[4]2.报价结算清单'!$N$2:$N$578)</f>
        <v>#VALUE!</v>
      </c>
      <c r="I211" s="15" t="e">
        <f>SUMIF('[4]2.报价结算清单'!$F$2:$F$578,A211,'[4]2.报价结算清单'!$P$2:$P$578)</f>
        <v>#VALUE!</v>
      </c>
    </row>
    <row r="212" spans="1:9" ht="15">
      <c r="A212" s="7" t="s">
        <v>1423</v>
      </c>
      <c r="B212" s="8" t="s">
        <v>911</v>
      </c>
      <c r="C212" s="8" t="s">
        <v>1134</v>
      </c>
      <c r="D212" s="9" t="s">
        <v>912</v>
      </c>
      <c r="E212" s="8" t="s">
        <v>111</v>
      </c>
      <c r="F212" s="12">
        <v>4.5</v>
      </c>
      <c r="G212" s="13" t="e">
        <f>SUMIF('[4]2.报价结算清单'!$F$2:$F$578,$A212,'[4]2.报价结算清单'!$L$2:$L$578)</f>
        <v>#VALUE!</v>
      </c>
      <c r="H212" s="13" t="e">
        <f>SUMIF('[4]2.报价结算清单'!$F$2:$F$578,$A212,'[4]2.报价结算清单'!$N$2:$N$578)</f>
        <v>#VALUE!</v>
      </c>
      <c r="I212" s="15" t="e">
        <f>SUMIF('[4]2.报价结算清单'!$F$2:$F$578,A212,'[4]2.报价结算清单'!$P$2:$P$578)</f>
        <v>#VALUE!</v>
      </c>
    </row>
    <row r="213" spans="1:9" ht="15">
      <c r="A213" s="7" t="s">
        <v>1424</v>
      </c>
      <c r="B213" s="8" t="s">
        <v>732</v>
      </c>
      <c r="C213" s="8" t="s">
        <v>1134</v>
      </c>
      <c r="D213" s="9" t="s">
        <v>733</v>
      </c>
      <c r="E213" s="8" t="s">
        <v>111</v>
      </c>
      <c r="F213" s="12">
        <v>10.6</v>
      </c>
      <c r="G213" s="13" t="e">
        <f>SUMIF('[4]2.报价结算清单'!$F$2:$F$578,$A213,'[4]2.报价结算清单'!$L$2:$L$578)</f>
        <v>#VALUE!</v>
      </c>
      <c r="H213" s="13" t="e">
        <f>SUMIF('[4]2.报价结算清单'!$F$2:$F$578,$A213,'[4]2.报价结算清单'!$N$2:$N$578)</f>
        <v>#VALUE!</v>
      </c>
      <c r="I213" s="15" t="e">
        <f>SUMIF('[4]2.报价结算清单'!$F$2:$F$578,A213,'[4]2.报价结算清单'!$P$2:$P$578)</f>
        <v>#VALUE!</v>
      </c>
    </row>
    <row r="214" spans="1:9" ht="15">
      <c r="A214" s="7" t="s">
        <v>1425</v>
      </c>
      <c r="B214" s="8" t="s">
        <v>712</v>
      </c>
      <c r="C214" s="8" t="s">
        <v>1134</v>
      </c>
      <c r="D214" s="9" t="s">
        <v>713</v>
      </c>
      <c r="E214" s="8" t="s">
        <v>111</v>
      </c>
      <c r="F214" s="12">
        <v>10.6</v>
      </c>
      <c r="G214" s="13" t="e">
        <f>SUMIF('[4]2.报价结算清单'!$F$2:$F$578,$A214,'[4]2.报价结算清单'!$L$2:$L$578)</f>
        <v>#VALUE!</v>
      </c>
      <c r="H214" s="13" t="e">
        <f>SUMIF('[4]2.报价结算清单'!$F$2:$F$578,$A214,'[4]2.报价结算清单'!$N$2:$N$578)</f>
        <v>#VALUE!</v>
      </c>
      <c r="I214" s="15" t="e">
        <f>SUMIF('[4]2.报价结算清单'!$F$2:$F$578,A214,'[4]2.报价结算清单'!$P$2:$P$578)</f>
        <v>#VALUE!</v>
      </c>
    </row>
    <row r="215" spans="1:9" ht="15">
      <c r="A215" s="7" t="s">
        <v>1426</v>
      </c>
      <c r="B215" s="8" t="s">
        <v>762</v>
      </c>
      <c r="C215" s="8" t="s">
        <v>1134</v>
      </c>
      <c r="D215" s="9" t="s">
        <v>763</v>
      </c>
      <c r="E215" s="8" t="s">
        <v>111</v>
      </c>
      <c r="F215" s="12">
        <v>6.36</v>
      </c>
      <c r="G215" s="13" t="e">
        <f>SUMIF('[4]2.报价结算清单'!$F$2:$F$578,$A215,'[4]2.报价结算清单'!$L$2:$L$578)</f>
        <v>#VALUE!</v>
      </c>
      <c r="H215" s="13" t="e">
        <f>SUMIF('[4]2.报价结算清单'!$F$2:$F$578,$A215,'[4]2.报价结算清单'!$N$2:$N$578)</f>
        <v>#VALUE!</v>
      </c>
      <c r="I215" s="15" t="e">
        <f>SUMIF('[4]2.报价结算清单'!$F$2:$F$578,A215,'[4]2.报价结算清单'!$P$2:$P$578)</f>
        <v>#VALUE!</v>
      </c>
    </row>
    <row r="216" spans="1:9" ht="15">
      <c r="A216" s="7" t="s">
        <v>1427</v>
      </c>
      <c r="B216" s="8" t="s">
        <v>368</v>
      </c>
      <c r="C216" s="8" t="s">
        <v>1134</v>
      </c>
      <c r="D216" s="9" t="s">
        <v>369</v>
      </c>
      <c r="E216" s="8" t="s">
        <v>34</v>
      </c>
      <c r="F216" s="12">
        <v>21.2</v>
      </c>
      <c r="G216" s="13" t="e">
        <f>SUMIF('[4]2.报价结算清单'!$F$2:$F$578,$A216,'[4]2.报价结算清单'!$L$2:$L$578)</f>
        <v>#VALUE!</v>
      </c>
      <c r="H216" s="13" t="e">
        <f>SUMIF('[4]2.报价结算清单'!$F$2:$F$578,$A216,'[4]2.报价结算清单'!$N$2:$N$578)</f>
        <v>#VALUE!</v>
      </c>
      <c r="I216" s="15" t="e">
        <f>SUMIF('[4]2.报价结算清单'!$F$2:$F$578,A216,'[4]2.报价结算清单'!$P$2:$P$578)</f>
        <v>#VALUE!</v>
      </c>
    </row>
    <row r="217" spans="1:9" ht="15">
      <c r="A217" s="7" t="s">
        <v>1428</v>
      </c>
      <c r="B217" s="8" t="s">
        <v>155</v>
      </c>
      <c r="C217" s="8" t="s">
        <v>1134</v>
      </c>
      <c r="D217" s="9" t="s">
        <v>156</v>
      </c>
      <c r="E217" s="8" t="s">
        <v>90</v>
      </c>
      <c r="F217" s="12">
        <v>2.12</v>
      </c>
      <c r="G217" s="13" t="e">
        <f>SUMIF('[4]2.报价结算清单'!$F$2:$F$578,$A217,'[4]2.报价结算清单'!$L$2:$L$578)</f>
        <v>#VALUE!</v>
      </c>
      <c r="H217" s="13" t="e">
        <f>SUMIF('[4]2.报价结算清单'!$F$2:$F$578,$A217,'[4]2.报价结算清单'!$N$2:$N$578)</f>
        <v>#VALUE!</v>
      </c>
      <c r="I217" s="15" t="e">
        <f>SUMIF('[4]2.报价结算清单'!$F$2:$F$578,A217,'[4]2.报价结算清单'!$P$2:$P$578)</f>
        <v>#VALUE!</v>
      </c>
    </row>
    <row r="218" spans="1:9" ht="15">
      <c r="A218" s="7" t="s">
        <v>1429</v>
      </c>
      <c r="B218" s="8" t="s">
        <v>346</v>
      </c>
      <c r="C218" s="8" t="s">
        <v>1134</v>
      </c>
      <c r="D218" s="9" t="s">
        <v>347</v>
      </c>
      <c r="E218" s="8" t="s">
        <v>90</v>
      </c>
      <c r="F218" s="12">
        <v>0.95</v>
      </c>
      <c r="G218" s="13" t="e">
        <f>SUMIF('[4]2.报价结算清单'!$F$2:$F$578,$A218,'[4]2.报价结算清单'!$L$2:$L$578)</f>
        <v>#VALUE!</v>
      </c>
      <c r="H218" s="13" t="e">
        <f>SUMIF('[4]2.报价结算清单'!$F$2:$F$578,$A218,'[4]2.报价结算清单'!$N$2:$N$578)</f>
        <v>#VALUE!</v>
      </c>
      <c r="I218" s="15" t="e">
        <f>SUMIF('[4]2.报价结算清单'!$F$2:$F$578,A218,'[4]2.报价结算清单'!$P$2:$P$578)</f>
        <v>#VALUE!</v>
      </c>
    </row>
    <row r="219" spans="1:9" ht="15">
      <c r="A219" s="7" t="s">
        <v>1430</v>
      </c>
      <c r="B219" s="8" t="s">
        <v>859</v>
      </c>
      <c r="C219" s="8" t="s">
        <v>1134</v>
      </c>
      <c r="D219" s="9" t="s">
        <v>860</v>
      </c>
      <c r="E219" s="8" t="s">
        <v>90</v>
      </c>
      <c r="F219" s="12">
        <v>0.95</v>
      </c>
      <c r="G219" s="13" t="e">
        <f>SUMIF('[4]2.报价结算清单'!$F$2:$F$578,$A219,'[4]2.报价结算清单'!$L$2:$L$578)</f>
        <v>#VALUE!</v>
      </c>
      <c r="H219" s="13" t="e">
        <f>SUMIF('[4]2.报价结算清单'!$F$2:$F$578,$A219,'[4]2.报价结算清单'!$N$2:$N$578)</f>
        <v>#VALUE!</v>
      </c>
      <c r="I219" s="15" t="e">
        <f>SUMIF('[4]2.报价结算清单'!$F$2:$F$578,A219,'[4]2.报价结算清单'!$P$2:$P$578)</f>
        <v>#VALUE!</v>
      </c>
    </row>
    <row r="220" spans="1:9" ht="15">
      <c r="A220" s="7" t="s">
        <v>1431</v>
      </c>
      <c r="B220" s="8" t="s">
        <v>1121</v>
      </c>
      <c r="C220" s="8" t="s">
        <v>1134</v>
      </c>
      <c r="D220" s="9" t="s">
        <v>1122</v>
      </c>
      <c r="E220" s="8" t="s">
        <v>272</v>
      </c>
      <c r="F220" s="12">
        <v>50.88</v>
      </c>
      <c r="G220" s="13" t="e">
        <f>SUMIF('[4]2.报价结算清单'!$F$2:$F$578,$A220,'[4]2.报价结算清单'!$L$2:$L$578)</f>
        <v>#VALUE!</v>
      </c>
      <c r="H220" s="13" t="e">
        <f>SUMIF('[4]2.报价结算清单'!$F$2:$F$578,$A220,'[4]2.报价结算清单'!$N$2:$N$578)</f>
        <v>#VALUE!</v>
      </c>
      <c r="I220" s="15" t="e">
        <f>SUMIF('[4]2.报价结算清单'!$F$2:$F$578,A220,'[4]2.报价结算清单'!$P$2:$P$578)</f>
        <v>#VALUE!</v>
      </c>
    </row>
    <row r="221" spans="1:9" ht="15">
      <c r="A221" s="7" t="s">
        <v>1432</v>
      </c>
      <c r="B221" s="8" t="s">
        <v>270</v>
      </c>
      <c r="C221" s="8" t="s">
        <v>1134</v>
      </c>
      <c r="D221" s="9" t="s">
        <v>271</v>
      </c>
      <c r="E221" s="8" t="s">
        <v>272</v>
      </c>
      <c r="F221" s="12">
        <v>63.6</v>
      </c>
      <c r="G221" s="13" t="e">
        <f>SUMIF('[4]2.报价结算清单'!$F$2:$F$578,$A221,'[4]2.报价结算清单'!$L$2:$L$578)</f>
        <v>#VALUE!</v>
      </c>
      <c r="H221" s="13" t="e">
        <f>SUMIF('[4]2.报价结算清单'!$F$2:$F$578,$A221,'[4]2.报价结算清单'!$N$2:$N$578)</f>
        <v>#VALUE!</v>
      </c>
      <c r="I221" s="15" t="e">
        <f>SUMIF('[4]2.报价结算清单'!$F$2:$F$578,A221,'[4]2.报价结算清单'!$P$2:$P$578)</f>
        <v>#VALUE!</v>
      </c>
    </row>
    <row r="222" spans="1:9" ht="15">
      <c r="A222" s="7" t="s">
        <v>1433</v>
      </c>
      <c r="B222" s="8" t="s">
        <v>1086</v>
      </c>
      <c r="C222" s="8" t="s">
        <v>1134</v>
      </c>
      <c r="D222" s="9" t="s">
        <v>1087</v>
      </c>
      <c r="E222" s="8" t="s">
        <v>272</v>
      </c>
      <c r="F222" s="12">
        <v>31.8</v>
      </c>
      <c r="G222" s="13" t="e">
        <f>SUMIF('[4]2.报价结算清单'!$F$2:$F$578,$A222,'[4]2.报价结算清单'!$L$2:$L$578)</f>
        <v>#VALUE!</v>
      </c>
      <c r="H222" s="13" t="e">
        <f>SUMIF('[4]2.报价结算清单'!$F$2:$F$578,$A222,'[4]2.报价结算清单'!$N$2:$N$578)</f>
        <v>#VALUE!</v>
      </c>
      <c r="I222" s="15" t="e">
        <f>SUMIF('[4]2.报价结算清单'!$F$2:$F$578,A222,'[4]2.报价结算清单'!$P$2:$P$578)</f>
        <v>#VALUE!</v>
      </c>
    </row>
    <row r="223" spans="1:9" ht="15">
      <c r="A223" s="7" t="s">
        <v>1434</v>
      </c>
      <c r="B223" s="8" t="s">
        <v>360</v>
      </c>
      <c r="C223" s="8" t="s">
        <v>1134</v>
      </c>
      <c r="D223" s="9" t="s">
        <v>361</v>
      </c>
      <c r="E223" s="8" t="s">
        <v>272</v>
      </c>
      <c r="F223" s="12">
        <v>79.5</v>
      </c>
      <c r="G223" s="13" t="e">
        <f>SUMIF('[4]2.报价结算清单'!$F$2:$F$578,$A223,'[4]2.报价结算清单'!$L$2:$L$578)</f>
        <v>#VALUE!</v>
      </c>
      <c r="H223" s="13" t="e">
        <f>SUMIF('[4]2.报价结算清单'!$F$2:$F$578,$A223,'[4]2.报价结算清单'!$N$2:$N$578)</f>
        <v>#VALUE!</v>
      </c>
      <c r="I223" s="15" t="e">
        <f>SUMIF('[4]2.报价结算清单'!$F$2:$F$578,A223,'[4]2.报价结算清单'!$P$2:$P$578)</f>
        <v>#VALUE!</v>
      </c>
    </row>
    <row r="224" spans="1:9" ht="15">
      <c r="A224" s="7" t="s">
        <v>1435</v>
      </c>
      <c r="B224" s="8" t="s">
        <v>605</v>
      </c>
      <c r="C224" s="8" t="s">
        <v>1134</v>
      </c>
      <c r="D224" s="9" t="s">
        <v>606</v>
      </c>
      <c r="E224" s="8" t="s">
        <v>34</v>
      </c>
      <c r="F224" s="12">
        <v>9.5399999999999991</v>
      </c>
      <c r="G224" s="13" t="e">
        <f>SUMIF('[4]2.报价结算清单'!$F$2:$F$578,$A224,'[4]2.报价结算清单'!$L$2:$L$578)</f>
        <v>#VALUE!</v>
      </c>
      <c r="H224" s="13" t="e">
        <f>SUMIF('[4]2.报价结算清单'!$F$2:$F$578,$A224,'[4]2.报价结算清单'!$N$2:$N$578)</f>
        <v>#VALUE!</v>
      </c>
      <c r="I224" s="15" t="e">
        <f>SUMIF('[4]2.报价结算清单'!$F$2:$F$578,A224,'[4]2.报价结算清单'!$P$2:$P$578)</f>
        <v>#VALUE!</v>
      </c>
    </row>
    <row r="225" spans="1:9" ht="15">
      <c r="A225" s="7" t="s">
        <v>1436</v>
      </c>
      <c r="B225" s="8" t="s">
        <v>99</v>
      </c>
      <c r="C225" s="8" t="s">
        <v>1134</v>
      </c>
      <c r="D225" s="9" t="s">
        <v>100</v>
      </c>
      <c r="E225" s="8" t="s">
        <v>34</v>
      </c>
      <c r="F225" s="12">
        <v>5.3</v>
      </c>
      <c r="G225" s="13" t="e">
        <f>SUMIF('[4]2.报价结算清单'!$F$2:$F$578,$A225,'[4]2.报价结算清单'!$L$2:$L$578)</f>
        <v>#VALUE!</v>
      </c>
      <c r="H225" s="13" t="e">
        <f>SUMIF('[4]2.报价结算清单'!$F$2:$F$578,$A225,'[4]2.报价结算清单'!$N$2:$N$578)</f>
        <v>#VALUE!</v>
      </c>
      <c r="I225" s="15" t="e">
        <f>SUMIF('[4]2.报价结算清单'!$F$2:$F$578,A225,'[4]2.报价结算清单'!$P$2:$P$578)</f>
        <v>#VALUE!</v>
      </c>
    </row>
    <row r="226" spans="1:9" ht="15">
      <c r="A226" s="7" t="s">
        <v>1437</v>
      </c>
      <c r="B226" s="8" t="s">
        <v>32</v>
      </c>
      <c r="C226" s="8" t="s">
        <v>1134</v>
      </c>
      <c r="D226" s="9" t="s">
        <v>33</v>
      </c>
      <c r="E226" s="8" t="s">
        <v>34</v>
      </c>
      <c r="F226" s="12">
        <v>8.48</v>
      </c>
      <c r="G226" s="13" t="e">
        <f>SUMIF('[4]2.报价结算清单'!$F$2:$F$578,$A226,'[4]2.报价结算清单'!$L$2:$L$578)</f>
        <v>#VALUE!</v>
      </c>
      <c r="H226" s="13" t="e">
        <f>SUMIF('[4]2.报价结算清单'!$F$2:$F$578,$A226,'[4]2.报价结算清单'!$N$2:$N$578)</f>
        <v>#VALUE!</v>
      </c>
      <c r="I226" s="15" t="e">
        <f>SUMIF('[4]2.报价结算清单'!$F$2:$F$578,A226,'[4]2.报价结算清单'!$P$2:$P$578)</f>
        <v>#VALUE!</v>
      </c>
    </row>
    <row r="227" spans="1:9" ht="15">
      <c r="A227" s="7" t="s">
        <v>1438</v>
      </c>
      <c r="B227" s="8" t="s">
        <v>563</v>
      </c>
      <c r="C227" s="8" t="s">
        <v>1134</v>
      </c>
      <c r="D227" s="9" t="s">
        <v>564</v>
      </c>
      <c r="E227" s="8" t="s">
        <v>34</v>
      </c>
      <c r="F227" s="12">
        <v>18.02</v>
      </c>
      <c r="G227" s="13" t="e">
        <f>SUMIF('[4]2.报价结算清单'!$F$2:$F$578,$A227,'[4]2.报价结算清单'!$L$2:$L$578)</f>
        <v>#VALUE!</v>
      </c>
      <c r="H227" s="13" t="e">
        <f>SUMIF('[4]2.报价结算清单'!$F$2:$F$578,$A227,'[4]2.报价结算清单'!$N$2:$N$578)</f>
        <v>#VALUE!</v>
      </c>
      <c r="I227" s="15" t="e">
        <f>SUMIF('[4]2.报价结算清单'!$F$2:$F$578,A227,'[4]2.报价结算清单'!$P$2:$P$578)</f>
        <v>#VALUE!</v>
      </c>
    </row>
    <row r="228" spans="1:9" ht="15">
      <c r="A228" s="7" t="s">
        <v>1439</v>
      </c>
      <c r="B228" s="8" t="s">
        <v>217</v>
      </c>
      <c r="C228" s="8" t="s">
        <v>1134</v>
      </c>
      <c r="D228" s="9" t="s">
        <v>218</v>
      </c>
      <c r="E228" s="8" t="s">
        <v>2</v>
      </c>
      <c r="F228" s="12">
        <v>27.56</v>
      </c>
      <c r="G228" s="13" t="e">
        <f>SUMIF('[4]2.报价结算清单'!$F$2:$F$578,$A228,'[4]2.报价结算清单'!$L$2:$L$578)</f>
        <v>#VALUE!</v>
      </c>
      <c r="H228" s="13" t="e">
        <f>SUMIF('[4]2.报价结算清单'!$F$2:$F$578,$A228,'[4]2.报价结算清单'!$N$2:$N$578)</f>
        <v>#VALUE!</v>
      </c>
      <c r="I228" s="15" t="e">
        <f>SUMIF('[4]2.报价结算清单'!$F$2:$F$578,A228,'[4]2.报价结算清单'!$P$2:$P$578)</f>
        <v>#VALUE!</v>
      </c>
    </row>
    <row r="229" spans="1:9" ht="15">
      <c r="A229" s="7" t="s">
        <v>1440</v>
      </c>
      <c r="B229" s="8" t="s">
        <v>871</v>
      </c>
      <c r="C229" s="8" t="s">
        <v>1134</v>
      </c>
      <c r="D229" s="9" t="s">
        <v>872</v>
      </c>
      <c r="E229" s="8" t="s">
        <v>2</v>
      </c>
      <c r="F229" s="12">
        <v>50.88</v>
      </c>
      <c r="G229" s="13" t="e">
        <f>SUMIF('[4]2.报价结算清单'!$F$2:$F$578,$A229,'[4]2.报价结算清单'!$L$2:$L$578)</f>
        <v>#VALUE!</v>
      </c>
      <c r="H229" s="13" t="e">
        <f>SUMIF('[4]2.报价结算清单'!$F$2:$F$578,$A229,'[4]2.报价结算清单'!$N$2:$N$578)</f>
        <v>#VALUE!</v>
      </c>
      <c r="I229" s="15" t="e">
        <f>SUMIF('[4]2.报价结算清单'!$F$2:$F$578,A229,'[4]2.报价结算清单'!$P$2:$P$578)</f>
        <v>#VALUE!</v>
      </c>
    </row>
    <row r="230" spans="1:9" ht="15">
      <c r="A230" s="7" t="s">
        <v>1441</v>
      </c>
      <c r="B230" s="8" t="s">
        <v>340</v>
      </c>
      <c r="C230" s="8" t="s">
        <v>1134</v>
      </c>
      <c r="D230" s="9" t="s">
        <v>341</v>
      </c>
      <c r="E230" s="8" t="s">
        <v>2</v>
      </c>
      <c r="F230" s="12">
        <v>46.64</v>
      </c>
      <c r="G230" s="13" t="e">
        <f>SUMIF('[4]2.报价结算清单'!$F$2:$F$578,$A230,'[4]2.报价结算清单'!$L$2:$L$578)</f>
        <v>#VALUE!</v>
      </c>
      <c r="H230" s="13" t="e">
        <f>SUMIF('[4]2.报价结算清单'!$F$2:$F$578,$A230,'[4]2.报价结算清单'!$N$2:$N$578)</f>
        <v>#VALUE!</v>
      </c>
      <c r="I230" s="15" t="e">
        <f>SUMIF('[4]2.报价结算清单'!$F$2:$F$578,A230,'[4]2.报价结算清单'!$P$2:$P$578)</f>
        <v>#VALUE!</v>
      </c>
    </row>
    <row r="231" spans="1:9" ht="15">
      <c r="A231" s="7" t="s">
        <v>1442</v>
      </c>
      <c r="B231" s="8" t="s">
        <v>422</v>
      </c>
      <c r="C231" s="8" t="s">
        <v>1134</v>
      </c>
      <c r="D231" s="9" t="s">
        <v>423</v>
      </c>
      <c r="E231" s="8" t="s">
        <v>2</v>
      </c>
      <c r="F231" s="12">
        <v>53</v>
      </c>
      <c r="G231" s="13" t="e">
        <f>SUMIF('[4]2.报价结算清单'!$F$2:$F$578,$A231,'[4]2.报价结算清单'!$L$2:$L$578)</f>
        <v>#VALUE!</v>
      </c>
      <c r="H231" s="13" t="e">
        <f>SUMIF('[4]2.报价结算清单'!$F$2:$F$578,$A231,'[4]2.报价结算清单'!$N$2:$N$578)</f>
        <v>#VALUE!</v>
      </c>
      <c r="I231" s="15" t="e">
        <f>SUMIF('[4]2.报价结算清单'!$F$2:$F$578,A231,'[4]2.报价结算清单'!$P$2:$P$578)</f>
        <v>#VALUE!</v>
      </c>
    </row>
    <row r="232" spans="1:9" ht="15">
      <c r="A232" s="7" t="s">
        <v>1443</v>
      </c>
      <c r="B232" s="8" t="s">
        <v>62</v>
      </c>
      <c r="C232" s="8" t="s">
        <v>1134</v>
      </c>
      <c r="D232" s="9" t="s">
        <v>63</v>
      </c>
      <c r="E232" s="8" t="s">
        <v>2</v>
      </c>
      <c r="F232" s="12">
        <v>127.2</v>
      </c>
      <c r="G232" s="13" t="e">
        <f>SUMIF('[4]2.报价结算清单'!$F$2:$F$578,$A232,'[4]2.报价结算清单'!$L$2:$L$578)</f>
        <v>#VALUE!</v>
      </c>
      <c r="H232" s="13" t="e">
        <f>SUMIF('[4]2.报价结算清单'!$F$2:$F$578,$A232,'[4]2.报价结算清单'!$N$2:$N$578)</f>
        <v>#VALUE!</v>
      </c>
      <c r="I232" s="15" t="e">
        <f>SUMIF('[4]2.报价结算清单'!$F$2:$F$578,A232,'[4]2.报价结算清单'!$P$2:$P$578)</f>
        <v>#VALUE!</v>
      </c>
    </row>
    <row r="233" spans="1:9" ht="15">
      <c r="A233" s="7" t="s">
        <v>1444</v>
      </c>
      <c r="B233" s="8" t="s">
        <v>1006</v>
      </c>
      <c r="C233" s="8" t="s">
        <v>1134</v>
      </c>
      <c r="D233" s="9" t="s">
        <v>1007</v>
      </c>
      <c r="E233" s="8" t="s">
        <v>90</v>
      </c>
      <c r="F233" s="12">
        <v>86.67</v>
      </c>
      <c r="G233" s="13" t="e">
        <f>SUMIF('[4]2.报价结算清单'!$F$2:$F$578,$A233,'[4]2.报价结算清单'!$L$2:$L$578)</f>
        <v>#VALUE!</v>
      </c>
      <c r="H233" s="13" t="e">
        <f>SUMIF('[4]2.报价结算清单'!$F$2:$F$578,$A233,'[4]2.报价结算清单'!$N$2:$N$578)</f>
        <v>#VALUE!</v>
      </c>
      <c r="I233" s="15" t="e">
        <f>SUMIF('[4]2.报价结算清单'!$F$2:$F$578,A233,'[4]2.报价结算清单'!$P$2:$P$578)</f>
        <v>#VALUE!</v>
      </c>
    </row>
    <row r="234" spans="1:9" ht="15">
      <c r="A234" s="7" t="s">
        <v>1445</v>
      </c>
      <c r="B234" s="8" t="s">
        <v>133</v>
      </c>
      <c r="C234" s="8" t="s">
        <v>1134</v>
      </c>
      <c r="D234" s="9" t="s">
        <v>134</v>
      </c>
      <c r="E234" s="8" t="s">
        <v>90</v>
      </c>
      <c r="F234" s="12">
        <v>73.33</v>
      </c>
      <c r="G234" s="13" t="e">
        <f>SUMIF('[4]2.报价结算清单'!$F$2:$F$578,$A234,'[4]2.报价结算清单'!$L$2:$L$578)</f>
        <v>#VALUE!</v>
      </c>
      <c r="H234" s="13" t="e">
        <f>SUMIF('[4]2.报价结算清单'!$F$2:$F$578,$A234,'[4]2.报价结算清单'!$N$2:$N$578)</f>
        <v>#VALUE!</v>
      </c>
      <c r="I234" s="15" t="e">
        <f>SUMIF('[4]2.报价结算清单'!$F$2:$F$578,A234,'[4]2.报价结算清单'!$P$2:$P$578)</f>
        <v>#VALUE!</v>
      </c>
    </row>
    <row r="235" spans="1:9" ht="15">
      <c r="A235" s="7" t="s">
        <v>1446</v>
      </c>
      <c r="B235" s="8" t="s">
        <v>1008</v>
      </c>
      <c r="C235" s="8" t="s">
        <v>1134</v>
      </c>
      <c r="D235" s="9" t="s">
        <v>1009</v>
      </c>
      <c r="E235" s="8" t="s">
        <v>90</v>
      </c>
      <c r="F235" s="12">
        <v>153.33000000000001</v>
      </c>
      <c r="G235" s="13" t="e">
        <f>SUMIF('[4]2.报价结算清单'!$F$2:$F$578,$A235,'[4]2.报价结算清单'!$L$2:$L$578)</f>
        <v>#VALUE!</v>
      </c>
      <c r="H235" s="13" t="e">
        <f>SUMIF('[4]2.报价结算清单'!$F$2:$F$578,$A235,'[4]2.报价结算清单'!$N$2:$N$578)</f>
        <v>#VALUE!</v>
      </c>
      <c r="I235" s="15" t="e">
        <f>SUMIF('[4]2.报价结算清单'!$F$2:$F$578,A235,'[4]2.报价结算清单'!$P$2:$P$578)</f>
        <v>#VALUE!</v>
      </c>
    </row>
    <row r="236" spans="1:9" ht="15">
      <c r="A236" s="7" t="s">
        <v>1447</v>
      </c>
      <c r="B236" s="8" t="s">
        <v>917</v>
      </c>
      <c r="C236" s="8" t="s">
        <v>1134</v>
      </c>
      <c r="D236" s="9" t="s">
        <v>918</v>
      </c>
      <c r="E236" s="8" t="s">
        <v>90</v>
      </c>
      <c r="F236" s="12">
        <v>25</v>
      </c>
      <c r="G236" s="13" t="e">
        <f>SUMIF('[4]2.报价结算清单'!$F$2:$F$578,$A236,'[4]2.报价结算清单'!$L$2:$L$578)</f>
        <v>#VALUE!</v>
      </c>
      <c r="H236" s="13" t="e">
        <f>SUMIF('[4]2.报价结算清单'!$F$2:$F$578,$A236,'[4]2.报价结算清单'!$N$2:$N$578)</f>
        <v>#VALUE!</v>
      </c>
      <c r="I236" s="15" t="e">
        <f>SUMIF('[4]2.报价结算清单'!$F$2:$F$578,A236,'[4]2.报价结算清单'!$P$2:$P$578)</f>
        <v>#VALUE!</v>
      </c>
    </row>
    <row r="237" spans="1:9" ht="15">
      <c r="A237" s="7" t="s">
        <v>1448</v>
      </c>
      <c r="B237" s="8" t="s">
        <v>786</v>
      </c>
      <c r="C237" s="8" t="s">
        <v>1134</v>
      </c>
      <c r="D237" s="9" t="s">
        <v>787</v>
      </c>
      <c r="E237" s="8" t="s">
        <v>90</v>
      </c>
      <c r="F237" s="12">
        <v>106</v>
      </c>
      <c r="G237" s="13" t="e">
        <f>SUMIF('[4]2.报价结算清单'!$F$2:$F$578,$A237,'[4]2.报价结算清单'!$L$2:$L$578)</f>
        <v>#VALUE!</v>
      </c>
      <c r="H237" s="13" t="e">
        <f>SUMIF('[4]2.报价结算清单'!$F$2:$F$578,$A237,'[4]2.报价结算清单'!$N$2:$N$578)</f>
        <v>#VALUE!</v>
      </c>
      <c r="I237" s="15" t="e">
        <f>SUMIF('[4]2.报价结算清单'!$F$2:$F$578,A237,'[4]2.报价结算清单'!$P$2:$P$578)</f>
        <v>#VALUE!</v>
      </c>
    </row>
    <row r="238" spans="1:9" ht="15">
      <c r="A238" s="7" t="s">
        <v>1449</v>
      </c>
      <c r="B238" s="8" t="s">
        <v>983</v>
      </c>
      <c r="C238" s="8" t="s">
        <v>1134</v>
      </c>
      <c r="D238" s="9" t="s">
        <v>984</v>
      </c>
      <c r="E238" s="8" t="s">
        <v>90</v>
      </c>
      <c r="F238" s="12">
        <v>43.33</v>
      </c>
      <c r="G238" s="13" t="e">
        <f>SUMIF('[4]2.报价结算清单'!$F$2:$F$578,$A238,'[4]2.报价结算清单'!$L$2:$L$578)</f>
        <v>#VALUE!</v>
      </c>
      <c r="H238" s="13" t="e">
        <f>SUMIF('[4]2.报价结算清单'!$F$2:$F$578,$A238,'[4]2.报价结算清单'!$N$2:$N$578)</f>
        <v>#VALUE!</v>
      </c>
      <c r="I238" s="15" t="e">
        <f>SUMIF('[4]2.报价结算清单'!$F$2:$F$578,A238,'[4]2.报价结算清单'!$P$2:$P$578)</f>
        <v>#VALUE!</v>
      </c>
    </row>
    <row r="239" spans="1:9" ht="15">
      <c r="A239" s="7" t="s">
        <v>1450</v>
      </c>
      <c r="B239" s="8" t="s">
        <v>784</v>
      </c>
      <c r="C239" s="8" t="s">
        <v>1134</v>
      </c>
      <c r="D239" s="9" t="s">
        <v>785</v>
      </c>
      <c r="E239" s="8" t="s">
        <v>90</v>
      </c>
      <c r="F239" s="12">
        <v>73.33</v>
      </c>
      <c r="G239" s="13" t="e">
        <f>SUMIF('[4]2.报价结算清单'!$F$2:$F$578,$A239,'[4]2.报价结算清单'!$L$2:$L$578)</f>
        <v>#VALUE!</v>
      </c>
      <c r="H239" s="13" t="e">
        <f>SUMIF('[4]2.报价结算清单'!$F$2:$F$578,$A239,'[4]2.报价结算清单'!$N$2:$N$578)</f>
        <v>#VALUE!</v>
      </c>
      <c r="I239" s="15" t="e">
        <f>SUMIF('[4]2.报价结算清单'!$F$2:$F$578,A239,'[4]2.报价结算清单'!$P$2:$P$578)</f>
        <v>#VALUE!</v>
      </c>
    </row>
    <row r="240" spans="1:9" ht="15">
      <c r="A240" s="7" t="s">
        <v>1451</v>
      </c>
      <c r="B240" s="8" t="s">
        <v>114</v>
      </c>
      <c r="C240" s="8" t="s">
        <v>1134</v>
      </c>
      <c r="D240" s="9" t="s">
        <v>115</v>
      </c>
      <c r="E240" s="8" t="s">
        <v>90</v>
      </c>
      <c r="F240" s="12">
        <v>123.33</v>
      </c>
      <c r="G240" s="13" t="e">
        <f>SUMIF('[4]2.报价结算清单'!$F$2:$F$578,$A240,'[4]2.报价结算清单'!$L$2:$L$578)</f>
        <v>#VALUE!</v>
      </c>
      <c r="H240" s="13" t="e">
        <f>SUMIF('[4]2.报价结算清单'!$F$2:$F$578,$A240,'[4]2.报价结算清单'!$N$2:$N$578)</f>
        <v>#VALUE!</v>
      </c>
      <c r="I240" s="15" t="e">
        <f>SUMIF('[4]2.报价结算清单'!$F$2:$F$578,A240,'[4]2.报价结算清单'!$P$2:$P$578)</f>
        <v>#VALUE!</v>
      </c>
    </row>
    <row r="241" spans="1:9" ht="15">
      <c r="A241" s="7" t="s">
        <v>1452</v>
      </c>
      <c r="B241" s="8" t="s">
        <v>440</v>
      </c>
      <c r="C241" s="8" t="s">
        <v>1134</v>
      </c>
      <c r="D241" s="9" t="s">
        <v>441</v>
      </c>
      <c r="E241" s="8" t="s">
        <v>90</v>
      </c>
      <c r="F241" s="12">
        <v>243.33</v>
      </c>
      <c r="G241" s="13" t="e">
        <f>SUMIF('[4]2.报价结算清单'!$F$2:$F$578,$A241,'[4]2.报价结算清单'!$L$2:$L$578)</f>
        <v>#VALUE!</v>
      </c>
      <c r="H241" s="13" t="e">
        <f>SUMIF('[4]2.报价结算清单'!$F$2:$F$578,$A241,'[4]2.报价结算清单'!$N$2:$N$578)</f>
        <v>#VALUE!</v>
      </c>
      <c r="I241" s="15" t="e">
        <f>SUMIF('[4]2.报价结算清单'!$F$2:$F$578,A241,'[4]2.报价结算清单'!$P$2:$P$578)</f>
        <v>#VALUE!</v>
      </c>
    </row>
    <row r="242" spans="1:9" ht="15">
      <c r="A242" s="7" t="s">
        <v>1453</v>
      </c>
      <c r="B242" s="8" t="s">
        <v>730</v>
      </c>
      <c r="C242" s="8" t="s">
        <v>1134</v>
      </c>
      <c r="D242" s="9" t="s">
        <v>731</v>
      </c>
      <c r="E242" s="8" t="s">
        <v>90</v>
      </c>
      <c r="F242" s="12">
        <v>340</v>
      </c>
      <c r="G242" s="13" t="e">
        <f>SUMIF('[4]2.报价结算清单'!$F$2:$F$578,$A242,'[4]2.报价结算清单'!$L$2:$L$578)</f>
        <v>#VALUE!</v>
      </c>
      <c r="H242" s="13" t="e">
        <f>SUMIF('[4]2.报价结算清单'!$F$2:$F$578,$A242,'[4]2.报价结算清单'!$N$2:$N$578)</f>
        <v>#VALUE!</v>
      </c>
      <c r="I242" s="15" t="e">
        <f>SUMIF('[4]2.报价结算清单'!$F$2:$F$578,A242,'[4]2.报价结算清单'!$P$2:$P$578)</f>
        <v>#VALUE!</v>
      </c>
    </row>
    <row r="243" spans="1:9" ht="15">
      <c r="A243" s="7" t="s">
        <v>1454</v>
      </c>
      <c r="B243" s="8" t="s">
        <v>971</v>
      </c>
      <c r="C243" s="8" t="s">
        <v>1134</v>
      </c>
      <c r="D243" s="9" t="s">
        <v>972</v>
      </c>
      <c r="E243" s="8" t="s">
        <v>90</v>
      </c>
      <c r="F243" s="12">
        <v>496.67</v>
      </c>
      <c r="G243" s="13" t="e">
        <f>SUMIF('[4]2.报价结算清单'!$F$2:$F$578,$A243,'[4]2.报价结算清单'!$L$2:$L$578)</f>
        <v>#VALUE!</v>
      </c>
      <c r="H243" s="13" t="e">
        <f>SUMIF('[4]2.报价结算清单'!$F$2:$F$578,$A243,'[4]2.报价结算清单'!$N$2:$N$578)</f>
        <v>#VALUE!</v>
      </c>
      <c r="I243" s="15" t="e">
        <f>SUMIF('[4]2.报价结算清单'!$F$2:$F$578,A243,'[4]2.报价结算清单'!$P$2:$P$578)</f>
        <v>#VALUE!</v>
      </c>
    </row>
    <row r="244" spans="1:9" ht="15">
      <c r="A244" s="7" t="s">
        <v>1455</v>
      </c>
      <c r="B244" s="8" t="s">
        <v>820</v>
      </c>
      <c r="C244" s="8" t="s">
        <v>1134</v>
      </c>
      <c r="D244" s="9" t="s">
        <v>821</v>
      </c>
      <c r="E244" s="8" t="s">
        <v>90</v>
      </c>
      <c r="F244" s="12">
        <v>53</v>
      </c>
      <c r="G244" s="13" t="e">
        <f>SUMIF('[4]2.报价结算清单'!$F$2:$F$578,$A244,'[4]2.报价结算清单'!$L$2:$L$578)</f>
        <v>#VALUE!</v>
      </c>
      <c r="H244" s="13" t="e">
        <f>SUMIF('[4]2.报价结算清单'!$F$2:$F$578,$A244,'[4]2.报价结算清单'!$N$2:$N$578)</f>
        <v>#VALUE!</v>
      </c>
      <c r="I244" s="15" t="e">
        <f>SUMIF('[4]2.报价结算清单'!$F$2:$F$578,A244,'[4]2.报价结算清单'!$P$2:$P$578)</f>
        <v>#VALUE!</v>
      </c>
    </row>
    <row r="245" spans="1:9" ht="15">
      <c r="A245" s="7" t="s">
        <v>1456</v>
      </c>
      <c r="B245" s="8" t="s">
        <v>796</v>
      </c>
      <c r="C245" s="8" t="s">
        <v>1134</v>
      </c>
      <c r="D245" s="9" t="s">
        <v>797</v>
      </c>
      <c r="E245" s="8" t="s">
        <v>111</v>
      </c>
      <c r="F245" s="12">
        <v>212</v>
      </c>
      <c r="G245" s="13" t="e">
        <f>SUMIF('[4]2.报价结算清单'!$F$2:$F$578,$A245,'[4]2.报价结算清单'!$L$2:$L$578)</f>
        <v>#VALUE!</v>
      </c>
      <c r="H245" s="13" t="e">
        <f>SUMIF('[4]2.报价结算清单'!$F$2:$F$578,$A245,'[4]2.报价结算清单'!$N$2:$N$578)</f>
        <v>#VALUE!</v>
      </c>
      <c r="I245" s="15" t="e">
        <f>SUMIF('[4]2.报价结算清单'!$F$2:$F$578,A245,'[4]2.报价结算清单'!$P$2:$P$578)</f>
        <v>#VALUE!</v>
      </c>
    </row>
    <row r="246" spans="1:9" ht="15">
      <c r="A246" s="7" t="s">
        <v>1457</v>
      </c>
      <c r="B246" s="8" t="s">
        <v>716</v>
      </c>
      <c r="C246" s="8" t="s">
        <v>1134</v>
      </c>
      <c r="D246" s="9" t="s">
        <v>717</v>
      </c>
      <c r="E246" s="8" t="s">
        <v>111</v>
      </c>
      <c r="F246" s="12">
        <v>400.68</v>
      </c>
      <c r="G246" s="13" t="e">
        <f>SUMIF('[4]2.报价结算清单'!$F$2:$F$578,$A246,'[4]2.报价结算清单'!$L$2:$L$578)</f>
        <v>#VALUE!</v>
      </c>
      <c r="H246" s="13" t="e">
        <f>SUMIF('[4]2.报价结算清单'!$F$2:$F$578,$A246,'[4]2.报价结算清单'!$N$2:$N$578)</f>
        <v>#VALUE!</v>
      </c>
      <c r="I246" s="15" t="e">
        <f>SUMIF('[4]2.报价结算清单'!$F$2:$F$578,A246,'[4]2.报价结算清单'!$P$2:$P$578)</f>
        <v>#VALUE!</v>
      </c>
    </row>
    <row r="247" spans="1:9" ht="15">
      <c r="A247" s="7" t="s">
        <v>1458</v>
      </c>
      <c r="B247" s="8" t="s">
        <v>153</v>
      </c>
      <c r="C247" s="8" t="s">
        <v>1134</v>
      </c>
      <c r="D247" s="9" t="s">
        <v>154</v>
      </c>
      <c r="E247" s="8" t="s">
        <v>34</v>
      </c>
      <c r="F247" s="12">
        <v>63.6</v>
      </c>
      <c r="G247" s="13" t="e">
        <f>SUMIF('[4]2.报价结算清单'!$F$2:$F$578,$A247,'[4]2.报价结算清单'!$L$2:$L$578)</f>
        <v>#VALUE!</v>
      </c>
      <c r="H247" s="13" t="e">
        <f>SUMIF('[4]2.报价结算清单'!$F$2:$F$578,$A247,'[4]2.报价结算清单'!$N$2:$N$578)</f>
        <v>#VALUE!</v>
      </c>
      <c r="I247" s="15" t="e">
        <f>SUMIF('[4]2.报价结算清单'!$F$2:$F$578,A247,'[4]2.报价结算清单'!$P$2:$P$578)</f>
        <v>#VALUE!</v>
      </c>
    </row>
    <row r="248" spans="1:9" ht="15">
      <c r="A248" s="7" t="s">
        <v>1459</v>
      </c>
      <c r="B248" s="8" t="s">
        <v>278</v>
      </c>
      <c r="C248" s="8" t="s">
        <v>1134</v>
      </c>
      <c r="D248" s="9" t="s">
        <v>279</v>
      </c>
      <c r="E248" s="8" t="s">
        <v>34</v>
      </c>
      <c r="F248" s="12">
        <v>63.6</v>
      </c>
      <c r="G248" s="13" t="e">
        <f>SUMIF('[4]2.报价结算清单'!$F$2:$F$578,$A248,'[4]2.报价结算清单'!$L$2:$L$578)</f>
        <v>#VALUE!</v>
      </c>
      <c r="H248" s="13" t="e">
        <f>SUMIF('[4]2.报价结算清单'!$F$2:$F$578,$A248,'[4]2.报价结算清单'!$N$2:$N$578)</f>
        <v>#VALUE!</v>
      </c>
      <c r="I248" s="15" t="e">
        <f>SUMIF('[4]2.报价结算清单'!$F$2:$F$578,A248,'[4]2.报价结算清单'!$P$2:$P$578)</f>
        <v>#VALUE!</v>
      </c>
    </row>
    <row r="249" spans="1:9" ht="15">
      <c r="A249" s="7" t="s">
        <v>1460</v>
      </c>
      <c r="B249" s="8" t="s">
        <v>237</v>
      </c>
      <c r="C249" s="8" t="s">
        <v>1134</v>
      </c>
      <c r="D249" s="9" t="s">
        <v>238</v>
      </c>
      <c r="E249" s="8" t="s">
        <v>34</v>
      </c>
      <c r="F249" s="12">
        <v>63.6</v>
      </c>
      <c r="G249" s="13" t="e">
        <f>SUMIF('[4]2.报价结算清单'!$F$2:$F$578,$A249,'[4]2.报价结算清单'!$L$2:$L$578)</f>
        <v>#VALUE!</v>
      </c>
      <c r="H249" s="13" t="e">
        <f>SUMIF('[4]2.报价结算清单'!$F$2:$F$578,$A249,'[4]2.报价结算清单'!$N$2:$N$578)</f>
        <v>#VALUE!</v>
      </c>
      <c r="I249" s="15" t="e">
        <f>SUMIF('[4]2.报价结算清单'!$F$2:$F$578,A249,'[4]2.报价结算清单'!$P$2:$P$578)</f>
        <v>#VALUE!</v>
      </c>
    </row>
    <row r="250" spans="1:9" ht="15">
      <c r="A250" s="7" t="s">
        <v>1461</v>
      </c>
      <c r="B250" s="8" t="s">
        <v>539</v>
      </c>
      <c r="C250" s="8" t="s">
        <v>1134</v>
      </c>
      <c r="D250" s="9" t="s">
        <v>540</v>
      </c>
      <c r="E250" s="8" t="s">
        <v>34</v>
      </c>
      <c r="F250" s="12">
        <v>2.54</v>
      </c>
      <c r="G250" s="13" t="e">
        <f>SUMIF('[4]2.报价结算清单'!$F$2:$F$578,$A250,'[4]2.报价结算清单'!$L$2:$L$578)</f>
        <v>#VALUE!</v>
      </c>
      <c r="H250" s="13" t="e">
        <f>SUMIF('[4]2.报价结算清单'!$F$2:$F$578,$A250,'[4]2.报价结算清单'!$N$2:$N$578)</f>
        <v>#VALUE!</v>
      </c>
      <c r="I250" s="15" t="e">
        <f>SUMIF('[4]2.报价结算清单'!$F$2:$F$578,A250,'[4]2.报价结算清单'!$P$2:$P$578)</f>
        <v>#VALUE!</v>
      </c>
    </row>
    <row r="251" spans="1:9" ht="15">
      <c r="A251" s="7" t="s">
        <v>1462</v>
      </c>
      <c r="B251" s="8" t="s">
        <v>557</v>
      </c>
      <c r="C251" s="8" t="s">
        <v>1134</v>
      </c>
      <c r="D251" s="9" t="s">
        <v>558</v>
      </c>
      <c r="E251" s="8" t="s">
        <v>34</v>
      </c>
      <c r="F251" s="12">
        <v>68.900000000000006</v>
      </c>
      <c r="G251" s="13" t="e">
        <f>SUMIF('[4]2.报价结算清单'!$F$2:$F$578,$A251,'[4]2.报价结算清单'!$L$2:$L$578)</f>
        <v>#VALUE!</v>
      </c>
      <c r="H251" s="13" t="e">
        <f>SUMIF('[4]2.报价结算清单'!$F$2:$F$578,$A251,'[4]2.报价结算清单'!$N$2:$N$578)</f>
        <v>#VALUE!</v>
      </c>
      <c r="I251" s="15" t="e">
        <f>SUMIF('[4]2.报价结算清单'!$F$2:$F$578,A251,'[4]2.报价结算清单'!$P$2:$P$578)</f>
        <v>#VALUE!</v>
      </c>
    </row>
    <row r="252" spans="1:9" ht="15">
      <c r="A252" s="7" t="s">
        <v>1463</v>
      </c>
      <c r="B252" s="8" t="s">
        <v>147</v>
      </c>
      <c r="C252" s="8" t="s">
        <v>1134</v>
      </c>
      <c r="D252" s="9" t="s">
        <v>148</v>
      </c>
      <c r="E252" s="8" t="s">
        <v>34</v>
      </c>
      <c r="F252" s="12">
        <v>63.6</v>
      </c>
      <c r="G252" s="13" t="e">
        <f>SUMIF('[4]2.报价结算清单'!$F$2:$F$578,$A252,'[4]2.报价结算清单'!$L$2:$L$578)</f>
        <v>#VALUE!</v>
      </c>
      <c r="H252" s="13" t="e">
        <f>SUMIF('[4]2.报价结算清单'!$F$2:$F$578,$A252,'[4]2.报价结算清单'!$N$2:$N$578)</f>
        <v>#VALUE!</v>
      </c>
      <c r="I252" s="15" t="e">
        <f>SUMIF('[4]2.报价结算清单'!$F$2:$F$578,A252,'[4]2.报价结算清单'!$P$2:$P$578)</f>
        <v>#VALUE!</v>
      </c>
    </row>
    <row r="253" spans="1:9" ht="15">
      <c r="A253" s="7" t="s">
        <v>1464</v>
      </c>
      <c r="B253" s="8" t="s">
        <v>509</v>
      </c>
      <c r="C253" s="8" t="s">
        <v>1134</v>
      </c>
      <c r="D253" s="9" t="s">
        <v>510</v>
      </c>
      <c r="E253" s="8" t="s">
        <v>34</v>
      </c>
      <c r="F253" s="12">
        <v>26.5</v>
      </c>
      <c r="G253" s="13" t="e">
        <f>SUMIF('[4]2.报价结算清单'!$F$2:$F$578,$A253,'[4]2.报价结算清单'!$L$2:$L$578)</f>
        <v>#VALUE!</v>
      </c>
      <c r="H253" s="13" t="e">
        <f>SUMIF('[4]2.报价结算清单'!$F$2:$F$578,$A253,'[4]2.报价结算清单'!$N$2:$N$578)</f>
        <v>#VALUE!</v>
      </c>
      <c r="I253" s="15" t="e">
        <f>SUMIF('[4]2.报价结算清单'!$F$2:$F$578,A253,'[4]2.报价结算清单'!$P$2:$P$578)</f>
        <v>#VALUE!</v>
      </c>
    </row>
    <row r="254" spans="1:9" ht="15">
      <c r="A254" s="7" t="s">
        <v>1465</v>
      </c>
      <c r="B254" s="8" t="s">
        <v>609</v>
      </c>
      <c r="C254" s="8" t="s">
        <v>1134</v>
      </c>
      <c r="D254" s="9" t="s">
        <v>610</v>
      </c>
      <c r="E254" s="8" t="s">
        <v>2</v>
      </c>
      <c r="F254" s="12">
        <v>63.6</v>
      </c>
      <c r="G254" s="13" t="e">
        <f>SUMIF('[4]2.报价结算清单'!$F$2:$F$578,$A254,'[4]2.报价结算清单'!$L$2:$L$578)</f>
        <v>#VALUE!</v>
      </c>
      <c r="H254" s="13" t="e">
        <f>SUMIF('[4]2.报价结算清单'!$F$2:$F$578,$A254,'[4]2.报价结算清单'!$N$2:$N$578)</f>
        <v>#VALUE!</v>
      </c>
      <c r="I254" s="15" t="e">
        <f>SUMIF('[4]2.报价结算清单'!$F$2:$F$578,A254,'[4]2.报价结算清单'!$P$2:$P$578)</f>
        <v>#VALUE!</v>
      </c>
    </row>
    <row r="255" spans="1:9" ht="15">
      <c r="A255" s="7" t="s">
        <v>1466</v>
      </c>
      <c r="B255" s="8" t="s">
        <v>1076</v>
      </c>
      <c r="C255" s="8" t="s">
        <v>1134</v>
      </c>
      <c r="D255" s="9" t="s">
        <v>1077</v>
      </c>
      <c r="E255" s="8" t="s">
        <v>2</v>
      </c>
      <c r="F255" s="12">
        <v>424</v>
      </c>
      <c r="G255" s="13" t="e">
        <f>SUMIF('[4]2.报价结算清单'!$F$2:$F$578,$A255,'[4]2.报价结算清单'!$L$2:$L$578)</f>
        <v>#VALUE!</v>
      </c>
      <c r="H255" s="13" t="e">
        <f>SUMIF('[4]2.报价结算清单'!$F$2:$F$578,$A255,'[4]2.报价结算清单'!$N$2:$N$578)</f>
        <v>#VALUE!</v>
      </c>
      <c r="I255" s="15" t="e">
        <f>SUMIF('[4]2.报价结算清单'!$F$2:$F$578,A255,'[4]2.报价结算清单'!$P$2:$P$578)</f>
        <v>#VALUE!</v>
      </c>
    </row>
    <row r="256" spans="1:9" ht="15">
      <c r="A256" s="7" t="s">
        <v>1467</v>
      </c>
      <c r="B256" s="8" t="s">
        <v>97</v>
      </c>
      <c r="C256" s="8" t="s">
        <v>1134</v>
      </c>
      <c r="D256" s="9" t="s">
        <v>98</v>
      </c>
      <c r="E256" s="8" t="s">
        <v>2</v>
      </c>
      <c r="F256" s="12">
        <v>424</v>
      </c>
      <c r="G256" s="13" t="e">
        <f>SUMIF('[4]2.报价结算清单'!$F$2:$F$578,$A256,'[4]2.报价结算清单'!$L$2:$L$578)</f>
        <v>#VALUE!</v>
      </c>
      <c r="H256" s="13" t="e">
        <f>SUMIF('[4]2.报价结算清单'!$F$2:$F$578,$A256,'[4]2.报价结算清单'!$N$2:$N$578)</f>
        <v>#VALUE!</v>
      </c>
      <c r="I256" s="15" t="e">
        <f>SUMIF('[4]2.报价结算清单'!$F$2:$F$578,A256,'[4]2.报价结算清单'!$P$2:$P$578)</f>
        <v>#VALUE!</v>
      </c>
    </row>
    <row r="257" spans="1:9" ht="15">
      <c r="A257" s="7" t="s">
        <v>1468</v>
      </c>
      <c r="B257" s="8" t="s">
        <v>1123</v>
      </c>
      <c r="C257" s="8" t="s">
        <v>1134</v>
      </c>
      <c r="D257" s="9" t="s">
        <v>1124</v>
      </c>
      <c r="E257" s="8" t="s">
        <v>2</v>
      </c>
      <c r="F257" s="12">
        <v>1590</v>
      </c>
      <c r="G257" s="13" t="e">
        <f>SUMIF('[4]2.报价结算清单'!$F$2:$F$578,$A257,'[4]2.报价结算清单'!$L$2:$L$578)</f>
        <v>#VALUE!</v>
      </c>
      <c r="H257" s="13" t="e">
        <f>SUMIF('[4]2.报价结算清单'!$F$2:$F$578,$A257,'[4]2.报价结算清单'!$N$2:$N$578)</f>
        <v>#VALUE!</v>
      </c>
      <c r="I257" s="15" t="e">
        <f>SUMIF('[4]2.报价结算清单'!$F$2:$F$578,A257,'[4]2.报价结算清单'!$P$2:$P$578)</f>
        <v>#VALUE!</v>
      </c>
    </row>
    <row r="258" spans="1:9" ht="15">
      <c r="A258" s="7" t="s">
        <v>1469</v>
      </c>
      <c r="B258" s="8" t="s">
        <v>1050</v>
      </c>
      <c r="C258" s="8" t="s">
        <v>1134</v>
      </c>
      <c r="D258" s="9" t="s">
        <v>1051</v>
      </c>
      <c r="E258" s="8" t="s">
        <v>34</v>
      </c>
      <c r="F258" s="12">
        <v>159</v>
      </c>
      <c r="G258" s="13" t="e">
        <f>SUMIF('[4]2.报价结算清单'!$F$2:$F$578,$A258,'[4]2.报价结算清单'!$L$2:$L$578)</f>
        <v>#VALUE!</v>
      </c>
      <c r="H258" s="13" t="e">
        <f>SUMIF('[4]2.报价结算清单'!$F$2:$F$578,$A258,'[4]2.报价结算清单'!$N$2:$N$578)</f>
        <v>#VALUE!</v>
      </c>
      <c r="I258" s="15" t="e">
        <f>SUMIF('[4]2.报价结算清单'!$F$2:$F$578,A258,'[4]2.报价结算清单'!$P$2:$P$578)</f>
        <v>#VALUE!</v>
      </c>
    </row>
    <row r="259" spans="1:9" ht="15">
      <c r="A259" s="7" t="s">
        <v>1470</v>
      </c>
      <c r="B259" s="8" t="s">
        <v>169</v>
      </c>
      <c r="C259" s="8" t="s">
        <v>1134</v>
      </c>
      <c r="D259" s="9" t="s">
        <v>170</v>
      </c>
      <c r="E259" s="8" t="s">
        <v>34</v>
      </c>
      <c r="F259" s="12">
        <v>111.3</v>
      </c>
      <c r="G259" s="13" t="e">
        <f>SUMIF('[4]2.报价结算清单'!$F$2:$F$578,$A259,'[4]2.报价结算清单'!$L$2:$L$578)</f>
        <v>#VALUE!</v>
      </c>
      <c r="H259" s="13" t="e">
        <f>SUMIF('[4]2.报价结算清单'!$F$2:$F$578,$A259,'[4]2.报价结算清单'!$N$2:$N$578)</f>
        <v>#VALUE!</v>
      </c>
      <c r="I259" s="15" t="e">
        <f>SUMIF('[4]2.报价结算清单'!$F$2:$F$578,A259,'[4]2.报价结算清单'!$P$2:$P$578)</f>
        <v>#VALUE!</v>
      </c>
    </row>
    <row r="260" spans="1:9" ht="15">
      <c r="A260" s="7" t="s">
        <v>1471</v>
      </c>
      <c r="B260" s="8" t="s">
        <v>826</v>
      </c>
      <c r="C260" s="8" t="s">
        <v>1134</v>
      </c>
      <c r="D260" s="9" t="s">
        <v>827</v>
      </c>
      <c r="E260" s="8" t="s">
        <v>34</v>
      </c>
      <c r="F260" s="12">
        <v>206.7</v>
      </c>
      <c r="G260" s="13" t="e">
        <f>SUMIF('[4]2.报价结算清单'!$F$2:$F$578,$A260,'[4]2.报价结算清单'!$L$2:$L$578)</f>
        <v>#VALUE!</v>
      </c>
      <c r="H260" s="13" t="e">
        <f>SUMIF('[4]2.报价结算清单'!$F$2:$F$578,$A260,'[4]2.报价结算清单'!$N$2:$N$578)</f>
        <v>#VALUE!</v>
      </c>
      <c r="I260" s="15" t="e">
        <f>SUMIF('[4]2.报价结算清单'!$F$2:$F$578,A260,'[4]2.报价结算清单'!$P$2:$P$578)</f>
        <v>#VALUE!</v>
      </c>
    </row>
    <row r="261" spans="1:9" ht="15">
      <c r="A261" s="7" t="s">
        <v>1472</v>
      </c>
      <c r="B261" s="8" t="s">
        <v>1004</v>
      </c>
      <c r="C261" s="8" t="s">
        <v>1134</v>
      </c>
      <c r="D261" s="9" t="s">
        <v>1005</v>
      </c>
      <c r="E261" s="8" t="s">
        <v>34</v>
      </c>
      <c r="F261" s="12">
        <v>31.8</v>
      </c>
      <c r="G261" s="13" t="e">
        <f>SUMIF('[4]2.报价结算清单'!$F$2:$F$578,$A261,'[4]2.报价结算清单'!$L$2:$L$578)</f>
        <v>#VALUE!</v>
      </c>
      <c r="H261" s="13" t="e">
        <f>SUMIF('[4]2.报价结算清单'!$F$2:$F$578,$A261,'[4]2.报价结算清单'!$N$2:$N$578)</f>
        <v>#VALUE!</v>
      </c>
      <c r="I261" s="15" t="e">
        <f>SUMIF('[4]2.报价结算清单'!$F$2:$F$578,A261,'[4]2.报价结算清单'!$P$2:$P$578)</f>
        <v>#VALUE!</v>
      </c>
    </row>
    <row r="262" spans="1:9" ht="15">
      <c r="A262" s="7" t="s">
        <v>1473</v>
      </c>
      <c r="B262" s="8" t="s">
        <v>621</v>
      </c>
      <c r="C262" s="8" t="s">
        <v>1134</v>
      </c>
      <c r="D262" s="9" t="s">
        <v>622</v>
      </c>
      <c r="E262" s="8" t="s">
        <v>111</v>
      </c>
      <c r="F262" s="12">
        <v>58.3</v>
      </c>
      <c r="G262" s="13" t="e">
        <f>SUMIF('[4]2.报价结算清单'!$F$2:$F$578,$A262,'[4]2.报价结算清单'!$L$2:$L$578)</f>
        <v>#VALUE!</v>
      </c>
      <c r="H262" s="13" t="e">
        <f>SUMIF('[4]2.报价结算清单'!$F$2:$F$578,$A262,'[4]2.报价结算清单'!$N$2:$N$578)</f>
        <v>#VALUE!</v>
      </c>
      <c r="I262" s="15" t="e">
        <f>SUMIF('[4]2.报价结算清单'!$F$2:$F$578,A262,'[4]2.报价结算清单'!$P$2:$P$578)</f>
        <v>#VALUE!</v>
      </c>
    </row>
    <row r="263" spans="1:9" ht="15">
      <c r="A263" s="7" t="s">
        <v>1474</v>
      </c>
      <c r="B263" s="8" t="s">
        <v>109</v>
      </c>
      <c r="C263" s="8" t="s">
        <v>1134</v>
      </c>
      <c r="D263" s="9" t="s">
        <v>110</v>
      </c>
      <c r="E263" s="8" t="s">
        <v>111</v>
      </c>
      <c r="F263" s="12">
        <v>42.4</v>
      </c>
      <c r="G263" s="13" t="e">
        <f>SUMIF('[4]2.报价结算清单'!$F$2:$F$578,$A263,'[4]2.报价结算清单'!$L$2:$L$578)</f>
        <v>#VALUE!</v>
      </c>
      <c r="H263" s="13" t="e">
        <f>SUMIF('[4]2.报价结算清单'!$F$2:$F$578,$A263,'[4]2.报价结算清单'!$N$2:$N$578)</f>
        <v>#VALUE!</v>
      </c>
      <c r="I263" s="15" t="e">
        <f>SUMIF('[4]2.报价结算清单'!$F$2:$F$578,A263,'[4]2.报价结算清单'!$P$2:$P$578)</f>
        <v>#VALUE!</v>
      </c>
    </row>
    <row r="264" spans="1:9" ht="15">
      <c r="A264" s="7" t="s">
        <v>1475</v>
      </c>
      <c r="B264" s="8" t="s">
        <v>565</v>
      </c>
      <c r="C264" s="8" t="s">
        <v>1134</v>
      </c>
      <c r="D264" s="9" t="s">
        <v>566</v>
      </c>
      <c r="E264" s="8" t="s">
        <v>275</v>
      </c>
      <c r="F264" s="12">
        <v>21.2</v>
      </c>
      <c r="G264" s="13" t="e">
        <f>SUMIF('[4]2.报价结算清单'!$F$2:$F$578,$A264,'[4]2.报价结算清单'!$L$2:$L$578)</f>
        <v>#VALUE!</v>
      </c>
      <c r="H264" s="13" t="e">
        <f>SUMIF('[4]2.报价结算清单'!$F$2:$F$578,$A264,'[4]2.报价结算清单'!$N$2:$N$578)</f>
        <v>#VALUE!</v>
      </c>
      <c r="I264" s="15" t="e">
        <f>SUMIF('[4]2.报价结算清单'!$F$2:$F$578,A264,'[4]2.报价结算清单'!$P$2:$P$578)</f>
        <v>#VALUE!</v>
      </c>
    </row>
    <row r="265" spans="1:9" ht="15">
      <c r="A265" s="7" t="s">
        <v>1476</v>
      </c>
      <c r="B265" s="8" t="s">
        <v>273</v>
      </c>
      <c r="C265" s="8" t="s">
        <v>1134</v>
      </c>
      <c r="D265" s="9" t="s">
        <v>274</v>
      </c>
      <c r="E265" s="8" t="s">
        <v>275</v>
      </c>
      <c r="F265" s="12">
        <v>74.2</v>
      </c>
      <c r="G265" s="13" t="e">
        <f>SUMIF('[4]2.报价结算清单'!$F$2:$F$578,$A265,'[4]2.报价结算清单'!$L$2:$L$578)</f>
        <v>#VALUE!</v>
      </c>
      <c r="H265" s="13" t="e">
        <f>SUMIF('[4]2.报价结算清单'!$F$2:$F$578,$A265,'[4]2.报价结算清单'!$N$2:$N$578)</f>
        <v>#VALUE!</v>
      </c>
      <c r="I265" s="15" t="e">
        <f>SUMIF('[4]2.报价结算清单'!$F$2:$F$578,A265,'[4]2.报价结算清单'!$P$2:$P$578)</f>
        <v>#VALUE!</v>
      </c>
    </row>
    <row r="266" spans="1:9" ht="15">
      <c r="A266" s="7" t="s">
        <v>1477</v>
      </c>
      <c r="B266" s="8" t="s">
        <v>477</v>
      </c>
      <c r="C266" s="8" t="s">
        <v>1134</v>
      </c>
      <c r="D266" s="9" t="s">
        <v>478</v>
      </c>
      <c r="E266" s="8" t="s">
        <v>34</v>
      </c>
      <c r="F266" s="12">
        <v>445.2</v>
      </c>
      <c r="G266" s="13" t="e">
        <f>SUMIF('[4]2.报价结算清单'!$F$2:$F$578,$A266,'[4]2.报价结算清单'!$L$2:$L$578)</f>
        <v>#VALUE!</v>
      </c>
      <c r="H266" s="13" t="e">
        <f>SUMIF('[4]2.报价结算清单'!$F$2:$F$578,$A266,'[4]2.报价结算清单'!$N$2:$N$578)</f>
        <v>#VALUE!</v>
      </c>
      <c r="I266" s="15" t="e">
        <f>SUMIF('[4]2.报价结算清单'!$F$2:$F$578,A266,'[4]2.报价结算清单'!$P$2:$P$578)</f>
        <v>#VALUE!</v>
      </c>
    </row>
    <row r="267" spans="1:9" ht="30">
      <c r="A267" s="7" t="s">
        <v>1478</v>
      </c>
      <c r="B267" s="8" t="s">
        <v>338</v>
      </c>
      <c r="C267" s="8" t="s">
        <v>1134</v>
      </c>
      <c r="D267" s="9" t="s">
        <v>339</v>
      </c>
      <c r="E267" s="8" t="s">
        <v>34</v>
      </c>
      <c r="F267" s="12">
        <v>106</v>
      </c>
      <c r="G267" s="13" t="e">
        <f>SUMIF('[4]2.报价结算清单'!$F$2:$F$578,$A267,'[4]2.报价结算清单'!$L$2:$L$578)</f>
        <v>#VALUE!</v>
      </c>
      <c r="H267" s="13" t="e">
        <f>SUMIF('[4]2.报价结算清单'!$F$2:$F$578,$A267,'[4]2.报价结算清单'!$N$2:$N$578)</f>
        <v>#VALUE!</v>
      </c>
      <c r="I267" s="15" t="e">
        <f>SUMIF('[4]2.报价结算清单'!$F$2:$F$578,A267,'[4]2.报价结算清单'!$P$2:$P$578)</f>
        <v>#VALUE!</v>
      </c>
    </row>
    <row r="268" spans="1:9" ht="30">
      <c r="A268" s="7" t="s">
        <v>1479</v>
      </c>
      <c r="B268" s="8" t="s">
        <v>80</v>
      </c>
      <c r="C268" s="8" t="s">
        <v>1134</v>
      </c>
      <c r="D268" s="9" t="s">
        <v>81</v>
      </c>
      <c r="E268" s="8" t="s">
        <v>34</v>
      </c>
      <c r="F268" s="12">
        <v>106</v>
      </c>
      <c r="G268" s="13" t="e">
        <f>SUMIF('[4]2.报价结算清单'!$F$2:$F$578,$A268,'[4]2.报价结算清单'!$L$2:$L$578)</f>
        <v>#VALUE!</v>
      </c>
      <c r="H268" s="13" t="e">
        <f>SUMIF('[4]2.报价结算清单'!$F$2:$F$578,$A268,'[4]2.报价结算清单'!$N$2:$N$578)</f>
        <v>#VALUE!</v>
      </c>
      <c r="I268" s="15" t="e">
        <f>SUMIF('[4]2.报价结算清单'!$F$2:$F$578,A268,'[4]2.报价结算清单'!$P$2:$P$578)</f>
        <v>#VALUE!</v>
      </c>
    </row>
    <row r="269" spans="1:9" ht="15">
      <c r="A269" s="7" t="s">
        <v>1480</v>
      </c>
      <c r="B269" s="8" t="s">
        <v>521</v>
      </c>
      <c r="C269" s="8" t="s">
        <v>1134</v>
      </c>
      <c r="D269" s="9" t="s">
        <v>522</v>
      </c>
      <c r="E269" s="8" t="s">
        <v>34</v>
      </c>
      <c r="F269" s="12">
        <v>32.86</v>
      </c>
      <c r="G269" s="13" t="e">
        <f>SUMIF('[4]2.报价结算清单'!$F$2:$F$578,$A269,'[4]2.报价结算清单'!$L$2:$L$578)</f>
        <v>#VALUE!</v>
      </c>
      <c r="H269" s="13" t="e">
        <f>SUMIF('[4]2.报价结算清单'!$F$2:$F$578,$A269,'[4]2.报价结算清单'!$N$2:$N$578)</f>
        <v>#VALUE!</v>
      </c>
      <c r="I269" s="15" t="e">
        <f>SUMIF('[4]2.报价结算清单'!$F$2:$F$578,A269,'[4]2.报价结算清单'!$P$2:$P$578)</f>
        <v>#VALUE!</v>
      </c>
    </row>
    <row r="270" spans="1:9" ht="15">
      <c r="A270" s="7" t="s">
        <v>1481</v>
      </c>
      <c r="B270" s="8" t="s">
        <v>1042</v>
      </c>
      <c r="C270" s="8" t="s">
        <v>1134</v>
      </c>
      <c r="D270" s="9" t="s">
        <v>1043</v>
      </c>
      <c r="E270" s="8" t="s">
        <v>34</v>
      </c>
      <c r="F270" s="12">
        <v>53</v>
      </c>
      <c r="G270" s="13" t="e">
        <f>SUMIF('[4]2.报价结算清单'!$F$2:$F$578,$A270,'[4]2.报价结算清单'!$L$2:$L$578)</f>
        <v>#VALUE!</v>
      </c>
      <c r="H270" s="13" t="e">
        <f>SUMIF('[4]2.报价结算清单'!$F$2:$F$578,$A270,'[4]2.报价结算清单'!$N$2:$N$578)</f>
        <v>#VALUE!</v>
      </c>
      <c r="I270" s="15" t="e">
        <f>SUMIF('[4]2.报价结算清单'!$F$2:$F$578,A270,'[4]2.报价结算清单'!$P$2:$P$578)</f>
        <v>#VALUE!</v>
      </c>
    </row>
    <row r="271" spans="1:9" ht="15">
      <c r="A271" s="7" t="s">
        <v>1482</v>
      </c>
      <c r="B271" s="8" t="s">
        <v>879</v>
      </c>
      <c r="C271" s="8" t="s">
        <v>1134</v>
      </c>
      <c r="D271" s="9" t="s">
        <v>880</v>
      </c>
      <c r="E271" s="8" t="s">
        <v>34</v>
      </c>
      <c r="F271" s="12">
        <v>106</v>
      </c>
      <c r="G271" s="13" t="e">
        <f>SUMIF('[4]2.报价结算清单'!$F$2:$F$578,$A271,'[4]2.报价结算清单'!$L$2:$L$578)</f>
        <v>#VALUE!</v>
      </c>
      <c r="H271" s="13" t="e">
        <f>SUMIF('[4]2.报价结算清单'!$F$2:$F$578,$A271,'[4]2.报价结算清单'!$N$2:$N$578)</f>
        <v>#VALUE!</v>
      </c>
      <c r="I271" s="15" t="e">
        <f>SUMIF('[4]2.报价结算清单'!$F$2:$F$578,A271,'[4]2.报价结算清单'!$P$2:$P$578)</f>
        <v>#VALUE!</v>
      </c>
    </row>
    <row r="272" spans="1:9" ht="15">
      <c r="A272" s="7" t="s">
        <v>1483</v>
      </c>
      <c r="B272" s="8" t="s">
        <v>53</v>
      </c>
      <c r="C272" s="8" t="s">
        <v>1134</v>
      </c>
      <c r="D272" s="9" t="s">
        <v>54</v>
      </c>
      <c r="E272" s="8" t="s">
        <v>2</v>
      </c>
      <c r="F272" s="12">
        <v>1400</v>
      </c>
      <c r="G272" s="13" t="e">
        <f>SUMIF('[4]2.报价结算清单'!$F$2:$F$578,$A272,'[4]2.报价结算清单'!$L$2:$L$578)</f>
        <v>#VALUE!</v>
      </c>
      <c r="H272" s="13" t="e">
        <f>SUMIF('[4]2.报价结算清单'!$F$2:$F$578,$A272,'[4]2.报价结算清单'!$N$2:$N$578)</f>
        <v>#VALUE!</v>
      </c>
      <c r="I272" s="15" t="e">
        <f>SUMIF('[4]2.报价结算清单'!$F$2:$F$578,A272,'[4]2.报价结算清单'!$P$2:$P$578)</f>
        <v>#VALUE!</v>
      </c>
    </row>
    <row r="273" spans="1:9" ht="15">
      <c r="A273" s="7" t="s">
        <v>1484</v>
      </c>
      <c r="B273" s="8" t="s">
        <v>55</v>
      </c>
      <c r="C273" s="8" t="s">
        <v>1134</v>
      </c>
      <c r="D273" s="9" t="s">
        <v>56</v>
      </c>
      <c r="E273" s="8" t="s">
        <v>2</v>
      </c>
      <c r="F273" s="12">
        <v>2433.33</v>
      </c>
      <c r="G273" s="13" t="e">
        <f>SUMIF('[4]2.报价结算清单'!$F$2:$F$578,$A273,'[4]2.报价结算清单'!$L$2:$L$578)</f>
        <v>#VALUE!</v>
      </c>
      <c r="H273" s="13" t="e">
        <f>SUMIF('[4]2.报价结算清单'!$F$2:$F$578,$A273,'[4]2.报价结算清单'!$N$2:$N$578)</f>
        <v>#VALUE!</v>
      </c>
      <c r="I273" s="15" t="e">
        <f>SUMIF('[4]2.报价结算清单'!$F$2:$F$578,A273,'[4]2.报价结算清单'!$P$2:$P$578)</f>
        <v>#VALUE!</v>
      </c>
    </row>
    <row r="274" spans="1:9" ht="15">
      <c r="A274" s="7" t="s">
        <v>1485</v>
      </c>
      <c r="B274" s="8" t="s">
        <v>742</v>
      </c>
      <c r="C274" s="8" t="s">
        <v>1134</v>
      </c>
      <c r="D274" s="9" t="s">
        <v>743</v>
      </c>
      <c r="E274" s="8" t="s">
        <v>2</v>
      </c>
      <c r="F274" s="12">
        <v>483.33</v>
      </c>
      <c r="G274" s="13" t="e">
        <f>SUMIF('[4]2.报价结算清单'!$F$2:$F$578,$A274,'[4]2.报价结算清单'!$L$2:$L$578)</f>
        <v>#VALUE!</v>
      </c>
      <c r="H274" s="13" t="e">
        <f>SUMIF('[4]2.报价结算清单'!$F$2:$F$578,$A274,'[4]2.报价结算清单'!$N$2:$N$578)</f>
        <v>#VALUE!</v>
      </c>
      <c r="I274" s="15" t="e">
        <f>SUMIF('[4]2.报价结算清单'!$F$2:$F$578,A274,'[4]2.报价结算清单'!$P$2:$P$578)</f>
        <v>#VALUE!</v>
      </c>
    </row>
    <row r="275" spans="1:9" ht="15">
      <c r="A275" s="7" t="s">
        <v>1486</v>
      </c>
      <c r="B275" s="8" t="s">
        <v>1026</v>
      </c>
      <c r="C275" s="8" t="s">
        <v>1134</v>
      </c>
      <c r="D275" s="9" t="s">
        <v>1027</v>
      </c>
      <c r="E275" s="8" t="s">
        <v>26</v>
      </c>
      <c r="F275" s="12">
        <v>486.67</v>
      </c>
      <c r="G275" s="13" t="e">
        <f>SUMIF('[4]2.报价结算清单'!$F$2:$F$578,$A275,'[4]2.报价结算清单'!$L$2:$L$578)</f>
        <v>#VALUE!</v>
      </c>
      <c r="H275" s="13" t="e">
        <f>SUMIF('[4]2.报价结算清单'!$F$2:$F$578,$A275,'[4]2.报价结算清单'!$N$2:$N$578)</f>
        <v>#VALUE!</v>
      </c>
      <c r="I275" s="15" t="e">
        <f>SUMIF('[4]2.报价结算清单'!$F$2:$F$578,A275,'[4]2.报价结算清单'!$P$2:$P$578)</f>
        <v>#VALUE!</v>
      </c>
    </row>
    <row r="276" spans="1:9" ht="15">
      <c r="A276" s="7" t="s">
        <v>1487</v>
      </c>
      <c r="B276" s="8" t="s">
        <v>24</v>
      </c>
      <c r="C276" s="8" t="s">
        <v>1134</v>
      </c>
      <c r="D276" s="9" t="s">
        <v>25</v>
      </c>
      <c r="E276" s="8" t="s">
        <v>26</v>
      </c>
      <c r="F276" s="12">
        <v>833.33</v>
      </c>
      <c r="G276" s="13" t="e">
        <f>SUMIF('[4]2.报价结算清单'!$F$2:$F$578,$A276,'[4]2.报价结算清单'!$L$2:$L$578)</f>
        <v>#VALUE!</v>
      </c>
      <c r="H276" s="13" t="e">
        <f>SUMIF('[4]2.报价结算清单'!$F$2:$F$578,$A276,'[4]2.报价结算清单'!$N$2:$N$578)</f>
        <v>#VALUE!</v>
      </c>
      <c r="I276" s="15" t="e">
        <f>SUMIF('[4]2.报价结算清单'!$F$2:$F$578,A276,'[4]2.报价结算清单'!$P$2:$P$578)</f>
        <v>#VALUE!</v>
      </c>
    </row>
    <row r="277" spans="1:9" ht="15">
      <c r="A277" s="7" t="s">
        <v>1488</v>
      </c>
      <c r="B277" s="8" t="s">
        <v>310</v>
      </c>
      <c r="C277" s="8" t="s">
        <v>1134</v>
      </c>
      <c r="D277" s="9" t="s">
        <v>311</v>
      </c>
      <c r="E277" s="8" t="s">
        <v>26</v>
      </c>
      <c r="F277" s="12">
        <v>1353.33</v>
      </c>
      <c r="G277" s="13" t="e">
        <f>SUMIF('[4]2.报价结算清单'!$F$2:$F$578,$A277,'[4]2.报价结算清单'!$L$2:$L$578)</f>
        <v>#VALUE!</v>
      </c>
      <c r="H277" s="13" t="e">
        <f>SUMIF('[4]2.报价结算清单'!$F$2:$F$578,$A277,'[4]2.报价结算清单'!$N$2:$N$578)</f>
        <v>#VALUE!</v>
      </c>
      <c r="I277" s="15" t="e">
        <f>SUMIF('[4]2.报价结算清单'!$F$2:$F$578,A277,'[4]2.报价结算清单'!$P$2:$P$578)</f>
        <v>#VALUE!</v>
      </c>
    </row>
    <row r="278" spans="1:9" ht="15">
      <c r="A278" s="7" t="s">
        <v>1489</v>
      </c>
      <c r="B278" s="8" t="s">
        <v>899</v>
      </c>
      <c r="C278" s="8" t="s">
        <v>1134</v>
      </c>
      <c r="D278" s="9" t="s">
        <v>900</v>
      </c>
      <c r="E278" s="8" t="s">
        <v>26</v>
      </c>
      <c r="F278" s="12">
        <v>1533.33</v>
      </c>
      <c r="G278" s="13" t="e">
        <f>SUMIF('[4]2.报价结算清单'!$F$2:$F$578,$A278,'[4]2.报价结算清单'!$L$2:$L$578)</f>
        <v>#VALUE!</v>
      </c>
      <c r="H278" s="13" t="e">
        <f>SUMIF('[4]2.报价结算清单'!$F$2:$F$578,$A278,'[4]2.报价结算清单'!$N$2:$N$578)</f>
        <v>#VALUE!</v>
      </c>
      <c r="I278" s="15" t="e">
        <f>SUMIF('[4]2.报价结算清单'!$F$2:$F$578,A278,'[4]2.报价结算清单'!$P$2:$P$578)</f>
        <v>#VALUE!</v>
      </c>
    </row>
    <row r="279" spans="1:9" ht="15">
      <c r="A279" s="7" t="s">
        <v>1490</v>
      </c>
      <c r="B279" s="8" t="s">
        <v>955</v>
      </c>
      <c r="C279" s="8" t="s">
        <v>1134</v>
      </c>
      <c r="D279" s="9" t="s">
        <v>956</v>
      </c>
      <c r="E279" s="8" t="s">
        <v>26</v>
      </c>
      <c r="F279" s="12">
        <v>1600</v>
      </c>
      <c r="G279" s="13" t="e">
        <f>SUMIF('[4]2.报价结算清单'!$F$2:$F$578,$A279,'[4]2.报价结算清单'!$L$2:$L$578)</f>
        <v>#VALUE!</v>
      </c>
      <c r="H279" s="13" t="e">
        <f>SUMIF('[4]2.报价结算清单'!$F$2:$F$578,$A279,'[4]2.报价结算清单'!$N$2:$N$578)</f>
        <v>#VALUE!</v>
      </c>
      <c r="I279" s="15" t="e">
        <f>SUMIF('[4]2.报价结算清单'!$F$2:$F$578,A279,'[4]2.报价结算清单'!$P$2:$P$578)</f>
        <v>#VALUE!</v>
      </c>
    </row>
    <row r="280" spans="1:9" ht="15">
      <c r="A280" s="7" t="s">
        <v>1491</v>
      </c>
      <c r="B280" s="8" t="s">
        <v>250</v>
      </c>
      <c r="C280" s="8" t="s">
        <v>1134</v>
      </c>
      <c r="D280" s="9" t="s">
        <v>251</v>
      </c>
      <c r="E280" s="8" t="s">
        <v>26</v>
      </c>
      <c r="F280" s="12">
        <v>2066.67</v>
      </c>
      <c r="G280" s="13" t="e">
        <f>SUMIF('[4]2.报价结算清单'!$F$2:$F$578,$A280,'[4]2.报价结算清单'!$L$2:$L$578)</f>
        <v>#VALUE!</v>
      </c>
      <c r="H280" s="13" t="e">
        <f>SUMIF('[4]2.报价结算清单'!$F$2:$F$578,$A280,'[4]2.报价结算清单'!$N$2:$N$578)</f>
        <v>#VALUE!</v>
      </c>
      <c r="I280" s="15" t="e">
        <f>SUMIF('[4]2.报价结算清单'!$F$2:$F$578,A280,'[4]2.报价结算清单'!$P$2:$P$578)</f>
        <v>#VALUE!</v>
      </c>
    </row>
    <row r="281" spans="1:9" ht="15">
      <c r="A281" s="7" t="s">
        <v>1492</v>
      </c>
      <c r="B281" s="8" t="s">
        <v>1024</v>
      </c>
      <c r="C281" s="8" t="s">
        <v>1134</v>
      </c>
      <c r="D281" s="9" t="s">
        <v>1025</v>
      </c>
      <c r="E281" s="8" t="s">
        <v>26</v>
      </c>
      <c r="F281" s="12">
        <v>2300</v>
      </c>
      <c r="G281" s="13" t="e">
        <f>SUMIF('[4]2.报价结算清单'!$F$2:$F$578,$A281,'[4]2.报价结算清单'!$L$2:$L$578)</f>
        <v>#VALUE!</v>
      </c>
      <c r="H281" s="13" t="e">
        <f>SUMIF('[4]2.报价结算清单'!$F$2:$F$578,$A281,'[4]2.报价结算清单'!$N$2:$N$578)</f>
        <v>#VALUE!</v>
      </c>
      <c r="I281" s="15" t="e">
        <f>SUMIF('[4]2.报价结算清单'!$F$2:$F$578,A281,'[4]2.报价结算清单'!$P$2:$P$578)</f>
        <v>#VALUE!</v>
      </c>
    </row>
    <row r="282" spans="1:9" ht="15">
      <c r="A282" s="7" t="s">
        <v>1493</v>
      </c>
      <c r="B282" s="8" t="s">
        <v>883</v>
      </c>
      <c r="C282" s="8" t="s">
        <v>1134</v>
      </c>
      <c r="D282" s="9" t="s">
        <v>884</v>
      </c>
      <c r="E282" s="8" t="s">
        <v>26</v>
      </c>
      <c r="F282" s="12">
        <v>2756</v>
      </c>
      <c r="G282" s="13" t="e">
        <f>SUMIF('[4]2.报价结算清单'!$F$2:$F$578,$A282,'[4]2.报价结算清单'!$L$2:$L$578)</f>
        <v>#VALUE!</v>
      </c>
      <c r="H282" s="13" t="e">
        <f>SUMIF('[4]2.报价结算清单'!$F$2:$F$578,$A282,'[4]2.报价结算清单'!$N$2:$N$578)</f>
        <v>#VALUE!</v>
      </c>
      <c r="I282" s="15" t="e">
        <f>SUMIF('[4]2.报价结算清单'!$F$2:$F$578,A282,'[4]2.报价结算清单'!$P$2:$P$578)</f>
        <v>#VALUE!</v>
      </c>
    </row>
    <row r="283" spans="1:9" ht="15">
      <c r="A283" s="7" t="s">
        <v>1494</v>
      </c>
      <c r="B283" s="8" t="s">
        <v>1117</v>
      </c>
      <c r="C283" s="8" t="s">
        <v>1134</v>
      </c>
      <c r="D283" s="9" t="s">
        <v>1118</v>
      </c>
      <c r="E283" s="8" t="s">
        <v>40</v>
      </c>
      <c r="F283" s="12">
        <v>7</v>
      </c>
      <c r="G283" s="13" t="e">
        <f>SUMIF('[4]2.报价结算清单'!$F$2:$F$578,$A283,'[4]2.报价结算清单'!$L$2:$L$578)</f>
        <v>#VALUE!</v>
      </c>
      <c r="H283" s="13" t="e">
        <f>SUMIF('[4]2.报价结算清单'!$F$2:$F$578,$A283,'[4]2.报价结算清单'!$N$2:$N$578)</f>
        <v>#VALUE!</v>
      </c>
      <c r="I283" s="15" t="e">
        <f>SUMIF('[4]2.报价结算清单'!$F$2:$F$578,A283,'[4]2.报价结算清单'!$P$2:$P$578)</f>
        <v>#VALUE!</v>
      </c>
    </row>
    <row r="284" spans="1:9" ht="15">
      <c r="A284" s="7" t="s">
        <v>1495</v>
      </c>
      <c r="B284" s="8" t="s">
        <v>513</v>
      </c>
      <c r="C284" s="8" t="s">
        <v>1134</v>
      </c>
      <c r="D284" s="9" t="s">
        <v>514</v>
      </c>
      <c r="E284" s="8" t="s">
        <v>40</v>
      </c>
      <c r="F284" s="12">
        <v>8.48</v>
      </c>
      <c r="G284" s="13" t="e">
        <f>SUMIF('[4]2.报价结算清单'!$F$2:$F$578,$A284,'[4]2.报价结算清单'!$L$2:$L$578)</f>
        <v>#VALUE!</v>
      </c>
      <c r="H284" s="13" t="e">
        <f>SUMIF('[4]2.报价结算清单'!$F$2:$F$578,$A284,'[4]2.报价结算清单'!$N$2:$N$578)</f>
        <v>#VALUE!</v>
      </c>
      <c r="I284" s="15" t="e">
        <f>SUMIF('[4]2.报价结算清单'!$F$2:$F$578,A284,'[4]2.报价结算清单'!$P$2:$P$578)</f>
        <v>#VALUE!</v>
      </c>
    </row>
    <row r="285" spans="1:9" ht="15">
      <c r="A285" s="7" t="s">
        <v>1496</v>
      </c>
      <c r="B285" s="8" t="s">
        <v>1084</v>
      </c>
      <c r="C285" s="8" t="s">
        <v>1134</v>
      </c>
      <c r="D285" s="9" t="s">
        <v>1085</v>
      </c>
      <c r="E285" s="8" t="s">
        <v>40</v>
      </c>
      <c r="F285" s="12">
        <v>9.5399999999999991</v>
      </c>
      <c r="G285" s="13" t="e">
        <f>SUMIF('[4]2.报价结算清单'!$F$2:$F$578,$A285,'[4]2.报价结算清单'!$L$2:$L$578)</f>
        <v>#VALUE!</v>
      </c>
      <c r="H285" s="13" t="e">
        <f>SUMIF('[4]2.报价结算清单'!$F$2:$F$578,$A285,'[4]2.报价结算清单'!$N$2:$N$578)</f>
        <v>#VALUE!</v>
      </c>
      <c r="I285" s="15" t="e">
        <f>SUMIF('[4]2.报价结算清单'!$F$2:$F$578,A285,'[4]2.报价结算清单'!$P$2:$P$578)</f>
        <v>#VALUE!</v>
      </c>
    </row>
    <row r="286" spans="1:9" ht="15">
      <c r="A286" s="7" t="s">
        <v>1497</v>
      </c>
      <c r="B286" s="8" t="s">
        <v>941</v>
      </c>
      <c r="C286" s="8" t="s">
        <v>1134</v>
      </c>
      <c r="D286" s="9" t="s">
        <v>942</v>
      </c>
      <c r="E286" s="8" t="s">
        <v>40</v>
      </c>
      <c r="F286" s="12">
        <v>10</v>
      </c>
      <c r="G286" s="13" t="e">
        <f>SUMIF('[4]2.报价结算清单'!$F$2:$F$578,$A286,'[4]2.报价结算清单'!$L$2:$L$578)</f>
        <v>#VALUE!</v>
      </c>
      <c r="H286" s="13" t="e">
        <f>SUMIF('[4]2.报价结算清单'!$F$2:$F$578,$A286,'[4]2.报价结算清单'!$N$2:$N$578)</f>
        <v>#VALUE!</v>
      </c>
      <c r="I286" s="15" t="e">
        <f>SUMIF('[4]2.报价结算清单'!$F$2:$F$578,A286,'[4]2.报价结算清单'!$P$2:$P$578)</f>
        <v>#VALUE!</v>
      </c>
    </row>
    <row r="287" spans="1:9" ht="15">
      <c r="A287" s="7" t="s">
        <v>1498</v>
      </c>
      <c r="B287" s="8" t="s">
        <v>653</v>
      </c>
      <c r="C287" s="8" t="s">
        <v>1134</v>
      </c>
      <c r="D287" s="9" t="s">
        <v>654</v>
      </c>
      <c r="E287" s="8" t="s">
        <v>40</v>
      </c>
      <c r="F287" s="12">
        <v>14</v>
      </c>
      <c r="G287" s="13" t="e">
        <f>SUMIF('[4]2.报价结算清单'!$F$2:$F$578,$A287,'[4]2.报价结算清单'!$L$2:$L$578)</f>
        <v>#VALUE!</v>
      </c>
      <c r="H287" s="13" t="e">
        <f>SUMIF('[4]2.报价结算清单'!$F$2:$F$578,$A287,'[4]2.报价结算清单'!$N$2:$N$578)</f>
        <v>#VALUE!</v>
      </c>
      <c r="I287" s="15" t="e">
        <f>SUMIF('[4]2.报价结算清单'!$F$2:$F$578,A287,'[4]2.报价结算清单'!$P$2:$P$578)</f>
        <v>#VALUE!</v>
      </c>
    </row>
    <row r="288" spans="1:9" ht="15">
      <c r="A288" s="7" t="s">
        <v>1499</v>
      </c>
      <c r="B288" s="8" t="s">
        <v>551</v>
      </c>
      <c r="C288" s="8" t="s">
        <v>1134</v>
      </c>
      <c r="D288" s="9" t="s">
        <v>552</v>
      </c>
      <c r="E288" s="8" t="s">
        <v>40</v>
      </c>
      <c r="F288" s="12">
        <v>18.02</v>
      </c>
      <c r="G288" s="13" t="e">
        <f>SUMIF('[4]2.报价结算清单'!$F$2:$F$578,$A288,'[4]2.报价结算清单'!$L$2:$L$578)</f>
        <v>#VALUE!</v>
      </c>
      <c r="H288" s="13" t="e">
        <f>SUMIF('[4]2.报价结算清单'!$F$2:$F$578,$A288,'[4]2.报价结算清单'!$N$2:$N$578)</f>
        <v>#VALUE!</v>
      </c>
      <c r="I288" s="15" t="e">
        <f>SUMIF('[4]2.报价结算清单'!$F$2:$F$578,A288,'[4]2.报价结算清单'!$P$2:$P$578)</f>
        <v>#VALUE!</v>
      </c>
    </row>
    <row r="289" spans="1:9" ht="30">
      <c r="A289" s="7" t="s">
        <v>1500</v>
      </c>
      <c r="B289" s="8" t="s">
        <v>426</v>
      </c>
      <c r="C289" s="8" t="s">
        <v>1136</v>
      </c>
      <c r="D289" s="9" t="s">
        <v>427</v>
      </c>
      <c r="E289" s="8" t="s">
        <v>5</v>
      </c>
      <c r="F289" s="12">
        <v>1060</v>
      </c>
      <c r="G289" s="13" t="e">
        <f>SUMIF('[4]2.报价结算清单'!$F$2:$F$578,$A289,'[4]2.报价结算清单'!$L$2:$L$578)</f>
        <v>#VALUE!</v>
      </c>
      <c r="H289" s="13" t="e">
        <f>SUMIF('[4]2.报价结算清单'!$F$2:$F$578,$A289,'[4]2.报价结算清单'!$N$2:$N$578)</f>
        <v>#VALUE!</v>
      </c>
      <c r="I289" s="15" t="e">
        <f>SUMIF('[4]2.报价结算清单'!$F$2:$F$578,A289,'[4]2.报价结算清单'!$P$2:$P$578)</f>
        <v>#VALUE!</v>
      </c>
    </row>
    <row r="290" spans="1:9" ht="30">
      <c r="A290" s="7" t="s">
        <v>1501</v>
      </c>
      <c r="B290" s="8" t="s">
        <v>913</v>
      </c>
      <c r="C290" s="8" t="s">
        <v>1136</v>
      </c>
      <c r="D290" s="9" t="s">
        <v>914</v>
      </c>
      <c r="E290" s="8" t="s">
        <v>5</v>
      </c>
      <c r="F290" s="12">
        <v>742</v>
      </c>
      <c r="G290" s="13" t="e">
        <f>SUMIF('[4]2.报价结算清单'!$F$2:$F$578,$A290,'[4]2.报价结算清单'!$L$2:$L$578)</f>
        <v>#VALUE!</v>
      </c>
      <c r="H290" s="13" t="e">
        <f>SUMIF('[4]2.报价结算清单'!$F$2:$F$578,$A290,'[4]2.报价结算清单'!$N$2:$N$578)</f>
        <v>#VALUE!</v>
      </c>
      <c r="I290" s="15" t="e">
        <f>SUMIF('[4]2.报价结算清单'!$F$2:$F$578,A290,'[4]2.报价结算清单'!$P$2:$P$578)</f>
        <v>#VALUE!</v>
      </c>
    </row>
    <row r="291" spans="1:9" ht="30">
      <c r="A291" s="7" t="s">
        <v>1502</v>
      </c>
      <c r="B291" s="8" t="s">
        <v>499</v>
      </c>
      <c r="C291" s="8" t="s">
        <v>1136</v>
      </c>
      <c r="D291" s="9" t="s">
        <v>500</v>
      </c>
      <c r="E291" s="8" t="s">
        <v>5</v>
      </c>
      <c r="F291" s="12">
        <v>466.4</v>
      </c>
      <c r="G291" s="13" t="e">
        <f>SUMIF('[4]2.报价结算清单'!$F$2:$F$578,$A291,'[4]2.报价结算清单'!$L$2:$L$578)</f>
        <v>#VALUE!</v>
      </c>
      <c r="H291" s="13" t="e">
        <f>SUMIF('[4]2.报价结算清单'!$F$2:$F$578,$A291,'[4]2.报价结算清单'!$N$2:$N$578)</f>
        <v>#VALUE!</v>
      </c>
      <c r="I291" s="15" t="e">
        <f>SUMIF('[4]2.报价结算清单'!$F$2:$F$578,A291,'[4]2.报价结算清单'!$P$2:$P$578)</f>
        <v>#VALUE!</v>
      </c>
    </row>
    <row r="292" spans="1:9" ht="30">
      <c r="A292" s="7" t="s">
        <v>1503</v>
      </c>
      <c r="B292" s="8" t="s">
        <v>1028</v>
      </c>
      <c r="C292" s="8" t="s">
        <v>1136</v>
      </c>
      <c r="D292" s="9" t="s">
        <v>1029</v>
      </c>
      <c r="E292" s="8" t="s">
        <v>5</v>
      </c>
      <c r="F292" s="12">
        <v>371</v>
      </c>
      <c r="G292" s="13" t="e">
        <f>SUMIF('[4]2.报价结算清单'!$F$2:$F$578,$A292,'[4]2.报价结算清单'!$L$2:$L$578)</f>
        <v>#VALUE!</v>
      </c>
      <c r="H292" s="13" t="e">
        <f>SUMIF('[4]2.报价结算清单'!$F$2:$F$578,$A292,'[4]2.报价结算清单'!$N$2:$N$578)</f>
        <v>#VALUE!</v>
      </c>
      <c r="I292" s="15" t="e">
        <f>SUMIF('[4]2.报价结算清单'!$F$2:$F$578,A292,'[4]2.报价结算清单'!$P$2:$P$578)</f>
        <v>#VALUE!</v>
      </c>
    </row>
    <row r="293" spans="1:9" ht="30">
      <c r="A293" s="7" t="s">
        <v>1504</v>
      </c>
      <c r="B293" s="8" t="s">
        <v>460</v>
      </c>
      <c r="C293" s="8" t="s">
        <v>1136</v>
      </c>
      <c r="D293" s="9" t="s">
        <v>461</v>
      </c>
      <c r="E293" s="8" t="s">
        <v>5</v>
      </c>
      <c r="F293" s="12">
        <v>400</v>
      </c>
      <c r="G293" s="13" t="e">
        <f>SUMIF('[4]2.报价结算清单'!$F$2:$F$578,$A293,'[4]2.报价结算清单'!$L$2:$L$578)</f>
        <v>#VALUE!</v>
      </c>
      <c r="H293" s="13" t="e">
        <f>SUMIF('[4]2.报价结算清单'!$F$2:$F$578,$A293,'[4]2.报价结算清单'!$N$2:$N$578)</f>
        <v>#VALUE!</v>
      </c>
      <c r="I293" s="15" t="e">
        <f>SUMIF('[4]2.报价结算清单'!$F$2:$F$578,A293,'[4]2.报价结算清单'!$P$2:$P$578)</f>
        <v>#VALUE!</v>
      </c>
    </row>
    <row r="294" spans="1:9" ht="15">
      <c r="A294" s="7" t="s">
        <v>1505</v>
      </c>
      <c r="B294" s="8" t="s">
        <v>1078</v>
      </c>
      <c r="C294" s="8" t="s">
        <v>1136</v>
      </c>
      <c r="D294" s="9" t="s">
        <v>1079</v>
      </c>
      <c r="E294" s="8" t="s">
        <v>5</v>
      </c>
      <c r="F294" s="12">
        <v>750</v>
      </c>
      <c r="G294" s="13" t="e">
        <f>SUMIF('[4]2.报价结算清单'!$F$2:$F$578,$A294,'[4]2.报价结算清单'!$L$2:$L$578)</f>
        <v>#VALUE!</v>
      </c>
      <c r="H294" s="13" t="e">
        <f>SUMIF('[4]2.报价结算清单'!$F$2:$F$578,$A294,'[4]2.报价结算清单'!$N$2:$N$578)</f>
        <v>#VALUE!</v>
      </c>
      <c r="I294" s="15" t="e">
        <f>SUMIF('[4]2.报价结算清单'!$F$2:$F$578,A294,'[4]2.报价结算清单'!$P$2:$P$578)</f>
        <v>#VALUE!</v>
      </c>
    </row>
    <row r="295" spans="1:9" ht="15">
      <c r="A295" s="7" t="s">
        <v>1506</v>
      </c>
      <c r="B295" s="8" t="s">
        <v>746</v>
      </c>
      <c r="C295" s="8" t="s">
        <v>1136</v>
      </c>
      <c r="D295" s="9" t="s">
        <v>747</v>
      </c>
      <c r="E295" s="8" t="s">
        <v>5</v>
      </c>
      <c r="F295" s="12">
        <v>848</v>
      </c>
      <c r="G295" s="13" t="e">
        <f>SUMIF('[4]2.报价结算清单'!$F$2:$F$578,$A295,'[4]2.报价结算清单'!$L$2:$L$578)</f>
        <v>#VALUE!</v>
      </c>
      <c r="H295" s="13" t="e">
        <f>SUMIF('[4]2.报价结算清单'!$F$2:$F$578,$A295,'[4]2.报价结算清单'!$N$2:$N$578)</f>
        <v>#VALUE!</v>
      </c>
      <c r="I295" s="15" t="e">
        <f>SUMIF('[4]2.报价结算清单'!$F$2:$F$578,A295,'[4]2.报价结算清单'!$P$2:$P$578)</f>
        <v>#VALUE!</v>
      </c>
    </row>
    <row r="296" spans="1:9" ht="30">
      <c r="A296" s="7" t="s">
        <v>1507</v>
      </c>
      <c r="B296" s="8" t="s">
        <v>861</v>
      </c>
      <c r="C296" s="8" t="s">
        <v>1136</v>
      </c>
      <c r="D296" s="9" t="s">
        <v>862</v>
      </c>
      <c r="E296" s="8" t="s">
        <v>5</v>
      </c>
      <c r="F296" s="12">
        <v>530</v>
      </c>
      <c r="G296" s="13" t="e">
        <f>SUMIF('[4]2.报价结算清单'!$F$2:$F$578,$A296,'[4]2.报价结算清单'!$L$2:$L$578)</f>
        <v>#VALUE!</v>
      </c>
      <c r="H296" s="13" t="e">
        <f>SUMIF('[4]2.报价结算清单'!$F$2:$F$578,$A296,'[4]2.报价结算清单'!$N$2:$N$578)</f>
        <v>#VALUE!</v>
      </c>
      <c r="I296" s="15" t="e">
        <f>SUMIF('[4]2.报价结算清单'!$F$2:$F$578,A296,'[4]2.报价结算清单'!$P$2:$P$578)</f>
        <v>#VALUE!</v>
      </c>
    </row>
    <row r="297" spans="1:9" ht="30">
      <c r="A297" s="7" t="s">
        <v>1508</v>
      </c>
      <c r="B297" s="8" t="s">
        <v>466</v>
      </c>
      <c r="C297" s="8" t="s">
        <v>1136</v>
      </c>
      <c r="D297" s="9" t="s">
        <v>467</v>
      </c>
      <c r="E297" s="8" t="s">
        <v>5</v>
      </c>
      <c r="F297" s="12">
        <v>371</v>
      </c>
      <c r="G297" s="13" t="e">
        <f>SUMIF('[4]2.报价结算清单'!$F$2:$F$578,$A297,'[4]2.报价结算清单'!$L$2:$L$578)</f>
        <v>#VALUE!</v>
      </c>
      <c r="H297" s="13" t="e">
        <f>SUMIF('[4]2.报价结算清单'!$F$2:$F$578,$A297,'[4]2.报价结算清单'!$N$2:$N$578)</f>
        <v>#VALUE!</v>
      </c>
      <c r="I297" s="15" t="e">
        <f>SUMIF('[4]2.报价结算清单'!$F$2:$F$578,A297,'[4]2.报价结算清单'!$P$2:$P$578)</f>
        <v>#VALUE!</v>
      </c>
    </row>
    <row r="298" spans="1:9" ht="30">
      <c r="A298" s="7" t="s">
        <v>1509</v>
      </c>
      <c r="B298" s="8" t="s">
        <v>330</v>
      </c>
      <c r="C298" s="8" t="s">
        <v>1136</v>
      </c>
      <c r="D298" s="9" t="s">
        <v>331</v>
      </c>
      <c r="E298" s="8" t="s">
        <v>5</v>
      </c>
      <c r="F298" s="12">
        <v>318</v>
      </c>
      <c r="G298" s="13" t="e">
        <f>SUMIF('[4]2.报价结算清单'!$F$2:$F$578,$A298,'[4]2.报价结算清单'!$L$2:$L$578)</f>
        <v>#VALUE!</v>
      </c>
      <c r="H298" s="13" t="e">
        <f>SUMIF('[4]2.报价结算清单'!$F$2:$F$578,$A298,'[4]2.报价结算清单'!$N$2:$N$578)</f>
        <v>#VALUE!</v>
      </c>
      <c r="I298" s="15" t="e">
        <f>SUMIF('[4]2.报价结算清单'!$F$2:$F$578,A298,'[4]2.报价结算清单'!$P$2:$P$578)</f>
        <v>#VALUE!</v>
      </c>
    </row>
    <row r="299" spans="1:9" ht="30">
      <c r="A299" s="7" t="s">
        <v>1510</v>
      </c>
      <c r="B299" s="8" t="s">
        <v>448</v>
      </c>
      <c r="C299" s="8" t="s">
        <v>1136</v>
      </c>
      <c r="D299" s="9" t="s">
        <v>449</v>
      </c>
      <c r="E299" s="8" t="s">
        <v>5</v>
      </c>
      <c r="F299" s="12">
        <v>1060</v>
      </c>
      <c r="G299" s="13" t="e">
        <f>SUMIF('[4]2.报价结算清单'!$F$2:$F$578,$A299,'[4]2.报价结算清单'!$L$2:$L$578)</f>
        <v>#VALUE!</v>
      </c>
      <c r="H299" s="13" t="e">
        <f>SUMIF('[4]2.报价结算清单'!$F$2:$F$578,$A299,'[4]2.报价结算清单'!$N$2:$N$578)</f>
        <v>#VALUE!</v>
      </c>
      <c r="I299" s="15" t="e">
        <f>SUMIF('[4]2.报价结算清单'!$F$2:$F$578,A299,'[4]2.报价结算清单'!$P$2:$P$578)</f>
        <v>#VALUE!</v>
      </c>
    </row>
    <row r="300" spans="1:9" ht="30">
      <c r="A300" s="7" t="s">
        <v>1511</v>
      </c>
      <c r="B300" s="8" t="s">
        <v>714</v>
      </c>
      <c r="C300" s="8" t="s">
        <v>1136</v>
      </c>
      <c r="D300" s="9" t="s">
        <v>715</v>
      </c>
      <c r="E300" s="8" t="s">
        <v>5</v>
      </c>
      <c r="F300" s="12">
        <v>848</v>
      </c>
      <c r="G300" s="13" t="e">
        <f>SUMIF('[4]2.报价结算清单'!$F$2:$F$578,$A300,'[4]2.报价结算清单'!$L$2:$L$578)</f>
        <v>#VALUE!</v>
      </c>
      <c r="H300" s="13" t="e">
        <f>SUMIF('[4]2.报价结算清单'!$F$2:$F$578,$A300,'[4]2.报价结算清单'!$N$2:$N$578)</f>
        <v>#VALUE!</v>
      </c>
      <c r="I300" s="15" t="e">
        <f>SUMIF('[4]2.报价结算清单'!$F$2:$F$578,A300,'[4]2.报价结算清单'!$P$2:$P$578)</f>
        <v>#VALUE!</v>
      </c>
    </row>
    <row r="301" spans="1:9" ht="30">
      <c r="A301" s="7" t="s">
        <v>1512</v>
      </c>
      <c r="B301" s="8" t="s">
        <v>51</v>
      </c>
      <c r="C301" s="8" t="s">
        <v>1136</v>
      </c>
      <c r="D301" s="9" t="s">
        <v>52</v>
      </c>
      <c r="E301" s="8" t="s">
        <v>5</v>
      </c>
      <c r="F301" s="12">
        <v>530</v>
      </c>
      <c r="G301" s="13" t="e">
        <f>SUMIF('[4]2.报价结算清单'!$F$2:$F$578,$A301,'[4]2.报价结算清单'!$L$2:$L$578)</f>
        <v>#VALUE!</v>
      </c>
      <c r="H301" s="13" t="e">
        <f>SUMIF('[4]2.报价结算清单'!$F$2:$F$578,$A301,'[4]2.报价结算清单'!$N$2:$N$578)</f>
        <v>#VALUE!</v>
      </c>
      <c r="I301" s="15" t="e">
        <f>SUMIF('[4]2.报价结算清单'!$F$2:$F$578,A301,'[4]2.报价结算清单'!$P$2:$P$578)</f>
        <v>#VALUE!</v>
      </c>
    </row>
    <row r="302" spans="1:9" ht="30">
      <c r="A302" s="7" t="s">
        <v>1513</v>
      </c>
      <c r="B302" s="8" t="s">
        <v>135</v>
      </c>
      <c r="C302" s="8" t="s">
        <v>1136</v>
      </c>
      <c r="D302" s="9" t="s">
        <v>136</v>
      </c>
      <c r="E302" s="8" t="s">
        <v>5</v>
      </c>
      <c r="F302" s="12">
        <v>424</v>
      </c>
      <c r="G302" s="13" t="e">
        <f>SUMIF('[4]2.报价结算清单'!$F$2:$F$578,$A302,'[4]2.报价结算清单'!$L$2:$L$578)</f>
        <v>#VALUE!</v>
      </c>
      <c r="H302" s="13" t="e">
        <f>SUMIF('[4]2.报价结算清单'!$F$2:$F$578,$A302,'[4]2.报价结算清单'!$N$2:$N$578)</f>
        <v>#VALUE!</v>
      </c>
      <c r="I302" s="15" t="e">
        <f>SUMIF('[4]2.报价结算清单'!$F$2:$F$578,A302,'[4]2.报价结算清单'!$P$2:$P$578)</f>
        <v>#VALUE!</v>
      </c>
    </row>
    <row r="303" spans="1:9" ht="15">
      <c r="A303" s="7" t="s">
        <v>1514</v>
      </c>
      <c r="B303" s="8" t="s">
        <v>324</v>
      </c>
      <c r="C303" s="8" t="s">
        <v>1136</v>
      </c>
      <c r="D303" s="9" t="s">
        <v>325</v>
      </c>
      <c r="E303" s="8" t="s">
        <v>2</v>
      </c>
      <c r="F303" s="12">
        <v>1060</v>
      </c>
      <c r="G303" s="13" t="e">
        <f>SUMIF('[4]2.报价结算清单'!$F$2:$F$578,$A303,'[4]2.报价结算清单'!$L$2:$L$578)</f>
        <v>#VALUE!</v>
      </c>
      <c r="H303" s="13" t="e">
        <f>SUMIF('[4]2.报价结算清单'!$F$2:$F$578,$A303,'[4]2.报价结算清单'!$N$2:$N$578)</f>
        <v>#VALUE!</v>
      </c>
      <c r="I303" s="15" t="e">
        <f>SUMIF('[4]2.报价结算清单'!$F$2:$F$578,A303,'[4]2.报价结算清单'!$P$2:$P$578)</f>
        <v>#VALUE!</v>
      </c>
    </row>
    <row r="304" spans="1:9" ht="15">
      <c r="A304" s="7" t="s">
        <v>1515</v>
      </c>
      <c r="B304" s="8" t="s">
        <v>939</v>
      </c>
      <c r="C304" s="8" t="s">
        <v>1136</v>
      </c>
      <c r="D304" s="9" t="s">
        <v>940</v>
      </c>
      <c r="E304" s="8" t="s">
        <v>2</v>
      </c>
      <c r="F304" s="12">
        <v>8480</v>
      </c>
      <c r="G304" s="13" t="e">
        <f>SUMIF('[4]2.报价结算清单'!$F$2:$F$578,$A304,'[4]2.报价结算清单'!$L$2:$L$578)</f>
        <v>#VALUE!</v>
      </c>
      <c r="H304" s="13" t="e">
        <f>SUMIF('[4]2.报价结算清单'!$F$2:$F$578,$A304,'[4]2.报价结算清单'!$N$2:$N$578)</f>
        <v>#VALUE!</v>
      </c>
      <c r="I304" s="15" t="e">
        <f>SUMIF('[4]2.报价结算清单'!$F$2:$F$578,A304,'[4]2.报价结算清单'!$P$2:$P$578)</f>
        <v>#VALUE!</v>
      </c>
    </row>
    <row r="305" spans="1:9" ht="15">
      <c r="A305" s="7" t="s">
        <v>1516</v>
      </c>
      <c r="B305" s="8" t="s">
        <v>491</v>
      </c>
      <c r="C305" s="8" t="s">
        <v>1136</v>
      </c>
      <c r="D305" s="9" t="s">
        <v>492</v>
      </c>
      <c r="E305" s="8" t="s">
        <v>2</v>
      </c>
      <c r="F305" s="12">
        <v>10600</v>
      </c>
      <c r="G305" s="13" t="e">
        <f>SUMIF('[4]2.报价结算清单'!$F$2:$F$578,$A305,'[4]2.报价结算清单'!$L$2:$L$578)</f>
        <v>#VALUE!</v>
      </c>
      <c r="H305" s="13" t="e">
        <f>SUMIF('[4]2.报价结算清单'!$F$2:$F$578,$A305,'[4]2.报价结算清单'!$N$2:$N$578)</f>
        <v>#VALUE!</v>
      </c>
      <c r="I305" s="15" t="e">
        <f>SUMIF('[4]2.报价结算清单'!$F$2:$F$578,A305,'[4]2.报价结算清单'!$P$2:$P$578)</f>
        <v>#VALUE!</v>
      </c>
    </row>
    <row r="306" spans="1:9" ht="30">
      <c r="A306" s="7" t="s">
        <v>1517</v>
      </c>
      <c r="B306" s="8" t="s">
        <v>720</v>
      </c>
      <c r="C306" s="8" t="s">
        <v>1136</v>
      </c>
      <c r="D306" s="9" t="s">
        <v>721</v>
      </c>
      <c r="E306" s="8" t="s">
        <v>2</v>
      </c>
      <c r="F306" s="12">
        <v>3816</v>
      </c>
      <c r="G306" s="13" t="e">
        <f>SUMIF('[4]2.报价结算清单'!$F$2:$F$578,$A306,'[4]2.报价结算清单'!$L$2:$L$578)</f>
        <v>#VALUE!</v>
      </c>
      <c r="H306" s="13" t="e">
        <f>SUMIF('[4]2.报价结算清单'!$F$2:$F$578,$A306,'[4]2.报价结算清单'!$N$2:$N$578)</f>
        <v>#VALUE!</v>
      </c>
      <c r="I306" s="15" t="e">
        <f>SUMIF('[4]2.报价结算清单'!$F$2:$F$578,A306,'[4]2.报价结算清单'!$P$2:$P$578)</f>
        <v>#VALUE!</v>
      </c>
    </row>
    <row r="307" spans="1:9" ht="30">
      <c r="A307" s="7" t="s">
        <v>1518</v>
      </c>
      <c r="B307" s="8" t="s">
        <v>262</v>
      </c>
      <c r="C307" s="8" t="s">
        <v>1136</v>
      </c>
      <c r="D307" s="9" t="s">
        <v>263</v>
      </c>
      <c r="E307" s="8" t="s">
        <v>2</v>
      </c>
      <c r="F307" s="12">
        <v>3180</v>
      </c>
      <c r="G307" s="13" t="e">
        <f>SUMIF('[4]2.报价结算清单'!$F$2:$F$578,$A307,'[4]2.报价结算清单'!$L$2:$L$578)</f>
        <v>#VALUE!</v>
      </c>
      <c r="H307" s="13" t="e">
        <f>SUMIF('[4]2.报价结算清单'!$F$2:$F$578,$A307,'[4]2.报价结算清单'!$N$2:$N$578)</f>
        <v>#VALUE!</v>
      </c>
      <c r="I307" s="15" t="e">
        <f>SUMIF('[4]2.报价结算清单'!$F$2:$F$578,A307,'[4]2.报价结算清单'!$P$2:$P$578)</f>
        <v>#VALUE!</v>
      </c>
    </row>
    <row r="308" spans="1:9" ht="30">
      <c r="A308" s="7" t="s">
        <v>1519</v>
      </c>
      <c r="B308" s="8" t="s">
        <v>822</v>
      </c>
      <c r="C308" s="8" t="s">
        <v>1136</v>
      </c>
      <c r="D308" s="9" t="s">
        <v>823</v>
      </c>
      <c r="E308" s="8" t="s">
        <v>2</v>
      </c>
      <c r="F308" s="12">
        <v>1590</v>
      </c>
      <c r="G308" s="13" t="e">
        <f>SUMIF('[4]2.报价结算清单'!$F$2:$F$578,$A308,'[4]2.报价结算清单'!$L$2:$L$578)</f>
        <v>#VALUE!</v>
      </c>
      <c r="H308" s="13" t="e">
        <f>SUMIF('[4]2.报价结算清单'!$F$2:$F$578,$A308,'[4]2.报价结算清单'!$N$2:$N$578)</f>
        <v>#VALUE!</v>
      </c>
      <c r="I308" s="15" t="e">
        <f>SUMIF('[4]2.报价结算清单'!$F$2:$F$578,A308,'[4]2.报价结算清单'!$P$2:$P$578)</f>
        <v>#VALUE!</v>
      </c>
    </row>
    <row r="309" spans="1:9" ht="30">
      <c r="A309" s="7" t="s">
        <v>1520</v>
      </c>
      <c r="B309" s="8" t="s">
        <v>1105</v>
      </c>
      <c r="C309" s="8" t="s">
        <v>1136</v>
      </c>
      <c r="D309" s="9" t="s">
        <v>1106</v>
      </c>
      <c r="E309" s="8" t="s">
        <v>2</v>
      </c>
      <c r="F309" s="12">
        <v>848</v>
      </c>
      <c r="G309" s="13" t="e">
        <f>SUMIF('[4]2.报价结算清单'!$F$2:$F$578,$A309,'[4]2.报价结算清单'!$L$2:$L$578)</f>
        <v>#VALUE!</v>
      </c>
      <c r="H309" s="13" t="e">
        <f>SUMIF('[4]2.报价结算清单'!$F$2:$F$578,$A309,'[4]2.报价结算清单'!$N$2:$N$578)</f>
        <v>#VALUE!</v>
      </c>
      <c r="I309" s="15" t="e">
        <f>SUMIF('[4]2.报价结算清单'!$F$2:$F$578,A309,'[4]2.报价结算清单'!$P$2:$P$578)</f>
        <v>#VALUE!</v>
      </c>
    </row>
    <row r="310" spans="1:9" ht="30">
      <c r="A310" s="7" t="s">
        <v>1521</v>
      </c>
      <c r="B310" s="8" t="s">
        <v>414</v>
      </c>
      <c r="C310" s="8" t="s">
        <v>1136</v>
      </c>
      <c r="D310" s="9" t="s">
        <v>415</v>
      </c>
      <c r="E310" s="8" t="s">
        <v>8</v>
      </c>
      <c r="F310" s="12">
        <v>848</v>
      </c>
      <c r="G310" s="13" t="e">
        <f>SUMIF('[4]2.报价结算清单'!$F$2:$F$578,$A310,'[4]2.报价结算清单'!$L$2:$L$578)</f>
        <v>#VALUE!</v>
      </c>
      <c r="H310" s="13" t="e">
        <f>SUMIF('[4]2.报价结算清单'!$F$2:$F$578,$A310,'[4]2.报价结算清单'!$N$2:$N$578)</f>
        <v>#VALUE!</v>
      </c>
      <c r="I310" s="15" t="e">
        <f>SUMIF('[4]2.报价结算清单'!$F$2:$F$578,A310,'[4]2.报价结算清单'!$P$2:$P$578)</f>
        <v>#VALUE!</v>
      </c>
    </row>
    <row r="311" spans="1:9" ht="30">
      <c r="A311" s="7" t="s">
        <v>1522</v>
      </c>
      <c r="B311" s="8" t="s">
        <v>235</v>
      </c>
      <c r="C311" s="8" t="s">
        <v>1136</v>
      </c>
      <c r="D311" s="9" t="s">
        <v>236</v>
      </c>
      <c r="E311" s="8" t="s">
        <v>8</v>
      </c>
      <c r="F311" s="12">
        <v>848</v>
      </c>
      <c r="G311" s="13" t="e">
        <f>SUMIF('[4]2.报价结算清单'!$F$2:$F$578,$A311,'[4]2.报价结算清单'!$L$2:$L$578)</f>
        <v>#VALUE!</v>
      </c>
      <c r="H311" s="13" t="e">
        <f>SUMIF('[4]2.报价结算清单'!$F$2:$F$578,$A311,'[4]2.报价结算清单'!$N$2:$N$578)</f>
        <v>#VALUE!</v>
      </c>
      <c r="I311" s="15" t="e">
        <f>SUMIF('[4]2.报价结算清单'!$F$2:$F$578,A311,'[4]2.报价结算清单'!$P$2:$P$578)</f>
        <v>#VALUE!</v>
      </c>
    </row>
    <row r="312" spans="1:9" ht="30">
      <c r="A312" s="7" t="s">
        <v>1523</v>
      </c>
      <c r="B312" s="8" t="s">
        <v>651</v>
      </c>
      <c r="C312" s="8" t="s">
        <v>1136</v>
      </c>
      <c r="D312" s="9" t="s">
        <v>652</v>
      </c>
      <c r="E312" s="8" t="s">
        <v>8</v>
      </c>
      <c r="F312" s="12">
        <v>848</v>
      </c>
      <c r="G312" s="13" t="e">
        <f>SUMIF('[4]2.报价结算清单'!$F$2:$F$578,$A312,'[4]2.报价结算清单'!$L$2:$L$578)</f>
        <v>#VALUE!</v>
      </c>
      <c r="H312" s="13" t="e">
        <f>SUMIF('[4]2.报价结算清单'!$F$2:$F$578,$A312,'[4]2.报价结算清单'!$N$2:$N$578)</f>
        <v>#VALUE!</v>
      </c>
      <c r="I312" s="15" t="e">
        <f>SUMIF('[4]2.报价结算清单'!$F$2:$F$578,A312,'[4]2.报价结算清单'!$P$2:$P$578)</f>
        <v>#VALUE!</v>
      </c>
    </row>
    <row r="313" spans="1:9" ht="30">
      <c r="A313" s="7" t="s">
        <v>1524</v>
      </c>
      <c r="B313" s="8" t="s">
        <v>171</v>
      </c>
      <c r="C313" s="8" t="s">
        <v>1136</v>
      </c>
      <c r="D313" s="9" t="s">
        <v>172</v>
      </c>
      <c r="E313" s="8" t="s">
        <v>173</v>
      </c>
      <c r="F313" s="12">
        <v>848</v>
      </c>
      <c r="G313" s="13" t="e">
        <f>SUMIF('[4]2.报价结算清单'!$F$2:$F$578,$A313,'[4]2.报价结算清单'!$L$2:$L$578)</f>
        <v>#VALUE!</v>
      </c>
      <c r="H313" s="13" t="e">
        <f>SUMIF('[4]2.报价结算清单'!$F$2:$F$578,$A313,'[4]2.报价结算清单'!$N$2:$N$578)</f>
        <v>#VALUE!</v>
      </c>
      <c r="I313" s="15" t="e">
        <f>SUMIF('[4]2.报价结算清单'!$F$2:$F$578,A313,'[4]2.报价结算清单'!$P$2:$P$578)</f>
        <v>#VALUE!</v>
      </c>
    </row>
    <row r="314" spans="1:9" ht="30">
      <c r="A314" s="7" t="s">
        <v>1525</v>
      </c>
      <c r="B314" s="8" t="s">
        <v>881</v>
      </c>
      <c r="C314" s="8" t="s">
        <v>1136</v>
      </c>
      <c r="D314" s="9" t="s">
        <v>882</v>
      </c>
      <c r="E314" s="8" t="s">
        <v>173</v>
      </c>
      <c r="F314" s="12">
        <v>636</v>
      </c>
      <c r="G314" s="13" t="e">
        <f>SUMIF('[4]2.报价结算清单'!$F$2:$F$578,$A314,'[4]2.报价结算清单'!$L$2:$L$578)</f>
        <v>#VALUE!</v>
      </c>
      <c r="H314" s="13" t="e">
        <f>SUMIF('[4]2.报价结算清单'!$F$2:$F$578,$A314,'[4]2.报价结算清单'!$N$2:$N$578)</f>
        <v>#VALUE!</v>
      </c>
      <c r="I314" s="15" t="e">
        <f>SUMIF('[4]2.报价结算清单'!$F$2:$F$578,A314,'[4]2.报价结算清单'!$P$2:$P$578)</f>
        <v>#VALUE!</v>
      </c>
    </row>
    <row r="315" spans="1:9" ht="30">
      <c r="A315" s="7" t="s">
        <v>1526</v>
      </c>
      <c r="B315" s="8" t="s">
        <v>254</v>
      </c>
      <c r="C315" s="8" t="s">
        <v>1136</v>
      </c>
      <c r="D315" s="9" t="s">
        <v>255</v>
      </c>
      <c r="E315" s="8" t="s">
        <v>173</v>
      </c>
      <c r="F315" s="12">
        <v>530</v>
      </c>
      <c r="G315" s="13" t="e">
        <f>SUMIF('[4]2.报价结算清单'!$F$2:$F$578,$A315,'[4]2.报价结算清单'!$L$2:$L$578)</f>
        <v>#VALUE!</v>
      </c>
      <c r="H315" s="13" t="e">
        <f>SUMIF('[4]2.报价结算清单'!$F$2:$F$578,$A315,'[4]2.报价结算清单'!$N$2:$N$578)</f>
        <v>#VALUE!</v>
      </c>
      <c r="I315" s="15" t="e">
        <f>SUMIF('[4]2.报价结算清单'!$F$2:$F$578,A315,'[4]2.报价结算清单'!$P$2:$P$578)</f>
        <v>#VALUE!</v>
      </c>
    </row>
    <row r="316" spans="1:9" ht="30">
      <c r="A316" s="7" t="s">
        <v>1527</v>
      </c>
      <c r="B316" s="8" t="s">
        <v>398</v>
      </c>
      <c r="C316" s="8" t="s">
        <v>1136</v>
      </c>
      <c r="D316" s="9" t="s">
        <v>399</v>
      </c>
      <c r="E316" s="8" t="s">
        <v>173</v>
      </c>
      <c r="F316" s="12">
        <v>424</v>
      </c>
      <c r="G316" s="13" t="e">
        <f>SUMIF('[4]2.报价结算清单'!$F$2:$F$578,$A316,'[4]2.报价结算清单'!$L$2:$L$578)</f>
        <v>#VALUE!</v>
      </c>
      <c r="H316" s="13" t="e">
        <f>SUMIF('[4]2.报价结算清单'!$F$2:$F$578,$A316,'[4]2.报价结算清单'!$N$2:$N$578)</f>
        <v>#VALUE!</v>
      </c>
      <c r="I316" s="15" t="e">
        <f>SUMIF('[4]2.报价结算清单'!$F$2:$F$578,A316,'[4]2.报价结算清单'!$P$2:$P$578)</f>
        <v>#VALUE!</v>
      </c>
    </row>
    <row r="317" spans="1:9" ht="30">
      <c r="A317" s="7" t="s">
        <v>1528</v>
      </c>
      <c r="B317" s="8" t="s">
        <v>919</v>
      </c>
      <c r="C317" s="8" t="s">
        <v>1136</v>
      </c>
      <c r="D317" s="9" t="s">
        <v>920</v>
      </c>
      <c r="E317" s="8" t="s">
        <v>173</v>
      </c>
      <c r="F317" s="12">
        <v>318</v>
      </c>
      <c r="G317" s="13" t="e">
        <f>SUMIF('[4]2.报价结算清单'!$F$2:$F$578,$A317,'[4]2.报价结算清单'!$L$2:$L$578)</f>
        <v>#VALUE!</v>
      </c>
      <c r="H317" s="13" t="e">
        <f>SUMIF('[4]2.报价结算清单'!$F$2:$F$578,$A317,'[4]2.报价结算清单'!$N$2:$N$578)</f>
        <v>#VALUE!</v>
      </c>
      <c r="I317" s="15" t="e">
        <f>SUMIF('[4]2.报价结算清单'!$F$2:$F$578,A317,'[4]2.报价结算清单'!$P$2:$P$578)</f>
        <v>#VALUE!</v>
      </c>
    </row>
    <row r="318" spans="1:9" ht="30">
      <c r="A318" s="7" t="s">
        <v>1529</v>
      </c>
      <c r="B318" s="8" t="s">
        <v>657</v>
      </c>
      <c r="C318" s="8" t="s">
        <v>1136</v>
      </c>
      <c r="D318" s="9" t="s">
        <v>658</v>
      </c>
      <c r="E318" s="8" t="s">
        <v>173</v>
      </c>
      <c r="F318" s="12">
        <v>212</v>
      </c>
      <c r="G318" s="13" t="e">
        <f>SUMIF('[4]2.报价结算清单'!$F$2:$F$578,$A318,'[4]2.报价结算清单'!$L$2:$L$578)</f>
        <v>#VALUE!</v>
      </c>
      <c r="H318" s="13" t="e">
        <f>SUMIF('[4]2.报价结算清单'!$F$2:$F$578,$A318,'[4]2.报价结算清单'!$N$2:$N$578)</f>
        <v>#VALUE!</v>
      </c>
      <c r="I318" s="15" t="e">
        <f>SUMIF('[4]2.报价结算清单'!$F$2:$F$578,A318,'[4]2.报价结算清单'!$P$2:$P$578)</f>
        <v>#VALUE!</v>
      </c>
    </row>
    <row r="319" spans="1:9" ht="15">
      <c r="A319" s="7" t="s">
        <v>1530</v>
      </c>
      <c r="B319" s="8" t="s">
        <v>258</v>
      </c>
      <c r="C319" s="8" t="s">
        <v>1136</v>
      </c>
      <c r="D319" s="9" t="s">
        <v>259</v>
      </c>
      <c r="E319" s="8" t="s">
        <v>2</v>
      </c>
      <c r="F319" s="12">
        <v>4333.33</v>
      </c>
      <c r="G319" s="13" t="e">
        <f>SUMIF('[4]2.报价结算清单'!$F$2:$F$578,$A319,'[4]2.报价结算清单'!$L$2:$L$578)</f>
        <v>#VALUE!</v>
      </c>
      <c r="H319" s="13" t="e">
        <f>SUMIF('[4]2.报价结算清单'!$F$2:$F$578,$A319,'[4]2.报价结算清单'!$N$2:$N$578)</f>
        <v>#VALUE!</v>
      </c>
      <c r="I319" s="15" t="e">
        <f>SUMIF('[4]2.报价结算清单'!$F$2:$F$578,A319,'[4]2.报价结算清单'!$P$2:$P$578)</f>
        <v>#VALUE!</v>
      </c>
    </row>
    <row r="320" spans="1:9" ht="15">
      <c r="A320" s="7" t="s">
        <v>1531</v>
      </c>
      <c r="B320" s="8" t="s">
        <v>541</v>
      </c>
      <c r="C320" s="8" t="s">
        <v>1136</v>
      </c>
      <c r="D320" s="9" t="s">
        <v>542</v>
      </c>
      <c r="E320" s="8" t="s">
        <v>2</v>
      </c>
      <c r="F320" s="12">
        <v>1853.67</v>
      </c>
      <c r="G320" s="13" t="e">
        <f>SUMIF('[4]2.报价结算清单'!$F$2:$F$578,$A320,'[4]2.报价结算清单'!$L$2:$L$578)</f>
        <v>#VALUE!</v>
      </c>
      <c r="H320" s="13" t="e">
        <f>SUMIF('[4]2.报价结算清单'!$F$2:$F$578,$A320,'[4]2.报价结算清单'!$N$2:$N$578)</f>
        <v>#VALUE!</v>
      </c>
      <c r="I320" s="15" t="e">
        <f>SUMIF('[4]2.报价结算清单'!$F$2:$F$578,A320,'[4]2.报价结算清单'!$P$2:$P$578)</f>
        <v>#VALUE!</v>
      </c>
    </row>
    <row r="321" spans="1:9" ht="30">
      <c r="A321" s="7" t="s">
        <v>1532</v>
      </c>
      <c r="B321" s="8" t="s">
        <v>129</v>
      </c>
      <c r="C321" s="8" t="s">
        <v>1136</v>
      </c>
      <c r="D321" s="9" t="s">
        <v>130</v>
      </c>
      <c r="E321" s="8" t="s">
        <v>2</v>
      </c>
      <c r="F321" s="12">
        <v>1590</v>
      </c>
      <c r="G321" s="13" t="e">
        <f>SUMIF('[4]2.报价结算清单'!$F$2:$F$578,$A321,'[4]2.报价结算清单'!$L$2:$L$578)</f>
        <v>#VALUE!</v>
      </c>
      <c r="H321" s="13" t="e">
        <f>SUMIF('[4]2.报价结算清单'!$F$2:$F$578,$A321,'[4]2.报价结算清单'!$N$2:$N$578)</f>
        <v>#VALUE!</v>
      </c>
      <c r="I321" s="15" t="e">
        <f>SUMIF('[4]2.报价结算清单'!$F$2:$F$578,A321,'[4]2.报价结算清单'!$P$2:$P$578)</f>
        <v>#VALUE!</v>
      </c>
    </row>
    <row r="322" spans="1:9" ht="15">
      <c r="A322" s="7" t="s">
        <v>1533</v>
      </c>
      <c r="B322" s="8" t="s">
        <v>857</v>
      </c>
      <c r="C322" s="8" t="s">
        <v>1136</v>
      </c>
      <c r="D322" s="9" t="s">
        <v>858</v>
      </c>
      <c r="E322" s="8" t="s">
        <v>2</v>
      </c>
      <c r="F322" s="12">
        <v>636</v>
      </c>
      <c r="G322" s="13" t="e">
        <f>SUMIF('[4]2.报价结算清单'!$F$2:$F$578,$A322,'[4]2.报价结算清单'!$L$2:$L$578)</f>
        <v>#VALUE!</v>
      </c>
      <c r="H322" s="13" t="e">
        <f>SUMIF('[4]2.报价结算清单'!$F$2:$F$578,$A322,'[4]2.报价结算清单'!$N$2:$N$578)</f>
        <v>#VALUE!</v>
      </c>
      <c r="I322" s="15" t="e">
        <f>SUMIF('[4]2.报价结算清单'!$F$2:$F$578,A322,'[4]2.报价结算清单'!$P$2:$P$578)</f>
        <v>#VALUE!</v>
      </c>
    </row>
    <row r="323" spans="1:9" ht="15">
      <c r="A323" s="7" t="s">
        <v>1534</v>
      </c>
      <c r="B323" s="8" t="s">
        <v>869</v>
      </c>
      <c r="C323" s="8" t="s">
        <v>1136</v>
      </c>
      <c r="D323" s="9" t="s">
        <v>870</v>
      </c>
      <c r="E323" s="8" t="s">
        <v>2</v>
      </c>
      <c r="F323" s="12">
        <v>1272</v>
      </c>
      <c r="G323" s="13" t="e">
        <f>SUMIF('[4]2.报价结算清单'!$F$2:$F$578,$A323,'[4]2.报价结算清单'!$L$2:$L$578)</f>
        <v>#VALUE!</v>
      </c>
      <c r="H323" s="13" t="e">
        <f>SUMIF('[4]2.报价结算清单'!$F$2:$F$578,$A323,'[4]2.报价结算清单'!$N$2:$N$578)</f>
        <v>#VALUE!</v>
      </c>
      <c r="I323" s="15" t="e">
        <f>SUMIF('[4]2.报价结算清单'!$F$2:$F$578,A323,'[4]2.报价结算清单'!$P$2:$P$578)</f>
        <v>#VALUE!</v>
      </c>
    </row>
    <row r="324" spans="1:9" ht="30">
      <c r="A324" s="7" t="s">
        <v>1535</v>
      </c>
      <c r="B324" s="8" t="s">
        <v>585</v>
      </c>
      <c r="C324" s="8" t="s">
        <v>1136</v>
      </c>
      <c r="D324" s="9" t="s">
        <v>586</v>
      </c>
      <c r="E324" s="8" t="s">
        <v>2</v>
      </c>
      <c r="F324" s="12">
        <v>825.74</v>
      </c>
      <c r="G324" s="13" t="e">
        <f>SUMIF('[4]2.报价结算清单'!$F$2:$F$578,$A324,'[4]2.报价结算清单'!$L$2:$L$578)</f>
        <v>#VALUE!</v>
      </c>
      <c r="H324" s="13" t="e">
        <f>SUMIF('[4]2.报价结算清单'!$F$2:$F$578,$A324,'[4]2.报价结算清单'!$N$2:$N$578)</f>
        <v>#VALUE!</v>
      </c>
      <c r="I324" s="15" t="e">
        <f>SUMIF('[4]2.报价结算清单'!$F$2:$F$578,A324,'[4]2.报价结算清单'!$P$2:$P$578)</f>
        <v>#VALUE!</v>
      </c>
    </row>
    <row r="325" spans="1:9" ht="30">
      <c r="A325" s="7" t="s">
        <v>1536</v>
      </c>
      <c r="B325" s="8" t="s">
        <v>41</v>
      </c>
      <c r="C325" s="8" t="s">
        <v>1136</v>
      </c>
      <c r="D325" s="9" t="s">
        <v>42</v>
      </c>
      <c r="E325" s="8" t="s">
        <v>2</v>
      </c>
      <c r="F325" s="12">
        <v>521.52</v>
      </c>
      <c r="G325" s="13" t="e">
        <f>SUMIF('[4]2.报价结算清单'!$F$2:$F$578,$A325,'[4]2.报价结算清单'!$L$2:$L$578)</f>
        <v>#VALUE!</v>
      </c>
      <c r="H325" s="13" t="e">
        <f>SUMIF('[4]2.报价结算清单'!$F$2:$F$578,$A325,'[4]2.报价结算清单'!$N$2:$N$578)</f>
        <v>#VALUE!</v>
      </c>
      <c r="I325" s="15" t="e">
        <f>SUMIF('[4]2.报价结算清单'!$F$2:$F$578,A325,'[4]2.报价结算清单'!$P$2:$P$578)</f>
        <v>#VALUE!</v>
      </c>
    </row>
    <row r="326" spans="1:9" ht="30">
      <c r="A326" s="7" t="s">
        <v>1537</v>
      </c>
      <c r="B326" s="8" t="s">
        <v>561</v>
      </c>
      <c r="C326" s="8" t="s">
        <v>1136</v>
      </c>
      <c r="D326" s="9" t="s">
        <v>562</v>
      </c>
      <c r="E326" s="8" t="s">
        <v>2</v>
      </c>
      <c r="F326" s="12">
        <v>246.98</v>
      </c>
      <c r="G326" s="13" t="e">
        <f>SUMIF('[4]2.报价结算清单'!$F$2:$F$578,$A326,'[4]2.报价结算清单'!$L$2:$L$578)</f>
        <v>#VALUE!</v>
      </c>
      <c r="H326" s="13" t="e">
        <f>SUMIF('[4]2.报价结算清单'!$F$2:$F$578,$A326,'[4]2.报价结算清单'!$N$2:$N$578)</f>
        <v>#VALUE!</v>
      </c>
      <c r="I326" s="15" t="e">
        <f>SUMIF('[4]2.报价结算清单'!$F$2:$F$578,A326,'[4]2.报价结算清单'!$P$2:$P$578)</f>
        <v>#VALUE!</v>
      </c>
    </row>
    <row r="327" spans="1:9" ht="30">
      <c r="A327" s="7" t="s">
        <v>1538</v>
      </c>
      <c r="B327" s="8" t="s">
        <v>830</v>
      </c>
      <c r="C327" s="8" t="s">
        <v>1136</v>
      </c>
      <c r="D327" s="9" t="s">
        <v>831</v>
      </c>
      <c r="E327" s="8" t="s">
        <v>2</v>
      </c>
      <c r="F327" s="12">
        <v>161.12</v>
      </c>
      <c r="G327" s="13" t="e">
        <f>SUMIF('[4]2.报价结算清单'!$F$2:$F$578,$A327,'[4]2.报价结算清单'!$L$2:$L$578)</f>
        <v>#VALUE!</v>
      </c>
      <c r="H327" s="13" t="e">
        <f>SUMIF('[4]2.报价结算清单'!$F$2:$F$578,$A327,'[4]2.报价结算清单'!$N$2:$N$578)</f>
        <v>#VALUE!</v>
      </c>
      <c r="I327" s="15" t="e">
        <f>SUMIF('[4]2.报价结算清单'!$F$2:$F$578,A327,'[4]2.报价结算清单'!$P$2:$P$578)</f>
        <v>#VALUE!</v>
      </c>
    </row>
    <row r="328" spans="1:9" ht="45">
      <c r="A328" s="7" t="s">
        <v>1539</v>
      </c>
      <c r="B328" s="8" t="s">
        <v>15</v>
      </c>
      <c r="C328" s="8" t="s">
        <v>1136</v>
      </c>
      <c r="D328" s="9" t="s">
        <v>16</v>
      </c>
      <c r="E328" s="8" t="s">
        <v>2</v>
      </c>
      <c r="F328" s="12">
        <v>12500</v>
      </c>
      <c r="G328" s="13" t="e">
        <f>SUMIF('[4]2.报价结算清单'!$F$2:$F$578,$A328,'[4]2.报价结算清单'!$L$2:$L$578)</f>
        <v>#VALUE!</v>
      </c>
      <c r="H328" s="13" t="e">
        <f>SUMIF('[4]2.报价结算清单'!$F$2:$F$578,$A328,'[4]2.报价结算清单'!$N$2:$N$578)</f>
        <v>#VALUE!</v>
      </c>
      <c r="I328" s="15" t="e">
        <f>SUMIF('[4]2.报价结算清单'!$F$2:$F$578,A328,'[4]2.报价结算清单'!$P$2:$P$578)</f>
        <v>#VALUE!</v>
      </c>
    </row>
    <row r="329" spans="1:9" ht="30">
      <c r="A329" s="7" t="s">
        <v>1540</v>
      </c>
      <c r="B329" s="8" t="s">
        <v>818</v>
      </c>
      <c r="C329" s="8" t="s">
        <v>1136</v>
      </c>
      <c r="D329" s="9" t="s">
        <v>819</v>
      </c>
      <c r="E329" s="8" t="s">
        <v>2</v>
      </c>
      <c r="F329" s="12">
        <v>5300</v>
      </c>
      <c r="G329" s="13" t="e">
        <f>SUMIF('[4]2.报价结算清单'!$F$2:$F$578,$A329,'[4]2.报价结算清单'!$L$2:$L$578)</f>
        <v>#VALUE!</v>
      </c>
      <c r="H329" s="13" t="e">
        <f>SUMIF('[4]2.报价结算清单'!$F$2:$F$578,$A329,'[4]2.报价结算清单'!$N$2:$N$578)</f>
        <v>#VALUE!</v>
      </c>
      <c r="I329" s="15" t="e">
        <f>SUMIF('[4]2.报价结算清单'!$F$2:$F$578,A329,'[4]2.报价结算清单'!$P$2:$P$578)</f>
        <v>#VALUE!</v>
      </c>
    </row>
    <row r="330" spans="1:9" ht="30">
      <c r="A330" s="7" t="s">
        <v>1541</v>
      </c>
      <c r="B330" s="8" t="s">
        <v>780</v>
      </c>
      <c r="C330" s="8" t="s">
        <v>1136</v>
      </c>
      <c r="D330" s="9" t="s">
        <v>781</v>
      </c>
      <c r="E330" s="8" t="s">
        <v>2</v>
      </c>
      <c r="F330" s="12">
        <v>5733.33</v>
      </c>
      <c r="G330" s="13" t="e">
        <f>SUMIF('[4]2.报价结算清单'!$F$2:$F$578,$A330,'[4]2.报价结算清单'!$L$2:$L$578)</f>
        <v>#VALUE!</v>
      </c>
      <c r="H330" s="13" t="e">
        <f>SUMIF('[4]2.报价结算清单'!$F$2:$F$578,$A330,'[4]2.报价结算清单'!$N$2:$N$578)</f>
        <v>#VALUE!</v>
      </c>
      <c r="I330" s="15" t="e">
        <f>SUMIF('[4]2.报价结算清单'!$F$2:$F$578,A330,'[4]2.报价结算清单'!$P$2:$P$578)</f>
        <v>#VALUE!</v>
      </c>
    </row>
    <row r="331" spans="1:9" ht="30">
      <c r="A331" s="7" t="s">
        <v>1542</v>
      </c>
      <c r="B331" s="8" t="s">
        <v>947</v>
      </c>
      <c r="C331" s="8" t="s">
        <v>1136</v>
      </c>
      <c r="D331" s="9" t="s">
        <v>948</v>
      </c>
      <c r="E331" s="8" t="s">
        <v>2</v>
      </c>
      <c r="F331" s="12">
        <v>6000</v>
      </c>
      <c r="G331" s="13" t="e">
        <f>SUMIF('[4]2.报价结算清单'!$F$2:$F$578,$A331,'[4]2.报价结算清单'!$L$2:$L$578)</f>
        <v>#VALUE!</v>
      </c>
      <c r="H331" s="13" t="e">
        <f>SUMIF('[4]2.报价结算清单'!$F$2:$F$578,$A331,'[4]2.报价结算清单'!$N$2:$N$578)</f>
        <v>#VALUE!</v>
      </c>
      <c r="I331" s="15" t="e">
        <f>SUMIF('[4]2.报价结算清单'!$F$2:$F$578,A331,'[4]2.报价结算清单'!$P$2:$P$578)</f>
        <v>#VALUE!</v>
      </c>
    </row>
    <row r="332" spans="1:9" ht="75">
      <c r="A332" s="7" t="s">
        <v>1543</v>
      </c>
      <c r="B332" s="8" t="s">
        <v>678</v>
      </c>
      <c r="C332" s="8" t="s">
        <v>1136</v>
      </c>
      <c r="D332" s="9" t="s">
        <v>679</v>
      </c>
      <c r="E332" s="8" t="s">
        <v>2</v>
      </c>
      <c r="F332" s="12">
        <v>14310</v>
      </c>
      <c r="G332" s="13" t="e">
        <f>SUMIF('[4]2.报价结算清单'!$F$2:$F$578,$A332,'[4]2.报价结算清单'!$L$2:$L$578)</f>
        <v>#VALUE!</v>
      </c>
      <c r="H332" s="13" t="e">
        <f>SUMIF('[4]2.报价结算清单'!$F$2:$F$578,$A332,'[4]2.报价结算清单'!$N$2:$N$578)</f>
        <v>#VALUE!</v>
      </c>
      <c r="I332" s="15" t="e">
        <f>SUMIF('[4]2.报价结算清单'!$F$2:$F$578,A332,'[4]2.报价结算清单'!$P$2:$P$578)</f>
        <v>#VALUE!</v>
      </c>
    </row>
    <row r="333" spans="1:9" ht="45">
      <c r="A333" s="7" t="s">
        <v>1544</v>
      </c>
      <c r="B333" s="8" t="s">
        <v>376</v>
      </c>
      <c r="C333" s="8" t="s">
        <v>1136</v>
      </c>
      <c r="D333" s="9" t="s">
        <v>377</v>
      </c>
      <c r="E333" s="8" t="s">
        <v>2</v>
      </c>
      <c r="F333" s="12">
        <v>2120</v>
      </c>
      <c r="G333" s="13" t="e">
        <f>SUMIF('[4]2.报价结算清单'!$F$2:$F$578,$A333,'[4]2.报价结算清单'!$L$2:$L$578)</f>
        <v>#VALUE!</v>
      </c>
      <c r="H333" s="13" t="e">
        <f>SUMIF('[4]2.报价结算清单'!$F$2:$F$578,$A333,'[4]2.报价结算清单'!$N$2:$N$578)</f>
        <v>#VALUE!</v>
      </c>
      <c r="I333" s="15" t="e">
        <f>SUMIF('[4]2.报价结算清单'!$F$2:$F$578,A333,'[4]2.报价结算清单'!$P$2:$P$578)</f>
        <v>#VALUE!</v>
      </c>
    </row>
    <row r="334" spans="1:9" ht="30">
      <c r="A334" s="7" t="s">
        <v>1545</v>
      </c>
      <c r="B334" s="8" t="s">
        <v>233</v>
      </c>
      <c r="C334" s="8" t="s">
        <v>1136</v>
      </c>
      <c r="D334" s="9" t="s">
        <v>234</v>
      </c>
      <c r="E334" s="8" t="s">
        <v>2</v>
      </c>
      <c r="F334" s="12">
        <v>2544</v>
      </c>
      <c r="G334" s="13" t="e">
        <f>SUMIF('[4]2.报价结算清单'!$F$2:$F$578,$A334,'[4]2.报价结算清单'!$L$2:$L$578)</f>
        <v>#VALUE!</v>
      </c>
      <c r="H334" s="13" t="e">
        <f>SUMIF('[4]2.报价结算清单'!$F$2:$F$578,$A334,'[4]2.报价结算清单'!$N$2:$N$578)</f>
        <v>#VALUE!</v>
      </c>
      <c r="I334" s="15" t="e">
        <f>SUMIF('[4]2.报价结算清单'!$F$2:$F$578,A334,'[4]2.报价结算清单'!$P$2:$P$578)</f>
        <v>#VALUE!</v>
      </c>
    </row>
    <row r="335" spans="1:9" ht="30">
      <c r="A335" s="7" t="s">
        <v>1546</v>
      </c>
      <c r="B335" s="8" t="s">
        <v>64</v>
      </c>
      <c r="C335" s="8" t="s">
        <v>1136</v>
      </c>
      <c r="D335" s="9" t="s">
        <v>65</v>
      </c>
      <c r="E335" s="8" t="s">
        <v>2</v>
      </c>
      <c r="F335" s="12">
        <v>900</v>
      </c>
      <c r="G335" s="13" t="e">
        <f>SUMIF('[4]2.报价结算清单'!$F$2:$F$578,$A335,'[4]2.报价结算清单'!$L$2:$L$578)</f>
        <v>#VALUE!</v>
      </c>
      <c r="H335" s="13" t="e">
        <f>SUMIF('[4]2.报价结算清单'!$F$2:$F$578,$A335,'[4]2.报价结算清单'!$N$2:$N$578)</f>
        <v>#VALUE!</v>
      </c>
      <c r="I335" s="15" t="e">
        <f>SUMIF('[4]2.报价结算清单'!$F$2:$F$578,A335,'[4]2.报价结算清单'!$P$2:$P$578)</f>
        <v>#VALUE!</v>
      </c>
    </row>
    <row r="336" spans="1:9" ht="30">
      <c r="A336" s="7" t="s">
        <v>1547</v>
      </c>
      <c r="B336" s="8" t="s">
        <v>613</v>
      </c>
      <c r="C336" s="8" t="s">
        <v>1136</v>
      </c>
      <c r="D336" s="9" t="s">
        <v>614</v>
      </c>
      <c r="E336" s="8" t="s">
        <v>2</v>
      </c>
      <c r="F336" s="12">
        <v>633.33000000000004</v>
      </c>
      <c r="G336" s="13" t="e">
        <f>SUMIF('[4]2.报价结算清单'!$F$2:$F$578,$A336,'[4]2.报价结算清单'!$L$2:$L$578)</f>
        <v>#VALUE!</v>
      </c>
      <c r="H336" s="13" t="e">
        <f>SUMIF('[4]2.报价结算清单'!$F$2:$F$578,$A336,'[4]2.报价结算清单'!$N$2:$N$578)</f>
        <v>#VALUE!</v>
      </c>
      <c r="I336" s="15" t="e">
        <f>SUMIF('[4]2.报价结算清单'!$F$2:$F$578,A336,'[4]2.报价结算清单'!$P$2:$P$578)</f>
        <v>#VALUE!</v>
      </c>
    </row>
    <row r="337" spans="1:9" ht="30">
      <c r="A337" s="7" t="s">
        <v>1548</v>
      </c>
      <c r="B337" s="8" t="s">
        <v>242</v>
      </c>
      <c r="C337" s="8" t="s">
        <v>1136</v>
      </c>
      <c r="D337" s="9" t="s">
        <v>243</v>
      </c>
      <c r="E337" s="8" t="s">
        <v>2</v>
      </c>
      <c r="F337" s="12">
        <v>2120</v>
      </c>
      <c r="G337" s="13" t="e">
        <f>SUMIF('[4]2.报价结算清单'!$F$2:$F$578,$A337,'[4]2.报价结算清单'!$L$2:$L$578)</f>
        <v>#VALUE!</v>
      </c>
      <c r="H337" s="13" t="e">
        <f>SUMIF('[4]2.报价结算清单'!$F$2:$F$578,$A337,'[4]2.报价结算清单'!$N$2:$N$578)</f>
        <v>#VALUE!</v>
      </c>
      <c r="I337" s="15" t="e">
        <f>SUMIF('[4]2.报价结算清单'!$F$2:$F$578,A337,'[4]2.报价结算清单'!$P$2:$P$578)</f>
        <v>#VALUE!</v>
      </c>
    </row>
    <row r="338" spans="1:9" ht="30">
      <c r="A338" s="7" t="s">
        <v>1549</v>
      </c>
      <c r="B338" s="8" t="s">
        <v>456</v>
      </c>
      <c r="C338" s="8" t="s">
        <v>1136</v>
      </c>
      <c r="D338" s="9" t="s">
        <v>457</v>
      </c>
      <c r="E338" s="8" t="s">
        <v>2</v>
      </c>
      <c r="F338" s="12">
        <v>2066.67</v>
      </c>
      <c r="G338" s="13" t="e">
        <f>SUMIF('[4]2.报价结算清单'!$F$2:$F$578,$A338,'[4]2.报价结算清单'!$L$2:$L$578)</f>
        <v>#VALUE!</v>
      </c>
      <c r="H338" s="13" t="e">
        <f>SUMIF('[4]2.报价结算清单'!$F$2:$F$578,$A338,'[4]2.报价结算清单'!$N$2:$N$578)</f>
        <v>#VALUE!</v>
      </c>
      <c r="I338" s="15" t="e">
        <f>SUMIF('[4]2.报价结算清单'!$F$2:$F$578,A338,'[4]2.报价结算清单'!$P$2:$P$578)</f>
        <v>#VALUE!</v>
      </c>
    </row>
    <row r="339" spans="1:9" ht="30">
      <c r="A339" s="7" t="s">
        <v>1550</v>
      </c>
      <c r="B339" s="8" t="s">
        <v>951</v>
      </c>
      <c r="C339" s="8" t="s">
        <v>1136</v>
      </c>
      <c r="D339" s="9" t="s">
        <v>952</v>
      </c>
      <c r="E339" s="8" t="s">
        <v>2</v>
      </c>
      <c r="F339" s="12">
        <v>2833.33</v>
      </c>
      <c r="G339" s="13" t="e">
        <f>SUMIF('[4]2.报价结算清单'!$F$2:$F$578,$A339,'[4]2.报价结算清单'!$L$2:$L$578)</f>
        <v>#VALUE!</v>
      </c>
      <c r="H339" s="13" t="e">
        <f>SUMIF('[4]2.报价结算清单'!$F$2:$F$578,$A339,'[4]2.报价结算清单'!$N$2:$N$578)</f>
        <v>#VALUE!</v>
      </c>
      <c r="I339" s="15" t="e">
        <f>SUMIF('[4]2.报价结算清单'!$F$2:$F$578,A339,'[4]2.报价结算清单'!$P$2:$P$578)</f>
        <v>#VALUE!</v>
      </c>
    </row>
    <row r="340" spans="1:9" ht="45">
      <c r="A340" s="7" t="s">
        <v>1551</v>
      </c>
      <c r="B340" s="8" t="s">
        <v>985</v>
      </c>
      <c r="C340" s="8" t="s">
        <v>1136</v>
      </c>
      <c r="D340" s="9" t="s">
        <v>986</v>
      </c>
      <c r="E340" s="8" t="s">
        <v>987</v>
      </c>
      <c r="F340" s="12">
        <v>2900</v>
      </c>
      <c r="G340" s="13" t="e">
        <f>SUMIF('[4]2.报价结算清单'!$F$2:$F$578,$A340,'[4]2.报价结算清单'!$L$2:$L$578)</f>
        <v>#VALUE!</v>
      </c>
      <c r="H340" s="13" t="e">
        <f>SUMIF('[4]2.报价结算清单'!$F$2:$F$578,$A340,'[4]2.报价结算清单'!$N$2:$N$578)</f>
        <v>#VALUE!</v>
      </c>
      <c r="I340" s="15" t="e">
        <f>SUMIF('[4]2.报价结算清单'!$F$2:$F$578,A340,'[4]2.报价结算清单'!$P$2:$P$578)</f>
        <v>#VALUE!</v>
      </c>
    </row>
    <row r="341" spans="1:9" ht="30">
      <c r="A341" s="7" t="s">
        <v>1552</v>
      </c>
      <c r="B341" s="8" t="s">
        <v>684</v>
      </c>
      <c r="C341" s="8" t="s">
        <v>1136</v>
      </c>
      <c r="D341" s="9" t="s">
        <v>685</v>
      </c>
      <c r="E341" s="8" t="s">
        <v>686</v>
      </c>
      <c r="F341" s="12">
        <v>1900</v>
      </c>
      <c r="G341" s="13" t="e">
        <f>SUMIF('[4]2.报价结算清单'!$F$2:$F$578,$A341,'[4]2.报价结算清单'!$L$2:$L$578)</f>
        <v>#VALUE!</v>
      </c>
      <c r="H341" s="13" t="e">
        <f>SUMIF('[4]2.报价结算清单'!$F$2:$F$578,$A341,'[4]2.报价结算清单'!$N$2:$N$578)</f>
        <v>#VALUE!</v>
      </c>
      <c r="I341" s="15" t="e">
        <f>SUMIF('[4]2.报价结算清单'!$F$2:$F$578,A341,'[4]2.报价结算清单'!$P$2:$P$578)</f>
        <v>#VALUE!</v>
      </c>
    </row>
    <row r="342" spans="1:9" ht="30">
      <c r="A342" s="7" t="s">
        <v>1553</v>
      </c>
      <c r="B342" s="8" t="s">
        <v>647</v>
      </c>
      <c r="C342" s="8" t="s">
        <v>1136</v>
      </c>
      <c r="D342" s="9" t="s">
        <v>648</v>
      </c>
      <c r="E342" s="8" t="s">
        <v>2</v>
      </c>
      <c r="F342" s="12">
        <v>1833.33</v>
      </c>
      <c r="G342" s="13" t="e">
        <f>SUMIF('[4]2.报价结算清单'!$F$2:$F$578,$A342,'[4]2.报价结算清单'!$L$2:$L$578)</f>
        <v>#VALUE!</v>
      </c>
      <c r="H342" s="13" t="e">
        <f>SUMIF('[4]2.报价结算清单'!$F$2:$F$578,$A342,'[4]2.报价结算清单'!$N$2:$N$578)</f>
        <v>#VALUE!</v>
      </c>
      <c r="I342" s="15" t="e">
        <f>SUMIF('[4]2.报价结算清单'!$F$2:$F$578,A342,'[4]2.报价结算清单'!$P$2:$P$578)</f>
        <v>#VALUE!</v>
      </c>
    </row>
    <row r="343" spans="1:9" ht="30">
      <c r="A343" s="7" t="s">
        <v>1554</v>
      </c>
      <c r="B343" s="8" t="s">
        <v>479</v>
      </c>
      <c r="C343" s="8" t="s">
        <v>1136</v>
      </c>
      <c r="D343" s="9" t="s">
        <v>480</v>
      </c>
      <c r="E343" s="8" t="s">
        <v>2</v>
      </c>
      <c r="F343" s="12">
        <v>1666.67</v>
      </c>
      <c r="G343" s="13" t="e">
        <f>SUMIF('[4]2.报价结算清单'!$F$2:$F$578,$A343,'[4]2.报价结算清单'!$L$2:$L$578)</f>
        <v>#VALUE!</v>
      </c>
      <c r="H343" s="13" t="e">
        <f>SUMIF('[4]2.报价结算清单'!$F$2:$F$578,$A343,'[4]2.报价结算清单'!$N$2:$N$578)</f>
        <v>#VALUE!</v>
      </c>
      <c r="I343" s="15" t="e">
        <f>SUMIF('[4]2.报价结算清单'!$F$2:$F$578,A343,'[4]2.报价结算清单'!$P$2:$P$578)</f>
        <v>#VALUE!</v>
      </c>
    </row>
    <row r="344" spans="1:9" ht="30">
      <c r="A344" s="7" t="s">
        <v>1555</v>
      </c>
      <c r="B344" s="8" t="s">
        <v>344</v>
      </c>
      <c r="C344" s="8" t="s">
        <v>1136</v>
      </c>
      <c r="D344" s="9" t="s">
        <v>345</v>
      </c>
      <c r="E344" s="8" t="s">
        <v>2</v>
      </c>
      <c r="F344" s="12">
        <v>1187.2</v>
      </c>
      <c r="G344" s="13" t="e">
        <f>SUMIF('[4]2.报价结算清单'!$F$2:$F$578,$A344,'[4]2.报价结算清单'!$L$2:$L$578)</f>
        <v>#VALUE!</v>
      </c>
      <c r="H344" s="13" t="e">
        <f>SUMIF('[4]2.报价结算清单'!$F$2:$F$578,$A344,'[4]2.报价结算清单'!$N$2:$N$578)</f>
        <v>#VALUE!</v>
      </c>
      <c r="I344" s="15" t="e">
        <f>SUMIF('[4]2.报价结算清单'!$F$2:$F$578,A344,'[4]2.报价结算清单'!$P$2:$P$578)</f>
        <v>#VALUE!</v>
      </c>
    </row>
    <row r="345" spans="1:9" ht="30">
      <c r="A345" s="7" t="s">
        <v>1556</v>
      </c>
      <c r="B345" s="8" t="s">
        <v>998</v>
      </c>
      <c r="C345" s="8" t="s">
        <v>1136</v>
      </c>
      <c r="D345" s="9" t="s">
        <v>999</v>
      </c>
      <c r="E345" s="8" t="s">
        <v>2</v>
      </c>
      <c r="F345" s="12">
        <v>890.4</v>
      </c>
      <c r="G345" s="13" t="e">
        <f>SUMIF('[4]2.报价结算清单'!$F$2:$F$578,$A345,'[4]2.报价结算清单'!$L$2:$L$578)</f>
        <v>#VALUE!</v>
      </c>
      <c r="H345" s="13" t="e">
        <f>SUMIF('[4]2.报价结算清单'!$F$2:$F$578,$A345,'[4]2.报价结算清单'!$N$2:$N$578)</f>
        <v>#VALUE!</v>
      </c>
      <c r="I345" s="15" t="e">
        <f>SUMIF('[4]2.报价结算清单'!$F$2:$F$578,A345,'[4]2.报价结算清单'!$P$2:$P$578)</f>
        <v>#VALUE!</v>
      </c>
    </row>
    <row r="346" spans="1:9" ht="30">
      <c r="A346" s="7" t="s">
        <v>1557</v>
      </c>
      <c r="B346" s="8" t="s">
        <v>1103</v>
      </c>
      <c r="C346" s="8" t="s">
        <v>1136</v>
      </c>
      <c r="D346" s="9" t="s">
        <v>1104</v>
      </c>
      <c r="E346" s="8" t="s">
        <v>2</v>
      </c>
      <c r="F346" s="12">
        <v>212</v>
      </c>
      <c r="G346" s="13" t="e">
        <f>SUMIF('[4]2.报价结算清单'!$F$2:$F$578,$A346,'[4]2.报价结算清单'!$L$2:$L$578)</f>
        <v>#VALUE!</v>
      </c>
      <c r="H346" s="13" t="e">
        <f>SUMIF('[4]2.报价结算清单'!$F$2:$F$578,$A346,'[4]2.报价结算清单'!$N$2:$N$578)</f>
        <v>#VALUE!</v>
      </c>
      <c r="I346" s="15" t="e">
        <f>SUMIF('[4]2.报价结算清单'!$F$2:$F$578,A346,'[4]2.报价结算清单'!$P$2:$P$578)</f>
        <v>#VALUE!</v>
      </c>
    </row>
    <row r="347" spans="1:9" ht="45">
      <c r="A347" s="7" t="s">
        <v>1558</v>
      </c>
      <c r="B347" s="8" t="s">
        <v>1034</v>
      </c>
      <c r="C347" s="8" t="s">
        <v>1136</v>
      </c>
      <c r="D347" s="9" t="s">
        <v>1035</v>
      </c>
      <c r="E347" s="8" t="s">
        <v>2</v>
      </c>
      <c r="F347" s="12">
        <v>400</v>
      </c>
      <c r="G347" s="13" t="e">
        <f>SUMIF('[4]2.报价结算清单'!$F$2:$F$578,$A347,'[4]2.报价结算清单'!$L$2:$L$578)</f>
        <v>#VALUE!</v>
      </c>
      <c r="H347" s="13" t="e">
        <f>SUMIF('[4]2.报价结算清单'!$F$2:$F$578,$A347,'[4]2.报价结算清单'!$N$2:$N$578)</f>
        <v>#VALUE!</v>
      </c>
      <c r="I347" s="15" t="e">
        <f>SUMIF('[4]2.报价结算清单'!$F$2:$F$578,A347,'[4]2.报价结算清单'!$P$2:$P$578)</f>
        <v>#VALUE!</v>
      </c>
    </row>
    <row r="348" spans="1:9" ht="45">
      <c r="A348" s="7" t="s">
        <v>1559</v>
      </c>
      <c r="B348" s="8" t="s">
        <v>127</v>
      </c>
      <c r="C348" s="8" t="s">
        <v>1136</v>
      </c>
      <c r="D348" s="9" t="s">
        <v>128</v>
      </c>
      <c r="E348" s="8" t="s">
        <v>2</v>
      </c>
      <c r="F348" s="12">
        <v>700</v>
      </c>
      <c r="G348" s="13" t="e">
        <f>SUMIF('[4]2.报价结算清单'!$F$2:$F$578,$A348,'[4]2.报价结算清单'!$L$2:$L$578)</f>
        <v>#VALUE!</v>
      </c>
      <c r="H348" s="13" t="e">
        <f>SUMIF('[4]2.报价结算清单'!$F$2:$F$578,$A348,'[4]2.报价结算清单'!$N$2:$N$578)</f>
        <v>#VALUE!</v>
      </c>
      <c r="I348" s="15" t="e">
        <f>SUMIF('[4]2.报价结算清单'!$F$2:$F$578,A348,'[4]2.报价结算清单'!$P$2:$P$578)</f>
        <v>#VALUE!</v>
      </c>
    </row>
    <row r="349" spans="1:9" ht="45">
      <c r="A349" s="7" t="s">
        <v>1560</v>
      </c>
      <c r="B349" s="8" t="s">
        <v>213</v>
      </c>
      <c r="C349" s="8" t="s">
        <v>1136</v>
      </c>
      <c r="D349" s="9" t="s">
        <v>214</v>
      </c>
      <c r="E349" s="8" t="s">
        <v>2</v>
      </c>
      <c r="F349" s="12">
        <v>400</v>
      </c>
      <c r="G349" s="13" t="e">
        <f>SUMIF('[4]2.报价结算清单'!$F$2:$F$578,$A349,'[4]2.报价结算清单'!$L$2:$L$578)</f>
        <v>#VALUE!</v>
      </c>
      <c r="H349" s="13" t="e">
        <f>SUMIF('[4]2.报价结算清单'!$F$2:$F$578,$A349,'[4]2.报价结算清单'!$N$2:$N$578)</f>
        <v>#VALUE!</v>
      </c>
      <c r="I349" s="15" t="e">
        <f>SUMIF('[4]2.报价结算清单'!$F$2:$F$578,A349,'[4]2.报价结算清单'!$P$2:$P$578)</f>
        <v>#VALUE!</v>
      </c>
    </row>
    <row r="350" spans="1:9" ht="30">
      <c r="A350" s="7" t="s">
        <v>1561</v>
      </c>
      <c r="B350" s="8" t="s">
        <v>633</v>
      </c>
      <c r="C350" s="8" t="s">
        <v>1136</v>
      </c>
      <c r="D350" s="9" t="s">
        <v>634</v>
      </c>
      <c r="E350" s="8" t="s">
        <v>2</v>
      </c>
      <c r="F350" s="12">
        <v>848</v>
      </c>
      <c r="G350" s="13" t="e">
        <f>SUMIF('[4]2.报价结算清单'!$F$2:$F$578,$A350,'[4]2.报价结算清单'!$L$2:$L$578)</f>
        <v>#VALUE!</v>
      </c>
      <c r="H350" s="13" t="e">
        <f>SUMIF('[4]2.报价结算清单'!$F$2:$F$578,$A350,'[4]2.报价结算清单'!$N$2:$N$578)</f>
        <v>#VALUE!</v>
      </c>
      <c r="I350" s="15" t="e">
        <f>SUMIF('[4]2.报价结算清单'!$F$2:$F$578,A350,'[4]2.报价结算清单'!$P$2:$P$578)</f>
        <v>#VALUE!</v>
      </c>
    </row>
    <row r="351" spans="1:9" ht="45">
      <c r="A351" s="7" t="s">
        <v>1562</v>
      </c>
      <c r="B351" s="8" t="s">
        <v>276</v>
      </c>
      <c r="C351" s="8" t="s">
        <v>1136</v>
      </c>
      <c r="D351" s="9" t="s">
        <v>277</v>
      </c>
      <c r="E351" s="8" t="s">
        <v>34</v>
      </c>
      <c r="F351" s="12">
        <v>344.5</v>
      </c>
      <c r="G351" s="13" t="e">
        <f>SUMIF('[4]2.报价结算清单'!$F$2:$F$578,$A351,'[4]2.报价结算清单'!$L$2:$L$578)</f>
        <v>#VALUE!</v>
      </c>
      <c r="H351" s="13" t="e">
        <f>SUMIF('[4]2.报价结算清单'!$F$2:$F$578,$A351,'[4]2.报价结算清单'!$N$2:$N$578)</f>
        <v>#VALUE!</v>
      </c>
      <c r="I351" s="15" t="e">
        <f>SUMIF('[4]2.报价结算清单'!$F$2:$F$578,A351,'[4]2.报价结算清单'!$P$2:$P$578)</f>
        <v>#VALUE!</v>
      </c>
    </row>
    <row r="352" spans="1:9" ht="30">
      <c r="A352" s="7" t="s">
        <v>1563</v>
      </c>
      <c r="B352" s="8" t="s">
        <v>1000</v>
      </c>
      <c r="C352" s="8" t="s">
        <v>1136</v>
      </c>
      <c r="D352" s="9" t="s">
        <v>1001</v>
      </c>
      <c r="E352" s="8" t="s">
        <v>111</v>
      </c>
      <c r="F352" s="12">
        <v>371</v>
      </c>
      <c r="G352" s="13" t="e">
        <f>SUMIF('[4]2.报价结算清单'!$F$2:$F$578,$A352,'[4]2.报价结算清单'!$L$2:$L$578)</f>
        <v>#VALUE!</v>
      </c>
      <c r="H352" s="13" t="e">
        <f>SUMIF('[4]2.报价结算清单'!$F$2:$F$578,$A352,'[4]2.报价结算清单'!$N$2:$N$578)</f>
        <v>#VALUE!</v>
      </c>
      <c r="I352" s="15" t="e">
        <f>SUMIF('[4]2.报价结算清单'!$F$2:$F$578,A352,'[4]2.报价结算清单'!$P$2:$P$578)</f>
        <v>#VALUE!</v>
      </c>
    </row>
    <row r="353" spans="1:9" ht="30">
      <c r="A353" s="7" t="s">
        <v>1564</v>
      </c>
      <c r="B353" s="8" t="s">
        <v>945</v>
      </c>
      <c r="C353" s="8" t="s">
        <v>1136</v>
      </c>
      <c r="D353" s="9" t="s">
        <v>946</v>
      </c>
      <c r="E353" s="8" t="s">
        <v>111</v>
      </c>
      <c r="F353" s="12">
        <v>702</v>
      </c>
      <c r="G353" s="13" t="e">
        <f>SUMIF('[4]2.报价结算清单'!$F$2:$F$578,$A353,'[4]2.报价结算清单'!$L$2:$L$578)</f>
        <v>#VALUE!</v>
      </c>
      <c r="H353" s="13" t="e">
        <f>SUMIF('[4]2.报价结算清单'!$F$2:$F$578,$A353,'[4]2.报价结算清单'!$N$2:$N$578)</f>
        <v>#VALUE!</v>
      </c>
      <c r="I353" s="15" t="e">
        <f>SUMIF('[4]2.报价结算清单'!$F$2:$F$578,A353,'[4]2.报价结算清单'!$P$2:$P$578)</f>
        <v>#VALUE!</v>
      </c>
    </row>
    <row r="354" spans="1:9" ht="30">
      <c r="A354" s="7" t="s">
        <v>1565</v>
      </c>
      <c r="B354" s="8" t="s">
        <v>863</v>
      </c>
      <c r="C354" s="8" t="s">
        <v>1136</v>
      </c>
      <c r="D354" s="9" t="s">
        <v>864</v>
      </c>
      <c r="E354" s="8" t="s">
        <v>111</v>
      </c>
      <c r="F354" s="12">
        <v>1272</v>
      </c>
      <c r="G354" s="13" t="e">
        <f>SUMIF('[4]2.报价结算清单'!$F$2:$F$578,$A354,'[4]2.报价结算清单'!$L$2:$L$578)</f>
        <v>#VALUE!</v>
      </c>
      <c r="H354" s="13" t="e">
        <f>SUMIF('[4]2.报价结算清单'!$F$2:$F$578,$A354,'[4]2.报价结算清单'!$N$2:$N$578)</f>
        <v>#VALUE!</v>
      </c>
      <c r="I354" s="15" t="e">
        <f>SUMIF('[4]2.报价结算清单'!$F$2:$F$578,A354,'[4]2.报价结算清单'!$P$2:$P$578)</f>
        <v>#VALUE!</v>
      </c>
    </row>
    <row r="355" spans="1:9" ht="45">
      <c r="A355" s="7" t="s">
        <v>1566</v>
      </c>
      <c r="B355" s="8" t="s">
        <v>790</v>
      </c>
      <c r="C355" s="8" t="s">
        <v>1136</v>
      </c>
      <c r="D355" s="9" t="s">
        <v>791</v>
      </c>
      <c r="E355" s="8" t="s">
        <v>34</v>
      </c>
      <c r="F355" s="12">
        <v>95.4</v>
      </c>
      <c r="G355" s="13" t="e">
        <f>SUMIF('[4]2.报价结算清单'!$F$2:$F$578,$A355,'[4]2.报价结算清单'!$L$2:$L$578)</f>
        <v>#VALUE!</v>
      </c>
      <c r="H355" s="13" t="e">
        <f>SUMIF('[4]2.报价结算清单'!$F$2:$F$578,$A355,'[4]2.报价结算清单'!$N$2:$N$578)</f>
        <v>#VALUE!</v>
      </c>
      <c r="I355" s="15" t="e">
        <f>SUMIF('[4]2.报价结算清单'!$F$2:$F$578,A355,'[4]2.报价结算清单'!$P$2:$P$578)</f>
        <v>#VALUE!</v>
      </c>
    </row>
    <row r="356" spans="1:9" ht="45">
      <c r="A356" s="7" t="s">
        <v>1567</v>
      </c>
      <c r="B356" s="8" t="s">
        <v>744</v>
      </c>
      <c r="C356" s="8" t="s">
        <v>1136</v>
      </c>
      <c r="D356" s="9" t="s">
        <v>745</v>
      </c>
      <c r="E356" s="8" t="s">
        <v>21</v>
      </c>
      <c r="F356" s="12">
        <v>440</v>
      </c>
      <c r="G356" s="13" t="e">
        <f>SUMIF('[4]2.报价结算清单'!$F$2:$F$578,$A356,'[4]2.报价结算清单'!$L$2:$L$578)</f>
        <v>#VALUE!</v>
      </c>
      <c r="H356" s="13" t="e">
        <f>SUMIF('[4]2.报价结算清单'!$F$2:$F$578,$A356,'[4]2.报价结算清单'!$N$2:$N$578)</f>
        <v>#VALUE!</v>
      </c>
      <c r="I356" s="15" t="e">
        <f>SUMIF('[4]2.报价结算清单'!$F$2:$F$578,A356,'[4]2.报价结算清单'!$P$2:$P$578)</f>
        <v>#VALUE!</v>
      </c>
    </row>
    <row r="357" spans="1:9" ht="30">
      <c r="A357" s="7" t="s">
        <v>1568</v>
      </c>
      <c r="B357" s="8" t="s">
        <v>885</v>
      </c>
      <c r="C357" s="8" t="s">
        <v>1136</v>
      </c>
      <c r="D357" s="9" t="s">
        <v>886</v>
      </c>
      <c r="E357" s="8" t="s">
        <v>2</v>
      </c>
      <c r="F357" s="12">
        <v>493.33</v>
      </c>
      <c r="G357" s="13" t="e">
        <f>SUMIF('[4]2.报价结算清单'!$F$2:$F$578,$A357,'[4]2.报价结算清单'!$L$2:$L$578)</f>
        <v>#VALUE!</v>
      </c>
      <c r="H357" s="13" t="e">
        <f>SUMIF('[4]2.报价结算清单'!$F$2:$F$578,$A357,'[4]2.报价结算清单'!$N$2:$N$578)</f>
        <v>#VALUE!</v>
      </c>
      <c r="I357" s="15" t="e">
        <f>SUMIF('[4]2.报价结算清单'!$F$2:$F$578,A357,'[4]2.报价结算清单'!$P$2:$P$578)</f>
        <v>#VALUE!</v>
      </c>
    </row>
    <row r="358" spans="1:9" ht="30">
      <c r="A358" s="7" t="s">
        <v>1569</v>
      </c>
      <c r="B358" s="8" t="s">
        <v>537</v>
      </c>
      <c r="C358" s="8" t="s">
        <v>1136</v>
      </c>
      <c r="D358" s="9" t="s">
        <v>538</v>
      </c>
      <c r="E358" s="8" t="s">
        <v>2</v>
      </c>
      <c r="F358" s="12">
        <v>371</v>
      </c>
      <c r="G358" s="13" t="e">
        <f>SUMIF('[4]2.报价结算清单'!$F$2:$F$578,$A358,'[4]2.报价结算清单'!$L$2:$L$578)</f>
        <v>#VALUE!</v>
      </c>
      <c r="H358" s="13" t="e">
        <f>SUMIF('[4]2.报价结算清单'!$F$2:$F$578,$A358,'[4]2.报价结算清单'!$N$2:$N$578)</f>
        <v>#VALUE!</v>
      </c>
      <c r="I358" s="15" t="e">
        <f>SUMIF('[4]2.报价结算清单'!$F$2:$F$578,A358,'[4]2.报价结算清单'!$P$2:$P$578)</f>
        <v>#VALUE!</v>
      </c>
    </row>
    <row r="359" spans="1:9" ht="30">
      <c r="A359" s="7" t="s">
        <v>1570</v>
      </c>
      <c r="B359" s="8" t="s">
        <v>1092</v>
      </c>
      <c r="C359" s="8" t="s">
        <v>1136</v>
      </c>
      <c r="D359" s="9" t="s">
        <v>1093</v>
      </c>
      <c r="E359" s="8" t="s">
        <v>2</v>
      </c>
      <c r="F359" s="12">
        <v>848</v>
      </c>
      <c r="G359" s="13" t="e">
        <f>SUMIF('[4]2.报价结算清单'!$F$2:$F$578,$A359,'[4]2.报价结算清单'!$L$2:$L$578)</f>
        <v>#VALUE!</v>
      </c>
      <c r="H359" s="13" t="e">
        <f>SUMIF('[4]2.报价结算清单'!$F$2:$F$578,$A359,'[4]2.报价结算清单'!$N$2:$N$578)</f>
        <v>#VALUE!</v>
      </c>
      <c r="I359" s="15" t="e">
        <f>SUMIF('[4]2.报价结算清单'!$F$2:$F$578,A359,'[4]2.报价结算清单'!$P$2:$P$578)</f>
        <v>#VALUE!</v>
      </c>
    </row>
    <row r="360" spans="1:9" ht="30">
      <c r="A360" s="7" t="s">
        <v>1571</v>
      </c>
      <c r="B360" s="8" t="s">
        <v>587</v>
      </c>
      <c r="C360" s="8" t="s">
        <v>1136</v>
      </c>
      <c r="D360" s="9" t="s">
        <v>588</v>
      </c>
      <c r="E360" s="8" t="s">
        <v>2</v>
      </c>
      <c r="F360" s="12">
        <v>1060</v>
      </c>
      <c r="G360" s="13" t="e">
        <f>SUMIF('[4]2.报价结算清单'!$F$2:$F$578,$A360,'[4]2.报价结算清单'!$L$2:$L$578)</f>
        <v>#VALUE!</v>
      </c>
      <c r="H360" s="13" t="e">
        <f>SUMIF('[4]2.报价结算清单'!$F$2:$F$578,$A360,'[4]2.报价结算清单'!$N$2:$N$578)</f>
        <v>#VALUE!</v>
      </c>
      <c r="I360" s="15" t="e">
        <f>SUMIF('[4]2.报价结算清单'!$F$2:$F$578,A360,'[4]2.报价结算清单'!$P$2:$P$578)</f>
        <v>#VALUE!</v>
      </c>
    </row>
    <row r="361" spans="1:9" ht="30">
      <c r="A361" s="7" t="s">
        <v>1572</v>
      </c>
      <c r="B361" s="8" t="s">
        <v>555</v>
      </c>
      <c r="C361" s="8" t="s">
        <v>1136</v>
      </c>
      <c r="D361" s="9" t="s">
        <v>556</v>
      </c>
      <c r="E361" s="8" t="s">
        <v>2</v>
      </c>
      <c r="F361" s="12">
        <v>583.33000000000004</v>
      </c>
      <c r="G361" s="13" t="e">
        <f>SUMIF('[4]2.报价结算清单'!$F$2:$F$578,$A361,'[4]2.报价结算清单'!$L$2:$L$578)</f>
        <v>#VALUE!</v>
      </c>
      <c r="H361" s="13" t="e">
        <f>SUMIF('[4]2.报价结算清单'!$F$2:$F$578,$A361,'[4]2.报价结算清单'!$N$2:$N$578)</f>
        <v>#VALUE!</v>
      </c>
      <c r="I361" s="15" t="e">
        <f>SUMIF('[4]2.报价结算清单'!$F$2:$F$578,A361,'[4]2.报价结算清单'!$P$2:$P$578)</f>
        <v>#VALUE!</v>
      </c>
    </row>
    <row r="362" spans="1:9" ht="30">
      <c r="A362" s="7" t="s">
        <v>1573</v>
      </c>
      <c r="B362" s="8" t="s">
        <v>139</v>
      </c>
      <c r="C362" s="8" t="s">
        <v>1136</v>
      </c>
      <c r="D362" s="9" t="s">
        <v>140</v>
      </c>
      <c r="E362" s="8" t="s">
        <v>2</v>
      </c>
      <c r="F362" s="12">
        <v>689</v>
      </c>
      <c r="G362" s="13" t="e">
        <f>SUMIF('[4]2.报价结算清单'!$F$2:$F$578,$A362,'[4]2.报价结算清单'!$L$2:$L$578)</f>
        <v>#VALUE!</v>
      </c>
      <c r="H362" s="13" t="e">
        <f>SUMIF('[4]2.报价结算清单'!$F$2:$F$578,$A362,'[4]2.报价结算清单'!$N$2:$N$578)</f>
        <v>#VALUE!</v>
      </c>
      <c r="I362" s="15" t="e">
        <f>SUMIF('[4]2.报价结算清单'!$F$2:$F$578,A362,'[4]2.报价结算清单'!$P$2:$P$578)</f>
        <v>#VALUE!</v>
      </c>
    </row>
    <row r="363" spans="1:9" ht="30">
      <c r="A363" s="7" t="s">
        <v>1574</v>
      </c>
      <c r="B363" s="8" t="s">
        <v>57</v>
      </c>
      <c r="C363" s="8" t="s">
        <v>1136</v>
      </c>
      <c r="D363" s="9" t="s">
        <v>58</v>
      </c>
      <c r="E363" s="8" t="s">
        <v>2</v>
      </c>
      <c r="F363" s="12">
        <v>763.2</v>
      </c>
      <c r="G363" s="13" t="e">
        <f>SUMIF('[4]2.报价结算清单'!$F$2:$F$578,$A363,'[4]2.报价结算清单'!$L$2:$L$578)</f>
        <v>#VALUE!</v>
      </c>
      <c r="H363" s="13" t="e">
        <f>SUMIF('[4]2.报价结算清单'!$F$2:$F$578,$A363,'[4]2.报价结算清单'!$N$2:$N$578)</f>
        <v>#VALUE!</v>
      </c>
      <c r="I363" s="15" t="e">
        <f>SUMIF('[4]2.报价结算清单'!$F$2:$F$578,A363,'[4]2.报价结算清单'!$P$2:$P$578)</f>
        <v>#VALUE!</v>
      </c>
    </row>
    <row r="364" spans="1:9" ht="30">
      <c r="A364" s="7" t="s">
        <v>1575</v>
      </c>
      <c r="B364" s="8" t="s">
        <v>211</v>
      </c>
      <c r="C364" s="8" t="s">
        <v>1136</v>
      </c>
      <c r="D364" s="9" t="s">
        <v>212</v>
      </c>
      <c r="E364" s="8" t="s">
        <v>2</v>
      </c>
      <c r="F364" s="12">
        <v>763.2</v>
      </c>
      <c r="G364" s="13" t="e">
        <f>SUMIF('[4]2.报价结算清单'!$F$2:$F$578,$A364,'[4]2.报价结算清单'!$L$2:$L$578)</f>
        <v>#VALUE!</v>
      </c>
      <c r="H364" s="13" t="e">
        <f>SUMIF('[4]2.报价结算清单'!$F$2:$F$578,$A364,'[4]2.报价结算清单'!$N$2:$N$578)</f>
        <v>#VALUE!</v>
      </c>
      <c r="I364" s="15" t="e">
        <f>SUMIF('[4]2.报价结算清单'!$F$2:$F$578,A364,'[4]2.报价结算清单'!$P$2:$P$578)</f>
        <v>#VALUE!</v>
      </c>
    </row>
    <row r="365" spans="1:9" ht="30">
      <c r="A365" s="7" t="s">
        <v>1576</v>
      </c>
      <c r="B365" s="8" t="s">
        <v>382</v>
      </c>
      <c r="C365" s="8" t="s">
        <v>1136</v>
      </c>
      <c r="D365" s="9" t="s">
        <v>383</v>
      </c>
      <c r="E365" s="8" t="s">
        <v>2</v>
      </c>
      <c r="F365" s="12">
        <v>614.79999999999995</v>
      </c>
      <c r="G365" s="13" t="e">
        <f>SUMIF('[4]2.报价结算清单'!$F$2:$F$578,$A365,'[4]2.报价结算清单'!$L$2:$L$578)</f>
        <v>#VALUE!</v>
      </c>
      <c r="H365" s="13" t="e">
        <f>SUMIF('[4]2.报价结算清单'!$F$2:$F$578,$A365,'[4]2.报价结算清单'!$N$2:$N$578)</f>
        <v>#VALUE!</v>
      </c>
      <c r="I365" s="15" t="e">
        <f>SUMIF('[4]2.报价结算清单'!$F$2:$F$578,A365,'[4]2.报价结算清单'!$P$2:$P$578)</f>
        <v>#VALUE!</v>
      </c>
    </row>
    <row r="366" spans="1:9" ht="30">
      <c r="A366" s="7" t="s">
        <v>1577</v>
      </c>
      <c r="B366" s="8" t="s">
        <v>219</v>
      </c>
      <c r="C366" s="8" t="s">
        <v>1136</v>
      </c>
      <c r="D366" s="9" t="s">
        <v>220</v>
      </c>
      <c r="E366" s="8" t="s">
        <v>2</v>
      </c>
      <c r="F366" s="12">
        <v>636</v>
      </c>
      <c r="G366" s="13" t="e">
        <f>SUMIF('[4]2.报价结算清单'!$F$2:$F$578,$A366,'[4]2.报价结算清单'!$L$2:$L$578)</f>
        <v>#VALUE!</v>
      </c>
      <c r="H366" s="13" t="e">
        <f>SUMIF('[4]2.报价结算清单'!$F$2:$F$578,$A366,'[4]2.报价结算清单'!$N$2:$N$578)</f>
        <v>#VALUE!</v>
      </c>
      <c r="I366" s="15" t="e">
        <f>SUMIF('[4]2.报价结算清单'!$F$2:$F$578,A366,'[4]2.报价结算清单'!$P$2:$P$578)</f>
        <v>#VALUE!</v>
      </c>
    </row>
    <row r="367" spans="1:9" ht="30">
      <c r="A367" s="7" t="s">
        <v>1578</v>
      </c>
      <c r="B367" s="8" t="s">
        <v>529</v>
      </c>
      <c r="C367" s="8" t="s">
        <v>1136</v>
      </c>
      <c r="D367" s="9" t="s">
        <v>530</v>
      </c>
      <c r="E367" s="8" t="s">
        <v>2</v>
      </c>
      <c r="F367" s="12">
        <v>636</v>
      </c>
      <c r="G367" s="13" t="e">
        <f>SUMIF('[4]2.报价结算清单'!$F$2:$F$578,$A367,'[4]2.报价结算清单'!$L$2:$L$578)</f>
        <v>#VALUE!</v>
      </c>
      <c r="H367" s="13" t="e">
        <f>SUMIF('[4]2.报价结算清单'!$F$2:$F$578,$A367,'[4]2.报价结算清单'!$N$2:$N$578)</f>
        <v>#VALUE!</v>
      </c>
      <c r="I367" s="15" t="e">
        <f>SUMIF('[4]2.报价结算清单'!$F$2:$F$578,A367,'[4]2.报价结算清单'!$P$2:$P$578)</f>
        <v>#VALUE!</v>
      </c>
    </row>
    <row r="368" spans="1:9" ht="30">
      <c r="A368" s="7" t="s">
        <v>1579</v>
      </c>
      <c r="B368" s="8" t="s">
        <v>655</v>
      </c>
      <c r="C368" s="8" t="s">
        <v>1136</v>
      </c>
      <c r="D368" s="9" t="s">
        <v>656</v>
      </c>
      <c r="E368" s="8" t="s">
        <v>2</v>
      </c>
      <c r="F368" s="12">
        <v>636</v>
      </c>
      <c r="G368" s="13" t="e">
        <f>SUMIF('[4]2.报价结算清单'!$F$2:$F$578,$A368,'[4]2.报价结算清单'!$L$2:$L$578)</f>
        <v>#VALUE!</v>
      </c>
      <c r="H368" s="13" t="e">
        <f>SUMIF('[4]2.报价结算清单'!$F$2:$F$578,$A368,'[4]2.报价结算清单'!$N$2:$N$578)</f>
        <v>#VALUE!</v>
      </c>
      <c r="I368" s="15" t="e">
        <f>SUMIF('[4]2.报价结算清单'!$F$2:$F$578,A368,'[4]2.报价结算清单'!$P$2:$P$578)</f>
        <v>#VALUE!</v>
      </c>
    </row>
    <row r="369" spans="1:9" ht="30">
      <c r="A369" s="7" t="s">
        <v>1580</v>
      </c>
      <c r="B369" s="8" t="s">
        <v>167</v>
      </c>
      <c r="C369" s="8" t="s">
        <v>1136</v>
      </c>
      <c r="D369" s="9" t="s">
        <v>168</v>
      </c>
      <c r="E369" s="8" t="s">
        <v>2</v>
      </c>
      <c r="F369" s="12">
        <v>636</v>
      </c>
      <c r="G369" s="13" t="e">
        <f>SUMIF('[4]2.报价结算清单'!$F$2:$F$578,$A369,'[4]2.报价结算清单'!$L$2:$L$578)</f>
        <v>#VALUE!</v>
      </c>
      <c r="H369" s="13" t="e">
        <f>SUMIF('[4]2.报价结算清单'!$F$2:$F$578,$A369,'[4]2.报价结算清单'!$N$2:$N$578)</f>
        <v>#VALUE!</v>
      </c>
      <c r="I369" s="15" t="e">
        <f>SUMIF('[4]2.报价结算清单'!$F$2:$F$578,A369,'[4]2.报价结算清单'!$P$2:$P$578)</f>
        <v>#VALUE!</v>
      </c>
    </row>
    <row r="370" spans="1:9" ht="30">
      <c r="A370" s="7" t="s">
        <v>1581</v>
      </c>
      <c r="B370" s="8" t="s">
        <v>503</v>
      </c>
      <c r="C370" s="8" t="s">
        <v>1136</v>
      </c>
      <c r="D370" s="9" t="s">
        <v>504</v>
      </c>
      <c r="E370" s="8" t="s">
        <v>2</v>
      </c>
      <c r="F370" s="12">
        <v>560</v>
      </c>
      <c r="G370" s="13" t="e">
        <f>SUMIF('[4]2.报价结算清单'!$F$2:$F$578,$A370,'[4]2.报价结算清单'!$L$2:$L$578)</f>
        <v>#VALUE!</v>
      </c>
      <c r="H370" s="13" t="e">
        <f>SUMIF('[4]2.报价结算清单'!$F$2:$F$578,$A370,'[4]2.报价结算清单'!$N$2:$N$578)</f>
        <v>#VALUE!</v>
      </c>
      <c r="I370" s="15" t="e">
        <f>SUMIF('[4]2.报价结算清单'!$F$2:$F$578,A370,'[4]2.报价结算清单'!$P$2:$P$578)</f>
        <v>#VALUE!</v>
      </c>
    </row>
    <row r="371" spans="1:9" ht="30">
      <c r="A371" s="7" t="s">
        <v>1582</v>
      </c>
      <c r="B371" s="8" t="s">
        <v>384</v>
      </c>
      <c r="C371" s="8" t="s">
        <v>1136</v>
      </c>
      <c r="D371" s="9" t="s">
        <v>385</v>
      </c>
      <c r="E371" s="8" t="s">
        <v>2</v>
      </c>
      <c r="F371" s="12">
        <v>583</v>
      </c>
      <c r="G371" s="13" t="e">
        <f>SUMIF('[4]2.报价结算清单'!$F$2:$F$578,$A371,'[4]2.报价结算清单'!$L$2:$L$578)</f>
        <v>#VALUE!</v>
      </c>
      <c r="H371" s="13" t="e">
        <f>SUMIF('[4]2.报价结算清单'!$F$2:$F$578,$A371,'[4]2.报价结算清单'!$N$2:$N$578)</f>
        <v>#VALUE!</v>
      </c>
      <c r="I371" s="15" t="e">
        <f>SUMIF('[4]2.报价结算清单'!$F$2:$F$578,A371,'[4]2.报价结算清单'!$P$2:$P$578)</f>
        <v>#VALUE!</v>
      </c>
    </row>
    <row r="372" spans="1:9" ht="30">
      <c r="A372" s="7" t="s">
        <v>1583</v>
      </c>
      <c r="B372" s="8" t="s">
        <v>141</v>
      </c>
      <c r="C372" s="8" t="s">
        <v>1136</v>
      </c>
      <c r="D372" s="9" t="s">
        <v>142</v>
      </c>
      <c r="E372" s="8" t="s">
        <v>2</v>
      </c>
      <c r="F372" s="12">
        <v>499</v>
      </c>
      <c r="G372" s="13" t="e">
        <f>SUMIF('[4]2.报价结算清单'!$F$2:$F$578,$A372,'[4]2.报价结算清单'!$L$2:$L$578)</f>
        <v>#VALUE!</v>
      </c>
      <c r="H372" s="13" t="e">
        <f>SUMIF('[4]2.报价结算清单'!$F$2:$F$578,$A372,'[4]2.报价结算清单'!$N$2:$N$578)</f>
        <v>#VALUE!</v>
      </c>
      <c r="I372" s="15" t="e">
        <f>SUMIF('[4]2.报价结算清单'!$F$2:$F$578,A372,'[4]2.报价结算清单'!$P$2:$P$578)</f>
        <v>#VALUE!</v>
      </c>
    </row>
    <row r="373" spans="1:9" ht="15">
      <c r="A373" s="7" t="s">
        <v>1584</v>
      </c>
      <c r="B373" s="8" t="s">
        <v>118</v>
      </c>
      <c r="C373" s="8" t="s">
        <v>1136</v>
      </c>
      <c r="D373" s="9" t="s">
        <v>119</v>
      </c>
      <c r="E373" s="8" t="s">
        <v>120</v>
      </c>
      <c r="F373" s="12">
        <v>318</v>
      </c>
      <c r="G373" s="13" t="e">
        <f>SUMIF('[4]2.报价结算清单'!$F$2:$F$578,$A373,'[4]2.报价结算清单'!$L$2:$L$578)</f>
        <v>#VALUE!</v>
      </c>
      <c r="H373" s="13" t="e">
        <f>SUMIF('[4]2.报价结算清单'!$F$2:$F$578,$A373,'[4]2.报价结算清单'!$N$2:$N$578)</f>
        <v>#VALUE!</v>
      </c>
      <c r="I373" s="15" t="e">
        <f>SUMIF('[4]2.报价结算清单'!$F$2:$F$578,A373,'[4]2.报价结算清单'!$P$2:$P$578)</f>
        <v>#VALUE!</v>
      </c>
    </row>
    <row r="374" spans="1:9" ht="30">
      <c r="A374" s="7" t="s">
        <v>1585</v>
      </c>
      <c r="B374" s="8" t="s">
        <v>225</v>
      </c>
      <c r="C374" s="8" t="s">
        <v>1136</v>
      </c>
      <c r="D374" s="9" t="s">
        <v>226</v>
      </c>
      <c r="E374" s="8" t="s">
        <v>2</v>
      </c>
      <c r="F374" s="12">
        <v>416.67</v>
      </c>
      <c r="G374" s="13" t="e">
        <f>SUMIF('[4]2.报价结算清单'!$F$2:$F$578,$A374,'[4]2.报价结算清单'!$L$2:$L$578)</f>
        <v>#VALUE!</v>
      </c>
      <c r="H374" s="13" t="e">
        <f>SUMIF('[4]2.报价结算清单'!$F$2:$F$578,$A374,'[4]2.报价结算清单'!$N$2:$N$578)</f>
        <v>#VALUE!</v>
      </c>
      <c r="I374" s="15" t="e">
        <f>SUMIF('[4]2.报价结算清单'!$F$2:$F$578,A374,'[4]2.报价结算清单'!$P$2:$P$578)</f>
        <v>#VALUE!</v>
      </c>
    </row>
    <row r="375" spans="1:9" ht="45">
      <c r="A375" s="7" t="s">
        <v>1586</v>
      </c>
      <c r="B375" s="8" t="s">
        <v>49</v>
      </c>
      <c r="C375" s="8" t="s">
        <v>1136</v>
      </c>
      <c r="D375" s="9" t="s">
        <v>50</v>
      </c>
      <c r="E375" s="8" t="s">
        <v>2</v>
      </c>
      <c r="F375" s="12">
        <v>2650</v>
      </c>
      <c r="G375" s="13" t="e">
        <f>SUMIF('[4]2.报价结算清单'!$F$2:$F$578,$A375,'[4]2.报价结算清单'!$L$2:$L$578)</f>
        <v>#VALUE!</v>
      </c>
      <c r="H375" s="13" t="e">
        <f>SUMIF('[4]2.报价结算清单'!$F$2:$F$578,$A375,'[4]2.报价结算清单'!$N$2:$N$578)</f>
        <v>#VALUE!</v>
      </c>
      <c r="I375" s="15" t="e">
        <f>SUMIF('[4]2.报价结算清单'!$F$2:$F$578,A375,'[4]2.报价结算清单'!$P$2:$P$578)</f>
        <v>#VALUE!</v>
      </c>
    </row>
    <row r="376" spans="1:9" ht="45">
      <c r="A376" s="7" t="s">
        <v>1587</v>
      </c>
      <c r="B376" s="8" t="s">
        <v>27</v>
      </c>
      <c r="C376" s="8" t="s">
        <v>1136</v>
      </c>
      <c r="D376" s="9" t="s">
        <v>28</v>
      </c>
      <c r="E376" s="8" t="s">
        <v>2</v>
      </c>
      <c r="F376" s="12">
        <v>1266.67</v>
      </c>
      <c r="G376" s="13" t="e">
        <f>SUMIF('[4]2.报价结算清单'!$F$2:$F$578,$A376,'[4]2.报价结算清单'!$L$2:$L$578)</f>
        <v>#VALUE!</v>
      </c>
      <c r="H376" s="13" t="e">
        <f>SUMIF('[4]2.报价结算清单'!$F$2:$F$578,$A376,'[4]2.报价结算清单'!$N$2:$N$578)</f>
        <v>#VALUE!</v>
      </c>
      <c r="I376" s="15" t="e">
        <f>SUMIF('[4]2.报价结算清单'!$F$2:$F$578,A376,'[4]2.报价结算清单'!$P$2:$P$578)</f>
        <v>#VALUE!</v>
      </c>
    </row>
    <row r="377" spans="1:9" ht="45">
      <c r="A377" s="7" t="s">
        <v>1588</v>
      </c>
      <c r="B377" s="8" t="s">
        <v>380</v>
      </c>
      <c r="C377" s="8" t="s">
        <v>1136</v>
      </c>
      <c r="D377" s="9" t="s">
        <v>381</v>
      </c>
      <c r="E377" s="8" t="s">
        <v>2</v>
      </c>
      <c r="F377" s="12">
        <v>2200</v>
      </c>
      <c r="G377" s="13" t="e">
        <f>SUMIF('[4]2.报价结算清单'!$F$2:$F$578,$A377,'[4]2.报价结算清单'!$L$2:$L$578)</f>
        <v>#VALUE!</v>
      </c>
      <c r="H377" s="13" t="e">
        <f>SUMIF('[4]2.报价结算清单'!$F$2:$F$578,$A377,'[4]2.报价结算清单'!$N$2:$N$578)</f>
        <v>#VALUE!</v>
      </c>
      <c r="I377" s="15" t="e">
        <f>SUMIF('[4]2.报价结算清单'!$F$2:$F$578,A377,'[4]2.报价结算清单'!$P$2:$P$578)</f>
        <v>#VALUE!</v>
      </c>
    </row>
    <row r="378" spans="1:9" ht="45">
      <c r="A378" s="7" t="s">
        <v>1589</v>
      </c>
      <c r="B378" s="8" t="s">
        <v>535</v>
      </c>
      <c r="C378" s="8" t="s">
        <v>1136</v>
      </c>
      <c r="D378" s="9" t="s">
        <v>536</v>
      </c>
      <c r="E378" s="8" t="s">
        <v>2</v>
      </c>
      <c r="F378" s="12">
        <v>1200</v>
      </c>
      <c r="G378" s="13" t="e">
        <f>SUMIF('[4]2.报价结算清单'!$F$2:$F$578,$A378,'[4]2.报价结算清单'!$L$2:$L$578)</f>
        <v>#VALUE!</v>
      </c>
      <c r="H378" s="13" t="e">
        <f>SUMIF('[4]2.报价结算清单'!$F$2:$F$578,$A378,'[4]2.报价结算清单'!$N$2:$N$578)</f>
        <v>#VALUE!</v>
      </c>
      <c r="I378" s="15" t="e">
        <f>SUMIF('[4]2.报价结算清单'!$F$2:$F$578,A378,'[4]2.报价结算清单'!$P$2:$P$578)</f>
        <v>#VALUE!</v>
      </c>
    </row>
    <row r="379" spans="1:9" ht="30">
      <c r="A379" s="7" t="s">
        <v>1590</v>
      </c>
      <c r="B379" s="8" t="s">
        <v>649</v>
      </c>
      <c r="C379" s="8" t="s">
        <v>1136</v>
      </c>
      <c r="D379" s="9" t="s">
        <v>650</v>
      </c>
      <c r="E379" s="8" t="s">
        <v>2</v>
      </c>
      <c r="F379" s="12">
        <v>2374.4</v>
      </c>
      <c r="G379" s="13" t="e">
        <f>SUMIF('[4]2.报价结算清单'!$F$2:$F$578,$A379,'[4]2.报价结算清单'!$L$2:$L$578)</f>
        <v>#VALUE!</v>
      </c>
      <c r="H379" s="13" t="e">
        <f>SUMIF('[4]2.报价结算清单'!$F$2:$F$578,$A379,'[4]2.报价结算清单'!$N$2:$N$578)</f>
        <v>#VALUE!</v>
      </c>
      <c r="I379" s="15" t="e">
        <f>SUMIF('[4]2.报价结算清单'!$F$2:$F$578,A379,'[4]2.报价结算清单'!$P$2:$P$578)</f>
        <v>#VALUE!</v>
      </c>
    </row>
    <row r="380" spans="1:9" ht="30">
      <c r="A380" s="7" t="s">
        <v>1591</v>
      </c>
      <c r="B380" s="8" t="s">
        <v>184</v>
      </c>
      <c r="C380" s="8" t="s">
        <v>1136</v>
      </c>
      <c r="D380" s="9" t="s">
        <v>185</v>
      </c>
      <c r="E380" s="8" t="s">
        <v>2</v>
      </c>
      <c r="F380" s="12">
        <v>2968</v>
      </c>
      <c r="G380" s="13" t="e">
        <f>SUMIF('[4]2.报价结算清单'!$F$2:$F$578,$A380,'[4]2.报价结算清单'!$L$2:$L$578)</f>
        <v>#VALUE!</v>
      </c>
      <c r="H380" s="13" t="e">
        <f>SUMIF('[4]2.报价结算清单'!$F$2:$F$578,$A380,'[4]2.报价结算清单'!$N$2:$N$578)</f>
        <v>#VALUE!</v>
      </c>
      <c r="I380" s="15" t="e">
        <f>SUMIF('[4]2.报价结算清单'!$F$2:$F$578,A380,'[4]2.报价结算清单'!$P$2:$P$578)</f>
        <v>#VALUE!</v>
      </c>
    </row>
    <row r="381" spans="1:9" ht="30">
      <c r="A381" s="7" t="s">
        <v>1592</v>
      </c>
      <c r="B381" s="8" t="s">
        <v>165</v>
      </c>
      <c r="C381" s="8" t="s">
        <v>1136</v>
      </c>
      <c r="D381" s="9" t="s">
        <v>166</v>
      </c>
      <c r="E381" s="8" t="s">
        <v>2</v>
      </c>
      <c r="F381" s="12">
        <v>2968</v>
      </c>
      <c r="G381" s="13" t="e">
        <f>SUMIF('[4]2.报价结算清单'!$F$2:$F$578,$A381,'[4]2.报价结算清单'!$L$2:$L$578)</f>
        <v>#VALUE!</v>
      </c>
      <c r="H381" s="13" t="e">
        <f>SUMIF('[4]2.报价结算清单'!$F$2:$F$578,$A381,'[4]2.报价结算清单'!$N$2:$N$578)</f>
        <v>#VALUE!</v>
      </c>
      <c r="I381" s="15" t="e">
        <f>SUMIF('[4]2.报价结算清单'!$F$2:$F$578,A381,'[4]2.报价结算清单'!$P$2:$P$578)</f>
        <v>#VALUE!</v>
      </c>
    </row>
    <row r="382" spans="1:9" ht="30">
      <c r="A382" s="7" t="s">
        <v>1593</v>
      </c>
      <c r="B382" s="8" t="s">
        <v>800</v>
      </c>
      <c r="C382" s="8" t="s">
        <v>1136</v>
      </c>
      <c r="D382" s="9" t="s">
        <v>801</v>
      </c>
      <c r="E382" s="8" t="s">
        <v>2</v>
      </c>
      <c r="F382" s="12">
        <v>3180</v>
      </c>
      <c r="G382" s="13" t="e">
        <f>SUMIF('[4]2.报价结算清单'!$F$2:$F$578,$A382,'[4]2.报价结算清单'!$L$2:$L$578)</f>
        <v>#VALUE!</v>
      </c>
      <c r="H382" s="13" t="e">
        <f>SUMIF('[4]2.报价结算清单'!$F$2:$F$578,$A382,'[4]2.报价结算清单'!$N$2:$N$578)</f>
        <v>#VALUE!</v>
      </c>
      <c r="I382" s="15" t="e">
        <f>SUMIF('[4]2.报价结算清单'!$F$2:$F$578,A382,'[4]2.报价结算清单'!$P$2:$P$578)</f>
        <v>#VALUE!</v>
      </c>
    </row>
    <row r="383" spans="1:9" ht="45">
      <c r="A383" s="7" t="s">
        <v>1594</v>
      </c>
      <c r="B383" s="8" t="s">
        <v>873</v>
      </c>
      <c r="C383" s="8" t="s">
        <v>1136</v>
      </c>
      <c r="D383" s="9" t="s">
        <v>874</v>
      </c>
      <c r="E383" s="8" t="s">
        <v>8</v>
      </c>
      <c r="F383" s="12">
        <v>159</v>
      </c>
      <c r="G383" s="13" t="e">
        <f>SUMIF('[4]2.报价结算清单'!$F$2:$F$578,$A383,'[4]2.报价结算清单'!$L$2:$L$578)</f>
        <v>#VALUE!</v>
      </c>
      <c r="H383" s="13" t="e">
        <f>SUMIF('[4]2.报价结算清单'!$F$2:$F$578,$A383,'[4]2.报价结算清单'!$N$2:$N$578)</f>
        <v>#VALUE!</v>
      </c>
      <c r="I383" s="15" t="e">
        <f>SUMIF('[4]2.报价结算清单'!$F$2:$F$578,A383,'[4]2.报价结算清单'!$P$2:$P$578)</f>
        <v>#VALUE!</v>
      </c>
    </row>
    <row r="384" spans="1:9" ht="45">
      <c r="A384" s="7" t="s">
        <v>1595</v>
      </c>
      <c r="B384" s="8" t="s">
        <v>366</v>
      </c>
      <c r="C384" s="8" t="s">
        <v>1136</v>
      </c>
      <c r="D384" s="9" t="s">
        <v>367</v>
      </c>
      <c r="E384" s="8" t="s">
        <v>8</v>
      </c>
      <c r="F384" s="12">
        <v>159</v>
      </c>
      <c r="G384" s="13" t="e">
        <f>SUMIF('[4]2.报价结算清单'!$F$2:$F$578,$A384,'[4]2.报价结算清单'!$L$2:$L$578)</f>
        <v>#VALUE!</v>
      </c>
      <c r="H384" s="13" t="e">
        <f>SUMIF('[4]2.报价结算清单'!$F$2:$F$578,$A384,'[4]2.报价结算清单'!$N$2:$N$578)</f>
        <v>#VALUE!</v>
      </c>
      <c r="I384" s="15" t="e">
        <f>SUMIF('[4]2.报价结算清单'!$F$2:$F$578,A384,'[4]2.报价结算清单'!$P$2:$P$578)</f>
        <v>#VALUE!</v>
      </c>
    </row>
    <row r="385" spans="1:9" ht="45">
      <c r="A385" s="7" t="s">
        <v>1596</v>
      </c>
      <c r="B385" s="8" t="s">
        <v>1038</v>
      </c>
      <c r="C385" s="8" t="s">
        <v>1136</v>
      </c>
      <c r="D385" s="9" t="s">
        <v>1039</v>
      </c>
      <c r="E385" s="8" t="s">
        <v>8</v>
      </c>
      <c r="F385" s="12">
        <v>169.6</v>
      </c>
      <c r="G385" s="13" t="e">
        <f>SUMIF('[4]2.报价结算清单'!$F$2:$F$578,$A385,'[4]2.报价结算清单'!$L$2:$L$578)</f>
        <v>#VALUE!</v>
      </c>
      <c r="H385" s="13" t="e">
        <f>SUMIF('[4]2.报价结算清单'!$F$2:$F$578,$A385,'[4]2.报价结算清单'!$N$2:$N$578)</f>
        <v>#VALUE!</v>
      </c>
      <c r="I385" s="15" t="e">
        <f>SUMIF('[4]2.报价结算清单'!$F$2:$F$578,A385,'[4]2.报价结算清单'!$P$2:$P$578)</f>
        <v>#VALUE!</v>
      </c>
    </row>
    <row r="386" spans="1:9" ht="45">
      <c r="A386" s="7" t="s">
        <v>1597</v>
      </c>
      <c r="B386" s="8" t="s">
        <v>935</v>
      </c>
      <c r="C386" s="8" t="s">
        <v>1136</v>
      </c>
      <c r="D386" s="9" t="s">
        <v>936</v>
      </c>
      <c r="E386" s="8" t="s">
        <v>8</v>
      </c>
      <c r="F386" s="12">
        <v>185.5</v>
      </c>
      <c r="G386" s="13" t="e">
        <f>SUMIF('[4]2.报价结算清单'!$F$2:$F$578,$A386,'[4]2.报价结算清单'!$L$2:$L$578)</f>
        <v>#VALUE!</v>
      </c>
      <c r="H386" s="13" t="e">
        <f>SUMIF('[4]2.报价结算清单'!$F$2:$F$578,$A386,'[4]2.报价结算清单'!$N$2:$N$578)</f>
        <v>#VALUE!</v>
      </c>
      <c r="I386" s="15" t="e">
        <f>SUMIF('[4]2.报价结算清单'!$F$2:$F$578,A386,'[4]2.报价结算清单'!$P$2:$P$578)</f>
        <v>#VALUE!</v>
      </c>
    </row>
    <row r="387" spans="1:9" ht="45">
      <c r="A387" s="7" t="s">
        <v>1598</v>
      </c>
      <c r="B387" s="8" t="s">
        <v>1018</v>
      </c>
      <c r="C387" s="8" t="s">
        <v>1136</v>
      </c>
      <c r="D387" s="9" t="s">
        <v>1019</v>
      </c>
      <c r="E387" s="8" t="s">
        <v>8</v>
      </c>
      <c r="F387" s="12">
        <v>183.33</v>
      </c>
      <c r="G387" s="13" t="e">
        <f>SUMIF('[4]2.报价结算清单'!$F$2:$F$578,$A387,'[4]2.报价结算清单'!$L$2:$L$578)</f>
        <v>#VALUE!</v>
      </c>
      <c r="H387" s="13" t="e">
        <f>SUMIF('[4]2.报价结算清单'!$F$2:$F$578,$A387,'[4]2.报价结算清单'!$N$2:$N$578)</f>
        <v>#VALUE!</v>
      </c>
      <c r="I387" s="15" t="e">
        <f>SUMIF('[4]2.报价结算清单'!$F$2:$F$578,A387,'[4]2.报价结算清单'!$P$2:$P$578)</f>
        <v>#VALUE!</v>
      </c>
    </row>
    <row r="388" spans="1:9" ht="45">
      <c r="A388" s="7" t="s">
        <v>1599</v>
      </c>
      <c r="B388" s="8" t="s">
        <v>390</v>
      </c>
      <c r="C388" s="8" t="s">
        <v>1136</v>
      </c>
      <c r="D388" s="9" t="s">
        <v>391</v>
      </c>
      <c r="E388" s="8" t="s">
        <v>2</v>
      </c>
      <c r="F388" s="12">
        <v>424</v>
      </c>
      <c r="G388" s="13" t="e">
        <f>SUMIF('[4]2.报价结算清单'!$F$2:$F$578,$A388,'[4]2.报价结算清单'!$L$2:$L$578)</f>
        <v>#VALUE!</v>
      </c>
      <c r="H388" s="13" t="e">
        <f>SUMIF('[4]2.报价结算清单'!$F$2:$F$578,$A388,'[4]2.报价结算清单'!$N$2:$N$578)</f>
        <v>#VALUE!</v>
      </c>
      <c r="I388" s="15" t="e">
        <f>SUMIF('[4]2.报价结算清单'!$F$2:$F$578,A388,'[4]2.报价结算清单'!$P$2:$P$578)</f>
        <v>#VALUE!</v>
      </c>
    </row>
    <row r="389" spans="1:9" ht="30">
      <c r="A389" s="7" t="s">
        <v>1600</v>
      </c>
      <c r="B389" s="8" t="s">
        <v>1062</v>
      </c>
      <c r="C389" s="8" t="s">
        <v>1136</v>
      </c>
      <c r="D389" s="9" t="s">
        <v>1063</v>
      </c>
      <c r="E389" s="8" t="s">
        <v>2</v>
      </c>
      <c r="F389" s="12">
        <v>159</v>
      </c>
      <c r="G389" s="13" t="e">
        <f>SUMIF('[4]2.报价结算清单'!$F$2:$F$578,$A389,'[4]2.报价结算清单'!$L$2:$L$578)</f>
        <v>#VALUE!</v>
      </c>
      <c r="H389" s="13" t="e">
        <f>SUMIF('[4]2.报价结算清单'!$F$2:$F$578,$A389,'[4]2.报价结算清单'!$N$2:$N$578)</f>
        <v>#VALUE!</v>
      </c>
      <c r="I389" s="15" t="e">
        <f>SUMIF('[4]2.报价结算清单'!$F$2:$F$578,A389,'[4]2.报价结算清单'!$P$2:$P$578)</f>
        <v>#VALUE!</v>
      </c>
    </row>
    <row r="390" spans="1:9" ht="45">
      <c r="A390" s="7" t="s">
        <v>1601</v>
      </c>
      <c r="B390" s="8" t="s">
        <v>689</v>
      </c>
      <c r="C390" s="8" t="s">
        <v>1136</v>
      </c>
      <c r="D390" s="9" t="s">
        <v>690</v>
      </c>
      <c r="E390" s="8" t="s">
        <v>2</v>
      </c>
      <c r="F390" s="12">
        <v>1060</v>
      </c>
      <c r="G390" s="13" t="e">
        <f>SUMIF('[4]2.报价结算清单'!$F$2:$F$578,$A390,'[4]2.报价结算清单'!$L$2:$L$578)</f>
        <v>#VALUE!</v>
      </c>
      <c r="H390" s="13" t="e">
        <f>SUMIF('[4]2.报价结算清单'!$F$2:$F$578,$A390,'[4]2.报价结算清单'!$N$2:$N$578)</f>
        <v>#VALUE!</v>
      </c>
      <c r="I390" s="15" t="e">
        <f>SUMIF('[4]2.报价结算清单'!$F$2:$F$578,A390,'[4]2.报价结算清单'!$P$2:$P$578)</f>
        <v>#VALUE!</v>
      </c>
    </row>
    <row r="391" spans="1:9" ht="45">
      <c r="A391" s="7" t="s">
        <v>1602</v>
      </c>
      <c r="B391" s="8" t="s">
        <v>977</v>
      </c>
      <c r="C391" s="8" t="s">
        <v>1136</v>
      </c>
      <c r="D391" s="9" t="s">
        <v>978</v>
      </c>
      <c r="E391" s="8" t="s">
        <v>8</v>
      </c>
      <c r="F391" s="12">
        <v>318</v>
      </c>
      <c r="G391" s="13" t="e">
        <f>SUMIF('[4]2.报价结算清单'!$F$2:$F$578,$A391,'[4]2.报价结算清单'!$L$2:$L$578)</f>
        <v>#VALUE!</v>
      </c>
      <c r="H391" s="13" t="e">
        <f>SUMIF('[4]2.报价结算清单'!$F$2:$F$578,$A391,'[4]2.报价结算清单'!$N$2:$N$578)</f>
        <v>#VALUE!</v>
      </c>
      <c r="I391" s="15" t="e">
        <f>SUMIF('[4]2.报价结算清单'!$F$2:$F$578,A391,'[4]2.报价结算清单'!$P$2:$P$578)</f>
        <v>#VALUE!</v>
      </c>
    </row>
    <row r="392" spans="1:9" ht="30">
      <c r="A392" s="7" t="s">
        <v>1603</v>
      </c>
      <c r="B392" s="8" t="s">
        <v>149</v>
      </c>
      <c r="C392" s="8" t="s">
        <v>1136</v>
      </c>
      <c r="D392" s="9" t="s">
        <v>150</v>
      </c>
      <c r="E392" s="8" t="s">
        <v>2</v>
      </c>
      <c r="F392" s="12">
        <v>1219</v>
      </c>
      <c r="G392" s="13" t="e">
        <f>SUMIF('[4]2.报价结算清单'!$F$2:$F$578,$A392,'[4]2.报价结算清单'!$L$2:$L$578)</f>
        <v>#VALUE!</v>
      </c>
      <c r="H392" s="13" t="e">
        <f>SUMIF('[4]2.报价结算清单'!$F$2:$F$578,$A392,'[4]2.报价结算清单'!$N$2:$N$578)</f>
        <v>#VALUE!</v>
      </c>
      <c r="I392" s="15" t="e">
        <f>SUMIF('[4]2.报价结算清单'!$F$2:$F$578,A392,'[4]2.报价结算清单'!$P$2:$P$578)</f>
        <v>#VALUE!</v>
      </c>
    </row>
    <row r="393" spans="1:9" ht="30">
      <c r="A393" s="7" t="s">
        <v>1604</v>
      </c>
      <c r="B393" s="8" t="s">
        <v>229</v>
      </c>
      <c r="C393" s="8" t="s">
        <v>1136</v>
      </c>
      <c r="D393" s="9" t="s">
        <v>230</v>
      </c>
      <c r="E393" s="8" t="s">
        <v>2</v>
      </c>
      <c r="F393" s="12">
        <v>212</v>
      </c>
      <c r="G393" s="13" t="e">
        <f>SUMIF('[4]2.报价结算清单'!$F$2:$F$578,$A393,'[4]2.报价结算清单'!$L$2:$L$578)</f>
        <v>#VALUE!</v>
      </c>
      <c r="H393" s="13" t="e">
        <f>SUMIF('[4]2.报价结算清单'!$F$2:$F$578,$A393,'[4]2.报价结算清单'!$N$2:$N$578)</f>
        <v>#VALUE!</v>
      </c>
      <c r="I393" s="15" t="e">
        <f>SUMIF('[4]2.报价结算清单'!$F$2:$F$578,A393,'[4]2.报价结算清单'!$P$2:$P$578)</f>
        <v>#VALUE!</v>
      </c>
    </row>
    <row r="394" spans="1:9" ht="30">
      <c r="A394" s="7" t="s">
        <v>1605</v>
      </c>
      <c r="B394" s="8" t="s">
        <v>1068</v>
      </c>
      <c r="C394" s="8" t="s">
        <v>1136</v>
      </c>
      <c r="D394" s="9" t="s">
        <v>1069</v>
      </c>
      <c r="E394" s="8" t="s">
        <v>2</v>
      </c>
      <c r="F394" s="12">
        <v>318</v>
      </c>
      <c r="G394" s="13" t="e">
        <f>SUMIF('[4]2.报价结算清单'!$F$2:$F$578,$A394,'[4]2.报价结算清单'!$L$2:$L$578)</f>
        <v>#VALUE!</v>
      </c>
      <c r="H394" s="13" t="e">
        <f>SUMIF('[4]2.报价结算清单'!$F$2:$F$578,$A394,'[4]2.报价结算清单'!$N$2:$N$578)</f>
        <v>#VALUE!</v>
      </c>
      <c r="I394" s="15" t="e">
        <f>SUMIF('[4]2.报价结算清单'!$F$2:$F$578,A394,'[4]2.报价结算清单'!$P$2:$P$578)</f>
        <v>#VALUE!</v>
      </c>
    </row>
    <row r="395" spans="1:9" ht="30">
      <c r="A395" s="7" t="s">
        <v>1606</v>
      </c>
      <c r="B395" s="8" t="s">
        <v>959</v>
      </c>
      <c r="C395" s="8" t="s">
        <v>1136</v>
      </c>
      <c r="D395" s="9" t="s">
        <v>960</v>
      </c>
      <c r="E395" s="8" t="s">
        <v>2</v>
      </c>
      <c r="F395" s="12">
        <v>212</v>
      </c>
      <c r="G395" s="13" t="e">
        <f>SUMIF('[4]2.报价结算清单'!$F$2:$F$578,$A395,'[4]2.报价结算清单'!$L$2:$L$578)</f>
        <v>#VALUE!</v>
      </c>
      <c r="H395" s="13" t="e">
        <f>SUMIF('[4]2.报价结算清单'!$F$2:$F$578,$A395,'[4]2.报价结算清单'!$N$2:$N$578)</f>
        <v>#VALUE!</v>
      </c>
      <c r="I395" s="15" t="e">
        <f>SUMIF('[4]2.报价结算清单'!$F$2:$F$578,A395,'[4]2.报价结算清单'!$P$2:$P$578)</f>
        <v>#VALUE!</v>
      </c>
    </row>
    <row r="396" spans="1:9" ht="30">
      <c r="A396" s="7" t="s">
        <v>1607</v>
      </c>
      <c r="B396" s="8" t="s">
        <v>444</v>
      </c>
      <c r="C396" s="8" t="s">
        <v>1136</v>
      </c>
      <c r="D396" s="9" t="s">
        <v>445</v>
      </c>
      <c r="E396" s="8" t="s">
        <v>2</v>
      </c>
      <c r="F396" s="12">
        <v>318</v>
      </c>
      <c r="G396" s="13" t="e">
        <f>SUMIF('[4]2.报价结算清单'!$F$2:$F$578,$A396,'[4]2.报价结算清单'!$L$2:$L$578)</f>
        <v>#VALUE!</v>
      </c>
      <c r="H396" s="13" t="e">
        <f>SUMIF('[4]2.报价结算清单'!$F$2:$F$578,$A396,'[4]2.报价结算清单'!$N$2:$N$578)</f>
        <v>#VALUE!</v>
      </c>
      <c r="I396" s="15" t="e">
        <f>SUMIF('[4]2.报价结算清单'!$F$2:$F$578,A396,'[4]2.报价结算清单'!$P$2:$P$578)</f>
        <v>#VALUE!</v>
      </c>
    </row>
    <row r="397" spans="1:9" ht="45">
      <c r="A397" s="7" t="s">
        <v>1608</v>
      </c>
      <c r="B397" s="8" t="s">
        <v>396</v>
      </c>
      <c r="C397" s="8" t="s">
        <v>1136</v>
      </c>
      <c r="D397" s="9" t="s">
        <v>397</v>
      </c>
      <c r="E397" s="8" t="s">
        <v>2</v>
      </c>
      <c r="F397" s="12">
        <v>42.4</v>
      </c>
      <c r="G397" s="13" t="e">
        <f>SUMIF('[4]2.报价结算清单'!$F$2:$F$578,$A397,'[4]2.报价结算清单'!$L$2:$L$578)</f>
        <v>#VALUE!</v>
      </c>
      <c r="H397" s="13" t="e">
        <f>SUMIF('[4]2.报价结算清单'!$F$2:$F$578,$A397,'[4]2.报价结算清单'!$N$2:$N$578)</f>
        <v>#VALUE!</v>
      </c>
      <c r="I397" s="15" t="e">
        <f>SUMIF('[4]2.报价结算清单'!$F$2:$F$578,A397,'[4]2.报价结算清单'!$P$2:$P$578)</f>
        <v>#VALUE!</v>
      </c>
    </row>
    <row r="398" spans="1:9" ht="30">
      <c r="A398" s="7" t="s">
        <v>1609</v>
      </c>
      <c r="B398" s="8" t="s">
        <v>432</v>
      </c>
      <c r="C398" s="8" t="s">
        <v>1136</v>
      </c>
      <c r="D398" s="9" t="s">
        <v>433</v>
      </c>
      <c r="E398" s="8" t="s">
        <v>2</v>
      </c>
      <c r="F398" s="12">
        <v>212</v>
      </c>
      <c r="G398" s="13" t="e">
        <f>SUMIF('[4]2.报价结算清单'!$F$2:$F$578,$A398,'[4]2.报价结算清单'!$L$2:$L$578)</f>
        <v>#VALUE!</v>
      </c>
      <c r="H398" s="13" t="e">
        <f>SUMIF('[4]2.报价结算清单'!$F$2:$F$578,$A398,'[4]2.报价结算清单'!$N$2:$N$578)</f>
        <v>#VALUE!</v>
      </c>
      <c r="I398" s="15" t="e">
        <f>SUMIF('[4]2.报价结算清单'!$F$2:$F$578,A398,'[4]2.报价结算清单'!$P$2:$P$578)</f>
        <v>#VALUE!</v>
      </c>
    </row>
    <row r="399" spans="1:9" ht="15">
      <c r="A399" s="7" t="s">
        <v>1610</v>
      </c>
      <c r="B399" s="8" t="s">
        <v>474</v>
      </c>
      <c r="C399" s="8" t="s">
        <v>1136</v>
      </c>
      <c r="D399" s="9" t="s">
        <v>475</v>
      </c>
      <c r="E399" s="8" t="s">
        <v>476</v>
      </c>
      <c r="F399" s="12">
        <v>180.2</v>
      </c>
      <c r="G399" s="13" t="e">
        <f>SUMIF('[4]2.报价结算清单'!$F$2:$F$578,$A399,'[4]2.报价结算清单'!$L$2:$L$578)</f>
        <v>#VALUE!</v>
      </c>
      <c r="H399" s="13" t="e">
        <f>SUMIF('[4]2.报价结算清单'!$F$2:$F$578,$A399,'[4]2.报价结算清单'!$N$2:$N$578)</f>
        <v>#VALUE!</v>
      </c>
      <c r="I399" s="15" t="e">
        <f>SUMIF('[4]2.报价结算清单'!$F$2:$F$578,A399,'[4]2.报价结算清单'!$P$2:$P$578)</f>
        <v>#VALUE!</v>
      </c>
    </row>
    <row r="400" spans="1:9" ht="15">
      <c r="A400" s="7" t="s">
        <v>1611</v>
      </c>
      <c r="B400" s="8" t="s">
        <v>907</v>
      </c>
      <c r="C400" s="8" t="s">
        <v>1136</v>
      </c>
      <c r="D400" s="9" t="s">
        <v>908</v>
      </c>
      <c r="E400" s="8" t="s">
        <v>476</v>
      </c>
      <c r="F400" s="12">
        <v>95.4</v>
      </c>
      <c r="G400" s="13" t="e">
        <f>SUMIF('[4]2.报价结算清单'!$F$2:$F$578,$A400,'[4]2.报价结算清单'!$L$2:$L$578)</f>
        <v>#VALUE!</v>
      </c>
      <c r="H400" s="13" t="e">
        <f>SUMIF('[4]2.报价结算清单'!$F$2:$F$578,$A400,'[4]2.报价结算清单'!$N$2:$N$578)</f>
        <v>#VALUE!</v>
      </c>
      <c r="I400" s="15" t="e">
        <f>SUMIF('[4]2.报价结算清单'!$F$2:$F$578,A400,'[4]2.报价结算清单'!$P$2:$P$578)</f>
        <v>#VALUE!</v>
      </c>
    </row>
    <row r="401" spans="1:9" ht="15">
      <c r="A401" s="7" t="s">
        <v>1612</v>
      </c>
      <c r="B401" s="8" t="s">
        <v>965</v>
      </c>
      <c r="C401" s="8" t="s">
        <v>1136</v>
      </c>
      <c r="D401" s="9" t="s">
        <v>966</v>
      </c>
      <c r="E401" s="8" t="s">
        <v>2</v>
      </c>
      <c r="F401" s="12">
        <v>530</v>
      </c>
      <c r="G401" s="13" t="e">
        <f>SUMIF('[4]2.报价结算清单'!$F$2:$F$578,$A401,'[4]2.报价结算清单'!$L$2:$L$578)</f>
        <v>#VALUE!</v>
      </c>
      <c r="H401" s="13" t="e">
        <f>SUMIF('[4]2.报价结算清单'!$F$2:$F$578,$A401,'[4]2.报价结算清单'!$N$2:$N$578)</f>
        <v>#VALUE!</v>
      </c>
      <c r="I401" s="15" t="e">
        <f>SUMIF('[4]2.报价结算清单'!$F$2:$F$578,A401,'[4]2.报价结算清单'!$P$2:$P$578)</f>
        <v>#VALUE!</v>
      </c>
    </row>
    <row r="402" spans="1:9" ht="15">
      <c r="A402" s="7" t="s">
        <v>1613</v>
      </c>
      <c r="B402" s="8" t="s">
        <v>925</v>
      </c>
      <c r="C402" s="8" t="s">
        <v>1136</v>
      </c>
      <c r="D402" s="9" t="s">
        <v>926</v>
      </c>
      <c r="E402" s="8" t="s">
        <v>2</v>
      </c>
      <c r="F402" s="12">
        <v>689</v>
      </c>
      <c r="G402" s="13" t="e">
        <f>SUMIF('[4]2.报价结算清单'!$F$2:$F$578,$A402,'[4]2.报价结算清单'!$L$2:$L$578)</f>
        <v>#VALUE!</v>
      </c>
      <c r="H402" s="13" t="e">
        <f>SUMIF('[4]2.报价结算清单'!$F$2:$F$578,$A402,'[4]2.报价结算清单'!$N$2:$N$578)</f>
        <v>#VALUE!</v>
      </c>
      <c r="I402" s="15" t="e">
        <f>SUMIF('[4]2.报价结算清单'!$F$2:$F$578,A402,'[4]2.报价结算清单'!$P$2:$P$578)</f>
        <v>#VALUE!</v>
      </c>
    </row>
    <row r="403" spans="1:9" ht="15">
      <c r="A403" s="7" t="s">
        <v>1614</v>
      </c>
      <c r="B403" s="8" t="s">
        <v>772</v>
      </c>
      <c r="C403" s="8" t="s">
        <v>1136</v>
      </c>
      <c r="D403" s="9" t="s">
        <v>773</v>
      </c>
      <c r="E403" s="8" t="s">
        <v>2</v>
      </c>
      <c r="F403" s="12">
        <v>424</v>
      </c>
      <c r="G403" s="13" t="e">
        <f>SUMIF('[4]2.报价结算清单'!$F$2:$F$578,$A403,'[4]2.报价结算清单'!$L$2:$L$578)</f>
        <v>#VALUE!</v>
      </c>
      <c r="H403" s="13" t="e">
        <f>SUMIF('[4]2.报价结算清单'!$F$2:$F$578,$A403,'[4]2.报价结算清单'!$N$2:$N$578)</f>
        <v>#VALUE!</v>
      </c>
      <c r="I403" s="15" t="e">
        <f>SUMIF('[4]2.报价结算清单'!$F$2:$F$578,A403,'[4]2.报价结算清单'!$P$2:$P$578)</f>
        <v>#VALUE!</v>
      </c>
    </row>
    <row r="404" spans="1:9" ht="15">
      <c r="A404" s="7" t="s">
        <v>1615</v>
      </c>
      <c r="B404" s="8" t="s">
        <v>1088</v>
      </c>
      <c r="C404" s="8" t="s">
        <v>1136</v>
      </c>
      <c r="D404" s="9" t="s">
        <v>1089</v>
      </c>
      <c r="E404" s="8" t="s">
        <v>2</v>
      </c>
      <c r="F404" s="12">
        <v>530</v>
      </c>
      <c r="G404" s="13" t="e">
        <f>SUMIF('[4]2.报价结算清单'!$F$2:$F$578,$A404,'[4]2.报价结算清单'!$L$2:$L$578)</f>
        <v>#VALUE!</v>
      </c>
      <c r="H404" s="13" t="e">
        <f>SUMIF('[4]2.报价结算清单'!$F$2:$F$578,$A404,'[4]2.报价结算清单'!$N$2:$N$578)</f>
        <v>#VALUE!</v>
      </c>
      <c r="I404" s="15" t="e">
        <f>SUMIF('[4]2.报价结算清单'!$F$2:$F$578,A404,'[4]2.报价结算清单'!$P$2:$P$578)</f>
        <v>#VALUE!</v>
      </c>
    </row>
    <row r="405" spans="1:9" ht="15">
      <c r="A405" s="7" t="s">
        <v>1616</v>
      </c>
      <c r="B405" s="8" t="s">
        <v>178</v>
      </c>
      <c r="C405" s="8" t="s">
        <v>1136</v>
      </c>
      <c r="D405" s="9" t="s">
        <v>179</v>
      </c>
      <c r="E405" s="8" t="s">
        <v>2</v>
      </c>
      <c r="F405" s="12">
        <v>742</v>
      </c>
      <c r="G405" s="13" t="e">
        <f>SUMIF('[4]2.报价结算清单'!$F$2:$F$578,$A405,'[4]2.报价结算清单'!$L$2:$L$578)</f>
        <v>#VALUE!</v>
      </c>
      <c r="H405" s="13" t="e">
        <f>SUMIF('[4]2.报价结算清单'!$F$2:$F$578,$A405,'[4]2.报价结算清单'!$N$2:$N$578)</f>
        <v>#VALUE!</v>
      </c>
      <c r="I405" s="15" t="e">
        <f>SUMIF('[4]2.报价结算清单'!$F$2:$F$578,A405,'[4]2.报价结算清单'!$P$2:$P$578)</f>
        <v>#VALUE!</v>
      </c>
    </row>
    <row r="406" spans="1:9" ht="15">
      <c r="A406" s="7" t="s">
        <v>1617</v>
      </c>
      <c r="B406" s="8" t="s">
        <v>814</v>
      </c>
      <c r="C406" s="8" t="s">
        <v>1136</v>
      </c>
      <c r="D406" s="9" t="s">
        <v>815</v>
      </c>
      <c r="E406" s="8" t="s">
        <v>2</v>
      </c>
      <c r="F406" s="12">
        <v>296</v>
      </c>
      <c r="G406" s="13" t="e">
        <f>SUMIF('[4]2.报价结算清单'!$F$2:$F$578,$A406,'[4]2.报价结算清单'!$L$2:$L$578)</f>
        <v>#VALUE!</v>
      </c>
      <c r="H406" s="13" t="e">
        <f>SUMIF('[4]2.报价结算清单'!$F$2:$F$578,$A406,'[4]2.报价结算清单'!$N$2:$N$578)</f>
        <v>#VALUE!</v>
      </c>
      <c r="I406" s="15" t="e">
        <f>SUMIF('[4]2.报价结算清单'!$F$2:$F$578,A406,'[4]2.报价结算清单'!$P$2:$P$578)</f>
        <v>#VALUE!</v>
      </c>
    </row>
    <row r="407" spans="1:9" ht="15">
      <c r="A407" s="7" t="s">
        <v>1618</v>
      </c>
      <c r="B407" s="8" t="s">
        <v>286</v>
      </c>
      <c r="C407" s="8" t="s">
        <v>1136</v>
      </c>
      <c r="D407" s="9" t="s">
        <v>287</v>
      </c>
      <c r="E407" s="8" t="s">
        <v>2</v>
      </c>
      <c r="F407" s="12">
        <v>371</v>
      </c>
      <c r="G407" s="13" t="e">
        <f>SUMIF('[4]2.报价结算清单'!$F$2:$F$578,$A407,'[4]2.报价结算清单'!$L$2:$L$578)</f>
        <v>#VALUE!</v>
      </c>
      <c r="H407" s="13" t="e">
        <f>SUMIF('[4]2.报价结算清单'!$F$2:$F$578,$A407,'[4]2.报价结算清单'!$N$2:$N$578)</f>
        <v>#VALUE!</v>
      </c>
      <c r="I407" s="15" t="e">
        <f>SUMIF('[4]2.报价结算清单'!$F$2:$F$578,A407,'[4]2.报价结算清单'!$P$2:$P$578)</f>
        <v>#VALUE!</v>
      </c>
    </row>
    <row r="408" spans="1:9" ht="15">
      <c r="A408" s="7" t="s">
        <v>1619</v>
      </c>
      <c r="B408" s="8" t="s">
        <v>897</v>
      </c>
      <c r="C408" s="8" t="s">
        <v>1136</v>
      </c>
      <c r="D408" s="9" t="s">
        <v>898</v>
      </c>
      <c r="E408" s="8" t="s">
        <v>2</v>
      </c>
      <c r="F408" s="12">
        <v>498.2</v>
      </c>
      <c r="G408" s="13" t="e">
        <f>SUMIF('[4]2.报价结算清单'!$F$2:$F$578,$A408,'[4]2.报价结算清单'!$L$2:$L$578)</f>
        <v>#VALUE!</v>
      </c>
      <c r="H408" s="13" t="e">
        <f>SUMIF('[4]2.报价结算清单'!$F$2:$F$578,$A408,'[4]2.报价结算清单'!$N$2:$N$578)</f>
        <v>#VALUE!</v>
      </c>
      <c r="I408" s="15" t="e">
        <f>SUMIF('[4]2.报价结算清单'!$F$2:$F$578,A408,'[4]2.报价结算清单'!$P$2:$P$578)</f>
        <v>#VALUE!</v>
      </c>
    </row>
    <row r="409" spans="1:9" ht="15">
      <c r="A409" s="7" t="s">
        <v>1620</v>
      </c>
      <c r="B409" s="8" t="s">
        <v>472</v>
      </c>
      <c r="C409" s="8" t="s">
        <v>1136</v>
      </c>
      <c r="D409" s="9" t="s">
        <v>473</v>
      </c>
      <c r="E409" s="8" t="s">
        <v>2</v>
      </c>
      <c r="F409" s="12">
        <v>689</v>
      </c>
      <c r="G409" s="13" t="e">
        <f>SUMIF('[4]2.报价结算清单'!$F$2:$F$578,$A409,'[4]2.报价结算清单'!$L$2:$L$578)</f>
        <v>#VALUE!</v>
      </c>
      <c r="H409" s="13" t="e">
        <f>SUMIF('[4]2.报价结算清单'!$F$2:$F$578,$A409,'[4]2.报价结算清单'!$N$2:$N$578)</f>
        <v>#VALUE!</v>
      </c>
      <c r="I409" s="15" t="e">
        <f>SUMIF('[4]2.报价结算清单'!$F$2:$F$578,A409,'[4]2.报价结算清单'!$P$2:$P$578)</f>
        <v>#VALUE!</v>
      </c>
    </row>
    <row r="410" spans="1:9" ht="15">
      <c r="A410" s="7" t="s">
        <v>1621</v>
      </c>
      <c r="B410" s="8" t="s">
        <v>400</v>
      </c>
      <c r="C410" s="8" t="s">
        <v>1136</v>
      </c>
      <c r="D410" s="9" t="s">
        <v>401</v>
      </c>
      <c r="E410" s="8" t="s">
        <v>2</v>
      </c>
      <c r="F410" s="12">
        <v>366.67</v>
      </c>
      <c r="G410" s="13" t="e">
        <f>SUMIF('[4]2.报价结算清单'!$F$2:$F$578,$A410,'[4]2.报价结算清单'!$L$2:$L$578)</f>
        <v>#VALUE!</v>
      </c>
      <c r="H410" s="13" t="e">
        <f>SUMIF('[4]2.报价结算清单'!$F$2:$F$578,$A410,'[4]2.报价结算清单'!$N$2:$N$578)</f>
        <v>#VALUE!</v>
      </c>
      <c r="I410" s="15" t="e">
        <f>SUMIF('[4]2.报价结算清单'!$F$2:$F$578,A410,'[4]2.报价结算清单'!$P$2:$P$578)</f>
        <v>#VALUE!</v>
      </c>
    </row>
    <row r="411" spans="1:9" ht="15">
      <c r="A411" s="7" t="s">
        <v>1622</v>
      </c>
      <c r="B411" s="8" t="s">
        <v>663</v>
      </c>
      <c r="C411" s="8" t="s">
        <v>1136</v>
      </c>
      <c r="D411" s="9" t="s">
        <v>664</v>
      </c>
      <c r="E411" s="8" t="s">
        <v>2</v>
      </c>
      <c r="F411" s="12">
        <v>302.10000000000002</v>
      </c>
      <c r="G411" s="13" t="e">
        <f>SUMIF('[4]2.报价结算清单'!$F$2:$F$578,$A411,'[4]2.报价结算清单'!$L$2:$L$578)</f>
        <v>#VALUE!</v>
      </c>
      <c r="H411" s="13" t="e">
        <f>SUMIF('[4]2.报价结算清单'!$F$2:$F$578,$A411,'[4]2.报价结算清单'!$N$2:$N$578)</f>
        <v>#VALUE!</v>
      </c>
      <c r="I411" s="15" t="e">
        <f>SUMIF('[4]2.报价结算清单'!$F$2:$F$578,A411,'[4]2.报价结算清单'!$P$2:$P$578)</f>
        <v>#VALUE!</v>
      </c>
    </row>
    <row r="412" spans="1:9" ht="15">
      <c r="A412" s="7" t="s">
        <v>1623</v>
      </c>
      <c r="B412" s="8" t="s">
        <v>774</v>
      </c>
      <c r="C412" s="8" t="s">
        <v>1136</v>
      </c>
      <c r="D412" s="9" t="s">
        <v>775</v>
      </c>
      <c r="E412" s="8" t="s">
        <v>2</v>
      </c>
      <c r="F412" s="12">
        <v>302.10000000000002</v>
      </c>
      <c r="G412" s="13" t="e">
        <f>SUMIF('[4]2.报价结算清单'!$F$2:$F$578,$A412,'[4]2.报价结算清单'!$L$2:$L$578)</f>
        <v>#VALUE!</v>
      </c>
      <c r="H412" s="13" t="e">
        <f>SUMIF('[4]2.报价结算清单'!$F$2:$F$578,$A412,'[4]2.报价结算清单'!$N$2:$N$578)</f>
        <v>#VALUE!</v>
      </c>
      <c r="I412" s="15" t="e">
        <f>SUMIF('[4]2.报价结算清单'!$F$2:$F$578,A412,'[4]2.报价结算清单'!$P$2:$P$578)</f>
        <v>#VALUE!</v>
      </c>
    </row>
    <row r="413" spans="1:9" ht="45">
      <c r="A413" s="7" t="s">
        <v>1624</v>
      </c>
      <c r="B413" s="8" t="s">
        <v>266</v>
      </c>
      <c r="C413" s="8" t="s">
        <v>1136</v>
      </c>
      <c r="D413" s="9" t="s">
        <v>267</v>
      </c>
      <c r="E413" s="8" t="s">
        <v>2</v>
      </c>
      <c r="F413" s="12">
        <v>253.33</v>
      </c>
      <c r="G413" s="13" t="e">
        <f>SUMIF('[4]2.报价结算清单'!$F$2:$F$578,$A413,'[4]2.报价结算清单'!$L$2:$L$578)</f>
        <v>#VALUE!</v>
      </c>
      <c r="H413" s="13" t="e">
        <f>SUMIF('[4]2.报价结算清单'!$F$2:$F$578,$A413,'[4]2.报价结算清单'!$N$2:$N$578)</f>
        <v>#VALUE!</v>
      </c>
      <c r="I413" s="15" t="e">
        <f>SUMIF('[4]2.报价结算清单'!$F$2:$F$578,A413,'[4]2.报价结算清单'!$P$2:$P$578)</f>
        <v>#VALUE!</v>
      </c>
    </row>
    <row r="414" spans="1:9" ht="45">
      <c r="A414" s="7" t="s">
        <v>1625</v>
      </c>
      <c r="B414" s="8" t="s">
        <v>615</v>
      </c>
      <c r="C414" s="8" t="s">
        <v>1136</v>
      </c>
      <c r="D414" s="9" t="s">
        <v>616</v>
      </c>
      <c r="E414" s="8" t="s">
        <v>2</v>
      </c>
      <c r="F414" s="12">
        <v>183.33</v>
      </c>
      <c r="G414" s="13" t="e">
        <f>SUMIF('[4]2.报价结算清单'!$F$2:$F$578,$A414,'[4]2.报价结算清单'!$L$2:$L$578)</f>
        <v>#VALUE!</v>
      </c>
      <c r="H414" s="13" t="e">
        <f>SUMIF('[4]2.报价结算清单'!$F$2:$F$578,$A414,'[4]2.报价结算清单'!$N$2:$N$578)</f>
        <v>#VALUE!</v>
      </c>
      <c r="I414" s="15" t="e">
        <f>SUMIF('[4]2.报价结算清单'!$F$2:$F$578,A414,'[4]2.报价结算清单'!$P$2:$P$578)</f>
        <v>#VALUE!</v>
      </c>
    </row>
    <row r="415" spans="1:9" ht="45">
      <c r="A415" s="7" t="s">
        <v>1626</v>
      </c>
      <c r="B415" s="8" t="s">
        <v>6</v>
      </c>
      <c r="C415" s="8" t="s">
        <v>1136</v>
      </c>
      <c r="D415" s="9" t="s">
        <v>7</v>
      </c>
      <c r="E415" s="8" t="s">
        <v>8</v>
      </c>
      <c r="F415" s="12">
        <v>176.67</v>
      </c>
      <c r="G415" s="13" t="e">
        <f>SUMIF('[4]2.报价结算清单'!$F$2:$F$578,$A415,'[4]2.报价结算清单'!$L$2:$L$578)</f>
        <v>#VALUE!</v>
      </c>
      <c r="H415" s="13" t="e">
        <f>SUMIF('[4]2.报价结算清单'!$F$2:$F$578,$A415,'[4]2.报价结算清单'!$N$2:$N$578)</f>
        <v>#VALUE!</v>
      </c>
      <c r="I415" s="15" t="e">
        <f>SUMIF('[4]2.报价结算清单'!$F$2:$F$578,A415,'[4]2.报价结算清单'!$P$2:$P$578)</f>
        <v>#VALUE!</v>
      </c>
    </row>
    <row r="416" spans="1:9" ht="45">
      <c r="A416" s="7" t="s">
        <v>1627</v>
      </c>
      <c r="B416" s="8" t="s">
        <v>342</v>
      </c>
      <c r="C416" s="8" t="s">
        <v>1136</v>
      </c>
      <c r="D416" s="9" t="s">
        <v>343</v>
      </c>
      <c r="E416" s="8" t="s">
        <v>8</v>
      </c>
      <c r="F416" s="12">
        <v>190.8</v>
      </c>
      <c r="G416" s="13" t="e">
        <f>SUMIF('[4]2.报价结算清单'!$F$2:$F$578,$A416,'[4]2.报价结算清单'!$L$2:$L$578)</f>
        <v>#VALUE!</v>
      </c>
      <c r="H416" s="13" t="e">
        <f>SUMIF('[4]2.报价结算清单'!$F$2:$F$578,$A416,'[4]2.报价结算清单'!$N$2:$N$578)</f>
        <v>#VALUE!</v>
      </c>
      <c r="I416" s="15" t="e">
        <f>SUMIF('[4]2.报价结算清单'!$F$2:$F$578,A416,'[4]2.报价结算清单'!$P$2:$P$578)</f>
        <v>#VALUE!</v>
      </c>
    </row>
    <row r="417" spans="1:9" ht="45">
      <c r="A417" s="7" t="s">
        <v>1628</v>
      </c>
      <c r="B417" s="8" t="s">
        <v>840</v>
      </c>
      <c r="C417" s="8" t="s">
        <v>1136</v>
      </c>
      <c r="D417" s="9" t="s">
        <v>841</v>
      </c>
      <c r="E417" s="8" t="s">
        <v>8</v>
      </c>
      <c r="F417" s="12">
        <v>402.8</v>
      </c>
      <c r="G417" s="13" t="e">
        <f>SUMIF('[4]2.报价结算清单'!$F$2:$F$578,$A417,'[4]2.报价结算清单'!$L$2:$L$578)</f>
        <v>#VALUE!</v>
      </c>
      <c r="H417" s="13" t="e">
        <f>SUMIF('[4]2.报价结算清单'!$F$2:$F$578,$A417,'[4]2.报价结算清单'!$N$2:$N$578)</f>
        <v>#VALUE!</v>
      </c>
      <c r="I417" s="15" t="e">
        <f>SUMIF('[4]2.报价结算清单'!$F$2:$F$578,A417,'[4]2.报价结算清单'!$P$2:$P$578)</f>
        <v>#VALUE!</v>
      </c>
    </row>
    <row r="418" spans="1:9" ht="45">
      <c r="A418" s="7" t="s">
        <v>1629</v>
      </c>
      <c r="B418" s="8" t="s">
        <v>76</v>
      </c>
      <c r="C418" s="8" t="s">
        <v>1136</v>
      </c>
      <c r="D418" s="9" t="s">
        <v>77</v>
      </c>
      <c r="E418" s="8" t="s">
        <v>2</v>
      </c>
      <c r="F418" s="12">
        <v>381.6</v>
      </c>
      <c r="G418" s="13" t="e">
        <f>SUMIF('[4]2.报价结算清单'!$F$2:$F$578,$A418,'[4]2.报价结算清单'!$L$2:$L$578)</f>
        <v>#VALUE!</v>
      </c>
      <c r="H418" s="13" t="e">
        <f>SUMIF('[4]2.报价结算清单'!$F$2:$F$578,$A418,'[4]2.报价结算清单'!$N$2:$N$578)</f>
        <v>#VALUE!</v>
      </c>
      <c r="I418" s="15" t="e">
        <f>SUMIF('[4]2.报价结算清单'!$F$2:$F$578,A418,'[4]2.报价结算清单'!$P$2:$P$578)</f>
        <v>#VALUE!</v>
      </c>
    </row>
    <row r="419" spans="1:9" ht="45">
      <c r="A419" s="7" t="s">
        <v>1630</v>
      </c>
      <c r="B419" s="8" t="s">
        <v>937</v>
      </c>
      <c r="C419" s="8" t="s">
        <v>1136</v>
      </c>
      <c r="D419" s="9" t="s">
        <v>938</v>
      </c>
      <c r="E419" s="8" t="s">
        <v>2</v>
      </c>
      <c r="F419" s="12">
        <v>699.6</v>
      </c>
      <c r="G419" s="13" t="e">
        <f>SUMIF('[4]2.报价结算清单'!$F$2:$F$578,$A419,'[4]2.报价结算清单'!$L$2:$L$578)</f>
        <v>#VALUE!</v>
      </c>
      <c r="H419" s="13" t="e">
        <f>SUMIF('[4]2.报价结算清单'!$F$2:$F$578,$A419,'[4]2.报价结算清单'!$N$2:$N$578)</f>
        <v>#VALUE!</v>
      </c>
      <c r="I419" s="15" t="e">
        <f>SUMIF('[4]2.报价结算清单'!$F$2:$F$578,A419,'[4]2.报价结算清单'!$P$2:$P$578)</f>
        <v>#VALUE!</v>
      </c>
    </row>
    <row r="420" spans="1:9" ht="45">
      <c r="A420" s="7" t="s">
        <v>1631</v>
      </c>
      <c r="B420" s="8" t="s">
        <v>887</v>
      </c>
      <c r="C420" s="8" t="s">
        <v>1136</v>
      </c>
      <c r="D420" s="9" t="s">
        <v>888</v>
      </c>
      <c r="E420" s="8" t="s">
        <v>2</v>
      </c>
      <c r="F420" s="12">
        <v>636</v>
      </c>
      <c r="G420" s="13" t="e">
        <f>SUMIF('[4]2.报价结算清单'!$F$2:$F$578,$A420,'[4]2.报价结算清单'!$L$2:$L$578)</f>
        <v>#VALUE!</v>
      </c>
      <c r="H420" s="13" t="e">
        <f>SUMIF('[4]2.报价结算清单'!$F$2:$F$578,$A420,'[4]2.报价结算清单'!$N$2:$N$578)</f>
        <v>#VALUE!</v>
      </c>
      <c r="I420" s="15" t="e">
        <f>SUMIF('[4]2.报价结算清单'!$F$2:$F$578,A420,'[4]2.报价结算清单'!$P$2:$P$578)</f>
        <v>#VALUE!</v>
      </c>
    </row>
    <row r="421" spans="1:9" ht="30">
      <c r="A421" s="7" t="s">
        <v>1632</v>
      </c>
      <c r="B421" s="8" t="s">
        <v>824</v>
      </c>
      <c r="C421" s="8" t="s">
        <v>1136</v>
      </c>
      <c r="D421" s="9" t="s">
        <v>825</v>
      </c>
      <c r="E421" s="8" t="s">
        <v>2</v>
      </c>
      <c r="F421" s="12">
        <v>127.2</v>
      </c>
      <c r="G421" s="13" t="e">
        <f>SUMIF('[4]2.报价结算清单'!$F$2:$F$578,$A421,'[4]2.报价结算清单'!$L$2:$L$578)</f>
        <v>#VALUE!</v>
      </c>
      <c r="H421" s="13" t="e">
        <f>SUMIF('[4]2.报价结算清单'!$F$2:$F$578,$A421,'[4]2.报价结算清单'!$N$2:$N$578)</f>
        <v>#VALUE!</v>
      </c>
      <c r="I421" s="15" t="e">
        <f>SUMIF('[4]2.报价结算清单'!$F$2:$F$578,A421,'[4]2.报价结算清单'!$P$2:$P$578)</f>
        <v>#VALUE!</v>
      </c>
    </row>
    <row r="422" spans="1:9" ht="30">
      <c r="A422" s="7" t="s">
        <v>1633</v>
      </c>
      <c r="B422" s="8" t="s">
        <v>754</v>
      </c>
      <c r="C422" s="8" t="s">
        <v>1136</v>
      </c>
      <c r="D422" s="9" t="s">
        <v>755</v>
      </c>
      <c r="E422" s="8" t="s">
        <v>2</v>
      </c>
      <c r="F422" s="12">
        <v>127.2</v>
      </c>
      <c r="G422" s="13" t="e">
        <f>SUMIF('[4]2.报价结算清单'!$F$2:$F$578,$A422,'[4]2.报价结算清单'!$L$2:$L$578)</f>
        <v>#VALUE!</v>
      </c>
      <c r="H422" s="13" t="e">
        <f>SUMIF('[4]2.报价结算清单'!$F$2:$F$578,$A422,'[4]2.报价结算清单'!$N$2:$N$578)</f>
        <v>#VALUE!</v>
      </c>
      <c r="I422" s="15" t="e">
        <f>SUMIF('[4]2.报价结算清单'!$F$2:$F$578,A422,'[4]2.报价结算清单'!$P$2:$P$578)</f>
        <v>#VALUE!</v>
      </c>
    </row>
    <row r="423" spans="1:9" ht="30">
      <c r="A423" s="7" t="s">
        <v>1634</v>
      </c>
      <c r="B423" s="8" t="s">
        <v>889</v>
      </c>
      <c r="C423" s="8" t="s">
        <v>1136</v>
      </c>
      <c r="D423" s="9" t="s">
        <v>890</v>
      </c>
      <c r="E423" s="8" t="s">
        <v>2</v>
      </c>
      <c r="F423" s="12">
        <v>212</v>
      </c>
      <c r="G423" s="13" t="e">
        <f>SUMIF('[4]2.报价结算清单'!$F$2:$F$578,$A423,'[4]2.报价结算清单'!$L$2:$L$578)</f>
        <v>#VALUE!</v>
      </c>
      <c r="H423" s="13" t="e">
        <f>SUMIF('[4]2.报价结算清单'!$F$2:$F$578,$A423,'[4]2.报价结算清单'!$N$2:$N$578)</f>
        <v>#VALUE!</v>
      </c>
      <c r="I423" s="15" t="e">
        <f>SUMIF('[4]2.报价结算清单'!$F$2:$F$578,A423,'[4]2.报价结算清单'!$P$2:$P$578)</f>
        <v>#VALUE!</v>
      </c>
    </row>
    <row r="424" spans="1:9" ht="30">
      <c r="A424" s="7" t="s">
        <v>1635</v>
      </c>
      <c r="B424" s="8" t="s">
        <v>943</v>
      </c>
      <c r="C424" s="8" t="s">
        <v>1136</v>
      </c>
      <c r="D424" s="9" t="s">
        <v>944</v>
      </c>
      <c r="E424" s="8" t="s">
        <v>2</v>
      </c>
      <c r="F424" s="12">
        <v>508.8</v>
      </c>
      <c r="G424" s="13" t="e">
        <f>SUMIF('[4]2.报价结算清单'!$F$2:$F$578,$A424,'[4]2.报价结算清单'!$L$2:$L$578)</f>
        <v>#VALUE!</v>
      </c>
      <c r="H424" s="13" t="e">
        <f>SUMIF('[4]2.报价结算清单'!$F$2:$F$578,$A424,'[4]2.报价结算清单'!$N$2:$N$578)</f>
        <v>#VALUE!</v>
      </c>
      <c r="I424" s="15" t="e">
        <f>SUMIF('[4]2.报价结算清单'!$F$2:$F$578,A424,'[4]2.报价结算清单'!$P$2:$P$578)</f>
        <v>#VALUE!</v>
      </c>
    </row>
    <row r="425" spans="1:9" ht="30">
      <c r="A425" s="7" t="s">
        <v>1636</v>
      </c>
      <c r="B425" s="8" t="s">
        <v>832</v>
      </c>
      <c r="C425" s="8" t="s">
        <v>1136</v>
      </c>
      <c r="D425" s="9" t="s">
        <v>833</v>
      </c>
      <c r="E425" s="8" t="s">
        <v>2</v>
      </c>
      <c r="F425" s="12">
        <v>212</v>
      </c>
      <c r="G425" s="13" t="e">
        <f>SUMIF('[4]2.报价结算清单'!$F$2:$F$578,$A425,'[4]2.报价结算清单'!$L$2:$L$578)</f>
        <v>#VALUE!</v>
      </c>
      <c r="H425" s="13" t="e">
        <f>SUMIF('[4]2.报价结算清单'!$F$2:$F$578,$A425,'[4]2.报价结算清单'!$N$2:$N$578)</f>
        <v>#VALUE!</v>
      </c>
      <c r="I425" s="15" t="e">
        <f>SUMIF('[4]2.报价结算清单'!$F$2:$F$578,A425,'[4]2.报价结算清单'!$P$2:$P$578)</f>
        <v>#VALUE!</v>
      </c>
    </row>
    <row r="426" spans="1:9" ht="30">
      <c r="A426" s="7" t="s">
        <v>1637</v>
      </c>
      <c r="B426" s="8" t="s">
        <v>74</v>
      </c>
      <c r="C426" s="8" t="s">
        <v>1136</v>
      </c>
      <c r="D426" s="9" t="s">
        <v>75</v>
      </c>
      <c r="E426" s="8" t="s">
        <v>2</v>
      </c>
      <c r="F426" s="12">
        <v>318</v>
      </c>
      <c r="G426" s="13" t="e">
        <f>SUMIF('[4]2.报价结算清单'!$F$2:$F$578,$A426,'[4]2.报价结算清单'!$L$2:$L$578)</f>
        <v>#VALUE!</v>
      </c>
      <c r="H426" s="13" t="e">
        <f>SUMIF('[4]2.报价结算清单'!$F$2:$F$578,$A426,'[4]2.报价结算清单'!$N$2:$N$578)</f>
        <v>#VALUE!</v>
      </c>
      <c r="I426" s="15" t="e">
        <f>SUMIF('[4]2.报价结算清单'!$F$2:$F$578,A426,'[4]2.报价结算清单'!$P$2:$P$578)</f>
        <v>#VALUE!</v>
      </c>
    </row>
    <row r="427" spans="1:9" ht="30">
      <c r="A427" s="7" t="s">
        <v>1638</v>
      </c>
      <c r="B427" s="8" t="s">
        <v>752</v>
      </c>
      <c r="C427" s="8" t="s">
        <v>1136</v>
      </c>
      <c r="D427" s="9" t="s">
        <v>753</v>
      </c>
      <c r="E427" s="8" t="s">
        <v>2</v>
      </c>
      <c r="F427" s="12">
        <v>424</v>
      </c>
      <c r="G427" s="13" t="e">
        <f>SUMIF('[4]2.报价结算清单'!$F$2:$F$578,$A427,'[4]2.报价结算清单'!$L$2:$L$578)</f>
        <v>#VALUE!</v>
      </c>
      <c r="H427" s="13" t="e">
        <f>SUMIF('[4]2.报价结算清单'!$F$2:$F$578,$A427,'[4]2.报价结算清单'!$N$2:$N$578)</f>
        <v>#VALUE!</v>
      </c>
      <c r="I427" s="15" t="e">
        <f>SUMIF('[4]2.报价结算清单'!$F$2:$F$578,A427,'[4]2.报价结算清单'!$P$2:$P$578)</f>
        <v>#VALUE!</v>
      </c>
    </row>
    <row r="428" spans="1:9" ht="30">
      <c r="A428" s="7" t="s">
        <v>1639</v>
      </c>
      <c r="B428" s="8" t="s">
        <v>244</v>
      </c>
      <c r="C428" s="8" t="s">
        <v>1136</v>
      </c>
      <c r="D428" s="9" t="s">
        <v>245</v>
      </c>
      <c r="E428" s="8" t="s">
        <v>2</v>
      </c>
      <c r="F428" s="12">
        <v>424</v>
      </c>
      <c r="G428" s="13" t="e">
        <f>SUMIF('[4]2.报价结算清单'!$F$2:$F$578,$A428,'[4]2.报价结算清单'!$L$2:$L$578)</f>
        <v>#VALUE!</v>
      </c>
      <c r="H428" s="13" t="e">
        <f>SUMIF('[4]2.报价结算清单'!$F$2:$F$578,$A428,'[4]2.报价结算清单'!$N$2:$N$578)</f>
        <v>#VALUE!</v>
      </c>
      <c r="I428" s="15" t="e">
        <f>SUMIF('[4]2.报价结算清单'!$F$2:$F$578,A428,'[4]2.报价结算清单'!$P$2:$P$578)</f>
        <v>#VALUE!</v>
      </c>
    </row>
    <row r="429" spans="1:9" ht="30">
      <c r="A429" s="7" t="s">
        <v>1640</v>
      </c>
      <c r="B429" s="8" t="s">
        <v>1058</v>
      </c>
      <c r="C429" s="8" t="s">
        <v>1136</v>
      </c>
      <c r="D429" s="9" t="s">
        <v>1059</v>
      </c>
      <c r="E429" s="8" t="s">
        <v>2</v>
      </c>
      <c r="F429" s="12">
        <v>416.67</v>
      </c>
      <c r="G429" s="13" t="e">
        <f>SUMIF('[4]2.报价结算清单'!$F$2:$F$578,$A429,'[4]2.报价结算清单'!$L$2:$L$578)</f>
        <v>#VALUE!</v>
      </c>
      <c r="H429" s="13" t="e">
        <f>SUMIF('[4]2.报价结算清单'!$F$2:$F$578,$A429,'[4]2.报价结算清单'!$N$2:$N$578)</f>
        <v>#VALUE!</v>
      </c>
      <c r="I429" s="15" t="e">
        <f>SUMIF('[4]2.报价结算清单'!$F$2:$F$578,A429,'[4]2.报价结算清单'!$P$2:$P$578)</f>
        <v>#VALUE!</v>
      </c>
    </row>
    <row r="430" spans="1:9" ht="30">
      <c r="A430" s="7" t="s">
        <v>1641</v>
      </c>
      <c r="B430" s="8" t="s">
        <v>669</v>
      </c>
      <c r="C430" s="8" t="s">
        <v>1136</v>
      </c>
      <c r="D430" s="9" t="s">
        <v>670</v>
      </c>
      <c r="E430" s="8" t="s">
        <v>2</v>
      </c>
      <c r="F430" s="12">
        <v>466.67</v>
      </c>
      <c r="G430" s="13" t="e">
        <f>SUMIF('[4]2.报价结算清单'!$F$2:$F$578,$A430,'[4]2.报价结算清单'!$L$2:$L$578)</f>
        <v>#VALUE!</v>
      </c>
      <c r="H430" s="13" t="e">
        <f>SUMIF('[4]2.报价结算清单'!$F$2:$F$578,$A430,'[4]2.报价结算清单'!$N$2:$N$578)</f>
        <v>#VALUE!</v>
      </c>
      <c r="I430" s="15" t="e">
        <f>SUMIF('[4]2.报价结算清单'!$F$2:$F$578,A430,'[4]2.报价结算清单'!$P$2:$P$578)</f>
        <v>#VALUE!</v>
      </c>
    </row>
    <row r="431" spans="1:9" ht="30">
      <c r="A431" s="7" t="s">
        <v>1642</v>
      </c>
      <c r="B431" s="8" t="s">
        <v>842</v>
      </c>
      <c r="C431" s="8" t="s">
        <v>1136</v>
      </c>
      <c r="D431" s="9" t="s">
        <v>843</v>
      </c>
      <c r="E431" s="8" t="s">
        <v>2</v>
      </c>
      <c r="F431" s="12">
        <v>466.67</v>
      </c>
      <c r="G431" s="13" t="e">
        <f>SUMIF('[4]2.报价结算清单'!$F$2:$F$578,$A431,'[4]2.报价结算清单'!$L$2:$L$578)</f>
        <v>#VALUE!</v>
      </c>
      <c r="H431" s="13" t="e">
        <f>SUMIF('[4]2.报价结算清单'!$F$2:$F$578,$A431,'[4]2.报价结算清单'!$N$2:$N$578)</f>
        <v>#VALUE!</v>
      </c>
      <c r="I431" s="15" t="e">
        <f>SUMIF('[4]2.报价结算清单'!$F$2:$F$578,A431,'[4]2.报价结算清单'!$P$2:$P$578)</f>
        <v>#VALUE!</v>
      </c>
    </row>
    <row r="432" spans="1:9" ht="30">
      <c r="A432" s="7" t="s">
        <v>1643</v>
      </c>
      <c r="B432" s="8" t="s">
        <v>364</v>
      </c>
      <c r="C432" s="8" t="s">
        <v>1136</v>
      </c>
      <c r="D432" s="9" t="s">
        <v>365</v>
      </c>
      <c r="E432" s="8" t="s">
        <v>2</v>
      </c>
      <c r="F432" s="12">
        <v>233</v>
      </c>
      <c r="G432" s="13" t="e">
        <f>SUMIF('[4]2.报价结算清单'!$F$2:$F$578,$A432,'[4]2.报价结算清单'!$L$2:$L$578)</f>
        <v>#VALUE!</v>
      </c>
      <c r="H432" s="13" t="e">
        <f>SUMIF('[4]2.报价结算清单'!$F$2:$F$578,$A432,'[4]2.报价结算清单'!$N$2:$N$578)</f>
        <v>#VALUE!</v>
      </c>
      <c r="I432" s="15" t="e">
        <f>SUMIF('[4]2.报价结算清单'!$F$2:$F$578,A432,'[4]2.报价结算清单'!$P$2:$P$578)</f>
        <v>#VALUE!</v>
      </c>
    </row>
    <row r="433" spans="1:9" ht="45">
      <c r="A433" s="7" t="s">
        <v>1644</v>
      </c>
      <c r="B433" s="8" t="s">
        <v>573</v>
      </c>
      <c r="C433" s="8" t="s">
        <v>1136</v>
      </c>
      <c r="D433" s="9" t="s">
        <v>574</v>
      </c>
      <c r="E433" s="8" t="s">
        <v>2</v>
      </c>
      <c r="F433" s="12">
        <v>1700</v>
      </c>
      <c r="G433" s="13" t="e">
        <f>SUMIF('[4]2.报价结算清单'!$F$2:$F$578,$A433,'[4]2.报价结算清单'!$L$2:$L$578)</f>
        <v>#VALUE!</v>
      </c>
      <c r="H433" s="13" t="e">
        <f>SUMIF('[4]2.报价结算清单'!$F$2:$F$578,$A433,'[4]2.报价结算清单'!$N$2:$N$578)</f>
        <v>#VALUE!</v>
      </c>
      <c r="I433" s="15" t="e">
        <f>SUMIF('[4]2.报价结算清单'!$F$2:$F$578,A433,'[4]2.报价结算清单'!$P$2:$P$578)</f>
        <v>#VALUE!</v>
      </c>
    </row>
    <row r="434" spans="1:9" ht="45">
      <c r="A434" s="7" t="s">
        <v>1645</v>
      </c>
      <c r="B434" s="8" t="s">
        <v>661</v>
      </c>
      <c r="C434" s="8" t="s">
        <v>1136</v>
      </c>
      <c r="D434" s="9" t="s">
        <v>662</v>
      </c>
      <c r="E434" s="8" t="s">
        <v>2</v>
      </c>
      <c r="F434" s="12">
        <v>1833.33</v>
      </c>
      <c r="G434" s="13" t="e">
        <f>SUMIF('[4]2.报价结算清单'!$F$2:$F$578,$A434,'[4]2.报价结算清单'!$L$2:$L$578)</f>
        <v>#VALUE!</v>
      </c>
      <c r="H434" s="13" t="e">
        <f>SUMIF('[4]2.报价结算清单'!$F$2:$F$578,$A434,'[4]2.报价结算清单'!$N$2:$N$578)</f>
        <v>#VALUE!</v>
      </c>
      <c r="I434" s="15" t="e">
        <f>SUMIF('[4]2.报价结算清单'!$F$2:$F$578,A434,'[4]2.报价结算清单'!$P$2:$P$578)</f>
        <v>#VALUE!</v>
      </c>
    </row>
    <row r="435" spans="1:9" ht="45">
      <c r="A435" s="7" t="s">
        <v>1646</v>
      </c>
      <c r="B435" s="8" t="s">
        <v>750</v>
      </c>
      <c r="C435" s="8" t="s">
        <v>1136</v>
      </c>
      <c r="D435" s="9" t="s">
        <v>751</v>
      </c>
      <c r="E435" s="8" t="s">
        <v>2</v>
      </c>
      <c r="F435" s="12">
        <v>106</v>
      </c>
      <c r="G435" s="13" t="e">
        <f>SUMIF('[4]2.报价结算清单'!$F$2:$F$578,$A435,'[4]2.报价结算清单'!$L$2:$L$578)</f>
        <v>#VALUE!</v>
      </c>
      <c r="H435" s="13" t="e">
        <f>SUMIF('[4]2.报价结算清单'!$F$2:$F$578,$A435,'[4]2.报价结算清单'!$N$2:$N$578)</f>
        <v>#VALUE!</v>
      </c>
      <c r="I435" s="15" t="e">
        <f>SUMIF('[4]2.报价结算清单'!$F$2:$F$578,A435,'[4]2.报价结算清单'!$P$2:$P$578)</f>
        <v>#VALUE!</v>
      </c>
    </row>
    <row r="436" spans="1:9" ht="30">
      <c r="A436" s="7" t="s">
        <v>1647</v>
      </c>
      <c r="B436" s="8" t="s">
        <v>1032</v>
      </c>
      <c r="C436" s="8" t="s">
        <v>1136</v>
      </c>
      <c r="D436" s="9" t="s">
        <v>1033</v>
      </c>
      <c r="E436" s="8" t="s">
        <v>2</v>
      </c>
      <c r="F436" s="12">
        <v>212</v>
      </c>
      <c r="G436" s="13" t="e">
        <f>SUMIF('[4]2.报价结算清单'!$F$2:$F$578,$A436,'[4]2.报价结算清单'!$L$2:$L$578)</f>
        <v>#VALUE!</v>
      </c>
      <c r="H436" s="13" t="e">
        <f>SUMIF('[4]2.报价结算清单'!$F$2:$F$578,$A436,'[4]2.报价结算清单'!$N$2:$N$578)</f>
        <v>#VALUE!</v>
      </c>
      <c r="I436" s="15" t="e">
        <f>SUMIF('[4]2.报价结算清单'!$F$2:$F$578,A436,'[4]2.报价结算清单'!$P$2:$P$578)</f>
        <v>#VALUE!</v>
      </c>
    </row>
    <row r="437" spans="1:9" ht="30">
      <c r="A437" s="7" t="s">
        <v>1648</v>
      </c>
      <c r="B437" s="8" t="s">
        <v>145</v>
      </c>
      <c r="C437" s="8" t="s">
        <v>1136</v>
      </c>
      <c r="D437" s="9" t="s">
        <v>146</v>
      </c>
      <c r="E437" s="8" t="s">
        <v>2</v>
      </c>
      <c r="F437" s="12">
        <v>148.4</v>
      </c>
      <c r="G437" s="13" t="e">
        <f>SUMIF('[4]2.报价结算清单'!$F$2:$F$578,$A437,'[4]2.报价结算清单'!$L$2:$L$578)</f>
        <v>#VALUE!</v>
      </c>
      <c r="H437" s="13" t="e">
        <f>SUMIF('[4]2.报价结算清单'!$F$2:$F$578,$A437,'[4]2.报价结算清单'!$N$2:$N$578)</f>
        <v>#VALUE!</v>
      </c>
      <c r="I437" s="15" t="e">
        <f>SUMIF('[4]2.报价结算清单'!$F$2:$F$578,A437,'[4]2.报价结算清单'!$P$2:$P$578)</f>
        <v>#VALUE!</v>
      </c>
    </row>
    <row r="438" spans="1:9" ht="45">
      <c r="A438" s="7" t="s">
        <v>1649</v>
      </c>
      <c r="B438" s="8" t="s">
        <v>697</v>
      </c>
      <c r="C438" s="8" t="s">
        <v>1136</v>
      </c>
      <c r="D438" s="9" t="s">
        <v>698</v>
      </c>
      <c r="E438" s="8" t="s">
        <v>699</v>
      </c>
      <c r="F438" s="12">
        <v>12.72</v>
      </c>
      <c r="G438" s="13" t="e">
        <f>SUMIF('[4]2.报价结算清单'!$F$2:$F$578,$A438,'[4]2.报价结算清单'!$L$2:$L$578)</f>
        <v>#VALUE!</v>
      </c>
      <c r="H438" s="13" t="e">
        <f>SUMIF('[4]2.报价结算清单'!$F$2:$F$578,$A438,'[4]2.报价结算清单'!$N$2:$N$578)</f>
        <v>#VALUE!</v>
      </c>
      <c r="I438" s="15" t="e">
        <f>SUMIF('[4]2.报价结算清单'!$F$2:$F$578,A438,'[4]2.报价结算清单'!$P$2:$P$578)</f>
        <v>#VALUE!</v>
      </c>
    </row>
    <row r="439" spans="1:9" ht="45">
      <c r="A439" s="7" t="s">
        <v>1650</v>
      </c>
      <c r="B439" s="8" t="s">
        <v>78</v>
      </c>
      <c r="C439" s="8" t="s">
        <v>1136</v>
      </c>
      <c r="D439" s="9" t="s">
        <v>79</v>
      </c>
      <c r="E439" s="8" t="s">
        <v>14</v>
      </c>
      <c r="F439" s="12">
        <v>128.26</v>
      </c>
      <c r="G439" s="13" t="e">
        <f>SUMIF('[4]2.报价结算清单'!$F$2:$F$578,$A439,'[4]2.报价结算清单'!$L$2:$L$578)</f>
        <v>#VALUE!</v>
      </c>
      <c r="H439" s="13" t="e">
        <f>SUMIF('[4]2.报价结算清单'!$F$2:$F$578,$A439,'[4]2.报价结算清单'!$N$2:$N$578)</f>
        <v>#VALUE!</v>
      </c>
      <c r="I439" s="15" t="e">
        <f>SUMIF('[4]2.报价结算清单'!$F$2:$F$578,A439,'[4]2.报价结算清单'!$P$2:$P$578)</f>
        <v>#VALUE!</v>
      </c>
    </row>
    <row r="440" spans="1:9" ht="45">
      <c r="A440" s="7" t="s">
        <v>1651</v>
      </c>
      <c r="B440" s="8" t="s">
        <v>806</v>
      </c>
      <c r="C440" s="8" t="s">
        <v>1136</v>
      </c>
      <c r="D440" s="9" t="s">
        <v>807</v>
      </c>
      <c r="E440" s="8" t="s">
        <v>14</v>
      </c>
      <c r="F440" s="12">
        <v>97.33</v>
      </c>
      <c r="G440" s="13" t="e">
        <f>SUMIF('[4]2.报价结算清单'!$F$2:$F$578,$A440,'[4]2.报价结算清单'!$L$2:$L$578)</f>
        <v>#VALUE!</v>
      </c>
      <c r="H440" s="13" t="e">
        <f>SUMIF('[4]2.报价结算清单'!$F$2:$F$578,$A440,'[4]2.报价结算清单'!$N$2:$N$578)</f>
        <v>#VALUE!</v>
      </c>
      <c r="I440" s="15" t="e">
        <f>SUMIF('[4]2.报价结算清单'!$F$2:$F$578,A440,'[4]2.报价结算清单'!$P$2:$P$578)</f>
        <v>#VALUE!</v>
      </c>
    </row>
    <row r="441" spans="1:9" ht="45">
      <c r="A441" s="7" t="s">
        <v>1652</v>
      </c>
      <c r="B441" s="8" t="s">
        <v>1080</v>
      </c>
      <c r="C441" s="8" t="s">
        <v>1136</v>
      </c>
      <c r="D441" s="9" t="s">
        <v>1081</v>
      </c>
      <c r="E441" s="8" t="s">
        <v>14</v>
      </c>
      <c r="F441" s="12">
        <v>74.2</v>
      </c>
      <c r="G441" s="13" t="e">
        <f>SUMIF('[4]2.报价结算清单'!$F$2:$F$578,$A441,'[4]2.报价结算清单'!$L$2:$L$578)</f>
        <v>#VALUE!</v>
      </c>
      <c r="H441" s="13" t="e">
        <f>SUMIF('[4]2.报价结算清单'!$F$2:$F$578,$A441,'[4]2.报价结算清单'!$N$2:$N$578)</f>
        <v>#VALUE!</v>
      </c>
      <c r="I441" s="15" t="e">
        <f>SUMIF('[4]2.报价结算清单'!$F$2:$F$578,A441,'[4]2.报价结算清单'!$P$2:$P$578)</f>
        <v>#VALUE!</v>
      </c>
    </row>
    <row r="442" spans="1:9" ht="45">
      <c r="A442" s="7" t="s">
        <v>1653</v>
      </c>
      <c r="B442" s="8" t="s">
        <v>12</v>
      </c>
      <c r="C442" s="8" t="s">
        <v>1136</v>
      </c>
      <c r="D442" s="9" t="s">
        <v>13</v>
      </c>
      <c r="E442" s="8" t="s">
        <v>14</v>
      </c>
      <c r="F442" s="12">
        <v>183.33</v>
      </c>
      <c r="G442" s="13" t="e">
        <f>SUMIF('[4]2.报价结算清单'!$F$2:$F$578,$A442,'[4]2.报价结算清单'!$L$2:$L$578)</f>
        <v>#VALUE!</v>
      </c>
      <c r="H442" s="13" t="e">
        <f>SUMIF('[4]2.报价结算清单'!$F$2:$F$578,$A442,'[4]2.报价结算清单'!$N$2:$N$578)</f>
        <v>#VALUE!</v>
      </c>
      <c r="I442" s="15" t="e">
        <f>SUMIF('[4]2.报价结算清单'!$F$2:$F$578,A442,'[4]2.报价结算清单'!$P$2:$P$578)</f>
        <v>#VALUE!</v>
      </c>
    </row>
    <row r="443" spans="1:9" ht="45">
      <c r="A443" s="7" t="s">
        <v>1654</v>
      </c>
      <c r="B443" s="8" t="s">
        <v>161</v>
      </c>
      <c r="C443" s="8" t="s">
        <v>1136</v>
      </c>
      <c r="D443" s="9" t="s">
        <v>162</v>
      </c>
      <c r="E443" s="8" t="s">
        <v>14</v>
      </c>
      <c r="F443" s="12">
        <v>216.67</v>
      </c>
      <c r="G443" s="13" t="e">
        <f>SUMIF('[4]2.报价结算清单'!$F$2:$F$578,$A443,'[4]2.报价结算清单'!$L$2:$L$578)</f>
        <v>#VALUE!</v>
      </c>
      <c r="H443" s="13" t="e">
        <f>SUMIF('[4]2.报价结算清单'!$F$2:$F$578,$A443,'[4]2.报价结算清单'!$N$2:$N$578)</f>
        <v>#VALUE!</v>
      </c>
      <c r="I443" s="15" t="e">
        <f>SUMIF('[4]2.报价结算清单'!$F$2:$F$578,A443,'[4]2.报价结算清单'!$P$2:$P$578)</f>
        <v>#VALUE!</v>
      </c>
    </row>
    <row r="444" spans="1:9" ht="45">
      <c r="A444" s="7" t="s">
        <v>1655</v>
      </c>
      <c r="B444" s="8" t="s">
        <v>299</v>
      </c>
      <c r="C444" s="8" t="s">
        <v>1136</v>
      </c>
      <c r="D444" s="9" t="s">
        <v>300</v>
      </c>
      <c r="E444" s="8" t="s">
        <v>14</v>
      </c>
      <c r="F444" s="12">
        <v>293.33</v>
      </c>
      <c r="G444" s="13" t="e">
        <f>SUMIF('[4]2.报价结算清单'!$F$2:$F$578,$A444,'[4]2.报价结算清单'!$L$2:$L$578)</f>
        <v>#VALUE!</v>
      </c>
      <c r="H444" s="13" t="e">
        <f>SUMIF('[4]2.报价结算清单'!$F$2:$F$578,$A444,'[4]2.报价结算清单'!$N$2:$N$578)</f>
        <v>#VALUE!</v>
      </c>
      <c r="I444" s="15" t="e">
        <f>SUMIF('[4]2.报价结算清单'!$F$2:$F$578,A444,'[4]2.报价结算清单'!$P$2:$P$578)</f>
        <v>#VALUE!</v>
      </c>
    </row>
    <row r="445" spans="1:9" ht="30">
      <c r="A445" s="7" t="s">
        <v>1656</v>
      </c>
      <c r="B445" s="8" t="s">
        <v>545</v>
      </c>
      <c r="C445" s="8" t="s">
        <v>1136</v>
      </c>
      <c r="D445" s="9" t="s">
        <v>546</v>
      </c>
      <c r="E445" s="8" t="s">
        <v>34</v>
      </c>
      <c r="F445" s="12">
        <v>159</v>
      </c>
      <c r="G445" s="13" t="e">
        <f>SUMIF('[4]2.报价结算清单'!$F$2:$F$578,$A445,'[4]2.报价结算清单'!$L$2:$L$578)</f>
        <v>#VALUE!</v>
      </c>
      <c r="H445" s="13" t="e">
        <f>SUMIF('[4]2.报价结算清单'!$F$2:$F$578,$A445,'[4]2.报价结算清单'!$N$2:$N$578)</f>
        <v>#VALUE!</v>
      </c>
      <c r="I445" s="15" t="e">
        <f>SUMIF('[4]2.报价结算清单'!$F$2:$F$578,A445,'[4]2.报价结算清单'!$P$2:$P$578)</f>
        <v>#VALUE!</v>
      </c>
    </row>
    <row r="446" spans="1:9" ht="30">
      <c r="A446" s="7" t="s">
        <v>1657</v>
      </c>
      <c r="B446" s="8" t="s">
        <v>583</v>
      </c>
      <c r="C446" s="8" t="s">
        <v>1136</v>
      </c>
      <c r="D446" s="9" t="s">
        <v>584</v>
      </c>
      <c r="E446" s="8" t="s">
        <v>34</v>
      </c>
      <c r="F446" s="12">
        <v>159</v>
      </c>
      <c r="G446" s="13" t="e">
        <f>SUMIF('[4]2.报价结算清单'!$F$2:$F$578,$A446,'[4]2.报价结算清单'!$L$2:$L$578)</f>
        <v>#VALUE!</v>
      </c>
      <c r="H446" s="13" t="e">
        <f>SUMIF('[4]2.报价结算清单'!$F$2:$F$578,$A446,'[4]2.报价结算清单'!$N$2:$N$578)</f>
        <v>#VALUE!</v>
      </c>
      <c r="I446" s="15" t="e">
        <f>SUMIF('[4]2.报价结算清单'!$F$2:$F$578,A446,'[4]2.报价结算清单'!$P$2:$P$578)</f>
        <v>#VALUE!</v>
      </c>
    </row>
    <row r="447" spans="1:9" ht="30">
      <c r="A447" s="7" t="s">
        <v>1658</v>
      </c>
      <c r="B447" s="8" t="s">
        <v>776</v>
      </c>
      <c r="C447" s="8" t="s">
        <v>1136</v>
      </c>
      <c r="D447" s="9" t="s">
        <v>777</v>
      </c>
      <c r="E447" s="8" t="s">
        <v>34</v>
      </c>
      <c r="F447" s="12">
        <v>159</v>
      </c>
      <c r="G447" s="13" t="e">
        <f>SUMIF('[4]2.报价结算清单'!$F$2:$F$578,$A447,'[4]2.报价结算清单'!$L$2:$L$578)</f>
        <v>#VALUE!</v>
      </c>
      <c r="H447" s="13" t="e">
        <f>SUMIF('[4]2.报价结算清单'!$F$2:$F$578,$A447,'[4]2.报价结算清单'!$N$2:$N$578)</f>
        <v>#VALUE!</v>
      </c>
      <c r="I447" s="15" t="e">
        <f>SUMIF('[4]2.报价结算清单'!$F$2:$F$578,A447,'[4]2.报价结算清单'!$P$2:$P$578)</f>
        <v>#VALUE!</v>
      </c>
    </row>
    <row r="448" spans="1:9" ht="30">
      <c r="A448" s="7" t="s">
        <v>1659</v>
      </c>
      <c r="B448" s="8" t="s">
        <v>778</v>
      </c>
      <c r="C448" s="8" t="s">
        <v>1136</v>
      </c>
      <c r="D448" s="9" t="s">
        <v>779</v>
      </c>
      <c r="E448" s="8" t="s">
        <v>34</v>
      </c>
      <c r="F448" s="12">
        <v>159</v>
      </c>
      <c r="G448" s="13" t="e">
        <f>SUMIF('[4]2.报价结算清单'!$F$2:$F$578,$A448,'[4]2.报价结算清单'!$L$2:$L$578)</f>
        <v>#VALUE!</v>
      </c>
      <c r="H448" s="13" t="e">
        <f>SUMIF('[4]2.报价结算清单'!$F$2:$F$578,$A448,'[4]2.报价结算清单'!$N$2:$N$578)</f>
        <v>#VALUE!</v>
      </c>
      <c r="I448" s="15" t="e">
        <f>SUMIF('[4]2.报价结算清单'!$F$2:$F$578,A448,'[4]2.报价结算清单'!$P$2:$P$578)</f>
        <v>#VALUE!</v>
      </c>
    </row>
    <row r="449" spans="1:9" ht="30">
      <c r="A449" s="7" t="s">
        <v>1660</v>
      </c>
      <c r="B449" s="8" t="s">
        <v>988</v>
      </c>
      <c r="C449" s="8" t="s">
        <v>1136</v>
      </c>
      <c r="D449" s="9" t="s">
        <v>989</v>
      </c>
      <c r="E449" s="8" t="s">
        <v>34</v>
      </c>
      <c r="F449" s="12">
        <v>159</v>
      </c>
      <c r="G449" s="13" t="e">
        <f>SUMIF('[4]2.报价结算清单'!$F$2:$F$578,$A449,'[4]2.报价结算清单'!$L$2:$L$578)</f>
        <v>#VALUE!</v>
      </c>
      <c r="H449" s="13" t="e">
        <f>SUMIF('[4]2.报价结算清单'!$F$2:$F$578,$A449,'[4]2.报价结算清单'!$N$2:$N$578)</f>
        <v>#VALUE!</v>
      </c>
      <c r="I449" s="15" t="e">
        <f>SUMIF('[4]2.报价结算清单'!$F$2:$F$578,A449,'[4]2.报价结算清单'!$P$2:$P$578)</f>
        <v>#VALUE!</v>
      </c>
    </row>
    <row r="450" spans="1:9" ht="45">
      <c r="A450" s="7" t="s">
        <v>1661</v>
      </c>
      <c r="B450" s="8" t="s">
        <v>386</v>
      </c>
      <c r="C450" s="8" t="s">
        <v>1136</v>
      </c>
      <c r="D450" s="9" t="s">
        <v>387</v>
      </c>
      <c r="E450" s="8" t="s">
        <v>2</v>
      </c>
      <c r="F450" s="12">
        <v>434.6</v>
      </c>
      <c r="G450" s="13" t="e">
        <f>SUMIF('[4]2.报价结算清单'!$F$2:$F$578,$A450,'[4]2.报价结算清单'!$L$2:$L$578)</f>
        <v>#VALUE!</v>
      </c>
      <c r="H450" s="13" t="e">
        <f>SUMIF('[4]2.报价结算清单'!$F$2:$F$578,$A450,'[4]2.报价结算清单'!$N$2:$N$578)</f>
        <v>#VALUE!</v>
      </c>
      <c r="I450" s="15" t="e">
        <f>SUMIF('[4]2.报价结算清单'!$F$2:$F$578,A450,'[4]2.报价结算清单'!$P$2:$P$578)</f>
        <v>#VALUE!</v>
      </c>
    </row>
    <row r="451" spans="1:9" ht="45">
      <c r="A451" s="7" t="s">
        <v>1662</v>
      </c>
      <c r="B451" s="8" t="s">
        <v>303</v>
      </c>
      <c r="C451" s="8" t="s">
        <v>1136</v>
      </c>
      <c r="D451" s="9" t="s">
        <v>304</v>
      </c>
      <c r="E451" s="8" t="s">
        <v>2</v>
      </c>
      <c r="F451" s="12">
        <v>316.67</v>
      </c>
      <c r="G451" s="13" t="e">
        <f>SUMIF('[4]2.报价结算清单'!$F$2:$F$578,$A451,'[4]2.报价结算清单'!$L$2:$L$578)</f>
        <v>#VALUE!</v>
      </c>
      <c r="H451" s="13" t="e">
        <f>SUMIF('[4]2.报价结算清单'!$F$2:$F$578,$A451,'[4]2.报价结算清单'!$N$2:$N$578)</f>
        <v>#VALUE!</v>
      </c>
      <c r="I451" s="15" t="e">
        <f>SUMIF('[4]2.报价结算清单'!$F$2:$F$578,A451,'[4]2.报价结算清单'!$P$2:$P$578)</f>
        <v>#VALUE!</v>
      </c>
    </row>
    <row r="452" spans="1:9" ht="45">
      <c r="A452" s="7" t="s">
        <v>1663</v>
      </c>
      <c r="B452" s="8" t="s">
        <v>0</v>
      </c>
      <c r="C452" s="8" t="s">
        <v>1136</v>
      </c>
      <c r="D452" s="9" t="s">
        <v>1</v>
      </c>
      <c r="E452" s="8" t="s">
        <v>2</v>
      </c>
      <c r="F452" s="12">
        <v>212</v>
      </c>
      <c r="G452" s="13" t="e">
        <f>SUMIF('[4]2.报价结算清单'!$F$2:$F$578,$A452,'[4]2.报价结算清单'!$L$2:$L$578)</f>
        <v>#VALUE!</v>
      </c>
      <c r="H452" s="13" t="e">
        <f>SUMIF('[4]2.报价结算清单'!$F$2:$F$578,$A452,'[4]2.报价结算清单'!$N$2:$N$578)</f>
        <v>#VALUE!</v>
      </c>
      <c r="I452" s="15" t="e">
        <f>SUMIF('[4]2.报价结算清单'!$F$2:$F$578,A452,'[4]2.报价结算清单'!$P$2:$P$578)</f>
        <v>#VALUE!</v>
      </c>
    </row>
    <row r="453" spans="1:9" ht="45">
      <c r="A453" s="7" t="s">
        <v>1664</v>
      </c>
      <c r="B453" s="8" t="s">
        <v>17</v>
      </c>
      <c r="C453" s="8" t="s">
        <v>1136</v>
      </c>
      <c r="D453" s="9" t="s">
        <v>18</v>
      </c>
      <c r="E453" s="8" t="s">
        <v>2</v>
      </c>
      <c r="F453" s="12">
        <v>180.2</v>
      </c>
      <c r="G453" s="13" t="e">
        <f>SUMIF('[4]2.报价结算清单'!$F$2:$F$578,$A453,'[4]2.报价结算清单'!$L$2:$L$578)</f>
        <v>#VALUE!</v>
      </c>
      <c r="H453" s="13" t="e">
        <f>SUMIF('[4]2.报价结算清单'!$F$2:$F$578,$A453,'[4]2.报价结算清单'!$N$2:$N$578)</f>
        <v>#VALUE!</v>
      </c>
      <c r="I453" s="15" t="e">
        <f>SUMIF('[4]2.报价结算清单'!$F$2:$F$578,A453,'[4]2.报价结算清单'!$P$2:$P$578)</f>
        <v>#VALUE!</v>
      </c>
    </row>
    <row r="454" spans="1:9" ht="45">
      <c r="A454" s="7" t="s">
        <v>1665</v>
      </c>
      <c r="B454" s="8" t="s">
        <v>559</v>
      </c>
      <c r="C454" s="8" t="s">
        <v>1136</v>
      </c>
      <c r="D454" s="9" t="s">
        <v>560</v>
      </c>
      <c r="E454" s="8" t="s">
        <v>2</v>
      </c>
      <c r="F454" s="12">
        <v>328.6</v>
      </c>
      <c r="G454" s="13" t="e">
        <f>SUMIF('[4]2.报价结算清单'!$F$2:$F$578,$A454,'[4]2.报价结算清单'!$L$2:$L$578)</f>
        <v>#VALUE!</v>
      </c>
      <c r="H454" s="13" t="e">
        <f>SUMIF('[4]2.报价结算清单'!$F$2:$F$578,$A454,'[4]2.报价结算清单'!$N$2:$N$578)</f>
        <v>#VALUE!</v>
      </c>
      <c r="I454" s="15" t="e">
        <f>SUMIF('[4]2.报价结算清单'!$F$2:$F$578,A454,'[4]2.报价结算清单'!$P$2:$P$578)</f>
        <v>#VALUE!</v>
      </c>
    </row>
    <row r="455" spans="1:9" ht="45">
      <c r="A455" s="7" t="s">
        <v>1666</v>
      </c>
      <c r="B455" s="8" t="s">
        <v>905</v>
      </c>
      <c r="C455" s="8" t="s">
        <v>1136</v>
      </c>
      <c r="D455" s="9" t="s">
        <v>906</v>
      </c>
      <c r="E455" s="8" t="s">
        <v>8</v>
      </c>
      <c r="F455" s="12">
        <v>103.88</v>
      </c>
      <c r="G455" s="13" t="e">
        <f>SUMIF('[4]2.报价结算清单'!$F$2:$F$578,$A455,'[4]2.报价结算清单'!$L$2:$L$578)</f>
        <v>#VALUE!</v>
      </c>
      <c r="H455" s="13" t="e">
        <f>SUMIF('[4]2.报价结算清单'!$F$2:$F$578,$A455,'[4]2.报价结算清单'!$N$2:$N$578)</f>
        <v>#VALUE!</v>
      </c>
      <c r="I455" s="15" t="e">
        <f>SUMIF('[4]2.报价结算清单'!$F$2:$F$578,A455,'[4]2.报价结算清单'!$P$2:$P$578)</f>
        <v>#VALUE!</v>
      </c>
    </row>
    <row r="456" spans="1:9" ht="30">
      <c r="A456" s="7" t="s">
        <v>1667</v>
      </c>
      <c r="B456" s="8" t="s">
        <v>764</v>
      </c>
      <c r="C456" s="8" t="s">
        <v>1136</v>
      </c>
      <c r="D456" s="9" t="s">
        <v>765</v>
      </c>
      <c r="E456" s="8" t="s">
        <v>2</v>
      </c>
      <c r="F456" s="12">
        <v>265</v>
      </c>
      <c r="G456" s="13" t="e">
        <f>SUMIF('[4]2.报价结算清单'!$F$2:$F$578,$A456,'[4]2.报价结算清单'!$L$2:$L$578)</f>
        <v>#VALUE!</v>
      </c>
      <c r="H456" s="13" t="e">
        <f>SUMIF('[4]2.报价结算清单'!$F$2:$F$578,$A456,'[4]2.报价结算清单'!$N$2:$N$578)</f>
        <v>#VALUE!</v>
      </c>
      <c r="I456" s="15" t="e">
        <f>SUMIF('[4]2.报价结算清单'!$F$2:$F$578,A456,'[4]2.报价结算清单'!$P$2:$P$578)</f>
        <v>#VALUE!</v>
      </c>
    </row>
    <row r="457" spans="1:9" ht="15">
      <c r="A457" s="7" t="s">
        <v>1668</v>
      </c>
      <c r="B457" s="8" t="s">
        <v>812</v>
      </c>
      <c r="C457" s="8" t="s">
        <v>1136</v>
      </c>
      <c r="D457" s="9" t="s">
        <v>813</v>
      </c>
      <c r="E457" s="8" t="s">
        <v>2</v>
      </c>
      <c r="F457" s="12">
        <v>477</v>
      </c>
      <c r="G457" s="13" t="e">
        <f>SUMIF('[4]2.报价结算清单'!$F$2:$F$578,$A457,'[4]2.报价结算清单'!$L$2:$L$578)</f>
        <v>#VALUE!</v>
      </c>
      <c r="H457" s="13" t="e">
        <f>SUMIF('[4]2.报价结算清单'!$F$2:$F$578,$A457,'[4]2.报价结算清单'!$N$2:$N$578)</f>
        <v>#VALUE!</v>
      </c>
      <c r="I457" s="15" t="e">
        <f>SUMIF('[4]2.报价结算清单'!$F$2:$F$578,A457,'[4]2.报价结算清单'!$P$2:$P$578)</f>
        <v>#VALUE!</v>
      </c>
    </row>
    <row r="458" spans="1:9" ht="15">
      <c r="A458" s="7" t="s">
        <v>1669</v>
      </c>
      <c r="B458" s="8" t="s">
        <v>458</v>
      </c>
      <c r="C458" s="8" t="s">
        <v>1136</v>
      </c>
      <c r="D458" s="9" t="s">
        <v>459</v>
      </c>
      <c r="E458" s="8" t="s">
        <v>2</v>
      </c>
      <c r="F458" s="12">
        <v>1166</v>
      </c>
      <c r="G458" s="13" t="e">
        <f>SUMIF('[4]2.报价结算清单'!$F$2:$F$578,$A458,'[4]2.报价结算清单'!$L$2:$L$578)</f>
        <v>#VALUE!</v>
      </c>
      <c r="H458" s="13" t="e">
        <f>SUMIF('[4]2.报价结算清单'!$F$2:$F$578,$A458,'[4]2.报价结算清单'!$N$2:$N$578)</f>
        <v>#VALUE!</v>
      </c>
      <c r="I458" s="15" t="e">
        <f>SUMIF('[4]2.报价结算清单'!$F$2:$F$578,A458,'[4]2.报价结算清单'!$P$2:$P$578)</f>
        <v>#VALUE!</v>
      </c>
    </row>
    <row r="459" spans="1:9" ht="15">
      <c r="A459" s="7" t="s">
        <v>1670</v>
      </c>
      <c r="B459" s="8" t="s">
        <v>589</v>
      </c>
      <c r="C459" s="8" t="s">
        <v>1136</v>
      </c>
      <c r="D459" s="9" t="s">
        <v>590</v>
      </c>
      <c r="E459" s="8" t="s">
        <v>2</v>
      </c>
      <c r="F459" s="12">
        <v>233.2</v>
      </c>
      <c r="G459" s="13" t="e">
        <f>SUMIF('[4]2.报价结算清单'!$F$2:$F$578,$A459,'[4]2.报价结算清单'!$L$2:$L$578)</f>
        <v>#VALUE!</v>
      </c>
      <c r="H459" s="13" t="e">
        <f>SUMIF('[4]2.报价结算清单'!$F$2:$F$578,$A459,'[4]2.报价结算清单'!$N$2:$N$578)</f>
        <v>#VALUE!</v>
      </c>
      <c r="I459" s="15" t="e">
        <f>SUMIF('[4]2.报价结算清单'!$F$2:$F$578,A459,'[4]2.报价结算清单'!$P$2:$P$578)</f>
        <v>#VALUE!</v>
      </c>
    </row>
    <row r="460" spans="1:9" ht="15">
      <c r="A460" s="7" t="s">
        <v>1671</v>
      </c>
      <c r="B460" s="8" t="s">
        <v>901</v>
      </c>
      <c r="C460" s="8" t="s">
        <v>1136</v>
      </c>
      <c r="D460" s="9" t="s">
        <v>902</v>
      </c>
      <c r="E460" s="8" t="s">
        <v>2</v>
      </c>
      <c r="F460" s="12">
        <v>530</v>
      </c>
      <c r="G460" s="13" t="e">
        <f>SUMIF('[4]2.报价结算清单'!$F$2:$F$578,$A460,'[4]2.报价结算清单'!$L$2:$L$578)</f>
        <v>#VALUE!</v>
      </c>
      <c r="H460" s="13" t="e">
        <f>SUMIF('[4]2.报价结算清单'!$F$2:$F$578,$A460,'[4]2.报价结算清单'!$N$2:$N$578)</f>
        <v>#VALUE!</v>
      </c>
      <c r="I460" s="15" t="e">
        <f>SUMIF('[4]2.报价结算清单'!$F$2:$F$578,A460,'[4]2.报价结算清单'!$P$2:$P$578)</f>
        <v>#VALUE!</v>
      </c>
    </row>
    <row r="461" spans="1:9" ht="15">
      <c r="A461" s="7" t="s">
        <v>1672</v>
      </c>
      <c r="B461" s="8" t="s">
        <v>101</v>
      </c>
      <c r="C461" s="8" t="s">
        <v>1136</v>
      </c>
      <c r="D461" s="9" t="s">
        <v>102</v>
      </c>
      <c r="E461" s="8" t="s">
        <v>37</v>
      </c>
      <c r="F461" s="12">
        <v>530</v>
      </c>
      <c r="G461" s="13" t="e">
        <f>SUMIF('[4]2.报价结算清单'!$F$2:$F$578,$A461,'[4]2.报价结算清单'!$L$2:$L$578)</f>
        <v>#VALUE!</v>
      </c>
      <c r="H461" s="13" t="e">
        <f>SUMIF('[4]2.报价结算清单'!$F$2:$F$578,$A461,'[4]2.报价结算清单'!$N$2:$N$578)</f>
        <v>#VALUE!</v>
      </c>
      <c r="I461" s="15" t="e">
        <f>SUMIF('[4]2.报价结算清单'!$F$2:$F$578,A461,'[4]2.报价结算清单'!$P$2:$P$578)</f>
        <v>#VALUE!</v>
      </c>
    </row>
    <row r="462" spans="1:9" ht="15">
      <c r="A462" s="7" t="s">
        <v>1673</v>
      </c>
      <c r="B462" s="8" t="s">
        <v>157</v>
      </c>
      <c r="C462" s="8" t="s">
        <v>1136</v>
      </c>
      <c r="D462" s="9" t="s">
        <v>158</v>
      </c>
      <c r="E462" s="8" t="s">
        <v>37</v>
      </c>
      <c r="F462" s="12">
        <v>1908</v>
      </c>
      <c r="G462" s="13" t="e">
        <f>SUMIF('[4]2.报价结算清单'!$F$2:$F$578,$A462,'[4]2.报价结算清单'!$L$2:$L$578)</f>
        <v>#VALUE!</v>
      </c>
      <c r="H462" s="13" t="e">
        <f>SUMIF('[4]2.报价结算清单'!$F$2:$F$578,$A462,'[4]2.报价结算清单'!$N$2:$N$578)</f>
        <v>#VALUE!</v>
      </c>
      <c r="I462" s="15" t="e">
        <f>SUMIF('[4]2.报价结算清单'!$F$2:$F$578,A462,'[4]2.报价结算清单'!$P$2:$P$578)</f>
        <v>#VALUE!</v>
      </c>
    </row>
    <row r="463" spans="1:9" ht="15">
      <c r="A463" s="7" t="s">
        <v>1674</v>
      </c>
      <c r="B463" s="8" t="s">
        <v>1064</v>
      </c>
      <c r="C463" s="8" t="s">
        <v>1136</v>
      </c>
      <c r="D463" s="9" t="s">
        <v>1065</v>
      </c>
      <c r="E463" s="8" t="s">
        <v>37</v>
      </c>
      <c r="F463" s="12">
        <v>530</v>
      </c>
      <c r="G463" s="13" t="e">
        <f>SUMIF('[4]2.报价结算清单'!$F$2:$F$578,$A463,'[4]2.报价结算清单'!$L$2:$L$578)</f>
        <v>#VALUE!</v>
      </c>
      <c r="H463" s="13" t="e">
        <f>SUMIF('[4]2.报价结算清单'!$F$2:$F$578,$A463,'[4]2.报价结算清单'!$N$2:$N$578)</f>
        <v>#VALUE!</v>
      </c>
      <c r="I463" s="15" t="e">
        <f>SUMIF('[4]2.报价结算清单'!$F$2:$F$578,A463,'[4]2.报价结算清单'!$P$2:$P$578)</f>
        <v>#VALUE!</v>
      </c>
    </row>
    <row r="464" spans="1:9" ht="15">
      <c r="A464" s="7" t="s">
        <v>1675</v>
      </c>
      <c r="B464" s="8" t="s">
        <v>969</v>
      </c>
      <c r="C464" s="8" t="s">
        <v>1136</v>
      </c>
      <c r="D464" s="9" t="s">
        <v>970</v>
      </c>
      <c r="E464" s="8" t="s">
        <v>37</v>
      </c>
      <c r="F464" s="12">
        <v>174.9</v>
      </c>
      <c r="G464" s="13" t="e">
        <f>SUMIF('[4]2.报价结算清单'!$F$2:$F$578,$A464,'[4]2.报价结算清单'!$L$2:$L$578)</f>
        <v>#VALUE!</v>
      </c>
      <c r="H464" s="13" t="e">
        <f>SUMIF('[4]2.报价结算清单'!$F$2:$F$578,$A464,'[4]2.报价结算清单'!$N$2:$N$578)</f>
        <v>#VALUE!</v>
      </c>
      <c r="I464" s="15" t="e">
        <f>SUMIF('[4]2.报价结算清单'!$F$2:$F$578,A464,'[4]2.报价结算清单'!$P$2:$P$578)</f>
        <v>#VALUE!</v>
      </c>
    </row>
    <row r="465" spans="1:9" ht="15">
      <c r="A465" s="7" t="s">
        <v>1676</v>
      </c>
      <c r="B465" s="8" t="s">
        <v>846</v>
      </c>
      <c r="C465" s="8" t="s">
        <v>1136</v>
      </c>
      <c r="D465" s="9" t="s">
        <v>847</v>
      </c>
      <c r="E465" s="8" t="s">
        <v>37</v>
      </c>
      <c r="F465" s="12">
        <v>174.9</v>
      </c>
      <c r="G465" s="13" t="e">
        <f>SUMIF('[4]2.报价结算清单'!$F$2:$F$578,$A465,'[4]2.报价结算清单'!$L$2:$L$578)</f>
        <v>#VALUE!</v>
      </c>
      <c r="H465" s="13" t="e">
        <f>SUMIF('[4]2.报价结算清单'!$F$2:$F$578,$A465,'[4]2.报价结算清单'!$N$2:$N$578)</f>
        <v>#VALUE!</v>
      </c>
      <c r="I465" s="15" t="e">
        <f>SUMIF('[4]2.报价结算清单'!$F$2:$F$578,A465,'[4]2.报价结算清单'!$P$2:$P$578)</f>
        <v>#VALUE!</v>
      </c>
    </row>
    <row r="466" spans="1:9" ht="15">
      <c r="A466" s="7" t="s">
        <v>1677</v>
      </c>
      <c r="B466" s="8" t="s">
        <v>577</v>
      </c>
      <c r="C466" s="8" t="s">
        <v>1136</v>
      </c>
      <c r="D466" s="9" t="s">
        <v>578</v>
      </c>
      <c r="E466" s="8" t="s">
        <v>37</v>
      </c>
      <c r="F466" s="12">
        <v>424</v>
      </c>
      <c r="G466" s="13" t="e">
        <f>SUMIF('[4]2.报价结算清单'!$F$2:$F$578,$A466,'[4]2.报价结算清单'!$L$2:$L$578)</f>
        <v>#VALUE!</v>
      </c>
      <c r="H466" s="13" t="e">
        <f>SUMIF('[4]2.报价结算清单'!$F$2:$F$578,$A466,'[4]2.报价结算清单'!$N$2:$N$578)</f>
        <v>#VALUE!</v>
      </c>
      <c r="I466" s="15" t="e">
        <f>SUMIF('[4]2.报价结算清单'!$F$2:$F$578,A466,'[4]2.报价结算清单'!$P$2:$P$578)</f>
        <v>#VALUE!</v>
      </c>
    </row>
    <row r="467" spans="1:9" ht="15">
      <c r="A467" s="7" t="s">
        <v>1678</v>
      </c>
      <c r="B467" s="8" t="s">
        <v>676</v>
      </c>
      <c r="C467" s="8" t="s">
        <v>1136</v>
      </c>
      <c r="D467" s="9" t="s">
        <v>677</v>
      </c>
      <c r="E467" s="8" t="s">
        <v>37</v>
      </c>
      <c r="F467" s="12">
        <v>477</v>
      </c>
      <c r="G467" s="13" t="e">
        <f>SUMIF('[4]2.报价结算清单'!$F$2:$F$578,$A467,'[4]2.报价结算清单'!$L$2:$L$578)</f>
        <v>#VALUE!</v>
      </c>
      <c r="H467" s="13" t="e">
        <f>SUMIF('[4]2.报价结算清单'!$F$2:$F$578,$A467,'[4]2.报价结算清单'!$N$2:$N$578)</f>
        <v>#VALUE!</v>
      </c>
      <c r="I467" s="15" t="e">
        <f>SUMIF('[4]2.报价结算清单'!$F$2:$F$578,A467,'[4]2.报价结算清单'!$P$2:$P$578)</f>
        <v>#VALUE!</v>
      </c>
    </row>
    <row r="468" spans="1:9" ht="15">
      <c r="A468" s="7" t="s">
        <v>1679</v>
      </c>
      <c r="B468" s="8" t="s">
        <v>1094</v>
      </c>
      <c r="C468" s="8" t="s">
        <v>1136</v>
      </c>
      <c r="D468" s="9" t="s">
        <v>1095</v>
      </c>
      <c r="E468" s="8" t="s">
        <v>37</v>
      </c>
      <c r="F468" s="12">
        <v>4770</v>
      </c>
      <c r="G468" s="13" t="e">
        <f>SUMIF('[4]2.报价结算清单'!$F$2:$F$578,$A468,'[4]2.报价结算清单'!$L$2:$L$578)</f>
        <v>#VALUE!</v>
      </c>
      <c r="H468" s="13" t="e">
        <f>SUMIF('[4]2.报价结算清单'!$F$2:$F$578,$A468,'[4]2.报价结算清单'!$N$2:$N$578)</f>
        <v>#VALUE!</v>
      </c>
      <c r="I468" s="15" t="e">
        <f>SUMIF('[4]2.报价结算清单'!$F$2:$F$578,A468,'[4]2.报价结算清单'!$P$2:$P$578)</f>
        <v>#VALUE!</v>
      </c>
    </row>
    <row r="469" spans="1:9" ht="15">
      <c r="A469" s="7" t="s">
        <v>1680</v>
      </c>
      <c r="B469" s="8" t="s">
        <v>996</v>
      </c>
      <c r="C469" s="8" t="s">
        <v>1136</v>
      </c>
      <c r="D469" s="9" t="s">
        <v>997</v>
      </c>
      <c r="E469" s="8" t="s">
        <v>37</v>
      </c>
      <c r="F469" s="12">
        <v>1908</v>
      </c>
      <c r="G469" s="13" t="e">
        <f>SUMIF('[4]2.报价结算清单'!$F$2:$F$578,$A469,'[4]2.报价结算清单'!$L$2:$L$578)</f>
        <v>#VALUE!</v>
      </c>
      <c r="H469" s="13" t="e">
        <f>SUMIF('[4]2.报价结算清单'!$F$2:$F$578,$A469,'[4]2.报价结算清单'!$N$2:$N$578)</f>
        <v>#VALUE!</v>
      </c>
      <c r="I469" s="15" t="e">
        <f>SUMIF('[4]2.报价结算清单'!$F$2:$F$578,A469,'[4]2.报价结算清单'!$P$2:$P$578)</f>
        <v>#VALUE!</v>
      </c>
    </row>
    <row r="470" spans="1:9" ht="15">
      <c r="A470" s="7" t="s">
        <v>1681</v>
      </c>
      <c r="B470" s="8" t="s">
        <v>895</v>
      </c>
      <c r="C470" s="8" t="s">
        <v>1136</v>
      </c>
      <c r="D470" s="9" t="s">
        <v>896</v>
      </c>
      <c r="E470" s="8" t="s">
        <v>675</v>
      </c>
      <c r="F470" s="12">
        <v>4028</v>
      </c>
      <c r="G470" s="13" t="e">
        <f>SUMIF('[4]2.报价结算清单'!$F$2:$F$578,$A470,'[4]2.报价结算清单'!$L$2:$L$578)</f>
        <v>#VALUE!</v>
      </c>
      <c r="H470" s="13" t="e">
        <f>SUMIF('[4]2.报价结算清单'!$F$2:$F$578,$A470,'[4]2.报价结算清单'!$N$2:$N$578)</f>
        <v>#VALUE!</v>
      </c>
      <c r="I470" s="15" t="e">
        <f>SUMIF('[4]2.报价结算清单'!$F$2:$F$578,A470,'[4]2.报价结算清单'!$P$2:$P$578)</f>
        <v>#VALUE!</v>
      </c>
    </row>
    <row r="471" spans="1:9" ht="15">
      <c r="A471" s="7" t="s">
        <v>1682</v>
      </c>
      <c r="B471" s="8" t="s">
        <v>673</v>
      </c>
      <c r="C471" s="8" t="s">
        <v>1136</v>
      </c>
      <c r="D471" s="9" t="s">
        <v>674</v>
      </c>
      <c r="E471" s="8" t="s">
        <v>675</v>
      </c>
      <c r="F471" s="12">
        <v>4500</v>
      </c>
      <c r="G471" s="13" t="e">
        <f>SUMIF('[4]2.报价结算清单'!$F$2:$F$578,$A471,'[4]2.报价结算清单'!$L$2:$L$578)</f>
        <v>#VALUE!</v>
      </c>
      <c r="H471" s="13" t="e">
        <f>SUMIF('[4]2.报价结算清单'!$F$2:$F$578,$A471,'[4]2.报价结算清单'!$N$2:$N$578)</f>
        <v>#VALUE!</v>
      </c>
      <c r="I471" s="15" t="e">
        <f>SUMIF('[4]2.报价结算清单'!$F$2:$F$578,A471,'[4]2.报价结算清单'!$P$2:$P$578)</f>
        <v>#VALUE!</v>
      </c>
    </row>
    <row r="472" spans="1:9" ht="15">
      <c r="A472" s="7" t="s">
        <v>1683</v>
      </c>
      <c r="B472" s="8" t="s">
        <v>1036</v>
      </c>
      <c r="C472" s="8" t="s">
        <v>1136</v>
      </c>
      <c r="D472" s="9" t="s">
        <v>1037</v>
      </c>
      <c r="E472" s="8" t="s">
        <v>675</v>
      </c>
      <c r="F472" s="12">
        <v>6000</v>
      </c>
      <c r="G472" s="13" t="e">
        <f>SUMIF('[4]2.报价结算清单'!$F$2:$F$578,$A472,'[4]2.报价结算清单'!$L$2:$L$578)</f>
        <v>#VALUE!</v>
      </c>
      <c r="H472" s="13" t="e">
        <f>SUMIF('[4]2.报价结算清单'!$F$2:$F$578,$A472,'[4]2.报价结算清单'!$N$2:$N$578)</f>
        <v>#VALUE!</v>
      </c>
      <c r="I472" s="15" t="e">
        <f>SUMIF('[4]2.报价结算清单'!$F$2:$F$578,A472,'[4]2.报价结算清单'!$P$2:$P$578)</f>
        <v>#VALUE!</v>
      </c>
    </row>
    <row r="473" spans="1:9" ht="15">
      <c r="A473" s="7" t="s">
        <v>1684</v>
      </c>
      <c r="B473" s="8" t="s">
        <v>35</v>
      </c>
      <c r="C473" s="8" t="s">
        <v>1136</v>
      </c>
      <c r="D473" s="9" t="s">
        <v>36</v>
      </c>
      <c r="E473" s="8" t="s">
        <v>37</v>
      </c>
      <c r="F473" s="12">
        <v>3180</v>
      </c>
      <c r="G473" s="13" t="e">
        <f>SUMIF('[4]2.报价结算清单'!$F$2:$F$578,$A473,'[4]2.报价结算清单'!$L$2:$L$578)</f>
        <v>#VALUE!</v>
      </c>
      <c r="H473" s="13" t="e">
        <f>SUMIF('[4]2.报价结算清单'!$F$2:$F$578,$A473,'[4]2.报价结算清单'!$N$2:$N$578)</f>
        <v>#VALUE!</v>
      </c>
      <c r="I473" s="15" t="e">
        <f>SUMIF('[4]2.报价结算清单'!$F$2:$F$578,A473,'[4]2.报价结算清单'!$P$2:$P$578)</f>
        <v>#VALUE!</v>
      </c>
    </row>
    <row r="474" spans="1:9" ht="15">
      <c r="A474" s="7" t="s">
        <v>1685</v>
      </c>
      <c r="B474" s="8" t="s">
        <v>695</v>
      </c>
      <c r="C474" s="8" t="s">
        <v>1136</v>
      </c>
      <c r="D474" s="9" t="s">
        <v>696</v>
      </c>
      <c r="E474" s="8" t="s">
        <v>37</v>
      </c>
      <c r="F474" s="12">
        <v>4750</v>
      </c>
      <c r="G474" s="13" t="e">
        <f>SUMIF('[4]2.报价结算清单'!$F$2:$F$578,$A474,'[4]2.报价结算清单'!$L$2:$L$578)</f>
        <v>#VALUE!</v>
      </c>
      <c r="H474" s="13" t="e">
        <f>SUMIF('[4]2.报价结算清单'!$F$2:$F$578,$A474,'[4]2.报价结算清单'!$N$2:$N$578)</f>
        <v>#VALUE!</v>
      </c>
      <c r="I474" s="15" t="e">
        <f>SUMIF('[4]2.报价结算清单'!$F$2:$F$578,A474,'[4]2.报价结算清单'!$P$2:$P$578)</f>
        <v>#VALUE!</v>
      </c>
    </row>
    <row r="475" spans="1:9" ht="15">
      <c r="A475" s="7" t="s">
        <v>1686</v>
      </c>
      <c r="B475" s="8" t="s">
        <v>511</v>
      </c>
      <c r="C475" s="8" t="s">
        <v>1136</v>
      </c>
      <c r="D475" s="9" t="s">
        <v>512</v>
      </c>
      <c r="E475" s="8" t="s">
        <v>37</v>
      </c>
      <c r="F475" s="12">
        <v>153.69999999999999</v>
      </c>
      <c r="G475" s="13" t="e">
        <f>SUMIF('[4]2.报价结算清单'!$F$2:$F$578,$A475,'[4]2.报价结算清单'!$L$2:$L$578)</f>
        <v>#VALUE!</v>
      </c>
      <c r="H475" s="13" t="e">
        <f>SUMIF('[4]2.报价结算清单'!$F$2:$F$578,$A475,'[4]2.报价结算清单'!$N$2:$N$578)</f>
        <v>#VALUE!</v>
      </c>
      <c r="I475" s="15" t="e">
        <f>SUMIF('[4]2.报价结算清单'!$F$2:$F$578,A475,'[4]2.报价结算清单'!$P$2:$P$578)</f>
        <v>#VALUE!</v>
      </c>
    </row>
    <row r="476" spans="1:9" ht="15">
      <c r="A476" s="7" t="s">
        <v>1687</v>
      </c>
      <c r="B476" s="8" t="s">
        <v>301</v>
      </c>
      <c r="C476" s="8" t="s">
        <v>1136</v>
      </c>
      <c r="D476" s="9" t="s">
        <v>302</v>
      </c>
      <c r="E476" s="8" t="s">
        <v>37</v>
      </c>
      <c r="F476" s="12">
        <v>700</v>
      </c>
      <c r="G476" s="13" t="e">
        <f>SUMIF('[4]2.报价结算清单'!$F$2:$F$578,$A476,'[4]2.报价结算清单'!$L$2:$L$578)</f>
        <v>#VALUE!</v>
      </c>
      <c r="H476" s="13" t="e">
        <f>SUMIF('[4]2.报价结算清单'!$F$2:$F$578,$A476,'[4]2.报价结算清单'!$N$2:$N$578)</f>
        <v>#VALUE!</v>
      </c>
      <c r="I476" s="15" t="e">
        <f>SUMIF('[4]2.报价结算清单'!$F$2:$F$578,A476,'[4]2.报价结算清单'!$P$2:$P$578)</f>
        <v>#VALUE!</v>
      </c>
    </row>
    <row r="477" spans="1:9" ht="15">
      <c r="A477" s="7" t="s">
        <v>1688</v>
      </c>
      <c r="B477" s="8" t="s">
        <v>1099</v>
      </c>
      <c r="C477" s="8" t="s">
        <v>1136</v>
      </c>
      <c r="D477" s="9" t="s">
        <v>1100</v>
      </c>
      <c r="E477" s="8" t="s">
        <v>37</v>
      </c>
      <c r="F477" s="12">
        <v>318</v>
      </c>
      <c r="G477" s="13" t="e">
        <f>SUMIF('[4]2.报价结算清单'!$F$2:$F$578,$A477,'[4]2.报价结算清单'!$L$2:$L$578)</f>
        <v>#VALUE!</v>
      </c>
      <c r="H477" s="13" t="e">
        <f>SUMIF('[4]2.报价结算清单'!$F$2:$F$578,$A477,'[4]2.报价结算清单'!$N$2:$N$578)</f>
        <v>#VALUE!</v>
      </c>
      <c r="I477" s="15" t="e">
        <f>SUMIF('[4]2.报价结算清单'!$F$2:$F$578,A477,'[4]2.报价结算清单'!$P$2:$P$578)</f>
        <v>#VALUE!</v>
      </c>
    </row>
    <row r="478" spans="1:9" ht="15">
      <c r="A478" s="7" t="s">
        <v>1689</v>
      </c>
      <c r="B478" s="8" t="s">
        <v>1111</v>
      </c>
      <c r="C478" s="8" t="s">
        <v>1136</v>
      </c>
      <c r="D478" s="9" t="s">
        <v>1112</v>
      </c>
      <c r="E478" s="8" t="s">
        <v>37</v>
      </c>
      <c r="F478" s="12">
        <v>1590</v>
      </c>
      <c r="G478" s="13" t="e">
        <f>SUMIF('[4]2.报价结算清单'!$F$2:$F$578,$A478,'[4]2.报价结算清单'!$L$2:$L$578)</f>
        <v>#VALUE!</v>
      </c>
      <c r="H478" s="13" t="e">
        <f>SUMIF('[4]2.报价结算清单'!$F$2:$F$578,$A478,'[4]2.报价结算清单'!$N$2:$N$578)</f>
        <v>#VALUE!</v>
      </c>
      <c r="I478" s="15" t="e">
        <f>SUMIF('[4]2.报价结算清单'!$F$2:$F$578,A478,'[4]2.报价结算清单'!$P$2:$P$578)</f>
        <v>#VALUE!</v>
      </c>
    </row>
    <row r="479" spans="1:9" ht="15">
      <c r="A479" s="7" t="s">
        <v>1690</v>
      </c>
      <c r="B479" s="8" t="s">
        <v>19</v>
      </c>
      <c r="C479" s="8" t="s">
        <v>1136</v>
      </c>
      <c r="D479" s="9" t="s">
        <v>20</v>
      </c>
      <c r="E479" s="8" t="s">
        <v>21</v>
      </c>
      <c r="F479" s="12">
        <v>0.11</v>
      </c>
      <c r="G479" s="13" t="e">
        <f>SUMIF('[4]2.报价结算清单'!$F$2:$F$578,$A479,'[4]2.报价结算清单'!$L$2:$L$578)</f>
        <v>#VALUE!</v>
      </c>
      <c r="H479" s="13" t="e">
        <f>SUMIF('[4]2.报价结算清单'!$F$2:$F$578,$A479,'[4]2.报价结算清单'!$N$2:$N$578)</f>
        <v>#VALUE!</v>
      </c>
      <c r="I479" s="15" t="e">
        <f>SUMIF('[4]2.报价结算清单'!$F$2:$F$578,A479,'[4]2.报价结算清单'!$P$2:$P$578)</f>
        <v>#VALUE!</v>
      </c>
    </row>
    <row r="480" spans="1:9" ht="15">
      <c r="A480" s="7" t="s">
        <v>1691</v>
      </c>
      <c r="B480" s="8" t="s">
        <v>318</v>
      </c>
      <c r="C480" s="8" t="s">
        <v>1138</v>
      </c>
      <c r="D480" s="9" t="s">
        <v>319</v>
      </c>
      <c r="E480" s="8" t="s">
        <v>194</v>
      </c>
      <c r="F480" s="12">
        <v>416.67</v>
      </c>
      <c r="G480" s="13" t="e">
        <f>SUMIF('[4]2.报价结算清单'!$F$2:$F$578,$A480,'[4]2.报价结算清单'!$L$2:$L$578)</f>
        <v>#VALUE!</v>
      </c>
      <c r="H480" s="13" t="e">
        <f>SUMIF('[4]2.报价结算清单'!$F$2:$F$578,$A480,'[4]2.报价结算清单'!$N$2:$N$578)</f>
        <v>#VALUE!</v>
      </c>
      <c r="I480" s="15" t="e">
        <f>SUMIF('[4]2.报价结算清单'!$F$2:$F$578,A480,'[4]2.报价结算清单'!$P$2:$P$578)</f>
        <v>#VALUE!</v>
      </c>
    </row>
    <row r="481" spans="1:9" ht="15">
      <c r="A481" s="7" t="s">
        <v>1692</v>
      </c>
      <c r="B481" s="8" t="s">
        <v>631</v>
      </c>
      <c r="C481" s="8" t="s">
        <v>1138</v>
      </c>
      <c r="D481" s="9" t="s">
        <v>632</v>
      </c>
      <c r="E481" s="8" t="s">
        <v>194</v>
      </c>
      <c r="F481" s="12">
        <v>1060</v>
      </c>
      <c r="G481" s="13" t="e">
        <f>SUMIF('[4]2.报价结算清单'!$F$2:$F$578,$A481,'[4]2.报价结算清单'!$L$2:$L$578)</f>
        <v>#VALUE!</v>
      </c>
      <c r="H481" s="13" t="e">
        <f>SUMIF('[4]2.报价结算清单'!$F$2:$F$578,$A481,'[4]2.报价结算清单'!$N$2:$N$578)</f>
        <v>#VALUE!</v>
      </c>
      <c r="I481" s="15" t="e">
        <f>SUMIF('[4]2.报价结算清单'!$F$2:$F$578,A481,'[4]2.报价结算清单'!$P$2:$P$578)</f>
        <v>#VALUE!</v>
      </c>
    </row>
    <row r="482" spans="1:9" ht="15">
      <c r="A482" s="7" t="s">
        <v>1693</v>
      </c>
      <c r="B482" s="8" t="s">
        <v>770</v>
      </c>
      <c r="C482" s="8" t="s">
        <v>1138</v>
      </c>
      <c r="D482" s="9" t="s">
        <v>771</v>
      </c>
      <c r="E482" s="8" t="s">
        <v>194</v>
      </c>
      <c r="F482" s="12">
        <v>516.66999999999996</v>
      </c>
      <c r="G482" s="13" t="e">
        <f>SUMIF('[4]2.报价结算清单'!$F$2:$F$578,$A482,'[4]2.报价结算清单'!$L$2:$L$578)</f>
        <v>#VALUE!</v>
      </c>
      <c r="H482" s="13" t="e">
        <f>SUMIF('[4]2.报价结算清单'!$F$2:$F$578,$A482,'[4]2.报价结算清单'!$N$2:$N$578)</f>
        <v>#VALUE!</v>
      </c>
      <c r="I482" s="15" t="e">
        <f>SUMIF('[4]2.报价结算清单'!$F$2:$F$578,A482,'[4]2.报价结算清单'!$P$2:$P$578)</f>
        <v>#VALUE!</v>
      </c>
    </row>
    <row r="483" spans="1:9" ht="15">
      <c r="A483" s="7" t="s">
        <v>1694</v>
      </c>
      <c r="B483" s="8" t="s">
        <v>1020</v>
      </c>
      <c r="C483" s="8" t="s">
        <v>1138</v>
      </c>
      <c r="D483" s="9" t="s">
        <v>1021</v>
      </c>
      <c r="E483" s="8" t="s">
        <v>194</v>
      </c>
      <c r="F483" s="12">
        <v>1484</v>
      </c>
      <c r="G483" s="13" t="e">
        <f>SUMIF('[4]2.报价结算清单'!$F$2:$F$578,$A483,'[4]2.报价结算清单'!$L$2:$L$578)</f>
        <v>#VALUE!</v>
      </c>
      <c r="H483" s="13" t="e">
        <f>SUMIF('[4]2.报价结算清单'!$F$2:$F$578,$A483,'[4]2.报价结算清单'!$N$2:$N$578)</f>
        <v>#VALUE!</v>
      </c>
      <c r="I483" s="15" t="e">
        <f>SUMIF('[4]2.报价结算清单'!$F$2:$F$578,A483,'[4]2.报价结算清单'!$P$2:$P$578)</f>
        <v>#VALUE!</v>
      </c>
    </row>
    <row r="484" spans="1:9" ht="15">
      <c r="A484" s="7" t="s">
        <v>1695</v>
      </c>
      <c r="B484" s="8" t="s">
        <v>1096</v>
      </c>
      <c r="C484" s="8" t="s">
        <v>1138</v>
      </c>
      <c r="D484" s="9" t="s">
        <v>1097</v>
      </c>
      <c r="E484" s="8" t="s">
        <v>1098</v>
      </c>
      <c r="F484" s="12">
        <v>260</v>
      </c>
      <c r="G484" s="13" t="e">
        <f>SUMIF('[4]2.报价结算清单'!$F$2:$F$578,$A484,'[4]2.报价结算清单'!$L$2:$L$578)</f>
        <v>#VALUE!</v>
      </c>
      <c r="H484" s="13" t="e">
        <f>SUMIF('[4]2.报价结算清单'!$F$2:$F$578,$A484,'[4]2.报价结算清单'!$N$2:$N$578)</f>
        <v>#VALUE!</v>
      </c>
      <c r="I484" s="15" t="e">
        <f>SUMIF('[4]2.报价结算清单'!$F$2:$F$578,A484,'[4]2.报价结算清单'!$P$2:$P$578)</f>
        <v>#VALUE!</v>
      </c>
    </row>
    <row r="485" spans="1:9" ht="30">
      <c r="A485" s="7" t="s">
        <v>1696</v>
      </c>
      <c r="B485" s="8" t="s">
        <v>416</v>
      </c>
      <c r="C485" s="8" t="s">
        <v>1138</v>
      </c>
      <c r="D485" s="9" t="s">
        <v>417</v>
      </c>
      <c r="E485" s="8" t="s">
        <v>21</v>
      </c>
      <c r="F485" s="12">
        <v>2400</v>
      </c>
      <c r="G485" s="13" t="e">
        <f>SUMIF('[4]2.报价结算清单'!$F$2:$F$578,$A485,'[4]2.报价结算清单'!$L$2:$L$578)</f>
        <v>#VALUE!</v>
      </c>
      <c r="H485" s="13" t="e">
        <f>SUMIF('[4]2.报价结算清单'!$F$2:$F$578,$A485,'[4]2.报价结算清单'!$N$2:$N$578)</f>
        <v>#VALUE!</v>
      </c>
      <c r="I485" s="15" t="e">
        <f>SUMIF('[4]2.报价结算清单'!$F$2:$F$578,A485,'[4]2.报价结算清单'!$P$2:$P$578)</f>
        <v>#VALUE!</v>
      </c>
    </row>
    <row r="486" spans="1:9" ht="15">
      <c r="A486" s="7" t="s">
        <v>1697</v>
      </c>
      <c r="B486" s="8" t="s">
        <v>322</v>
      </c>
      <c r="C486" s="8" t="s">
        <v>1138</v>
      </c>
      <c r="D486" s="9" t="s">
        <v>323</v>
      </c>
      <c r="E486" s="8" t="s">
        <v>21</v>
      </c>
      <c r="F486" s="12">
        <v>3180</v>
      </c>
      <c r="G486" s="13" t="e">
        <f>SUMIF('[4]2.报价结算清单'!$F$2:$F$578,$A486,'[4]2.报价结算清单'!$L$2:$L$578)</f>
        <v>#VALUE!</v>
      </c>
      <c r="H486" s="13" t="e">
        <f>SUMIF('[4]2.报价结算清单'!$F$2:$F$578,$A486,'[4]2.报价结算清单'!$N$2:$N$578)</f>
        <v>#VALUE!</v>
      </c>
      <c r="I486" s="15" t="e">
        <f>SUMIF('[4]2.报价结算清单'!$F$2:$F$578,A486,'[4]2.报价结算清单'!$P$2:$P$578)</f>
        <v>#VALUE!</v>
      </c>
    </row>
    <row r="487" spans="1:9" ht="15">
      <c r="A487" s="7" t="s">
        <v>1698</v>
      </c>
      <c r="B487" s="8" t="s">
        <v>875</v>
      </c>
      <c r="C487" s="8" t="s">
        <v>1138</v>
      </c>
      <c r="D487" s="9" t="s">
        <v>876</v>
      </c>
      <c r="E487" s="8" t="s">
        <v>194</v>
      </c>
      <c r="F487" s="12">
        <v>750</v>
      </c>
      <c r="G487" s="13" t="e">
        <f>SUMIF('[4]2.报价结算清单'!$F$2:$F$578,$A487,'[4]2.报价结算清单'!$L$2:$L$578)</f>
        <v>#VALUE!</v>
      </c>
      <c r="H487" s="13" t="e">
        <f>SUMIF('[4]2.报价结算清单'!$F$2:$F$578,$A487,'[4]2.报价结算清单'!$N$2:$N$578)</f>
        <v>#VALUE!</v>
      </c>
      <c r="I487" s="15" t="e">
        <f>SUMIF('[4]2.报价结算清单'!$F$2:$F$578,A487,'[4]2.报价结算清单'!$P$2:$P$578)</f>
        <v>#VALUE!</v>
      </c>
    </row>
    <row r="488" spans="1:9" ht="15">
      <c r="A488" s="7" t="s">
        <v>1699</v>
      </c>
      <c r="B488" s="8" t="s">
        <v>192</v>
      </c>
      <c r="C488" s="8" t="s">
        <v>1138</v>
      </c>
      <c r="D488" s="9" t="s">
        <v>193</v>
      </c>
      <c r="E488" s="8" t="s">
        <v>194</v>
      </c>
      <c r="F488" s="12">
        <v>2968</v>
      </c>
      <c r="G488" s="13" t="e">
        <f>SUMIF('[4]2.报价结算清单'!$F$2:$F$578,$A488,'[4]2.报价结算清单'!$L$2:$L$578)</f>
        <v>#VALUE!</v>
      </c>
      <c r="H488" s="13" t="e">
        <f>SUMIF('[4]2.报价结算清单'!$F$2:$F$578,$A488,'[4]2.报价结算清单'!$N$2:$N$578)</f>
        <v>#VALUE!</v>
      </c>
      <c r="I488" s="15" t="e">
        <f>SUMIF('[4]2.报价结算清单'!$F$2:$F$578,A488,'[4]2.报价结算清单'!$P$2:$P$578)</f>
        <v>#VALUE!</v>
      </c>
    </row>
    <row r="489" spans="1:9" ht="15">
      <c r="A489" s="7" t="s">
        <v>1700</v>
      </c>
      <c r="B489" s="8" t="s">
        <v>706</v>
      </c>
      <c r="C489" s="8" t="s">
        <v>1138</v>
      </c>
      <c r="D489" s="9" t="s">
        <v>707</v>
      </c>
      <c r="E489" s="8" t="s">
        <v>194</v>
      </c>
      <c r="F489" s="12">
        <v>3561.6</v>
      </c>
      <c r="G489" s="13" t="e">
        <f>SUMIF('[4]2.报价结算清单'!$F$2:$F$578,$A489,'[4]2.报价结算清单'!$L$2:$L$578)</f>
        <v>#VALUE!</v>
      </c>
      <c r="H489" s="13" t="e">
        <f>SUMIF('[4]2.报价结算清单'!$F$2:$F$578,$A489,'[4]2.报价结算清单'!$N$2:$N$578)</f>
        <v>#VALUE!</v>
      </c>
      <c r="I489" s="15" t="e">
        <f>SUMIF('[4]2.报价结算清单'!$F$2:$F$578,A489,'[4]2.报价结算清单'!$P$2:$P$578)</f>
        <v>#VALUE!</v>
      </c>
    </row>
    <row r="490" spans="1:9" ht="30">
      <c r="A490" s="7" t="s">
        <v>1701</v>
      </c>
      <c r="B490" s="8" t="s">
        <v>581</v>
      </c>
      <c r="C490" s="8" t="s">
        <v>1138</v>
      </c>
      <c r="D490" s="9" t="s">
        <v>582</v>
      </c>
      <c r="E490" s="8" t="s">
        <v>31</v>
      </c>
      <c r="F490" s="12">
        <v>2200</v>
      </c>
      <c r="G490" s="13" t="e">
        <f>SUMIF('[4]2.报价结算清单'!$F$2:$F$578,$A490,'[4]2.报价结算清单'!$L$2:$L$578)</f>
        <v>#VALUE!</v>
      </c>
      <c r="H490" s="13" t="e">
        <f>SUMIF('[4]2.报价结算清单'!$F$2:$F$578,$A490,'[4]2.报价结算清单'!$N$2:$N$578)</f>
        <v>#VALUE!</v>
      </c>
      <c r="I490" s="15" t="e">
        <f>SUMIF('[4]2.报价结算清单'!$F$2:$F$578,A490,'[4]2.报价结算清单'!$P$2:$P$578)</f>
        <v>#VALUE!</v>
      </c>
    </row>
    <row r="491" spans="1:9" ht="15">
      <c r="A491" s="7" t="s">
        <v>1702</v>
      </c>
      <c r="B491" s="8" t="s">
        <v>967</v>
      </c>
      <c r="C491" s="8" t="s">
        <v>1138</v>
      </c>
      <c r="D491" s="9" t="s">
        <v>968</v>
      </c>
      <c r="E491" s="8" t="s">
        <v>31</v>
      </c>
      <c r="F491" s="12">
        <v>2066.67</v>
      </c>
      <c r="G491" s="13" t="e">
        <f>SUMIF('[4]2.报价结算清单'!$F$2:$F$578,$A491,'[4]2.报价结算清单'!$L$2:$L$578)</f>
        <v>#VALUE!</v>
      </c>
      <c r="H491" s="13" t="e">
        <f>SUMIF('[4]2.报价结算清单'!$F$2:$F$578,$A491,'[4]2.报价结算清单'!$N$2:$N$578)</f>
        <v>#VALUE!</v>
      </c>
      <c r="I491" s="15" t="e">
        <f>SUMIF('[4]2.报价结算清单'!$F$2:$F$578,A491,'[4]2.报价结算清单'!$P$2:$P$578)</f>
        <v>#VALUE!</v>
      </c>
    </row>
    <row r="492" spans="1:9" ht="30">
      <c r="A492" s="7" t="s">
        <v>1703</v>
      </c>
      <c r="B492" s="8" t="s">
        <v>256</v>
      </c>
      <c r="C492" s="8" t="s">
        <v>1138</v>
      </c>
      <c r="D492" s="9" t="s">
        <v>257</v>
      </c>
      <c r="E492" s="8" t="s">
        <v>31</v>
      </c>
      <c r="F492" s="12">
        <v>2438</v>
      </c>
      <c r="G492" s="13" t="e">
        <f>SUMIF('[4]2.报价结算清单'!$F$2:$F$578,$A492,'[4]2.报价结算清单'!$L$2:$L$578)</f>
        <v>#VALUE!</v>
      </c>
      <c r="H492" s="13" t="e">
        <f>SUMIF('[4]2.报价结算清单'!$F$2:$F$578,$A492,'[4]2.报价结算清单'!$N$2:$N$578)</f>
        <v>#VALUE!</v>
      </c>
      <c r="I492" s="15" t="e">
        <f>SUMIF('[4]2.报价结算清单'!$F$2:$F$578,A492,'[4]2.报价结算清单'!$P$2:$P$578)</f>
        <v>#VALUE!</v>
      </c>
    </row>
    <row r="493" spans="1:9" ht="30">
      <c r="A493" s="7" t="s">
        <v>1704</v>
      </c>
      <c r="B493" s="8" t="s">
        <v>607</v>
      </c>
      <c r="C493" s="8" t="s">
        <v>1138</v>
      </c>
      <c r="D493" s="9" t="s">
        <v>608</v>
      </c>
      <c r="E493" s="8" t="s">
        <v>31</v>
      </c>
      <c r="F493" s="12">
        <v>3498</v>
      </c>
      <c r="G493" s="13" t="e">
        <f>SUMIF('[4]2.报价结算清单'!$F$2:$F$578,$A493,'[4]2.报价结算清单'!$L$2:$L$578)</f>
        <v>#VALUE!</v>
      </c>
      <c r="H493" s="13" t="e">
        <f>SUMIF('[4]2.报价结算清单'!$F$2:$F$578,$A493,'[4]2.报价结算清单'!$N$2:$N$578)</f>
        <v>#VALUE!</v>
      </c>
      <c r="I493" s="15" t="e">
        <f>SUMIF('[4]2.报价结算清单'!$F$2:$F$578,A493,'[4]2.报价结算清单'!$P$2:$P$578)</f>
        <v>#VALUE!</v>
      </c>
    </row>
    <row r="494" spans="1:9" ht="15">
      <c r="A494" s="7" t="s">
        <v>1705</v>
      </c>
      <c r="B494" s="8" t="s">
        <v>981</v>
      </c>
      <c r="C494" s="8" t="s">
        <v>1138</v>
      </c>
      <c r="D494" s="9" t="s">
        <v>982</v>
      </c>
      <c r="E494" s="8" t="s">
        <v>31</v>
      </c>
      <c r="F494" s="12">
        <v>1500</v>
      </c>
      <c r="G494" s="13" t="e">
        <f>SUMIF('[4]2.报价结算清单'!$F$2:$F$578,$A494,'[4]2.报价结算清单'!$L$2:$L$578)</f>
        <v>#VALUE!</v>
      </c>
      <c r="H494" s="13" t="e">
        <f>SUMIF('[4]2.报价结算清单'!$F$2:$F$578,$A494,'[4]2.报价结算清单'!$N$2:$N$578)</f>
        <v>#VALUE!</v>
      </c>
      <c r="I494" s="15" t="e">
        <f>SUMIF('[4]2.报价结算清单'!$F$2:$F$578,A494,'[4]2.报价结算清单'!$P$2:$P$578)</f>
        <v>#VALUE!</v>
      </c>
    </row>
    <row r="495" spans="1:9" ht="30">
      <c r="A495" s="7" t="s">
        <v>1706</v>
      </c>
      <c r="B495" s="8" t="s">
        <v>495</v>
      </c>
      <c r="C495" s="8" t="s">
        <v>1138</v>
      </c>
      <c r="D495" s="9" t="s">
        <v>496</v>
      </c>
      <c r="E495" s="8" t="s">
        <v>31</v>
      </c>
      <c r="F495" s="12">
        <v>3498.33</v>
      </c>
      <c r="G495" s="13" t="e">
        <f>SUMIF('[4]2.报价结算清单'!$F$2:$F$578,$A495,'[4]2.报价结算清单'!$L$2:$L$578)</f>
        <v>#VALUE!</v>
      </c>
      <c r="H495" s="13" t="e">
        <f>SUMIF('[4]2.报价结算清单'!$F$2:$F$578,$A495,'[4]2.报价结算清单'!$N$2:$N$578)</f>
        <v>#VALUE!</v>
      </c>
      <c r="I495" s="15" t="e">
        <f>SUMIF('[4]2.报价结算清单'!$F$2:$F$578,A495,'[4]2.报价结算清单'!$P$2:$P$578)</f>
        <v>#VALUE!</v>
      </c>
    </row>
    <row r="496" spans="1:9" ht="15">
      <c r="A496" s="7" t="s">
        <v>1707</v>
      </c>
      <c r="B496" s="8" t="s">
        <v>292</v>
      </c>
      <c r="C496" s="8" t="s">
        <v>1138</v>
      </c>
      <c r="D496" s="9" t="s">
        <v>293</v>
      </c>
      <c r="E496" s="8" t="s">
        <v>294</v>
      </c>
      <c r="F496" s="12">
        <v>3500</v>
      </c>
      <c r="G496" s="13" t="e">
        <f>SUMIF('[4]2.报价结算清单'!$F$2:$F$578,$A496,'[4]2.报价结算清单'!$L$2:$L$578)</f>
        <v>#VALUE!</v>
      </c>
      <c r="H496" s="13" t="e">
        <f>SUMIF('[4]2.报价结算清单'!$F$2:$F$578,$A496,'[4]2.报价结算清单'!$N$2:$N$578)</f>
        <v>#VALUE!</v>
      </c>
      <c r="I496" s="15" t="e">
        <f>SUMIF('[4]2.报价结算清单'!$F$2:$F$578,A496,'[4]2.报价结算清单'!$P$2:$P$578)</f>
        <v>#VALUE!</v>
      </c>
    </row>
    <row r="497" spans="1:9" ht="15">
      <c r="A497" s="7" t="s">
        <v>1708</v>
      </c>
      <c r="B497" s="8" t="s">
        <v>603</v>
      </c>
      <c r="C497" s="8" t="s">
        <v>1138</v>
      </c>
      <c r="D497" s="9" t="s">
        <v>604</v>
      </c>
      <c r="E497" s="8" t="s">
        <v>31</v>
      </c>
      <c r="F497" s="12">
        <v>604.20000000000005</v>
      </c>
      <c r="G497" s="13" t="e">
        <f>SUMIF('[4]2.报价结算清单'!$F$2:$F$578,$A497,'[4]2.报价结算清单'!$L$2:$L$578)</f>
        <v>#VALUE!</v>
      </c>
      <c r="H497" s="13" t="e">
        <f>SUMIF('[4]2.报价结算清单'!$F$2:$F$578,$A497,'[4]2.报价结算清单'!$N$2:$N$578)</f>
        <v>#VALUE!</v>
      </c>
      <c r="I497" s="15" t="e">
        <f>SUMIF('[4]2.报价结算清单'!$F$2:$F$578,A497,'[4]2.报价结算清单'!$P$2:$P$578)</f>
        <v>#VALUE!</v>
      </c>
    </row>
    <row r="498" spans="1:9" ht="15">
      <c r="A498" s="7" t="s">
        <v>1709</v>
      </c>
      <c r="B498" s="8" t="s">
        <v>1109</v>
      </c>
      <c r="C498" s="8" t="s">
        <v>1138</v>
      </c>
      <c r="D498" s="9" t="s">
        <v>1110</v>
      </c>
      <c r="E498" s="8" t="s">
        <v>31</v>
      </c>
      <c r="F498" s="12">
        <v>614.79999999999995</v>
      </c>
      <c r="G498" s="13" t="e">
        <f>SUMIF('[4]2.报价结算清单'!$F$2:$F$578,$A498,'[4]2.报价结算清单'!$L$2:$L$578)</f>
        <v>#VALUE!</v>
      </c>
      <c r="H498" s="13" t="e">
        <f>SUMIF('[4]2.报价结算清单'!$F$2:$F$578,$A498,'[4]2.报价结算清单'!$N$2:$N$578)</f>
        <v>#VALUE!</v>
      </c>
      <c r="I498" s="15" t="e">
        <f>SUMIF('[4]2.报价结算清单'!$F$2:$F$578,A498,'[4]2.报价结算清单'!$P$2:$P$578)</f>
        <v>#VALUE!</v>
      </c>
    </row>
    <row r="499" spans="1:9" ht="30">
      <c r="A499" s="7" t="s">
        <v>1710</v>
      </c>
      <c r="B499" s="8" t="s">
        <v>756</v>
      </c>
      <c r="C499" s="8" t="s">
        <v>1138</v>
      </c>
      <c r="D499" s="9" t="s">
        <v>757</v>
      </c>
      <c r="E499" s="8" t="s">
        <v>31</v>
      </c>
      <c r="F499" s="12">
        <v>1484</v>
      </c>
      <c r="G499" s="13" t="e">
        <f>SUMIF('[4]2.报价结算清单'!$F$2:$F$578,$A499,'[4]2.报价结算清单'!$L$2:$L$578)</f>
        <v>#VALUE!</v>
      </c>
      <c r="H499" s="13" t="e">
        <f>SUMIF('[4]2.报价结算清单'!$F$2:$F$578,$A499,'[4]2.报价结算清单'!$N$2:$N$578)</f>
        <v>#VALUE!</v>
      </c>
      <c r="I499" s="15" t="e">
        <f>SUMIF('[4]2.报价结算清单'!$F$2:$F$578,A499,'[4]2.报价结算清单'!$P$2:$P$578)</f>
        <v>#VALUE!</v>
      </c>
    </row>
    <row r="500" spans="1:9" ht="15">
      <c r="A500" s="7" t="s">
        <v>1711</v>
      </c>
      <c r="B500" s="8" t="s">
        <v>86</v>
      </c>
      <c r="C500" s="8" t="s">
        <v>1138</v>
      </c>
      <c r="D500" s="9" t="s">
        <v>87</v>
      </c>
      <c r="E500" s="8" t="s">
        <v>73</v>
      </c>
      <c r="F500" s="12">
        <v>316.67</v>
      </c>
      <c r="G500" s="13" t="e">
        <f>SUMIF('[4]2.报价结算清单'!$F$2:$F$578,$A500,'[4]2.报价结算清单'!$L$2:$L$578)</f>
        <v>#VALUE!</v>
      </c>
      <c r="H500" s="13" t="e">
        <f>SUMIF('[4]2.报价结算清单'!$F$2:$F$578,$A500,'[4]2.报价结算清单'!$N$2:$N$578)</f>
        <v>#VALUE!</v>
      </c>
      <c r="I500" s="15" t="e">
        <f>SUMIF('[4]2.报价结算清单'!$F$2:$F$578,A500,'[4]2.报价结算清单'!$P$2:$P$578)</f>
        <v>#VALUE!</v>
      </c>
    </row>
    <row r="501" spans="1:9" ht="15">
      <c r="A501" s="7" t="s">
        <v>1712</v>
      </c>
      <c r="B501" s="8" t="s">
        <v>611</v>
      </c>
      <c r="C501" s="8" t="s">
        <v>1138</v>
      </c>
      <c r="D501" s="9" t="s">
        <v>612</v>
      </c>
      <c r="E501" s="8" t="s">
        <v>73</v>
      </c>
      <c r="F501" s="12">
        <v>318</v>
      </c>
      <c r="G501" s="13" t="e">
        <f>SUMIF('[4]2.报价结算清单'!$F$2:$F$578,$A501,'[4]2.报价结算清单'!$L$2:$L$578)</f>
        <v>#VALUE!</v>
      </c>
      <c r="H501" s="13" t="e">
        <f>SUMIF('[4]2.报价结算清单'!$F$2:$F$578,$A501,'[4]2.报价结算清单'!$N$2:$N$578)</f>
        <v>#VALUE!</v>
      </c>
      <c r="I501" s="15" t="e">
        <f>SUMIF('[4]2.报价结算清单'!$F$2:$F$578,A501,'[4]2.报价结算清单'!$P$2:$P$578)</f>
        <v>#VALUE!</v>
      </c>
    </row>
    <row r="502" spans="1:9" ht="15">
      <c r="A502" s="7" t="s">
        <v>1713</v>
      </c>
      <c r="B502" s="8" t="s">
        <v>569</v>
      </c>
      <c r="C502" s="8" t="s">
        <v>1138</v>
      </c>
      <c r="D502" s="9" t="s">
        <v>570</v>
      </c>
      <c r="E502" s="8" t="s">
        <v>73</v>
      </c>
      <c r="F502" s="12">
        <v>424</v>
      </c>
      <c r="G502" s="13" t="e">
        <f>SUMIF('[4]2.报价结算清单'!$F$2:$F$578,$A502,'[4]2.报价结算清单'!$L$2:$L$578)</f>
        <v>#VALUE!</v>
      </c>
      <c r="H502" s="13" t="e">
        <f>SUMIF('[4]2.报价结算清单'!$F$2:$F$578,$A502,'[4]2.报价结算清单'!$N$2:$N$578)</f>
        <v>#VALUE!</v>
      </c>
      <c r="I502" s="15" t="e">
        <f>SUMIF('[4]2.报价结算清单'!$F$2:$F$578,A502,'[4]2.报价结算清单'!$P$2:$P$578)</f>
        <v>#VALUE!</v>
      </c>
    </row>
    <row r="503" spans="1:9" ht="15">
      <c r="A503" s="7" t="s">
        <v>1714</v>
      </c>
      <c r="B503" s="8" t="s">
        <v>682</v>
      </c>
      <c r="C503" s="8" t="s">
        <v>1138</v>
      </c>
      <c r="D503" s="9" t="s">
        <v>683</v>
      </c>
      <c r="E503" s="8" t="s">
        <v>73</v>
      </c>
      <c r="F503" s="12">
        <v>190.8</v>
      </c>
      <c r="G503" s="13" t="e">
        <f>SUMIF('[4]2.报价结算清单'!$F$2:$F$578,$A503,'[4]2.报价结算清单'!$L$2:$L$578)</f>
        <v>#VALUE!</v>
      </c>
      <c r="H503" s="13" t="e">
        <f>SUMIF('[4]2.报价结算清单'!$F$2:$F$578,$A503,'[4]2.报价结算清单'!$N$2:$N$578)</f>
        <v>#VALUE!</v>
      </c>
      <c r="I503" s="15" t="e">
        <f>SUMIF('[4]2.报价结算清单'!$F$2:$F$578,A503,'[4]2.报价结算清单'!$P$2:$P$578)</f>
        <v>#VALUE!</v>
      </c>
    </row>
    <row r="504" spans="1:9" ht="45">
      <c r="A504" s="7" t="s">
        <v>1715</v>
      </c>
      <c r="B504" s="8" t="s">
        <v>176</v>
      </c>
      <c r="C504" s="8" t="s">
        <v>1138</v>
      </c>
      <c r="D504" s="9" t="s">
        <v>177</v>
      </c>
      <c r="E504" s="8" t="s">
        <v>73</v>
      </c>
      <c r="F504" s="12">
        <v>948</v>
      </c>
      <c r="G504" s="13" t="e">
        <f>SUMIF('[4]2.报价结算清单'!$F$2:$F$578,$A504,'[4]2.报价结算清单'!$L$2:$L$578)</f>
        <v>#VALUE!</v>
      </c>
      <c r="H504" s="13" t="e">
        <f>SUMIF('[4]2.报价结算清单'!$F$2:$F$578,$A504,'[4]2.报价结算清单'!$N$2:$N$578)</f>
        <v>#VALUE!</v>
      </c>
      <c r="I504" s="15" t="e">
        <f>SUMIF('[4]2.报价结算清单'!$F$2:$F$578,A504,'[4]2.报价结算清单'!$P$2:$P$578)</f>
        <v>#VALUE!</v>
      </c>
    </row>
    <row r="505" spans="1:9" ht="30">
      <c r="A505" s="7" t="s">
        <v>1716</v>
      </c>
      <c r="B505" s="8" t="s">
        <v>71</v>
      </c>
      <c r="C505" s="8" t="s">
        <v>1138</v>
      </c>
      <c r="D505" s="9" t="s">
        <v>72</v>
      </c>
      <c r="E505" s="8" t="s">
        <v>73</v>
      </c>
      <c r="F505" s="12">
        <v>689</v>
      </c>
      <c r="G505" s="13" t="e">
        <f>SUMIF('[4]2.报价结算清单'!$F$2:$F$578,$A505,'[4]2.报价结算清单'!$L$2:$L$578)</f>
        <v>#VALUE!</v>
      </c>
      <c r="H505" s="13" t="e">
        <f>SUMIF('[4]2.报价结算清单'!$F$2:$F$578,$A505,'[4]2.报价结算清单'!$N$2:$N$578)</f>
        <v>#VALUE!</v>
      </c>
      <c r="I505" s="15" t="e">
        <f>SUMIF('[4]2.报价结算清单'!$F$2:$F$578,A505,'[4]2.报价结算清单'!$P$2:$P$578)</f>
        <v>#VALUE!</v>
      </c>
    </row>
    <row r="506" spans="1:9" ht="30">
      <c r="A506" s="7" t="s">
        <v>1717</v>
      </c>
      <c r="B506" s="8" t="s">
        <v>639</v>
      </c>
      <c r="C506" s="8" t="s">
        <v>1138</v>
      </c>
      <c r="D506" s="9" t="s">
        <v>640</v>
      </c>
      <c r="E506" s="8" t="s">
        <v>73</v>
      </c>
      <c r="F506" s="12">
        <v>318</v>
      </c>
      <c r="G506" s="13" t="e">
        <f>SUMIF('[4]2.报价结算清单'!$F$2:$F$578,$A506,'[4]2.报价结算清单'!$L$2:$L$578)</f>
        <v>#VALUE!</v>
      </c>
      <c r="H506" s="13" t="e">
        <f>SUMIF('[4]2.报价结算清单'!$F$2:$F$578,$A506,'[4]2.报价结算清单'!$N$2:$N$578)</f>
        <v>#VALUE!</v>
      </c>
      <c r="I506" s="15" t="e">
        <f>SUMIF('[4]2.报价结算清单'!$F$2:$F$578,A506,'[4]2.报价结算清单'!$P$2:$P$578)</f>
        <v>#VALUE!</v>
      </c>
    </row>
    <row r="507" spans="1:9" ht="30">
      <c r="A507" s="7" t="s">
        <v>1718</v>
      </c>
      <c r="B507" s="8" t="s">
        <v>446</v>
      </c>
      <c r="C507" s="8" t="s">
        <v>1138</v>
      </c>
      <c r="D507" s="9" t="s">
        <v>447</v>
      </c>
      <c r="E507" s="8" t="s">
        <v>73</v>
      </c>
      <c r="F507" s="12">
        <v>2000</v>
      </c>
      <c r="G507" s="13" t="e">
        <f>SUMIF('[4]2.报价结算清单'!$F$2:$F$578,$A507,'[4]2.报价结算清单'!$L$2:$L$578)</f>
        <v>#VALUE!</v>
      </c>
      <c r="H507" s="13" t="e">
        <f>SUMIF('[4]2.报价结算清单'!$F$2:$F$578,$A507,'[4]2.报价结算清单'!$N$2:$N$578)</f>
        <v>#VALUE!</v>
      </c>
      <c r="I507" s="15" t="e">
        <f>SUMIF('[4]2.报价结算清单'!$F$2:$F$578,A507,'[4]2.报价结算清单'!$P$2:$P$578)</f>
        <v>#VALUE!</v>
      </c>
    </row>
    <row r="508" spans="1:9" ht="15">
      <c r="A508" s="7" t="s">
        <v>1719</v>
      </c>
      <c r="B508" s="8" t="s">
        <v>903</v>
      </c>
      <c r="C508" s="8" t="s">
        <v>1720</v>
      </c>
      <c r="D508" s="9" t="s">
        <v>904</v>
      </c>
      <c r="E508" s="8" t="s">
        <v>31</v>
      </c>
      <c r="F508" s="12">
        <v>1060</v>
      </c>
      <c r="G508" s="13" t="e">
        <f>SUMIF('[4]2.报价结算清单'!$F$2:$F$578,$A508,'[4]2.报价结算清单'!$L$2:$L$578)</f>
        <v>#VALUE!</v>
      </c>
      <c r="H508" s="13" t="e">
        <f>SUMIF('[4]2.报价结算清单'!$F$2:$F$578,$A508,'[4]2.报价结算清单'!$N$2:$N$578)</f>
        <v>#VALUE!</v>
      </c>
      <c r="I508" s="15" t="e">
        <f>SUMIF('[4]2.报价结算清单'!$F$2:$F$578,A508,'[4]2.报价结算清单'!$P$2:$P$578)</f>
        <v>#VALUE!</v>
      </c>
    </row>
    <row r="509" spans="1:9" ht="15">
      <c r="A509" s="7" t="s">
        <v>1721</v>
      </c>
      <c r="B509" s="8" t="s">
        <v>834</v>
      </c>
      <c r="C509" s="8" t="s">
        <v>1720</v>
      </c>
      <c r="D509" s="9" t="s">
        <v>835</v>
      </c>
      <c r="E509" s="8" t="s">
        <v>31</v>
      </c>
      <c r="F509" s="12">
        <v>848</v>
      </c>
      <c r="G509" s="13" t="e">
        <f>SUMIF('[4]2.报价结算清单'!$F$2:$F$578,$A509,'[4]2.报价结算清单'!$L$2:$L$578)</f>
        <v>#VALUE!</v>
      </c>
      <c r="H509" s="13" t="e">
        <f>SUMIF('[4]2.报价结算清单'!$F$2:$F$578,$A509,'[4]2.报价结算清单'!$N$2:$N$578)</f>
        <v>#VALUE!</v>
      </c>
      <c r="I509" s="15" t="e">
        <f>SUMIF('[4]2.报价结算清单'!$F$2:$F$578,A509,'[4]2.报价结算清单'!$P$2:$P$578)</f>
        <v>#VALUE!</v>
      </c>
    </row>
    <row r="510" spans="1:9" ht="15">
      <c r="A510" s="7" t="s">
        <v>1722</v>
      </c>
      <c r="B510" s="8" t="s">
        <v>420</v>
      </c>
      <c r="C510" s="8" t="s">
        <v>1720</v>
      </c>
      <c r="D510" s="9" t="s">
        <v>421</v>
      </c>
      <c r="E510" s="8" t="s">
        <v>31</v>
      </c>
      <c r="F510" s="12">
        <v>530</v>
      </c>
      <c r="G510" s="13" t="e">
        <f>SUMIF('[4]2.报价结算清单'!$F$2:$F$578,$A510,'[4]2.报价结算清单'!$L$2:$L$578)</f>
        <v>#VALUE!</v>
      </c>
      <c r="H510" s="13" t="e">
        <f>SUMIF('[4]2.报价结算清单'!$F$2:$F$578,$A510,'[4]2.报价结算清单'!$N$2:$N$578)</f>
        <v>#VALUE!</v>
      </c>
      <c r="I510" s="15" t="e">
        <f>SUMIF('[4]2.报价结算清单'!$F$2:$F$578,A510,'[4]2.报价结算清单'!$P$2:$P$578)</f>
        <v>#VALUE!</v>
      </c>
    </row>
    <row r="511" spans="1:9" ht="15">
      <c r="A511" s="7" t="s">
        <v>1723</v>
      </c>
      <c r="B511" s="8" t="s">
        <v>388</v>
      </c>
      <c r="C511" s="8" t="s">
        <v>1720</v>
      </c>
      <c r="D511" s="9" t="s">
        <v>389</v>
      </c>
      <c r="E511" s="8" t="s">
        <v>31</v>
      </c>
      <c r="F511" s="12">
        <v>530</v>
      </c>
      <c r="G511" s="13" t="e">
        <f>SUMIF('[4]2.报价结算清单'!$F$2:$F$578,$A511,'[4]2.报价结算清单'!$L$2:$L$578)</f>
        <v>#VALUE!</v>
      </c>
      <c r="H511" s="13" t="e">
        <f>SUMIF('[4]2.报价结算清单'!$F$2:$F$578,$A511,'[4]2.报价结算清单'!$N$2:$N$578)</f>
        <v>#VALUE!</v>
      </c>
      <c r="I511" s="15" t="e">
        <f>SUMIF('[4]2.报价结算清单'!$F$2:$F$578,A511,'[4]2.报价结算清单'!$P$2:$P$578)</f>
        <v>#VALUE!</v>
      </c>
    </row>
    <row r="512" spans="1:9" ht="15">
      <c r="A512" s="7" t="s">
        <v>1724</v>
      </c>
      <c r="B512" s="8" t="s">
        <v>645</v>
      </c>
      <c r="C512" s="8" t="s">
        <v>1720</v>
      </c>
      <c r="D512" s="9" t="s">
        <v>646</v>
      </c>
      <c r="E512" s="8" t="s">
        <v>31</v>
      </c>
      <c r="F512" s="12">
        <v>671.33</v>
      </c>
      <c r="G512" s="13" t="e">
        <f>SUMIF('[4]2.报价结算清单'!$F$2:$F$578,$A512,'[4]2.报价结算清单'!$L$2:$L$578)</f>
        <v>#VALUE!</v>
      </c>
      <c r="H512" s="13" t="e">
        <f>SUMIF('[4]2.报价结算清单'!$F$2:$F$578,$A512,'[4]2.报价结算清单'!$N$2:$N$578)</f>
        <v>#VALUE!</v>
      </c>
      <c r="I512" s="15" t="e">
        <f>SUMIF('[4]2.报价结算清单'!$F$2:$F$578,A512,'[4]2.报价结算清单'!$P$2:$P$578)</f>
        <v>#VALUE!</v>
      </c>
    </row>
    <row r="513" spans="1:9" ht="15">
      <c r="A513" s="7" t="s">
        <v>1725</v>
      </c>
      <c r="B513" s="8" t="s">
        <v>527</v>
      </c>
      <c r="C513" s="8" t="s">
        <v>1720</v>
      </c>
      <c r="D513" s="9" t="s">
        <v>528</v>
      </c>
      <c r="E513" s="8" t="s">
        <v>31</v>
      </c>
      <c r="F513" s="12">
        <v>989.33</v>
      </c>
      <c r="G513" s="13" t="e">
        <f>SUMIF('[4]2.报价结算清单'!$F$2:$F$578,$A513,'[4]2.报价结算清单'!$L$2:$L$578)</f>
        <v>#VALUE!</v>
      </c>
      <c r="H513" s="13" t="e">
        <f>SUMIF('[4]2.报价结算清单'!$F$2:$F$578,$A513,'[4]2.报价结算清单'!$N$2:$N$578)</f>
        <v>#VALUE!</v>
      </c>
      <c r="I513" s="15" t="e">
        <f>SUMIF('[4]2.报价结算清单'!$F$2:$F$578,A513,'[4]2.报价结算清单'!$P$2:$P$578)</f>
        <v>#VALUE!</v>
      </c>
    </row>
    <row r="514" spans="1:9" ht="15">
      <c r="A514" s="7" t="s">
        <v>1726</v>
      </c>
      <c r="B514" s="8" t="s">
        <v>29</v>
      </c>
      <c r="C514" s="8" t="s">
        <v>1720</v>
      </c>
      <c r="D514" s="9" t="s">
        <v>30</v>
      </c>
      <c r="E514" s="8" t="s">
        <v>31</v>
      </c>
      <c r="F514" s="12">
        <v>1060</v>
      </c>
      <c r="G514" s="13" t="e">
        <f>SUMIF('[4]2.报价结算清单'!$F$2:$F$578,$A514,'[4]2.报价结算清单'!$L$2:$L$578)</f>
        <v>#VALUE!</v>
      </c>
      <c r="H514" s="13" t="e">
        <f>SUMIF('[4]2.报价结算清单'!$F$2:$F$578,$A514,'[4]2.报价结算清单'!$N$2:$N$578)</f>
        <v>#VALUE!</v>
      </c>
      <c r="I514" s="15" t="e">
        <f>SUMIF('[4]2.报价结算清单'!$F$2:$F$578,A514,'[4]2.报价结算清单'!$P$2:$P$578)</f>
        <v>#VALUE!</v>
      </c>
    </row>
    <row r="515" spans="1:9" ht="15">
      <c r="A515" s="7" t="s">
        <v>1727</v>
      </c>
      <c r="B515" s="8" t="s">
        <v>201</v>
      </c>
      <c r="C515" s="8" t="s">
        <v>1720</v>
      </c>
      <c r="D515" s="9" t="s">
        <v>202</v>
      </c>
      <c r="E515" s="8" t="s">
        <v>31</v>
      </c>
      <c r="F515" s="12">
        <v>1590</v>
      </c>
      <c r="G515" s="13" t="e">
        <f>SUMIF('[4]2.报价结算清单'!$F$2:$F$578,$A515,'[4]2.报价结算清单'!$L$2:$L$578)</f>
        <v>#VALUE!</v>
      </c>
      <c r="H515" s="13" t="e">
        <f>SUMIF('[4]2.报价结算清单'!$F$2:$F$578,$A515,'[4]2.报价结算清单'!$N$2:$N$578)</f>
        <v>#VALUE!</v>
      </c>
      <c r="I515" s="15" t="e">
        <f>SUMIF('[4]2.报价结算清单'!$F$2:$F$578,A515,'[4]2.报价结算清单'!$P$2:$P$578)</f>
        <v>#VALUE!</v>
      </c>
    </row>
    <row r="516" spans="1:9" ht="15">
      <c r="A516" s="7" t="s">
        <v>1728</v>
      </c>
      <c r="B516" s="8" t="s">
        <v>923</v>
      </c>
      <c r="C516" s="8" t="s">
        <v>1139</v>
      </c>
      <c r="D516" s="9" t="s">
        <v>924</v>
      </c>
      <c r="E516" s="8" t="s">
        <v>31</v>
      </c>
      <c r="F516" s="12">
        <v>2120</v>
      </c>
      <c r="G516" s="13" t="e">
        <f>SUMIF('[4]2.报价结算清单'!$F$2:$F$578,$A516,'[4]2.报价结算清单'!$L$2:$L$578)</f>
        <v>#VALUE!</v>
      </c>
      <c r="H516" s="13" t="e">
        <f>SUMIF('[4]2.报价结算清单'!$F$2:$F$578,$A516,'[4]2.报价结算清单'!$N$2:$N$578)</f>
        <v>#VALUE!</v>
      </c>
      <c r="I516" s="15" t="e">
        <f>SUMIF('[4]2.报价结算清单'!$F$2:$F$578,A516,'[4]2.报价结算清单'!$P$2:$P$578)</f>
        <v>#VALUE!</v>
      </c>
    </row>
    <row r="517" spans="1:9" ht="30">
      <c r="A517" s="7" t="s">
        <v>1729</v>
      </c>
      <c r="B517" s="8" t="s">
        <v>481</v>
      </c>
      <c r="C517" s="8" t="s">
        <v>1139</v>
      </c>
      <c r="D517" s="9" t="s">
        <v>482</v>
      </c>
      <c r="E517" s="8" t="s">
        <v>31</v>
      </c>
      <c r="F517" s="12">
        <v>1590</v>
      </c>
      <c r="G517" s="13" t="e">
        <f>SUMIF('[4]2.报价结算清单'!$F$2:$F$578,$A517,'[4]2.报价结算清单'!$L$2:$L$578)</f>
        <v>#VALUE!</v>
      </c>
      <c r="H517" s="13" t="e">
        <f>SUMIF('[4]2.报价结算清单'!$F$2:$F$578,$A517,'[4]2.报价结算清单'!$N$2:$N$578)</f>
        <v>#VALUE!</v>
      </c>
      <c r="I517" s="15" t="e">
        <f>SUMIF('[4]2.报价结算清单'!$F$2:$F$578,A517,'[4]2.报价结算清单'!$P$2:$P$578)</f>
        <v>#VALUE!</v>
      </c>
    </row>
    <row r="518" spans="1:9" ht="15">
      <c r="A518" s="7" t="s">
        <v>1730</v>
      </c>
      <c r="B518" s="8" t="s">
        <v>239</v>
      </c>
      <c r="C518" s="8" t="s">
        <v>1140</v>
      </c>
      <c r="D518" s="9" t="s">
        <v>240</v>
      </c>
      <c r="E518" s="8" t="s">
        <v>241</v>
      </c>
      <c r="F518" s="12">
        <v>530</v>
      </c>
      <c r="G518" s="13" t="e">
        <f>SUMIF('[4]2.报价结算清单'!$F$2:$F$578,$A518,'[4]2.报价结算清单'!$L$2:$L$578)</f>
        <v>#VALUE!</v>
      </c>
      <c r="H518" s="13" t="e">
        <f>SUMIF('[4]2.报价结算清单'!$F$2:$F$578,$A518,'[4]2.报价结算清单'!$N$2:$N$578)</f>
        <v>#VALUE!</v>
      </c>
      <c r="I518" s="15" t="e">
        <f>SUMIF('[4]2.报价结算清单'!$F$2:$F$578,A518,'[4]2.报价结算清单'!$P$2:$P$578)</f>
        <v>#VALUE!</v>
      </c>
    </row>
    <row r="519" spans="1:9" ht="15">
      <c r="A519" s="7" t="s">
        <v>1731</v>
      </c>
      <c r="B519" s="8" t="s">
        <v>336</v>
      </c>
      <c r="C519" s="8" t="s">
        <v>1140</v>
      </c>
      <c r="D519" s="9" t="s">
        <v>337</v>
      </c>
      <c r="E519" s="8" t="s">
        <v>241</v>
      </c>
      <c r="F519" s="12">
        <v>848</v>
      </c>
      <c r="G519" s="13" t="e">
        <f>SUMIF('[4]2.报价结算清单'!$F$2:$F$578,$A519,'[4]2.报价结算清单'!$L$2:$L$578)</f>
        <v>#VALUE!</v>
      </c>
      <c r="H519" s="13" t="e">
        <f>SUMIF('[4]2.报价结算清单'!$F$2:$F$578,$A519,'[4]2.报价结算清单'!$N$2:$N$578)</f>
        <v>#VALUE!</v>
      </c>
      <c r="I519" s="15" t="e">
        <f>SUMIF('[4]2.报价结算清单'!$F$2:$F$578,A519,'[4]2.报价结算清单'!$P$2:$P$578)</f>
        <v>#VALUE!</v>
      </c>
    </row>
    <row r="520" spans="1:9" ht="15">
      <c r="A520" s="7" t="s">
        <v>1732</v>
      </c>
      <c r="B520" s="8" t="s">
        <v>284</v>
      </c>
      <c r="C520" s="8" t="s">
        <v>1140</v>
      </c>
      <c r="D520" s="9" t="s">
        <v>285</v>
      </c>
      <c r="E520" s="8" t="s">
        <v>241</v>
      </c>
      <c r="F520" s="12">
        <v>1272</v>
      </c>
      <c r="G520" s="13" t="e">
        <f>SUMIF('[4]2.报价结算清单'!$F$2:$F$578,$A520,'[4]2.报价结算清单'!$L$2:$L$578)</f>
        <v>#VALUE!</v>
      </c>
      <c r="H520" s="13" t="e">
        <f>SUMIF('[4]2.报价结算清单'!$F$2:$F$578,$A520,'[4]2.报价结算清单'!$N$2:$N$578)</f>
        <v>#VALUE!</v>
      </c>
      <c r="I520" s="15" t="e">
        <f>SUMIF('[4]2.报价结算清单'!$F$2:$F$578,A520,'[4]2.报价结算清单'!$P$2:$P$578)</f>
        <v>#VALUE!</v>
      </c>
    </row>
    <row r="521" spans="1:9" ht="15">
      <c r="A521" s="7" t="s">
        <v>1733</v>
      </c>
      <c r="B521" s="8" t="s">
        <v>308</v>
      </c>
      <c r="C521" s="8" t="s">
        <v>1140</v>
      </c>
      <c r="D521" s="9" t="s">
        <v>309</v>
      </c>
      <c r="E521" s="8" t="s">
        <v>241</v>
      </c>
      <c r="F521" s="12">
        <v>650</v>
      </c>
      <c r="G521" s="13" t="e">
        <f>SUMIF('[4]2.报价结算清单'!$F$2:$F$578,$A521,'[4]2.报价结算清单'!$L$2:$L$578)</f>
        <v>#VALUE!</v>
      </c>
      <c r="H521" s="13" t="e">
        <f>SUMIF('[4]2.报价结算清单'!$F$2:$F$578,$A521,'[4]2.报价结算清单'!$N$2:$N$578)</f>
        <v>#VALUE!</v>
      </c>
      <c r="I521" s="15" t="e">
        <f>SUMIF('[4]2.报价结算清单'!$F$2:$F$578,A521,'[4]2.报价结算清单'!$P$2:$P$578)</f>
        <v>#VALUE!</v>
      </c>
    </row>
    <row r="522" spans="1:9" ht="15">
      <c r="A522" s="7" t="s">
        <v>1734</v>
      </c>
      <c r="B522" s="8" t="s">
        <v>68</v>
      </c>
      <c r="C522" s="8" t="s">
        <v>1140</v>
      </c>
      <c r="D522" s="9" t="s">
        <v>69</v>
      </c>
      <c r="E522" s="8" t="s">
        <v>70</v>
      </c>
      <c r="F522" s="12">
        <v>1272</v>
      </c>
      <c r="G522" s="13" t="e">
        <f>SUMIF('[4]2.报价结算清单'!$F$2:$F$578,$A522,'[4]2.报价结算清单'!$L$2:$L$578)</f>
        <v>#VALUE!</v>
      </c>
      <c r="H522" s="13" t="e">
        <f>SUMIF('[4]2.报价结算清单'!$F$2:$F$578,$A522,'[4]2.报价结算清单'!$N$2:$N$578)</f>
        <v>#VALUE!</v>
      </c>
      <c r="I522" s="15" t="e">
        <f>SUMIF('[4]2.报价结算清单'!$F$2:$F$578,A522,'[4]2.报价结算清单'!$P$2:$P$578)</f>
        <v>#VALUE!</v>
      </c>
    </row>
    <row r="523" spans="1:9" ht="15">
      <c r="A523" s="7" t="s">
        <v>1735</v>
      </c>
      <c r="B523" s="8" t="s">
        <v>438</v>
      </c>
      <c r="C523" s="8" t="s">
        <v>1140</v>
      </c>
      <c r="D523" s="9" t="s">
        <v>439</v>
      </c>
      <c r="E523" s="8" t="s">
        <v>307</v>
      </c>
      <c r="F523" s="12">
        <v>81.62</v>
      </c>
      <c r="G523" s="13" t="e">
        <f>SUMIF('[4]2.报价结算清单'!$F$2:$F$578,$A523,'[4]2.报价结算清单'!$L$2:$L$578)</f>
        <v>#VALUE!</v>
      </c>
      <c r="H523" s="13" t="e">
        <f>SUMIF('[4]2.报价结算清单'!$F$2:$F$578,$A523,'[4]2.报价结算清单'!$N$2:$N$578)</f>
        <v>#VALUE!</v>
      </c>
      <c r="I523" s="15" t="e">
        <f>SUMIF('[4]2.报价结算清单'!$F$2:$F$578,A523,'[4]2.报价结算清单'!$P$2:$P$578)</f>
        <v>#VALUE!</v>
      </c>
    </row>
    <row r="524" spans="1:9" ht="15">
      <c r="A524" s="7" t="s">
        <v>1736</v>
      </c>
      <c r="B524" s="8" t="s">
        <v>66</v>
      </c>
      <c r="C524" s="8" t="s">
        <v>1140</v>
      </c>
      <c r="D524" s="9" t="s">
        <v>67</v>
      </c>
      <c r="E524" s="8" t="s">
        <v>40</v>
      </c>
      <c r="F524" s="12">
        <v>10</v>
      </c>
      <c r="G524" s="13" t="e">
        <f>SUMIF('[4]2.报价结算清单'!$F$2:$F$578,$A524,'[4]2.报价结算清单'!$L$2:$L$578)</f>
        <v>#VALUE!</v>
      </c>
      <c r="H524" s="13" t="e">
        <f>SUMIF('[4]2.报价结算清单'!$F$2:$F$578,$A524,'[4]2.报价结算清单'!$N$2:$N$578)</f>
        <v>#VALUE!</v>
      </c>
      <c r="I524" s="15" t="e">
        <f>SUMIF('[4]2.报价结算清单'!$F$2:$F$578,A524,'[4]2.报价结算清单'!$P$2:$P$578)</f>
        <v>#VALUE!</v>
      </c>
    </row>
    <row r="525" spans="1:9" ht="15">
      <c r="A525" s="7" t="s">
        <v>1737</v>
      </c>
      <c r="B525" s="8" t="s">
        <v>195</v>
      </c>
      <c r="C525" s="8" t="s">
        <v>1140</v>
      </c>
      <c r="D525" s="9" t="s">
        <v>196</v>
      </c>
      <c r="E525" s="8" t="s">
        <v>70</v>
      </c>
      <c r="F525" s="12">
        <v>1060</v>
      </c>
      <c r="G525" s="13" t="e">
        <f>SUMIF('[4]2.报价结算清单'!$F$2:$F$578,$A525,'[4]2.报价结算清单'!$L$2:$L$578)</f>
        <v>#VALUE!</v>
      </c>
      <c r="H525" s="13" t="e">
        <f>SUMIF('[4]2.报价结算清单'!$F$2:$F$578,$A525,'[4]2.报价结算清单'!$N$2:$N$578)</f>
        <v>#VALUE!</v>
      </c>
      <c r="I525" s="15" t="e">
        <f>SUMIF('[4]2.报价结算清单'!$F$2:$F$578,A525,'[4]2.报价结算清单'!$P$2:$P$578)</f>
        <v>#VALUE!</v>
      </c>
    </row>
    <row r="526" spans="1:9" ht="15">
      <c r="A526" s="7" t="s">
        <v>1738</v>
      </c>
      <c r="B526" s="8" t="s">
        <v>738</v>
      </c>
      <c r="C526" s="8" t="s">
        <v>1140</v>
      </c>
      <c r="D526" s="9" t="s">
        <v>739</v>
      </c>
      <c r="E526" s="8" t="s">
        <v>307</v>
      </c>
      <c r="F526" s="12">
        <v>74.2</v>
      </c>
      <c r="G526" s="13" t="e">
        <f>SUMIF('[4]2.报价结算清单'!$F$2:$F$578,$A526,'[4]2.报价结算清单'!$L$2:$L$578)</f>
        <v>#VALUE!</v>
      </c>
      <c r="H526" s="13" t="e">
        <f>SUMIF('[4]2.报价结算清单'!$F$2:$F$578,$A526,'[4]2.报价结算清单'!$N$2:$N$578)</f>
        <v>#VALUE!</v>
      </c>
      <c r="I526" s="15" t="e">
        <f>SUMIF('[4]2.报价结算清单'!$F$2:$F$578,A526,'[4]2.报价结算清单'!$P$2:$P$578)</f>
        <v>#VALUE!</v>
      </c>
    </row>
    <row r="527" spans="1:9" ht="15">
      <c r="A527" s="7" t="s">
        <v>1739</v>
      </c>
      <c r="B527" s="8" t="s">
        <v>280</v>
      </c>
      <c r="C527" s="8" t="s">
        <v>1140</v>
      </c>
      <c r="D527" s="9" t="s">
        <v>281</v>
      </c>
      <c r="E527" s="8" t="s">
        <v>40</v>
      </c>
      <c r="F527" s="12">
        <v>10</v>
      </c>
      <c r="G527" s="13" t="e">
        <f>SUMIF('[4]2.报价结算清单'!$F$2:$F$578,$A527,'[4]2.报价结算清单'!$L$2:$L$578)</f>
        <v>#VALUE!</v>
      </c>
      <c r="H527" s="13" t="e">
        <f>SUMIF('[4]2.报价结算清单'!$F$2:$F$578,$A527,'[4]2.报价结算清单'!$N$2:$N$578)</f>
        <v>#VALUE!</v>
      </c>
      <c r="I527" s="15" t="e">
        <f>SUMIF('[4]2.报价结算清单'!$F$2:$F$578,A527,'[4]2.报价结算清单'!$P$2:$P$578)</f>
        <v>#VALUE!</v>
      </c>
    </row>
    <row r="528" spans="1:9" ht="15">
      <c r="A528" s="7" t="s">
        <v>1740</v>
      </c>
      <c r="B528" s="8" t="s">
        <v>358</v>
      </c>
      <c r="C528" s="8" t="s">
        <v>1140</v>
      </c>
      <c r="D528" s="9" t="s">
        <v>359</v>
      </c>
      <c r="E528" s="8" t="s">
        <v>70</v>
      </c>
      <c r="F528" s="12">
        <v>1500</v>
      </c>
      <c r="G528" s="13" t="e">
        <f>SUMIF('[4]2.报价结算清单'!$F$2:$F$578,$A528,'[4]2.报价结算清单'!$L$2:$L$578)</f>
        <v>#VALUE!</v>
      </c>
      <c r="H528" s="13" t="e">
        <f>SUMIF('[4]2.报价结算清单'!$F$2:$F$578,$A528,'[4]2.报价结算清单'!$N$2:$N$578)</f>
        <v>#VALUE!</v>
      </c>
      <c r="I528" s="15" t="e">
        <f>SUMIF('[4]2.报价结算清单'!$F$2:$F$578,A528,'[4]2.报价结算清单'!$P$2:$P$578)</f>
        <v>#VALUE!</v>
      </c>
    </row>
    <row r="529" spans="1:9" ht="15">
      <c r="A529" s="7" t="s">
        <v>1741</v>
      </c>
      <c r="B529" s="8" t="s">
        <v>305</v>
      </c>
      <c r="C529" s="8" t="s">
        <v>1140</v>
      </c>
      <c r="D529" s="9" t="s">
        <v>306</v>
      </c>
      <c r="E529" s="8" t="s">
        <v>307</v>
      </c>
      <c r="F529" s="12">
        <v>120</v>
      </c>
      <c r="G529" s="13" t="e">
        <f>SUMIF('[4]2.报价结算清单'!$F$2:$F$578,$A529,'[4]2.报价结算清单'!$L$2:$L$578)</f>
        <v>#VALUE!</v>
      </c>
      <c r="H529" s="13" t="e">
        <f>SUMIF('[4]2.报价结算清单'!$F$2:$F$578,$A529,'[4]2.报价结算清单'!$N$2:$N$578)</f>
        <v>#VALUE!</v>
      </c>
      <c r="I529" s="15" t="e">
        <f>SUMIF('[4]2.报价结算清单'!$F$2:$F$578,A529,'[4]2.报价结算清单'!$P$2:$P$578)</f>
        <v>#VALUE!</v>
      </c>
    </row>
    <row r="530" spans="1:9" ht="15">
      <c r="A530" s="7" t="s">
        <v>1742</v>
      </c>
      <c r="B530" s="8" t="s">
        <v>188</v>
      </c>
      <c r="C530" s="8" t="s">
        <v>1140</v>
      </c>
      <c r="D530" s="9" t="s">
        <v>189</v>
      </c>
      <c r="E530" s="8" t="s">
        <v>40</v>
      </c>
      <c r="F530" s="12">
        <v>15</v>
      </c>
      <c r="G530" s="13" t="e">
        <f>SUMIF('[4]2.报价结算清单'!$F$2:$F$578,$A530,'[4]2.报价结算清单'!$L$2:$L$578)</f>
        <v>#VALUE!</v>
      </c>
      <c r="H530" s="13" t="e">
        <f>SUMIF('[4]2.报价结算清单'!$F$2:$F$578,$A530,'[4]2.报价结算清单'!$N$2:$N$578)</f>
        <v>#VALUE!</v>
      </c>
      <c r="I530" s="15" t="e">
        <f>SUMIF('[4]2.报价结算清单'!$F$2:$F$578,A530,'[4]2.报价结算清单'!$P$2:$P$578)</f>
        <v>#VALUE!</v>
      </c>
    </row>
    <row r="531" spans="1:9" ht="15">
      <c r="A531" s="7" t="s">
        <v>1743</v>
      </c>
      <c r="B531" s="8" t="s">
        <v>418</v>
      </c>
      <c r="C531" s="8" t="s">
        <v>1140</v>
      </c>
      <c r="D531" s="9" t="s">
        <v>419</v>
      </c>
      <c r="E531" s="8" t="s">
        <v>70</v>
      </c>
      <c r="F531" s="12">
        <v>1866.67</v>
      </c>
      <c r="G531" s="13" t="e">
        <f>SUMIF('[4]2.报价结算清单'!$F$2:$F$578,$A531,'[4]2.报价结算清单'!$L$2:$L$578)</f>
        <v>#VALUE!</v>
      </c>
      <c r="H531" s="13" t="e">
        <f>SUMIF('[4]2.报价结算清单'!$F$2:$F$578,$A531,'[4]2.报价结算清单'!$N$2:$N$578)</f>
        <v>#VALUE!</v>
      </c>
      <c r="I531" s="15" t="e">
        <f>SUMIF('[4]2.报价结算清单'!$F$2:$F$578,A531,'[4]2.报价结算清单'!$P$2:$P$578)</f>
        <v>#VALUE!</v>
      </c>
    </row>
    <row r="532" spans="1:9" ht="15">
      <c r="A532" s="7" t="s">
        <v>1744</v>
      </c>
      <c r="B532" s="8" t="s">
        <v>501</v>
      </c>
      <c r="C532" s="8" t="s">
        <v>1140</v>
      </c>
      <c r="D532" s="9" t="s">
        <v>502</v>
      </c>
      <c r="E532" s="8" t="s">
        <v>307</v>
      </c>
      <c r="F532" s="12">
        <v>133.33000000000001</v>
      </c>
      <c r="G532" s="13" t="e">
        <f>SUMIF('[4]2.报价结算清单'!$F$2:$F$578,$A532,'[4]2.报价结算清单'!$L$2:$L$578)</f>
        <v>#VALUE!</v>
      </c>
      <c r="H532" s="13" t="e">
        <f>SUMIF('[4]2.报价结算清单'!$F$2:$F$578,$A532,'[4]2.报价结算清单'!$N$2:$N$578)</f>
        <v>#VALUE!</v>
      </c>
      <c r="I532" s="15" t="e">
        <f>SUMIF('[4]2.报价结算清单'!$F$2:$F$578,A532,'[4]2.报价结算清单'!$P$2:$P$578)</f>
        <v>#VALUE!</v>
      </c>
    </row>
    <row r="533" spans="1:9" ht="15">
      <c r="A533" s="7" t="s">
        <v>1745</v>
      </c>
      <c r="B533" s="8" t="s">
        <v>38</v>
      </c>
      <c r="C533" s="8" t="s">
        <v>1140</v>
      </c>
      <c r="D533" s="9" t="s">
        <v>39</v>
      </c>
      <c r="E533" s="8" t="s">
        <v>40</v>
      </c>
      <c r="F533" s="12">
        <v>18.329999999999998</v>
      </c>
      <c r="G533" s="13" t="e">
        <f>SUMIF('[4]2.报价结算清单'!$F$2:$F$578,$A533,'[4]2.报价结算清单'!$L$2:$L$578)</f>
        <v>#VALUE!</v>
      </c>
      <c r="H533" s="13" t="e">
        <f>SUMIF('[4]2.报价结算清单'!$F$2:$F$578,$A533,'[4]2.报价结算清单'!$N$2:$N$578)</f>
        <v>#VALUE!</v>
      </c>
      <c r="I533" s="15" t="e">
        <f>SUMIF('[4]2.报价结算清单'!$F$2:$F$578,A533,'[4]2.报价结算清单'!$P$2:$P$578)</f>
        <v>#VALUE!</v>
      </c>
    </row>
    <row r="534" spans="1:9" ht="15">
      <c r="A534" s="7" t="s">
        <v>1746</v>
      </c>
      <c r="B534" s="8" t="s">
        <v>1022</v>
      </c>
      <c r="C534" s="8" t="s">
        <v>1144</v>
      </c>
      <c r="D534" s="9" t="s">
        <v>1023</v>
      </c>
      <c r="E534" s="8" t="s">
        <v>73</v>
      </c>
      <c r="F534" s="12">
        <v>446.26</v>
      </c>
      <c r="G534" s="13" t="e">
        <f>SUMIF('[4]2.报价结算清单'!$F$2:$F$578,$A534,'[4]2.报价结算清单'!$L$2:$L$578)</f>
        <v>#VALUE!</v>
      </c>
      <c r="H534" s="13" t="e">
        <f>SUMIF('[4]2.报价结算清单'!$F$2:$F$578,$A534,'[4]2.报价结算清单'!$N$2:$N$578)</f>
        <v>#VALUE!</v>
      </c>
      <c r="I534" s="15" t="e">
        <f>SUMIF('[4]2.报价结算清单'!$F$2:$F$578,A534,'[4]2.报价结算清单'!$P$2:$P$578)</f>
        <v>#VALUE!</v>
      </c>
    </row>
    <row r="535" spans="1:9" ht="15">
      <c r="A535" s="7" t="s">
        <v>1747</v>
      </c>
      <c r="B535" s="8" t="s">
        <v>643</v>
      </c>
      <c r="C535" s="8" t="s">
        <v>1144</v>
      </c>
      <c r="D535" s="9" t="s">
        <v>644</v>
      </c>
      <c r="E535" s="8" t="s">
        <v>73</v>
      </c>
      <c r="F535" s="12">
        <v>742</v>
      </c>
      <c r="G535" s="13" t="e">
        <f>SUMIF('[4]2.报价结算清单'!$F$2:$F$578,$A535,'[4]2.报价结算清单'!$L$2:$L$578)</f>
        <v>#VALUE!</v>
      </c>
      <c r="H535" s="13" t="e">
        <f>SUMIF('[4]2.报价结算清单'!$F$2:$F$578,$A535,'[4]2.报价结算清单'!$N$2:$N$578)</f>
        <v>#VALUE!</v>
      </c>
      <c r="I535" s="15" t="e">
        <f>SUMIF('[4]2.报价结算清单'!$F$2:$F$578,A535,'[4]2.报价结算清单'!$P$2:$P$578)</f>
        <v>#VALUE!</v>
      </c>
    </row>
    <row r="536" spans="1:9" ht="15">
      <c r="A536" s="7" t="s">
        <v>1748</v>
      </c>
      <c r="B536" s="8" t="s">
        <v>865</v>
      </c>
      <c r="C536" s="8" t="s">
        <v>1144</v>
      </c>
      <c r="D536" s="9" t="s">
        <v>866</v>
      </c>
      <c r="E536" s="8" t="s">
        <v>73</v>
      </c>
      <c r="F536" s="12">
        <v>1272</v>
      </c>
      <c r="G536" s="13" t="e">
        <f>SUMIF('[4]2.报价结算清单'!$F$2:$F$578,$A536,'[4]2.报价结算清单'!$L$2:$L$578)</f>
        <v>#VALUE!</v>
      </c>
      <c r="H536" s="13" t="e">
        <f>SUMIF('[4]2.报价结算清单'!$F$2:$F$578,$A536,'[4]2.报价结算清单'!$N$2:$N$578)</f>
        <v>#VALUE!</v>
      </c>
      <c r="I536" s="15" t="e">
        <f>SUMIF('[4]2.报价结算清单'!$F$2:$F$578,A536,'[4]2.报价结算清单'!$P$2:$P$578)</f>
        <v>#VALUE!</v>
      </c>
    </row>
    <row r="537" spans="1:9" ht="15">
      <c r="A537" s="7" t="s">
        <v>1749</v>
      </c>
      <c r="B537" s="8" t="s">
        <v>246</v>
      </c>
      <c r="C537" s="8" t="s">
        <v>1144</v>
      </c>
      <c r="D537" s="9" t="s">
        <v>247</v>
      </c>
      <c r="E537" s="8" t="s">
        <v>37</v>
      </c>
      <c r="F537" s="12">
        <v>530</v>
      </c>
      <c r="G537" s="13" t="e">
        <f>SUMIF('[4]2.报价结算清单'!$F$2:$F$578,$A537,'[4]2.报价结算清单'!$L$2:$L$578)</f>
        <v>#VALUE!</v>
      </c>
      <c r="H537" s="13" t="e">
        <f>SUMIF('[4]2.报价结算清单'!$F$2:$F$578,$A537,'[4]2.报价结算清单'!$N$2:$N$578)</f>
        <v>#VALUE!</v>
      </c>
      <c r="I537" s="15" t="e">
        <f>SUMIF('[4]2.报价结算清单'!$F$2:$F$578,A537,'[4]2.报价结算清单'!$P$2:$P$578)</f>
        <v>#VALUE!</v>
      </c>
    </row>
    <row r="538" spans="1:9" ht="15">
      <c r="A538" s="7" t="s">
        <v>1750</v>
      </c>
      <c r="B538" s="8" t="s">
        <v>316</v>
      </c>
      <c r="C538" s="8" t="s">
        <v>1144</v>
      </c>
      <c r="D538" s="9" t="s">
        <v>317</v>
      </c>
      <c r="E538" s="8" t="s">
        <v>37</v>
      </c>
      <c r="F538" s="12">
        <v>1590</v>
      </c>
      <c r="G538" s="13" t="e">
        <f>SUMIF('[4]2.报价结算清单'!$F$2:$F$578,$A538,'[4]2.报价结算清单'!$L$2:$L$578)</f>
        <v>#VALUE!</v>
      </c>
      <c r="H538" s="13" t="e">
        <f>SUMIF('[4]2.报价结算清单'!$F$2:$F$578,$A538,'[4]2.报价结算清单'!$N$2:$N$578)</f>
        <v>#VALUE!</v>
      </c>
      <c r="I538" s="15" t="e">
        <f>SUMIF('[4]2.报价结算清单'!$F$2:$F$578,A538,'[4]2.报价结算清单'!$P$2:$P$578)</f>
        <v>#VALUE!</v>
      </c>
    </row>
    <row r="539" spans="1:9" ht="15">
      <c r="A539" s="7" t="s">
        <v>1751</v>
      </c>
      <c r="B539" s="8" t="s">
        <v>760</v>
      </c>
      <c r="C539" s="8" t="s">
        <v>1144</v>
      </c>
      <c r="D539" s="9" t="s">
        <v>761</v>
      </c>
      <c r="E539" s="8" t="s">
        <v>37</v>
      </c>
      <c r="F539" s="12">
        <v>2120</v>
      </c>
      <c r="G539" s="13" t="e">
        <f>SUMIF('[4]2.报价结算清单'!$F$2:$F$578,$A539,'[4]2.报价结算清单'!$L$2:$L$578)</f>
        <v>#VALUE!</v>
      </c>
      <c r="H539" s="13" t="e">
        <f>SUMIF('[4]2.报价结算清单'!$F$2:$F$578,$A539,'[4]2.报价结算清单'!$N$2:$N$578)</f>
        <v>#VALUE!</v>
      </c>
      <c r="I539" s="15" t="e">
        <f>SUMIF('[4]2.报价结算清单'!$F$2:$F$578,A539,'[4]2.报价结算清单'!$P$2:$P$578)</f>
        <v>#VALUE!</v>
      </c>
    </row>
    <row r="540" spans="1:9" ht="15">
      <c r="A540" s="7" t="s">
        <v>1145</v>
      </c>
      <c r="B540" s="8" t="s">
        <v>844</v>
      </c>
      <c r="C540" s="8" t="s">
        <v>1752</v>
      </c>
      <c r="D540" s="9" t="s">
        <v>845</v>
      </c>
      <c r="E540" s="8" t="s">
        <v>11</v>
      </c>
      <c r="F540" s="12">
        <v>0.1</v>
      </c>
      <c r="G540" s="13" t="e">
        <f>SUMIF('[4]2.报价结算清单'!$F$2:$F$578,$A540,'[4]2.报价结算清单'!$L$2:$L$578)</f>
        <v>#VALUE!</v>
      </c>
      <c r="H540" s="13" t="e">
        <f>SUMIF('[4]2.报价结算清单'!$F$2:$F$578,$A540,'[4]2.报价结算清单'!$N$2:$N$578)</f>
        <v>#VALUE!</v>
      </c>
      <c r="I540" s="15" t="e">
        <f>SUMIF('[4]2.报价结算清单'!$F$2:$F$578,A540,'[4]2.报价结算清单'!$P$2:$P$578)</f>
        <v>#VALUE!</v>
      </c>
    </row>
    <row r="541" spans="1:9" ht="15">
      <c r="A541" s="7" t="s">
        <v>1753</v>
      </c>
      <c r="B541" s="8" t="s">
        <v>627</v>
      </c>
      <c r="C541" s="8" t="s">
        <v>1752</v>
      </c>
      <c r="D541" s="9" t="s">
        <v>628</v>
      </c>
      <c r="E541" s="8" t="s">
        <v>11</v>
      </c>
      <c r="F541" s="12">
        <v>0.06</v>
      </c>
      <c r="G541" s="13" t="e">
        <f>SUMIF('[4]2.报价结算清单'!$F$2:$F$578,$A541,'[4]2.报价结算清单'!$L$2:$L$578)</f>
        <v>#VALUE!</v>
      </c>
      <c r="H541" s="13" t="e">
        <f>SUMIF('[4]2.报价结算清单'!$F$2:$F$578,$A541,'[4]2.报价结算清单'!$N$2:$N$578)</f>
        <v>#VALUE!</v>
      </c>
      <c r="I541" s="15" t="e">
        <f>SUMIF('[4]2.报价结算清单'!$F$2:$F$578,A541,'[4]2.报价结算清单'!$P$2:$P$578)</f>
        <v>#VALUE!</v>
      </c>
    </row>
    <row r="542" spans="1:9" ht="15">
      <c r="A542" s="7" t="s">
        <v>1754</v>
      </c>
      <c r="B542" s="8" t="s">
        <v>264</v>
      </c>
      <c r="C542" s="8" t="s">
        <v>1752</v>
      </c>
      <c r="D542" s="9" t="s">
        <v>265</v>
      </c>
      <c r="E542" s="8" t="s">
        <v>11</v>
      </c>
      <c r="F542" s="12">
        <v>0.06</v>
      </c>
      <c r="G542" s="13" t="e">
        <f>SUMIF('[4]2.报价结算清单'!$F$2:$F$578,$A542,'[4]2.报价结算清单'!$L$2:$L$578)</f>
        <v>#VALUE!</v>
      </c>
      <c r="H542" s="13" t="e">
        <f>SUMIF('[4]2.报价结算清单'!$F$2:$F$578,$A542,'[4]2.报价结算清单'!$N$2:$N$578)</f>
        <v>#VALUE!</v>
      </c>
      <c r="I542" s="15" t="e">
        <f>SUMIF('[4]2.报价结算清单'!$F$2:$F$578,A542,'[4]2.报价结算清单'!$P$2:$P$578)</f>
        <v>#VALUE!</v>
      </c>
    </row>
    <row r="543" spans="1:9" ht="15">
      <c r="A543" s="7" t="s">
        <v>1755</v>
      </c>
      <c r="B543" s="8" t="s">
        <v>121</v>
      </c>
      <c r="C543" s="8" t="s">
        <v>1752</v>
      </c>
      <c r="D543" s="9" t="s">
        <v>122</v>
      </c>
      <c r="E543" s="8" t="s">
        <v>11</v>
      </c>
      <c r="F543" s="12">
        <v>0.1</v>
      </c>
      <c r="G543" s="13" t="e">
        <f>SUMIF('[4]2.报价结算清单'!$F$2:$F$578,$A543,'[4]2.报价结算清单'!$L$2:$L$578)</f>
        <v>#VALUE!</v>
      </c>
      <c r="H543" s="13" t="e">
        <f>SUMIF('[4]2.报价结算清单'!$F$2:$F$578,$A543,'[4]2.报价结算清单'!$N$2:$N$578)</f>
        <v>#VALUE!</v>
      </c>
      <c r="I543" s="15" t="e">
        <f>SUMIF('[4]2.报价结算清单'!$F$2:$F$578,A543,'[4]2.报价结算清单'!$P$2:$P$578)</f>
        <v>#VALUE!</v>
      </c>
    </row>
    <row r="544" spans="1:9" ht="15">
      <c r="A544" s="7" t="s">
        <v>1756</v>
      </c>
      <c r="B544" s="8" t="s">
        <v>1101</v>
      </c>
      <c r="C544" s="8" t="s">
        <v>1752</v>
      </c>
      <c r="D544" s="9" t="s">
        <v>1102</v>
      </c>
      <c r="E544" s="8" t="s">
        <v>11</v>
      </c>
      <c r="F544" s="12">
        <v>0.06</v>
      </c>
      <c r="G544" s="13" t="e">
        <f>SUMIF('[4]2.报价结算清单'!$F$2:$F$578,$A544,'[4]2.报价结算清单'!$L$2:$L$578)</f>
        <v>#VALUE!</v>
      </c>
      <c r="H544" s="13" t="e">
        <f>SUMIF('[4]2.报价结算清单'!$F$2:$F$578,$A544,'[4]2.报价结算清单'!$N$2:$N$578)</f>
        <v>#VALUE!</v>
      </c>
      <c r="I544" s="15" t="e">
        <f>SUMIF('[4]2.报价结算清单'!$F$2:$F$578,A544,'[4]2.报价结算清单'!$P$2:$P$578)</f>
        <v>#VALUE!</v>
      </c>
    </row>
    <row r="545" spans="1:9" ht="15">
      <c r="A545" s="7" t="s">
        <v>1757</v>
      </c>
      <c r="B545" s="8" t="s">
        <v>450</v>
      </c>
      <c r="C545" s="8" t="s">
        <v>1752</v>
      </c>
      <c r="D545" s="9" t="s">
        <v>451</v>
      </c>
      <c r="E545" s="8" t="s">
        <v>11</v>
      </c>
      <c r="F545" s="12">
        <v>0.06</v>
      </c>
      <c r="G545" s="13" t="e">
        <f>SUMIF('[4]2.报价结算清单'!$F$2:$F$578,$A545,'[4]2.报价结算清单'!$L$2:$L$578)</f>
        <v>#VALUE!</v>
      </c>
      <c r="H545" s="13" t="e">
        <f>SUMIF('[4]2.报价结算清单'!$F$2:$F$578,$A545,'[4]2.报价结算清单'!$N$2:$N$578)</f>
        <v>#VALUE!</v>
      </c>
      <c r="I545" s="15" t="e">
        <f>SUMIF('[4]2.报价结算清单'!$F$2:$F$578,A545,'[4]2.报价结算清单'!$P$2:$P$578)</f>
        <v>#VALUE!</v>
      </c>
    </row>
    <row r="546" spans="1:9" ht="15">
      <c r="A546" s="7" t="s">
        <v>1758</v>
      </c>
      <c r="B546" s="8" t="s">
        <v>667</v>
      </c>
      <c r="C546" s="8" t="s">
        <v>1759</v>
      </c>
      <c r="D546" s="9" t="s">
        <v>668</v>
      </c>
      <c r="E546" s="8" t="s">
        <v>11</v>
      </c>
      <c r="F546" s="12">
        <v>0.06</v>
      </c>
      <c r="G546" s="13" t="e">
        <f>SUMIF('[4]2.报价结算清单'!$F$2:$F$578,$A546,'[4]2.报价结算清单'!$L$2:$L$578)</f>
        <v>#VALUE!</v>
      </c>
      <c r="H546" s="13" t="e">
        <f>SUMIF('[4]2.报价结算清单'!$F$2:$F$578,$A546,'[4]2.报价结算清单'!$N$2:$N$578)</f>
        <v>#VALUE!</v>
      </c>
      <c r="I546" s="15" t="e">
        <f>SUMIF('[4]2.报价结算清单'!$F$2:$F$578,A546,'[4]2.报价结算清单'!$P$2:$P$578)</f>
        <v>#VALUE!</v>
      </c>
    </row>
    <row r="547" spans="1:9" ht="15">
      <c r="A547" s="7" t="s">
        <v>1760</v>
      </c>
      <c r="B547" s="8" t="s">
        <v>434</v>
      </c>
      <c r="C547" s="8" t="s">
        <v>1759</v>
      </c>
      <c r="D547" s="9" t="s">
        <v>435</v>
      </c>
      <c r="E547" s="8" t="s">
        <v>11</v>
      </c>
      <c r="F547" s="12">
        <v>0.06</v>
      </c>
      <c r="G547" s="13" t="e">
        <f>SUMIF('[4]2.报价结算清单'!$F$2:$F$578,$A547,'[4]2.报价结算清单'!$L$2:$L$578)</f>
        <v>#VALUE!</v>
      </c>
      <c r="H547" s="13" t="e">
        <f>SUMIF('[4]2.报价结算清单'!$F$2:$F$578,$A547,'[4]2.报价结算清单'!$N$2:$N$578)</f>
        <v>#VALUE!</v>
      </c>
      <c r="I547" s="15" t="e">
        <f>SUMIF('[4]2.报价结算清单'!$F$2:$F$578,A547,'[4]2.报价结算清单'!$P$2:$P$578)</f>
        <v>#VALUE!</v>
      </c>
    </row>
    <row r="548" spans="1:9" ht="15">
      <c r="A548" s="7" t="s">
        <v>1761</v>
      </c>
      <c r="B548" s="8" t="s">
        <v>617</v>
      </c>
      <c r="C548" s="8" t="s">
        <v>1759</v>
      </c>
      <c r="D548" s="9" t="s">
        <v>618</v>
      </c>
      <c r="E548" s="8" t="s">
        <v>11</v>
      </c>
      <c r="F548" s="12">
        <v>0.06</v>
      </c>
      <c r="G548" s="13" t="e">
        <f>SUMIF('[4]2.报价结算清单'!$F$2:$F$578,$A548,'[4]2.报价结算清单'!$L$2:$L$578)</f>
        <v>#VALUE!</v>
      </c>
      <c r="H548" s="13" t="e">
        <f>SUMIF('[4]2.报价结算清单'!$F$2:$F$578,$A548,'[4]2.报价结算清单'!$N$2:$N$578)</f>
        <v>#VALUE!</v>
      </c>
      <c r="I548" s="15" t="e">
        <f>SUMIF('[4]2.报价结算清单'!$F$2:$F$578,A548,'[4]2.报价结算清单'!$P$2:$P$578)</f>
        <v>#VALUE!</v>
      </c>
    </row>
    <row r="549" spans="1:9" ht="15">
      <c r="A549" s="7" t="s">
        <v>1762</v>
      </c>
      <c r="B549" s="8" t="s">
        <v>9</v>
      </c>
      <c r="C549" s="8" t="s">
        <v>1759</v>
      </c>
      <c r="D549" s="9" t="s">
        <v>10</v>
      </c>
      <c r="E549" s="8" t="s">
        <v>11</v>
      </c>
      <c r="F549" s="12">
        <v>0.06</v>
      </c>
      <c r="G549" s="13" t="e">
        <f>SUMIF('[4]2.报价结算清单'!$F$2:$F$578,$A549,'[4]2.报价结算清单'!$L$2:$L$578)</f>
        <v>#VALUE!</v>
      </c>
      <c r="H549" s="13" t="e">
        <f>SUMIF('[4]2.报价结算清单'!$F$2:$F$578,$A549,'[4]2.报价结算清单'!$N$2:$N$578)</f>
        <v>#VALUE!</v>
      </c>
      <c r="I549" s="15" t="e">
        <f>SUMIF('[4]2.报价结算清单'!$F$2:$F$578,A549,'[4]2.报价结算清单'!$P$2:$P$578)</f>
        <v>#VALUE!</v>
      </c>
    </row>
    <row r="550" spans="1:9" ht="15">
      <c r="A550" s="1" t="s">
        <v>1763</v>
      </c>
      <c r="B550" s="1" t="s">
        <v>1127</v>
      </c>
      <c r="C550" s="1" t="s">
        <v>1763</v>
      </c>
      <c r="D550" s="1" t="s">
        <v>1128</v>
      </c>
      <c r="E550" s="1" t="s">
        <v>11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2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2023-08-07T16:45:00Z</dcterms:created>
  <dcterms:modified xsi:type="dcterms:W3CDTF">2025-03-11T06:45:18Z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