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2025.6.6-7 沃芬武汉南京济南学术交流会\"/>
    </mc:Choice>
  </mc:AlternateContent>
  <xr:revisionPtr revIDLastSave="0" documentId="13_ncr:1_{E9735813-A661-4276-A21E-89F931778D7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</sheets>
  <definedNames>
    <definedName name="_xlnm.Print_Area" localSheetId="0">报价!$A$45:$R$118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7" l="1"/>
  <c r="O62" i="7"/>
  <c r="O31" i="7"/>
  <c r="P31" i="7" s="1"/>
  <c r="N31" i="7"/>
  <c r="J31" i="7"/>
  <c r="N55" i="7"/>
  <c r="N49" i="7"/>
  <c r="Q49" i="7" s="1"/>
  <c r="N50" i="7"/>
  <c r="N51" i="7"/>
  <c r="N52" i="7"/>
  <c r="N53" i="7"/>
  <c r="N48" i="7"/>
  <c r="N73" i="7"/>
  <c r="Q73" i="7" s="1"/>
  <c r="O73" i="7"/>
  <c r="P73" i="7" s="1"/>
  <c r="J73" i="7"/>
  <c r="O49" i="7"/>
  <c r="P49" i="7" s="1"/>
  <c r="M51" i="7"/>
  <c r="M48" i="7"/>
  <c r="J72" i="7"/>
  <c r="N72" i="7"/>
  <c r="O72" i="7"/>
  <c r="P72" i="7" s="1"/>
  <c r="Q72" i="7"/>
  <c r="J63" i="7"/>
  <c r="N63" i="7"/>
  <c r="O63" i="7"/>
  <c r="P63" i="7"/>
  <c r="Q63" i="7"/>
  <c r="N62" i="7"/>
  <c r="O74" i="7"/>
  <c r="P74" i="7" s="1"/>
  <c r="N74" i="7"/>
  <c r="J74" i="7"/>
  <c r="Q52" i="7"/>
  <c r="O52" i="7"/>
  <c r="P52" i="7" s="1"/>
  <c r="J53" i="7"/>
  <c r="O53" i="7"/>
  <c r="P53" i="7" s="1"/>
  <c r="M55" i="7"/>
  <c r="Q31" i="7" l="1"/>
  <c r="Q51" i="7"/>
  <c r="O51" i="7"/>
  <c r="P51" i="7" s="1"/>
  <c r="Q74" i="7"/>
  <c r="Q53" i="7"/>
  <c r="N54" i="7"/>
  <c r="N58" i="7" s="1"/>
  <c r="N38" i="7"/>
  <c r="N22" i="7"/>
  <c r="N23" i="7"/>
  <c r="N24" i="7"/>
  <c r="J23" i="7"/>
  <c r="J24" i="7"/>
  <c r="J38" i="7"/>
  <c r="J39" i="7"/>
  <c r="J40" i="7"/>
  <c r="J41" i="7"/>
  <c r="N39" i="7"/>
  <c r="Q39" i="7" s="1"/>
  <c r="N41" i="7"/>
  <c r="Q41" i="7" s="1"/>
  <c r="N40" i="7"/>
  <c r="N30" i="7"/>
  <c r="N34" i="7" s="1"/>
  <c r="N64" i="7"/>
  <c r="N67" i="7" s="1"/>
  <c r="N65" i="7"/>
  <c r="J62" i="7"/>
  <c r="J64" i="7"/>
  <c r="J65" i="7"/>
  <c r="O67" i="7"/>
  <c r="P67" i="7" s="1"/>
  <c r="O64" i="7"/>
  <c r="P64" i="7" s="1"/>
  <c r="O65" i="7"/>
  <c r="P65" i="7" s="1"/>
  <c r="O23" i="7"/>
  <c r="P23" i="7" s="1"/>
  <c r="O24" i="7"/>
  <c r="P24" i="7" s="1"/>
  <c r="O50" i="7"/>
  <c r="P50" i="7"/>
  <c r="J50" i="7"/>
  <c r="O54" i="7"/>
  <c r="P54" i="7"/>
  <c r="J54" i="7"/>
  <c r="O55" i="7"/>
  <c r="P55" i="7" s="1"/>
  <c r="J55" i="7"/>
  <c r="O56" i="7"/>
  <c r="P56" i="7" s="1"/>
  <c r="N56" i="7"/>
  <c r="J56" i="7"/>
  <c r="J48" i="7"/>
  <c r="J57" i="7"/>
  <c r="J71" i="7"/>
  <c r="J75" i="7"/>
  <c r="J81" i="7"/>
  <c r="J82" i="7"/>
  <c r="J83" i="7"/>
  <c r="O40" i="7"/>
  <c r="P40" i="7" s="1"/>
  <c r="O26" i="7"/>
  <c r="P26" i="7" s="1"/>
  <c r="J32" i="7"/>
  <c r="J30" i="7"/>
  <c r="N102" i="7"/>
  <c r="N103" i="7" s="1"/>
  <c r="P103" i="7" s="1"/>
  <c r="N100" i="7"/>
  <c r="P100" i="7" s="1"/>
  <c r="J100" i="7"/>
  <c r="N99" i="7"/>
  <c r="P99" i="7" s="1"/>
  <c r="N98" i="7"/>
  <c r="P98" i="7"/>
  <c r="N97" i="7"/>
  <c r="O92" i="7"/>
  <c r="P92" i="7"/>
  <c r="O91" i="7"/>
  <c r="P91" i="7" s="1"/>
  <c r="O90" i="7"/>
  <c r="P90" i="7" s="1"/>
  <c r="N90" i="7"/>
  <c r="Q90" i="7" s="1"/>
  <c r="O89" i="7"/>
  <c r="P89" i="7" s="1"/>
  <c r="N89" i="7"/>
  <c r="Q89" i="7" s="1"/>
  <c r="O88" i="7"/>
  <c r="P88" i="7" s="1"/>
  <c r="N88" i="7"/>
  <c r="J88" i="7"/>
  <c r="O84" i="7"/>
  <c r="P84" i="7" s="1"/>
  <c r="O83" i="7"/>
  <c r="P83" i="7"/>
  <c r="N83" i="7"/>
  <c r="O82" i="7"/>
  <c r="P82" i="7"/>
  <c r="N82" i="7"/>
  <c r="O81" i="7"/>
  <c r="P81" i="7" s="1"/>
  <c r="N81" i="7"/>
  <c r="O80" i="7"/>
  <c r="P80" i="7" s="1"/>
  <c r="N80" i="7"/>
  <c r="Q80" i="7" s="1"/>
  <c r="O76" i="7"/>
  <c r="P76" i="7" s="1"/>
  <c r="O75" i="7"/>
  <c r="P75" i="7" s="1"/>
  <c r="N75" i="7"/>
  <c r="O71" i="7"/>
  <c r="P71" i="7" s="1"/>
  <c r="N71" i="7"/>
  <c r="P62" i="7"/>
  <c r="O58" i="7"/>
  <c r="P58" i="7"/>
  <c r="O57" i="7"/>
  <c r="P57" i="7" s="1"/>
  <c r="N57" i="7"/>
  <c r="O48" i="7"/>
  <c r="P48" i="7"/>
  <c r="O43" i="7"/>
  <c r="P43" i="7" s="1"/>
  <c r="O42" i="7"/>
  <c r="P42" i="7"/>
  <c r="O41" i="7"/>
  <c r="P41" i="7" s="1"/>
  <c r="O39" i="7"/>
  <c r="P39" i="7" s="1"/>
  <c r="O38" i="7"/>
  <c r="P38" i="7"/>
  <c r="O34" i="7"/>
  <c r="P34" i="7"/>
  <c r="O30" i="7"/>
  <c r="P30" i="7"/>
  <c r="Q25" i="7"/>
  <c r="O25" i="7"/>
  <c r="P25" i="7" s="1"/>
  <c r="O22" i="7"/>
  <c r="P22" i="7" s="1"/>
  <c r="O17" i="7"/>
  <c r="P17" i="7" s="1"/>
  <c r="N17" i="7"/>
  <c r="J17" i="7"/>
  <c r="Q16" i="7"/>
  <c r="O16" i="7"/>
  <c r="P16" i="7"/>
  <c r="N42" i="7" l="1"/>
  <c r="N26" i="7"/>
  <c r="N43" i="7" s="1"/>
  <c r="L109" i="7"/>
  <c r="N109" i="7" s="1"/>
  <c r="Q22" i="7"/>
  <c r="L113" i="7"/>
  <c r="N113" i="7" s="1"/>
  <c r="J76" i="7"/>
  <c r="H113" i="7" s="1"/>
  <c r="J113" i="7" s="1"/>
  <c r="Q50" i="7"/>
  <c r="Q48" i="7"/>
  <c r="Q65" i="7"/>
  <c r="Q24" i="7"/>
  <c r="J67" i="7"/>
  <c r="H112" i="7" s="1"/>
  <c r="J112" i="7" s="1"/>
  <c r="J26" i="7"/>
  <c r="H108" i="7" s="1"/>
  <c r="J84" i="7"/>
  <c r="H114" i="7" s="1"/>
  <c r="J114" i="7" s="1"/>
  <c r="J103" i="7"/>
  <c r="J104" i="7" s="1"/>
  <c r="H117" i="7" s="1"/>
  <c r="J117" i="7" s="1"/>
  <c r="Q71" i="7"/>
  <c r="Q81" i="7"/>
  <c r="J34" i="7"/>
  <c r="H109" i="7" s="1"/>
  <c r="J109" i="7" s="1"/>
  <c r="Q30" i="7"/>
  <c r="Q75" i="7"/>
  <c r="Q56" i="7"/>
  <c r="Q54" i="7"/>
  <c r="Q57" i="7"/>
  <c r="Q83" i="7"/>
  <c r="Q64" i="7"/>
  <c r="Q82" i="7"/>
  <c r="J42" i="7"/>
  <c r="Q17" i="7"/>
  <c r="Q23" i="7"/>
  <c r="Q88" i="7"/>
  <c r="Q62" i="7"/>
  <c r="N84" i="7"/>
  <c r="N91" i="7" s="1"/>
  <c r="N101" i="7"/>
  <c r="P101" i="7" s="1"/>
  <c r="J58" i="7"/>
  <c r="Q58" i="7" s="1"/>
  <c r="Q40" i="7"/>
  <c r="Q55" i="7"/>
  <c r="P102" i="7"/>
  <c r="P97" i="7"/>
  <c r="Q38" i="7"/>
  <c r="Q76" i="7" l="1"/>
  <c r="Q34" i="7"/>
  <c r="Q67" i="7"/>
  <c r="L108" i="7"/>
  <c r="N108" i="7" s="1"/>
  <c r="N92" i="7"/>
  <c r="P109" i="7"/>
  <c r="P113" i="7"/>
  <c r="J77" i="7"/>
  <c r="Q84" i="7"/>
  <c r="Q26" i="7"/>
  <c r="J91" i="7"/>
  <c r="L112" i="7"/>
  <c r="J43" i="7"/>
  <c r="H110" i="7"/>
  <c r="J110" i="7" s="1"/>
  <c r="L114" i="7"/>
  <c r="P114" i="7" s="1"/>
  <c r="N104" i="7"/>
  <c r="L117" i="7" s="1"/>
  <c r="Q42" i="7"/>
  <c r="H111" i="7"/>
  <c r="J111" i="7" s="1"/>
  <c r="L110" i="7"/>
  <c r="N110" i="7" s="1"/>
  <c r="P104" i="7"/>
  <c r="J108" i="7"/>
  <c r="P108" i="7"/>
  <c r="L111" i="7"/>
  <c r="P112" i="7" l="1"/>
  <c r="N112" i="7"/>
  <c r="Q43" i="7"/>
  <c r="P110" i="7"/>
  <c r="N114" i="7"/>
  <c r="J92" i="7"/>
  <c r="P117" i="7"/>
  <c r="N117" i="7"/>
  <c r="H115" i="7"/>
  <c r="J93" i="7"/>
  <c r="H116" i="7" s="1"/>
  <c r="J116" i="7" s="1"/>
  <c r="Q91" i="7"/>
  <c r="N111" i="7"/>
  <c r="P111" i="7"/>
  <c r="J115" i="7" l="1"/>
  <c r="J118" i="7" s="1"/>
  <c r="H118" i="7"/>
  <c r="L115" i="7"/>
  <c r="Q92" i="7"/>
  <c r="N93" i="7"/>
  <c r="Q93" i="7" l="1"/>
  <c r="L116" i="7"/>
  <c r="N115" i="7"/>
  <c r="P115" i="7"/>
  <c r="L118" i="7" l="1"/>
  <c r="N118" i="7" s="1"/>
  <c r="P116" i="7"/>
  <c r="P118" i="7" s="1"/>
  <c r="N116" i="7"/>
</calcChain>
</file>

<file path=xl/sharedStrings.xml><?xml version="1.0" encoding="utf-8"?>
<sst xmlns="http://schemas.openxmlformats.org/spreadsheetml/2006/main" count="406" uniqueCount="158">
  <si>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</si>
  <si>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</si>
  <si>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</si>
  <si>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</si>
  <si>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</si>
  <si>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</si>
  <si>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</si>
  <si>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</si>
  <si>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</si>
  <si>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</si>
  <si>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</si>
  <si>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</si>
  <si>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</si>
  <si>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</si>
  <si>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</si>
  <si>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</si>
  <si>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</si>
  <si>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</si>
  <si>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</si>
  <si>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</si>
  <si>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</si>
  <si>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</si>
  <si>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</si>
  <si>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</si>
  <si>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</si>
  <si>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</si>
  <si>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</si>
  <si>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</si>
  <si>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</si>
  <si>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</si>
  <si>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</si>
  <si>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</si>
  <si>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</si>
  <si>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</si>
  <si>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</si>
  <si>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</si>
  <si>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</si>
  <si>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</si>
  <si>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</si>
  <si>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</si>
  <si>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</si>
  <si>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</si>
  <si>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</si>
  <si>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</si>
  <si>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</si>
  <si>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</si>
  <si>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</si>
  <si>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</si>
  <si>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</si>
  <si>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</si>
  <si>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</si>
  <si>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</si>
  <si>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</si>
  <si>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</si>
  <si>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</si>
  <si>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</si>
  <si>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</si>
  <si>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</si>
  <si>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</si>
  <si>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</si>
  <si>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</si>
  <si>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</si>
  <si>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</si>
  <si>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</si>
  <si>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</si>
  <si>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</si>
  <si>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</si>
  <si>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</si>
  <si>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</si>
  <si>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</si>
  <si>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t>停车费、过路费等杂费</t>
  </si>
  <si>
    <t>预估</t>
  </si>
  <si>
    <r>
      <rPr>
        <b/>
        <sz val="9"/>
        <rFont val="Arial"/>
        <family val="2"/>
      </rPr>
      <t xml:space="preserve">OT Charge:
</t>
    </r>
    <r>
      <rPr>
        <b/>
        <sz val="9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</si>
  <si>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</si>
  <si>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</si>
  <si>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</si>
  <si>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</si>
  <si>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</si>
  <si>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</si>
  <si>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</si>
  <si>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</si>
  <si>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</si>
  <si>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</si>
  <si>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</si>
  <si>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</si>
  <si>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</si>
  <si>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</si>
  <si>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</si>
  <si>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</si>
  <si>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</si>
  <si>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</si>
  <si>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</si>
  <si>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</si>
  <si>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</si>
  <si>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</si>
  <si>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</si>
  <si>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</si>
  <si>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</si>
  <si>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</si>
  <si>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</si>
  <si>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</si>
  <si>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</si>
  <si>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</si>
  <si>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</si>
  <si>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</si>
  <si>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</si>
  <si>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</si>
  <si>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</si>
  <si>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</si>
  <si>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</si>
  <si>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</si>
  <si>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</si>
  <si>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</si>
  <si>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</si>
  <si>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</si>
  <si>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</si>
  <si>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</si>
  <si>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</si>
  <si>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</si>
  <si>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</si>
  <si>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t>皮婧羽 15040267225</t>
    <phoneticPr fontId="40" type="noConversion"/>
  </si>
  <si>
    <t>2025.05.22</t>
    <phoneticPr fontId="40" type="noConversion"/>
  </si>
  <si>
    <t>武汉/南京/济南学术交流会</t>
    <phoneticPr fontId="40" type="noConversion"/>
  </si>
  <si>
    <t>武汉/南京/济南</t>
    <phoneticPr fontId="40" type="noConversion"/>
  </si>
  <si>
    <t>2025.05.29</t>
    <phoneticPr fontId="40" type="noConversion"/>
  </si>
  <si>
    <t>南京隽恒酒店6.6日</t>
    <phoneticPr fontId="40" type="noConversion"/>
  </si>
  <si>
    <t>济南美悦云禧酒店6.7日</t>
    <phoneticPr fontId="40" type="noConversion"/>
  </si>
  <si>
    <t>南京隽恒酒店6.6日场租</t>
    <phoneticPr fontId="40" type="noConversion"/>
  </si>
  <si>
    <t>南京隽恒酒店茶歇</t>
    <phoneticPr fontId="40" type="noConversion"/>
  </si>
  <si>
    <t>济南美悦云禧酒店茶歇</t>
    <phoneticPr fontId="40" type="noConversion"/>
  </si>
  <si>
    <t>武汉用餐</t>
    <phoneticPr fontId="40" type="noConversion"/>
  </si>
  <si>
    <t>南京用餐</t>
    <phoneticPr fontId="40" type="noConversion"/>
  </si>
  <si>
    <t>济南用餐</t>
    <phoneticPr fontId="40" type="noConversion"/>
  </si>
  <si>
    <t>实报实销</t>
    <phoneticPr fontId="40" type="noConversion"/>
  </si>
  <si>
    <t>武汉站</t>
    <phoneticPr fontId="40" type="noConversion"/>
  </si>
  <si>
    <t>讲者交通费</t>
    <phoneticPr fontId="40" type="noConversion"/>
  </si>
  <si>
    <t>南京站</t>
    <phoneticPr fontId="40" type="noConversion"/>
  </si>
  <si>
    <t>济南站</t>
    <phoneticPr fontId="40" type="noConversion"/>
  </si>
  <si>
    <t>本地交通费</t>
    <phoneticPr fontId="40" type="noConversion"/>
  </si>
  <si>
    <t>住宿一间</t>
    <phoneticPr fontId="40" type="noConversion"/>
  </si>
  <si>
    <t>晚餐</t>
    <phoneticPr fontId="40" type="noConversion"/>
  </si>
  <si>
    <t>6.7日晚济南酒店内用餐</t>
    <phoneticPr fontId="40" type="noConversion"/>
  </si>
  <si>
    <t>当地嘉宾打车费用</t>
    <phoneticPr fontId="40" type="noConversion"/>
  </si>
  <si>
    <t>赵久良老师高铁费</t>
    <phoneticPr fontId="40" type="noConversion"/>
  </si>
  <si>
    <t>赵久良老师去程机票</t>
    <phoneticPr fontId="40" type="noConversion"/>
  </si>
  <si>
    <t>赵久良交通费</t>
    <phoneticPr fontId="40" type="noConversion"/>
  </si>
  <si>
    <t>南京站晚餐费</t>
    <phoneticPr fontId="40" type="noConversion"/>
  </si>
  <si>
    <t>打印费</t>
    <phoneticPr fontId="40" type="noConversion"/>
  </si>
  <si>
    <t>南京站打印费</t>
    <phoneticPr fontId="40" type="noConversion"/>
  </si>
  <si>
    <t>赵久良老师北京往返武汉机票</t>
    <phoneticPr fontId="40" type="noConversion"/>
  </si>
  <si>
    <t>武汉VOCO酒店7.4日</t>
    <phoneticPr fontId="40" type="noConversion"/>
  </si>
  <si>
    <t>武汉站晚餐2桌</t>
    <phoneticPr fontId="40" type="noConversion"/>
  </si>
  <si>
    <t>武汉站讲者餐费</t>
    <phoneticPr fontId="40" type="noConversion"/>
  </si>
  <si>
    <t>武汉站打印费</t>
    <phoneticPr fontId="40" type="noConversion"/>
  </si>
  <si>
    <t>2025/6.6-7&amp;7.5</t>
    <phoneticPr fontId="40" type="noConversion"/>
  </si>
  <si>
    <t>7.5日晚武汉酒店内用餐</t>
    <phoneticPr fontId="40" type="noConversion"/>
  </si>
  <si>
    <t>制作</t>
    <phoneticPr fontId="40" type="noConversion"/>
  </si>
  <si>
    <t>武汉站-画架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</si>
</sst>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3" x14ac:knownFonts="1">
    <font>
      <sz val="10"/>
      <color theme="1"/>
      <name val="Verdana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10"/>
      <color indexed="10"/>
      <name val="宋体"/>
      <family val="3"/>
      <charset val="134"/>
    </font>
    <font>
      <sz val="9"/>
      <name val="Verdana"/>
      <family val="2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DCE6F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273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vertical="center"/>
      <protection locked="0"/>
    </xf>
    <xf numFmtId="0" fontId="21" fillId="6" borderId="5" xfId="3" applyFont="1" applyFill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23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4" fillId="0" borderId="13" xfId="3" applyFont="1" applyBorder="1" applyAlignment="1" applyProtection="1">
      <alignment vertical="center"/>
      <protection locked="0"/>
    </xf>
    <xf numFmtId="0" fontId="24" fillId="7" borderId="13" xfId="3" applyFont="1" applyFill="1" applyBorder="1" applyAlignment="1" applyProtection="1">
      <alignment vertical="center"/>
      <protection locked="0"/>
    </xf>
    <xf numFmtId="0" fontId="24" fillId="0" borderId="6" xfId="3" applyFont="1" applyBorder="1" applyAlignment="1" applyProtection="1">
      <alignment vertical="center"/>
      <protection locked="0"/>
    </xf>
    <xf numFmtId="0" fontId="24" fillId="7" borderId="6" xfId="3" applyFont="1" applyFill="1" applyBorder="1" applyAlignment="1" applyProtection="1">
      <alignment vertical="center"/>
      <protection locked="0"/>
    </xf>
    <xf numFmtId="0" fontId="25" fillId="0" borderId="0" xfId="4" applyFont="1" applyAlignment="1" applyProtection="1">
      <alignment vertical="center"/>
      <protection locked="0"/>
    </xf>
    <xf numFmtId="176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7" fontId="2" fillId="8" borderId="6" xfId="2" applyFont="1" applyFill="1" applyBorder="1" applyAlignment="1" applyProtection="1">
      <alignment vertical="center"/>
      <protection locked="0"/>
    </xf>
    <xf numFmtId="176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6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7" fontId="2" fillId="5" borderId="6" xfId="2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/>
      <protection locked="0"/>
    </xf>
    <xf numFmtId="176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 wrapText="1"/>
      <protection locked="0"/>
    </xf>
    <xf numFmtId="0" fontId="27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0" borderId="6" xfId="3" applyNumberFormat="1" applyFont="1" applyBorder="1"/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8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6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6" fontId="2" fillId="5" borderId="6" xfId="3" applyNumberFormat="1" applyFont="1" applyFill="1" applyBorder="1" applyAlignment="1" applyProtection="1">
      <alignment vertical="center"/>
      <protection locked="0"/>
    </xf>
    <xf numFmtId="178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43" fontId="2" fillId="9" borderId="25" xfId="3" applyNumberFormat="1" applyFont="1" applyFill="1" applyBorder="1" applyAlignment="1">
      <alignment vertical="center"/>
    </xf>
    <xf numFmtId="176" fontId="7" fillId="9" borderId="28" xfId="3" applyNumberFormat="1" applyFont="1" applyFill="1" applyBorder="1" applyAlignment="1">
      <alignment vertical="center"/>
    </xf>
    <xf numFmtId="176" fontId="7" fillId="3" borderId="6" xfId="3" applyNumberFormat="1" applyFont="1" applyFill="1" applyBorder="1" applyAlignment="1" applyProtection="1">
      <alignment vertical="center"/>
      <protection locked="0"/>
    </xf>
    <xf numFmtId="0" fontId="31" fillId="0" borderId="0" xfId="4" applyFont="1" applyAlignment="1">
      <alignment vertical="center"/>
    </xf>
    <xf numFmtId="0" fontId="41" fillId="6" borderId="5" xfId="3" applyFont="1" applyFill="1" applyBorder="1" applyAlignment="1" applyProtection="1">
      <alignment vertical="center"/>
      <protection locked="0"/>
    </xf>
    <xf numFmtId="58" fontId="21" fillId="6" borderId="6" xfId="3" applyNumberFormat="1" applyFont="1" applyFill="1" applyBorder="1" applyAlignment="1" applyProtection="1">
      <alignment horizontal="left" vertical="center" wrapText="1"/>
      <protection locked="0"/>
    </xf>
    <xf numFmtId="0" fontId="41" fillId="6" borderId="3" xfId="3" applyFont="1" applyFill="1" applyBorder="1" applyAlignment="1" applyProtection="1">
      <alignment horizontal="left" vertical="center"/>
      <protection locked="0"/>
    </xf>
    <xf numFmtId="0" fontId="42" fillId="0" borderId="6" xfId="4" applyFont="1" applyBorder="1" applyAlignment="1" applyProtection="1">
      <alignment vertical="center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17" fontId="5" fillId="2" borderId="3" xfId="3" applyNumberFormat="1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6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42" fillId="0" borderId="6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center" vertical="center"/>
      <protection locked="0"/>
    </xf>
    <xf numFmtId="0" fontId="11" fillId="6" borderId="5" xfId="3" applyFont="1" applyFill="1" applyBorder="1" applyAlignment="1" applyProtection="1">
      <alignment horizontal="center" vertical="center"/>
      <protection locked="0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19" fillId="0" borderId="6" xfId="3" applyNumberFormat="1" applyFont="1" applyBorder="1" applyAlignment="1">
      <alignment horizontal="center" vertical="center"/>
    </xf>
    <xf numFmtId="43" fontId="2" fillId="0" borderId="6" xfId="3" applyNumberFormat="1" applyFont="1" applyBorder="1" applyAlignment="1">
      <alignment horizontal="center" vertical="center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20" fillId="6" borderId="3" xfId="3" applyFont="1" applyFill="1" applyBorder="1" applyAlignment="1" applyProtection="1">
      <alignment horizontal="center" vertical="center"/>
      <protection locked="0"/>
    </xf>
    <xf numFmtId="58" fontId="19" fillId="0" borderId="4" xfId="3" applyNumberFormat="1" applyFont="1" applyBorder="1" applyAlignment="1" applyProtection="1">
      <alignment horizontal="center" vertical="center" wrapText="1"/>
      <protection locked="0"/>
    </xf>
    <xf numFmtId="0" fontId="19" fillId="0" borderId="4" xfId="3" applyFont="1" applyBorder="1" applyAlignment="1" applyProtection="1">
      <alignment horizontal="center" vertical="center"/>
      <protection locked="0"/>
    </xf>
    <xf numFmtId="0" fontId="19" fillId="0" borderId="5" xfId="3" applyFont="1" applyBorder="1" applyAlignment="1" applyProtection="1">
      <alignment horizontal="center" vertical="center"/>
      <protection locked="0"/>
    </xf>
    <xf numFmtId="0" fontId="20" fillId="6" borderId="3" xfId="3" applyFont="1" applyFill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58" fontId="21" fillId="6" borderId="6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3" applyFont="1" applyFill="1" applyBorder="1" applyAlignment="1" applyProtection="1">
      <alignment horizontal="left" vertical="center" wrapText="1"/>
      <protection locked="0"/>
    </xf>
    <xf numFmtId="0" fontId="22" fillId="6" borderId="4" xfId="3" applyFont="1" applyFill="1" applyBorder="1" applyAlignment="1" applyProtection="1">
      <alignment horizontal="left" vertical="center" wrapText="1"/>
      <protection locked="0"/>
    </xf>
    <xf numFmtId="0" fontId="22" fillId="6" borderId="3" xfId="3" applyFont="1" applyFill="1" applyBorder="1" applyAlignment="1" applyProtection="1">
      <alignment horizontal="left" vertical="center" wrapText="1"/>
      <protection locked="0"/>
    </xf>
    <xf numFmtId="58" fontId="21" fillId="6" borderId="3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6" xfId="3" applyFont="1" applyFill="1" applyBorder="1" applyAlignment="1" applyProtection="1">
      <alignment horizontal="center" vertical="center" wrapText="1"/>
      <protection locked="0"/>
    </xf>
    <xf numFmtId="58" fontId="21" fillId="6" borderId="9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11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29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30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7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17" xfId="3" applyNumberFormat="1" applyFont="1" applyFill="1" applyBorder="1" applyAlignment="1" applyProtection="1">
      <alignment horizontal="center" vertical="center" wrapText="1"/>
      <protection locked="0"/>
    </xf>
    <xf numFmtId="58" fontId="21" fillId="6" borderId="31" xfId="3" applyNumberFormat="1" applyFont="1" applyFill="1" applyBorder="1" applyAlignment="1" applyProtection="1">
      <alignment horizontal="left" vertical="center" wrapText="1"/>
      <protection locked="0"/>
    </xf>
    <xf numFmtId="58" fontId="21" fillId="6" borderId="32" xfId="3" applyNumberFormat="1" applyFont="1" applyFill="1" applyBorder="1" applyAlignment="1" applyProtection="1">
      <alignment horizontal="left" vertical="center" wrapText="1"/>
      <protection locked="0"/>
    </xf>
    <xf numFmtId="58" fontId="21" fillId="6" borderId="13" xfId="3" applyNumberFormat="1" applyFont="1" applyFill="1" applyBorder="1" applyAlignment="1" applyProtection="1">
      <alignment horizontal="left" vertical="center" wrapText="1"/>
      <protection locked="0"/>
    </xf>
    <xf numFmtId="0" fontId="21" fillId="6" borderId="9" xfId="3" applyFont="1" applyFill="1" applyBorder="1" applyAlignment="1" applyProtection="1">
      <alignment horizontal="center" vertical="center" wrapText="1"/>
      <protection locked="0"/>
    </xf>
    <xf numFmtId="0" fontId="21" fillId="6" borderId="11" xfId="3" applyFont="1" applyFill="1" applyBorder="1" applyAlignment="1" applyProtection="1">
      <alignment horizontal="center" vertical="center" wrapText="1"/>
      <protection locked="0"/>
    </xf>
    <xf numFmtId="0" fontId="21" fillId="6" borderId="7" xfId="3" applyFont="1" applyFill="1" applyBorder="1" applyAlignment="1" applyProtection="1">
      <alignment horizontal="center" vertical="center" wrapText="1"/>
      <protection locked="0"/>
    </xf>
    <xf numFmtId="0" fontId="21" fillId="6" borderId="17" xfId="3" applyFont="1" applyFill="1" applyBorder="1" applyAlignment="1" applyProtection="1">
      <alignment horizontal="center" vertical="center" wrapText="1"/>
      <protection locked="0"/>
    </xf>
    <xf numFmtId="0" fontId="41" fillId="6" borderId="3" xfId="3" applyFont="1" applyFill="1" applyBorder="1" applyAlignment="1" applyProtection="1">
      <alignment horizontal="left" vertical="center"/>
      <protection locked="0"/>
    </xf>
    <xf numFmtId="0" fontId="41" fillId="6" borderId="4" xfId="3" applyFont="1" applyFill="1" applyBorder="1" applyAlignment="1" applyProtection="1">
      <alignment horizontal="center" vertical="center"/>
      <protection locked="0"/>
    </xf>
    <xf numFmtId="0" fontId="41" fillId="6" borderId="3" xfId="3" applyFont="1" applyFill="1" applyBorder="1" applyAlignment="1" applyProtection="1">
      <alignment horizontal="center" vertical="center"/>
      <protection locked="0"/>
    </xf>
    <xf numFmtId="0" fontId="18" fillId="6" borderId="5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8" fillId="6" borderId="3" xfId="3" applyFont="1" applyFill="1" applyBorder="1" applyAlignment="1" applyProtection="1">
      <alignment horizontal="left" vertical="center"/>
      <protection locked="0"/>
    </xf>
    <xf numFmtId="0" fontId="28" fillId="6" borderId="4" xfId="3" applyFont="1" applyFill="1" applyBorder="1" applyAlignment="1" applyProtection="1">
      <alignment horizontal="left" vertical="center"/>
      <protection locked="0"/>
    </xf>
    <xf numFmtId="0" fontId="28" fillId="6" borderId="5" xfId="3" applyFont="1" applyFill="1" applyBorder="1" applyAlignment="1" applyProtection="1">
      <alignment horizontal="left" vertical="center"/>
      <protection locked="0"/>
    </xf>
    <xf numFmtId="0" fontId="29" fillId="0" borderId="3" xfId="4" applyFont="1" applyBorder="1" applyAlignment="1" applyProtection="1">
      <alignment horizontal="left"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29" fillId="0" borderId="5" xfId="4" applyFont="1" applyBorder="1" applyAlignment="1" applyProtection="1">
      <alignment horizontal="left" vertical="center" wrapText="1"/>
      <protection locked="0"/>
    </xf>
    <xf numFmtId="0" fontId="14" fillId="5" borderId="1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6" fontId="2" fillId="0" borderId="15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2" fontId="2" fillId="0" borderId="15" xfId="4" applyNumberFormat="1" applyFont="1" applyBorder="1" applyAlignment="1">
      <alignment horizontal="center" vertical="center"/>
    </xf>
    <xf numFmtId="2" fontId="2" fillId="0" borderId="20" xfId="4" applyNumberFormat="1" applyFont="1" applyBorder="1" applyAlignment="1">
      <alignment horizontal="center" vertical="center"/>
    </xf>
    <xf numFmtId="176" fontId="2" fillId="8" borderId="15" xfId="4" applyNumberFormat="1" applyFont="1" applyFill="1" applyBorder="1" applyAlignment="1">
      <alignment horizontal="center" vertical="center"/>
    </xf>
    <xf numFmtId="176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176" fontId="2" fillId="5" borderId="15" xfId="4" applyNumberFormat="1" applyFont="1" applyFill="1" applyBorder="1" applyAlignment="1">
      <alignment horizontal="center" vertical="center"/>
    </xf>
    <xf numFmtId="176" fontId="2" fillId="5" borderId="20" xfId="4" applyNumberFormat="1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176" fontId="7" fillId="0" borderId="21" xfId="4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6" xfId="4" applyNumberFormat="1" applyFont="1" applyBorder="1" applyAlignment="1">
      <alignment horizontal="center" vertical="center"/>
    </xf>
    <xf numFmtId="176" fontId="30" fillId="8" borderId="21" xfId="4" applyNumberFormat="1" applyFont="1" applyFill="1" applyBorder="1" applyAlignment="1">
      <alignment horizontal="center" vertical="center"/>
    </xf>
    <xf numFmtId="176" fontId="30" fillId="8" borderId="27" xfId="4" applyNumberFormat="1" applyFont="1" applyFill="1" applyBorder="1" applyAlignment="1">
      <alignment horizontal="center" vertical="center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9"/>
  <sheetViews>
    <sheetView tabSelected="1" topLeftCell="A68" zoomScale="70" zoomScaleNormal="70" workbookViewId="0">
      <selection activeCell="L118" sqref="L118:M118"/>
    </sheetView>
  </sheetViews>
  <sheetFormatPr defaultColWidth="8.46875" defaultRowHeight="15.75" x14ac:dyDescent="0.3"/>
  <cols>
    <col min="1" max="1" width="4.234375" style="3" customWidth="1"/>
    <col min="2" max="2" width="9.41015625" style="3" customWidth="1"/>
    <col min="3" max="3" width="11.1171875" style="3" customWidth="1"/>
    <col min="4" max="4" width="11.05859375" style="3" customWidth="1"/>
    <col min="5" max="5" width="23.5273437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64453125" style="3" customWidth="1"/>
    <col min="14" max="14" width="19.5859375" style="3" customWidth="1"/>
    <col min="15" max="15" width="11.76171875" style="3" customWidth="1"/>
    <col min="16" max="16" width="11.29296875" style="3" customWidth="1"/>
    <col min="17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x14ac:dyDescent="0.3"/>
    <row r="2" spans="1:20" ht="50.25" customHeight="1" x14ac:dyDescent="0.3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20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1"/>
      <c r="T3" s="41"/>
    </row>
    <row r="4" spans="1:20" ht="15.75" customHeight="1" x14ac:dyDescent="0.3">
      <c r="A4" s="118" t="s">
        <v>1</v>
      </c>
      <c r="B4" s="119"/>
      <c r="C4" s="119"/>
      <c r="D4" s="119"/>
      <c r="E4" s="120"/>
      <c r="F4" s="101" t="s">
        <v>2</v>
      </c>
      <c r="G4" s="102"/>
      <c r="H4" s="102"/>
      <c r="I4" s="102"/>
      <c r="J4" s="102"/>
      <c r="K4" s="103"/>
      <c r="L4" s="33"/>
      <c r="M4" s="34"/>
      <c r="N4" s="4"/>
      <c r="O4" s="35" t="s">
        <v>3</v>
      </c>
      <c r="P4" s="36" t="s">
        <v>4</v>
      </c>
    </row>
    <row r="5" spans="1:20" ht="15.75" customHeight="1" x14ac:dyDescent="0.3">
      <c r="A5" s="118" t="s">
        <v>5</v>
      </c>
      <c r="B5" s="119"/>
      <c r="C5" s="119"/>
      <c r="D5" s="119"/>
      <c r="E5" s="120"/>
      <c r="F5" s="101" t="s">
        <v>6</v>
      </c>
      <c r="G5" s="102"/>
      <c r="H5" s="102"/>
      <c r="I5" s="102"/>
      <c r="J5" s="102"/>
      <c r="K5" s="103"/>
      <c r="L5" s="33"/>
      <c r="M5" s="5" t="s">
        <v>7</v>
      </c>
      <c r="N5" s="7"/>
      <c r="O5" s="37">
        <v>2</v>
      </c>
      <c r="P5" s="38">
        <v>3</v>
      </c>
    </row>
    <row r="6" spans="1:20" ht="15.75" customHeight="1" x14ac:dyDescent="0.3">
      <c r="A6" s="5" t="s">
        <v>8</v>
      </c>
      <c r="B6" s="6"/>
      <c r="C6" s="6"/>
      <c r="D6" s="6"/>
      <c r="E6" s="7"/>
      <c r="F6" s="101" t="s">
        <v>121</v>
      </c>
      <c r="G6" s="102"/>
      <c r="H6" s="102"/>
      <c r="I6" s="102"/>
      <c r="J6" s="102"/>
      <c r="K6" s="103"/>
      <c r="L6" s="33"/>
      <c r="M6" s="5" t="s">
        <v>9</v>
      </c>
      <c r="N6" s="7"/>
      <c r="O6" s="39">
        <v>30</v>
      </c>
      <c r="P6" s="40">
        <v>50</v>
      </c>
    </row>
    <row r="7" spans="1:20" ht="15.75" customHeight="1" x14ac:dyDescent="0.3">
      <c r="A7" s="5" t="s">
        <v>10</v>
      </c>
      <c r="B7" s="6"/>
      <c r="C7" s="6"/>
      <c r="D7" s="6"/>
      <c r="E7" s="7"/>
      <c r="F7" s="101" t="s">
        <v>124</v>
      </c>
      <c r="G7" s="102"/>
      <c r="H7" s="102"/>
      <c r="I7" s="102"/>
      <c r="J7" s="102"/>
      <c r="K7" s="103"/>
      <c r="L7" s="33"/>
      <c r="S7" s="41"/>
      <c r="T7" s="41"/>
    </row>
    <row r="8" spans="1:20" ht="15.75" customHeight="1" x14ac:dyDescent="0.3">
      <c r="A8" s="5" t="s">
        <v>11</v>
      </c>
      <c r="B8" s="6"/>
      <c r="C8" s="6"/>
      <c r="D8" s="6"/>
      <c r="E8" s="7"/>
      <c r="F8" s="98" t="s">
        <v>120</v>
      </c>
      <c r="G8" s="99"/>
      <c r="H8" s="99"/>
      <c r="I8" s="99"/>
      <c r="J8" s="99"/>
      <c r="K8" s="100"/>
      <c r="L8" s="33"/>
      <c r="R8" s="41"/>
      <c r="S8" s="4"/>
    </row>
    <row r="9" spans="1:20" ht="15.75" customHeight="1" x14ac:dyDescent="0.3">
      <c r="A9" s="5" t="s">
        <v>12</v>
      </c>
      <c r="B9" s="6"/>
      <c r="C9" s="6"/>
      <c r="D9" s="6"/>
      <c r="E9" s="7"/>
      <c r="F9" s="121" t="s">
        <v>13</v>
      </c>
      <c r="G9" s="102"/>
      <c r="H9" s="102"/>
      <c r="I9" s="102"/>
      <c r="J9" s="102"/>
      <c r="K9" s="103"/>
      <c r="L9" s="33"/>
      <c r="Q9" s="4"/>
      <c r="R9" s="41"/>
      <c r="S9" s="4"/>
    </row>
    <row r="10" spans="1:20" ht="15.75" customHeight="1" x14ac:dyDescent="0.3">
      <c r="A10" s="97" t="s">
        <v>14</v>
      </c>
      <c r="B10" s="97"/>
      <c r="C10" s="97"/>
      <c r="D10" s="97"/>
      <c r="E10" s="97"/>
      <c r="F10" s="98" t="s">
        <v>122</v>
      </c>
      <c r="G10" s="99"/>
      <c r="H10" s="99"/>
      <c r="I10" s="99"/>
      <c r="J10" s="99"/>
      <c r="K10" s="100"/>
      <c r="L10" s="33"/>
      <c r="Q10" s="41"/>
      <c r="R10" s="41"/>
      <c r="S10" s="41"/>
      <c r="T10" s="4"/>
    </row>
    <row r="11" spans="1:20" ht="15.75" customHeight="1" x14ac:dyDescent="0.3">
      <c r="A11" s="97" t="s">
        <v>15</v>
      </c>
      <c r="B11" s="97"/>
      <c r="C11" s="97"/>
      <c r="D11" s="97"/>
      <c r="E11" s="97"/>
      <c r="F11" s="101" t="s">
        <v>123</v>
      </c>
      <c r="G11" s="102"/>
      <c r="H11" s="102"/>
      <c r="I11" s="102"/>
      <c r="J11" s="102"/>
      <c r="K11" s="103"/>
      <c r="L11" s="33"/>
      <c r="Q11" s="41"/>
      <c r="R11" s="41"/>
      <c r="S11" s="41"/>
      <c r="T11" s="4"/>
    </row>
    <row r="12" spans="1:20" ht="15.75" customHeight="1" x14ac:dyDescent="0.3">
      <c r="A12" s="97" t="s">
        <v>16</v>
      </c>
      <c r="B12" s="97"/>
      <c r="C12" s="97"/>
      <c r="D12" s="97"/>
      <c r="E12" s="97"/>
      <c r="F12" s="104" t="s">
        <v>154</v>
      </c>
      <c r="G12" s="102"/>
      <c r="H12" s="102"/>
      <c r="I12" s="102"/>
      <c r="J12" s="102"/>
      <c r="K12" s="103"/>
      <c r="L12" s="33"/>
      <c r="Q12" s="41"/>
      <c r="R12" s="41"/>
      <c r="S12" s="41"/>
      <c r="T12" s="4"/>
    </row>
    <row r="13" spans="1:20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33"/>
      <c r="M13" s="41"/>
      <c r="N13" s="41"/>
      <c r="O13" s="41"/>
      <c r="P13" s="41"/>
      <c r="Q13" s="41"/>
      <c r="R13" s="41"/>
      <c r="S13" s="41"/>
      <c r="T13" s="4"/>
    </row>
    <row r="14" spans="1:20" ht="19.5" hidden="1" customHeight="1" x14ac:dyDescent="0.3">
      <c r="A14" s="105" t="s">
        <v>17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41"/>
      <c r="T14" s="4"/>
    </row>
    <row r="15" spans="1:20" ht="16.5" hidden="1" customHeight="1" x14ac:dyDescent="0.3">
      <c r="A15" s="107" t="s">
        <v>18</v>
      </c>
      <c r="B15" s="108"/>
      <c r="C15" s="108"/>
      <c r="D15" s="108"/>
      <c r="E15" s="108"/>
      <c r="F15" s="107" t="s">
        <v>19</v>
      </c>
      <c r="G15" s="108"/>
      <c r="H15" s="108"/>
      <c r="I15" s="108"/>
      <c r="J15" s="109"/>
      <c r="K15" s="110" t="s">
        <v>20</v>
      </c>
      <c r="L15" s="111"/>
      <c r="M15" s="111"/>
      <c r="N15" s="111"/>
      <c r="O15" s="112" t="s">
        <v>21</v>
      </c>
      <c r="P15" s="113"/>
      <c r="Q15" s="114"/>
      <c r="R15" s="16" t="s">
        <v>22</v>
      </c>
      <c r="S15" s="56"/>
      <c r="T15" s="56"/>
    </row>
    <row r="16" spans="1:20" s="2" customFormat="1" ht="17.25" hidden="1" customHeight="1" x14ac:dyDescent="0.3">
      <c r="A16" s="91" t="s">
        <v>23</v>
      </c>
      <c r="B16" s="92"/>
      <c r="C16" s="92"/>
      <c r="D16" s="92"/>
      <c r="E16" s="93"/>
      <c r="F16" s="10" t="s">
        <v>24</v>
      </c>
      <c r="G16" s="11"/>
      <c r="H16" s="11"/>
      <c r="I16" s="11"/>
      <c r="J16" s="42"/>
      <c r="K16" s="43"/>
      <c r="L16" s="43"/>
      <c r="M16" s="44"/>
      <c r="N16" s="45"/>
      <c r="O16" s="46">
        <f>M16-I16</f>
        <v>0</v>
      </c>
      <c r="P16" s="46">
        <f>O16*L16*K16</f>
        <v>0</v>
      </c>
      <c r="Q16" s="46">
        <f>N16-J16</f>
        <v>0</v>
      </c>
      <c r="R16" s="57"/>
    </row>
    <row r="17" spans="1:20" s="2" customFormat="1" ht="17.25" hidden="1" customHeight="1" x14ac:dyDescent="0.3">
      <c r="A17" s="94" t="s">
        <v>25</v>
      </c>
      <c r="B17" s="95"/>
      <c r="C17" s="95"/>
      <c r="D17" s="95"/>
      <c r="E17" s="96"/>
      <c r="F17" s="12"/>
      <c r="G17" s="11"/>
      <c r="H17" s="11"/>
      <c r="I17" s="11"/>
      <c r="J17" s="42">
        <f>I16*F17</f>
        <v>0</v>
      </c>
      <c r="K17" s="47"/>
      <c r="L17" s="48"/>
      <c r="M17" s="47"/>
      <c r="N17" s="49">
        <f>M16*F17</f>
        <v>0</v>
      </c>
      <c r="O17" s="46">
        <f>M17-I17</f>
        <v>0</v>
      </c>
      <c r="P17" s="46">
        <f>O17*L17*K17</f>
        <v>0</v>
      </c>
      <c r="Q17" s="46">
        <f>N17-J17</f>
        <v>0</v>
      </c>
      <c r="R17" s="57"/>
    </row>
    <row r="18" spans="1:20" ht="21.75" customHeight="1" x14ac:dyDescent="0.3">
      <c r="A18" s="122" t="s">
        <v>26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56"/>
      <c r="T18" s="56"/>
    </row>
    <row r="19" spans="1:20" s="2" customFormat="1" ht="15.75" customHeight="1" x14ac:dyDescent="0.3">
      <c r="A19" s="13">
        <v>1</v>
      </c>
      <c r="B19" s="124" t="s">
        <v>27</v>
      </c>
      <c r="C19" s="125"/>
      <c r="D19" s="125"/>
      <c r="E19" s="12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127"/>
      <c r="B20" s="127"/>
      <c r="C20" s="127"/>
      <c r="D20" s="127"/>
      <c r="E20" s="127"/>
      <c r="F20" s="15"/>
      <c r="G20" s="16" t="s">
        <v>28</v>
      </c>
      <c r="H20" s="16" t="s">
        <v>28</v>
      </c>
      <c r="I20" s="16" t="s">
        <v>28</v>
      </c>
      <c r="J20" s="16" t="s">
        <v>28</v>
      </c>
      <c r="K20" s="25" t="s">
        <v>29</v>
      </c>
      <c r="L20" s="25" t="s">
        <v>29</v>
      </c>
      <c r="M20" s="25" t="s">
        <v>30</v>
      </c>
      <c r="N20" s="50" t="s">
        <v>31</v>
      </c>
      <c r="O20" s="16" t="s">
        <v>32</v>
      </c>
      <c r="P20" s="16" t="s">
        <v>33</v>
      </c>
      <c r="Q20" s="58" t="s">
        <v>34</v>
      </c>
      <c r="R20" s="16" t="s">
        <v>22</v>
      </c>
    </row>
    <row r="21" spans="1:20" s="2" customFormat="1" ht="39.75" customHeight="1" x14ac:dyDescent="0.3">
      <c r="A21" s="128" t="s">
        <v>35</v>
      </c>
      <c r="B21" s="128"/>
      <c r="C21" s="128"/>
      <c r="D21" s="128"/>
      <c r="E21" s="128"/>
      <c r="F21" s="17" t="s">
        <v>36</v>
      </c>
      <c r="G21" s="17" t="s">
        <v>37</v>
      </c>
      <c r="H21" s="17" t="s">
        <v>38</v>
      </c>
      <c r="I21" s="17" t="s">
        <v>39</v>
      </c>
      <c r="J21" s="17" t="s">
        <v>40</v>
      </c>
      <c r="K21" s="17" t="s">
        <v>41</v>
      </c>
      <c r="L21" s="17" t="s">
        <v>42</v>
      </c>
      <c r="M21" s="17" t="s">
        <v>43</v>
      </c>
      <c r="N21" s="17" t="s">
        <v>44</v>
      </c>
      <c r="O21" s="17" t="s">
        <v>45</v>
      </c>
      <c r="P21" s="17" t="s">
        <v>33</v>
      </c>
      <c r="Q21" s="53" t="s">
        <v>46</v>
      </c>
      <c r="R21" s="31"/>
    </row>
    <row r="22" spans="1:20" s="2" customFormat="1" ht="23.55" customHeight="1" x14ac:dyDescent="0.3">
      <c r="A22" s="129" t="s">
        <v>47</v>
      </c>
      <c r="B22" s="130"/>
      <c r="C22" s="130"/>
      <c r="D22" s="131"/>
      <c r="E22" s="132"/>
      <c r="F22" s="18"/>
      <c r="G22" s="19"/>
      <c r="H22" s="20"/>
      <c r="I22" s="18"/>
      <c r="J22" s="51"/>
      <c r="K22" s="47"/>
      <c r="L22" s="48"/>
      <c r="M22" s="47"/>
      <c r="N22" s="52">
        <f>M22*L22*K22</f>
        <v>0</v>
      </c>
      <c r="O22" s="46">
        <f>M22-I22</f>
        <v>0</v>
      </c>
      <c r="P22" s="46">
        <f>O22*L22*K22</f>
        <v>0</v>
      </c>
      <c r="Q22" s="46">
        <f>N22-J22</f>
        <v>0</v>
      </c>
      <c r="R22" s="59"/>
    </row>
    <row r="23" spans="1:20" s="2" customFormat="1" ht="24.5" customHeight="1" x14ac:dyDescent="0.3">
      <c r="A23" s="133" t="s">
        <v>48</v>
      </c>
      <c r="B23" s="134"/>
      <c r="C23" s="134"/>
      <c r="D23" s="135" t="s">
        <v>125</v>
      </c>
      <c r="E23" s="136"/>
      <c r="F23" s="18"/>
      <c r="G23" s="19">
        <v>5</v>
      </c>
      <c r="H23" s="20">
        <v>1</v>
      </c>
      <c r="I23" s="18">
        <v>460</v>
      </c>
      <c r="J23" s="51">
        <f>G23*H23*I23</f>
        <v>2300</v>
      </c>
      <c r="K23" s="47">
        <v>1</v>
      </c>
      <c r="L23" s="48">
        <v>1</v>
      </c>
      <c r="M23" s="47">
        <v>420</v>
      </c>
      <c r="N23" s="52">
        <f t="shared" ref="N23:N24" si="0">M23*L23*K23</f>
        <v>420</v>
      </c>
      <c r="O23" s="46">
        <f t="shared" ref="O23:O24" si="1">M23-I23</f>
        <v>-40</v>
      </c>
      <c r="P23" s="46">
        <f t="shared" ref="P23:P24" si="2">O23*L23*K23</f>
        <v>-40</v>
      </c>
      <c r="Q23" s="46">
        <f t="shared" ref="Q23:Q24" si="3">N23-J23</f>
        <v>-1880</v>
      </c>
      <c r="R23" s="59" t="s">
        <v>139</v>
      </c>
    </row>
    <row r="24" spans="1:20" s="2" customFormat="1" ht="24.5" customHeight="1" x14ac:dyDescent="0.3">
      <c r="A24" s="133" t="s">
        <v>48</v>
      </c>
      <c r="B24" s="134"/>
      <c r="C24" s="134"/>
      <c r="D24" s="135" t="s">
        <v>150</v>
      </c>
      <c r="E24" s="136"/>
      <c r="F24" s="18"/>
      <c r="G24" s="19">
        <v>3</v>
      </c>
      <c r="H24" s="20">
        <v>1</v>
      </c>
      <c r="I24" s="18">
        <v>520</v>
      </c>
      <c r="J24" s="51">
        <f t="shared" ref="J24" si="4">G24*H24*I24</f>
        <v>1560</v>
      </c>
      <c r="K24" s="47">
        <v>1</v>
      </c>
      <c r="L24" s="48">
        <v>1</v>
      </c>
      <c r="M24" s="47">
        <v>530</v>
      </c>
      <c r="N24" s="52">
        <f t="shared" si="0"/>
        <v>530</v>
      </c>
      <c r="O24" s="46">
        <f t="shared" si="1"/>
        <v>10</v>
      </c>
      <c r="P24" s="46">
        <f t="shared" si="2"/>
        <v>10</v>
      </c>
      <c r="Q24" s="46">
        <f t="shared" si="3"/>
        <v>-1030</v>
      </c>
      <c r="R24" s="59" t="s">
        <v>139</v>
      </c>
    </row>
    <row r="25" spans="1:20" s="2" customFormat="1" ht="21.5" customHeight="1" x14ac:dyDescent="0.3">
      <c r="A25" s="155" t="s">
        <v>49</v>
      </c>
      <c r="B25" s="156"/>
      <c r="C25" s="156"/>
      <c r="D25" s="156"/>
      <c r="E25" s="157"/>
      <c r="F25" s="158"/>
      <c r="G25" s="159"/>
      <c r="H25" s="159"/>
      <c r="I25" s="159"/>
      <c r="J25" s="160"/>
      <c r="K25" s="17"/>
      <c r="L25" s="21"/>
      <c r="M25" s="17"/>
      <c r="N25" s="17"/>
      <c r="O25" s="46">
        <f>M25-I25</f>
        <v>0</v>
      </c>
      <c r="P25" s="46">
        <f>O25*L25*K25</f>
        <v>0</v>
      </c>
      <c r="Q25" s="46">
        <f>N25-J25</f>
        <v>0</v>
      </c>
      <c r="R25" s="57"/>
    </row>
    <row r="26" spans="1:20" s="2" customFormat="1" ht="25.05" customHeight="1" x14ac:dyDescent="0.3">
      <c r="A26" s="146" t="s">
        <v>50</v>
      </c>
      <c r="B26" s="147"/>
      <c r="C26" s="147"/>
      <c r="D26" s="147"/>
      <c r="E26" s="148"/>
      <c r="F26" s="161"/>
      <c r="G26" s="161"/>
      <c r="H26" s="161"/>
      <c r="I26" s="161"/>
      <c r="J26" s="42">
        <f>SUM(J22:J25)</f>
        <v>3860</v>
      </c>
      <c r="K26" s="43"/>
      <c r="L26" s="43"/>
      <c r="M26" s="44"/>
      <c r="N26" s="49">
        <f>SUM(N22:N25)</f>
        <v>950</v>
      </c>
      <c r="O26" s="46">
        <f>M26-I26</f>
        <v>0</v>
      </c>
      <c r="P26" s="46">
        <f>O26*L26*K26</f>
        <v>0</v>
      </c>
      <c r="Q26" s="60">
        <f>N26-J26</f>
        <v>-2910</v>
      </c>
      <c r="R26" s="57"/>
    </row>
    <row r="27" spans="1:20" s="2" customFormat="1" ht="16.05" customHeight="1" x14ac:dyDescent="0.3">
      <c r="A27" s="13">
        <v>2</v>
      </c>
      <c r="B27" s="124" t="s">
        <v>51</v>
      </c>
      <c r="C27" s="125"/>
      <c r="D27" s="125"/>
      <c r="E27" s="12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0" s="2" customFormat="1" ht="19.05" customHeight="1" x14ac:dyDescent="0.3">
      <c r="A28" s="162"/>
      <c r="B28" s="163"/>
      <c r="C28" s="163"/>
      <c r="D28" s="163"/>
      <c r="E28" s="164"/>
      <c r="F28" s="15"/>
      <c r="G28" s="16" t="s">
        <v>28</v>
      </c>
      <c r="H28" s="16" t="s">
        <v>28</v>
      </c>
      <c r="I28" s="16" t="s">
        <v>28</v>
      </c>
      <c r="J28" s="50" t="s">
        <v>28</v>
      </c>
      <c r="K28" s="25" t="s">
        <v>29</v>
      </c>
      <c r="L28" s="25" t="s">
        <v>29</v>
      </c>
      <c r="M28" s="25" t="s">
        <v>30</v>
      </c>
      <c r="N28" s="50" t="s">
        <v>31</v>
      </c>
      <c r="O28" s="16" t="s">
        <v>32</v>
      </c>
      <c r="P28" s="16" t="s">
        <v>33</v>
      </c>
      <c r="Q28" s="58" t="s">
        <v>34</v>
      </c>
      <c r="R28" s="16" t="s">
        <v>22</v>
      </c>
    </row>
    <row r="29" spans="1:20" s="2" customFormat="1" ht="38.25" x14ac:dyDescent="0.3">
      <c r="A29" s="165" t="s">
        <v>52</v>
      </c>
      <c r="B29" s="166"/>
      <c r="C29" s="166"/>
      <c r="D29" s="166"/>
      <c r="E29" s="167"/>
      <c r="F29" s="17" t="s">
        <v>36</v>
      </c>
      <c r="G29" s="17" t="s">
        <v>53</v>
      </c>
      <c r="H29" s="17" t="s">
        <v>54</v>
      </c>
      <c r="I29" s="17" t="s">
        <v>39</v>
      </c>
      <c r="J29" s="53" t="s">
        <v>40</v>
      </c>
      <c r="K29" s="17" t="s">
        <v>55</v>
      </c>
      <c r="L29" s="17" t="s">
        <v>56</v>
      </c>
      <c r="M29" s="17" t="s">
        <v>43</v>
      </c>
      <c r="N29" s="53" t="s">
        <v>44</v>
      </c>
      <c r="O29" s="17" t="s">
        <v>45</v>
      </c>
      <c r="P29" s="17" t="s">
        <v>33</v>
      </c>
      <c r="Q29" s="53" t="s">
        <v>46</v>
      </c>
      <c r="R29" s="31"/>
    </row>
    <row r="30" spans="1:20" s="2" customFormat="1" ht="26.65" customHeight="1" x14ac:dyDescent="0.3">
      <c r="A30" s="89" t="s">
        <v>140</v>
      </c>
      <c r="B30" s="22"/>
      <c r="C30" s="139" t="s">
        <v>141</v>
      </c>
      <c r="D30" s="139"/>
      <c r="E30" s="142"/>
      <c r="F30" s="23" t="s">
        <v>24</v>
      </c>
      <c r="G30" s="19"/>
      <c r="H30" s="20"/>
      <c r="I30" s="18"/>
      <c r="J30" s="51">
        <f>G30*H30*I30</f>
        <v>0</v>
      </c>
      <c r="K30" s="47">
        <v>1</v>
      </c>
      <c r="L30" s="48">
        <v>1</v>
      </c>
      <c r="M30" s="47">
        <v>2342</v>
      </c>
      <c r="N30" s="52">
        <f>M30*L30*K30</f>
        <v>2342</v>
      </c>
      <c r="O30" s="46">
        <f>M30-I30</f>
        <v>2342</v>
      </c>
      <c r="P30" s="46">
        <f>O30*L30*K30</f>
        <v>2342</v>
      </c>
      <c r="Q30" s="46">
        <f>N30-J30</f>
        <v>2342</v>
      </c>
      <c r="R30" s="61"/>
    </row>
    <row r="31" spans="1:20" s="2" customFormat="1" ht="26.65" customHeight="1" x14ac:dyDescent="0.3">
      <c r="A31" s="89" t="s">
        <v>140</v>
      </c>
      <c r="B31" s="22"/>
      <c r="C31" s="139" t="s">
        <v>155</v>
      </c>
      <c r="D31" s="139"/>
      <c r="E31" s="142"/>
      <c r="F31" s="23" t="s">
        <v>24</v>
      </c>
      <c r="G31" s="19"/>
      <c r="H31" s="20"/>
      <c r="I31" s="18"/>
      <c r="J31" s="51">
        <f>G31*H31*I31</f>
        <v>0</v>
      </c>
      <c r="K31" s="47">
        <v>2</v>
      </c>
      <c r="L31" s="48">
        <v>1</v>
      </c>
      <c r="M31" s="47">
        <v>1536</v>
      </c>
      <c r="N31" s="52">
        <f>M31*L31*K31</f>
        <v>3072</v>
      </c>
      <c r="O31" s="46">
        <f>M31-I31</f>
        <v>1536</v>
      </c>
      <c r="P31" s="46">
        <f>O31*L31*K31</f>
        <v>3072</v>
      </c>
      <c r="Q31" s="46">
        <f>N31-J31</f>
        <v>3072</v>
      </c>
      <c r="R31" s="61" t="s">
        <v>151</v>
      </c>
    </row>
    <row r="32" spans="1:20" s="2" customFormat="1" ht="15.75" customHeight="1" x14ac:dyDescent="0.3">
      <c r="A32" s="137" t="s">
        <v>57</v>
      </c>
      <c r="B32" s="138"/>
      <c r="C32" s="139"/>
      <c r="D32" s="140"/>
      <c r="E32" s="141"/>
      <c r="F32" s="23" t="s">
        <v>24</v>
      </c>
      <c r="G32" s="19"/>
      <c r="H32" s="20"/>
      <c r="I32" s="18"/>
      <c r="J32" s="51">
        <f>G32*H32*I32</f>
        <v>0</v>
      </c>
      <c r="K32" s="17"/>
      <c r="L32" s="21"/>
      <c r="M32" s="17"/>
      <c r="N32" s="17"/>
      <c r="O32" s="17"/>
      <c r="P32" s="17"/>
      <c r="Q32" s="17"/>
      <c r="R32" s="59"/>
    </row>
    <row r="33" spans="1:18" s="2" customFormat="1" ht="15" customHeight="1" x14ac:dyDescent="0.3">
      <c r="A33" s="143" t="s">
        <v>49</v>
      </c>
      <c r="B33" s="143"/>
      <c r="C33" s="143"/>
      <c r="D33" s="143"/>
      <c r="E33" s="143"/>
      <c r="F33" s="144"/>
      <c r="G33" s="145"/>
      <c r="H33" s="145"/>
      <c r="I33" s="145"/>
      <c r="J33" s="145"/>
      <c r="K33" s="17"/>
      <c r="L33" s="21"/>
      <c r="M33" s="17"/>
      <c r="N33" s="17"/>
      <c r="O33" s="17"/>
      <c r="P33" s="17"/>
      <c r="Q33" s="17"/>
      <c r="R33" s="59"/>
    </row>
    <row r="34" spans="1:18" s="2" customFormat="1" ht="16.5" customHeight="1" x14ac:dyDescent="0.3">
      <c r="A34" s="146" t="s">
        <v>58</v>
      </c>
      <c r="B34" s="147"/>
      <c r="C34" s="147"/>
      <c r="D34" s="147"/>
      <c r="E34" s="148"/>
      <c r="F34" s="24"/>
      <c r="G34" s="11"/>
      <c r="H34" s="11"/>
      <c r="I34" s="54"/>
      <c r="J34" s="42">
        <f>SUM(J30:J33)</f>
        <v>0</v>
      </c>
      <c r="K34" s="43"/>
      <c r="L34" s="43"/>
      <c r="M34" s="44"/>
      <c r="N34" s="49">
        <f>SUM(N30:N33)</f>
        <v>5414</v>
      </c>
      <c r="O34" s="46">
        <f t="shared" ref="O34:O40" si="5">M34-I34</f>
        <v>0</v>
      </c>
      <c r="P34" s="46">
        <f t="shared" ref="P34:P40" si="6">O34*L34*K34</f>
        <v>0</v>
      </c>
      <c r="Q34" s="60">
        <f>N34-J34</f>
        <v>5414</v>
      </c>
      <c r="R34" s="57"/>
    </row>
    <row r="35" spans="1:18" s="2" customFormat="1" ht="15" customHeight="1" x14ac:dyDescent="0.3">
      <c r="A35" s="25">
        <v>3</v>
      </c>
      <c r="B35" s="149" t="s">
        <v>59</v>
      </c>
      <c r="C35" s="150"/>
      <c r="D35" s="150"/>
      <c r="E35" s="151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s="2" customFormat="1" ht="13.15" x14ac:dyDescent="0.3">
      <c r="A36" s="152"/>
      <c r="B36" s="153"/>
      <c r="C36" s="153"/>
      <c r="D36" s="153"/>
      <c r="E36" s="154"/>
      <c r="F36" s="15"/>
      <c r="G36" s="16" t="s">
        <v>28</v>
      </c>
      <c r="H36" s="16" t="s">
        <v>28</v>
      </c>
      <c r="I36" s="16" t="s">
        <v>28</v>
      </c>
      <c r="J36" s="50" t="s">
        <v>28</v>
      </c>
      <c r="K36" s="25" t="s">
        <v>29</v>
      </c>
      <c r="L36" s="25" t="s">
        <v>29</v>
      </c>
      <c r="M36" s="25" t="s">
        <v>30</v>
      </c>
      <c r="N36" s="50" t="s">
        <v>31</v>
      </c>
      <c r="O36" s="16" t="s">
        <v>32</v>
      </c>
      <c r="P36" s="16" t="s">
        <v>33</v>
      </c>
      <c r="Q36" s="58" t="s">
        <v>34</v>
      </c>
      <c r="R36" s="16" t="s">
        <v>22</v>
      </c>
    </row>
    <row r="37" spans="1:18" s="2" customFormat="1" ht="38.25" x14ac:dyDescent="0.3">
      <c r="A37" s="168" t="s">
        <v>60</v>
      </c>
      <c r="B37" s="169"/>
      <c r="C37" s="169"/>
      <c r="D37" s="169"/>
      <c r="E37" s="170"/>
      <c r="F37" s="17" t="s">
        <v>36</v>
      </c>
      <c r="G37" s="17" t="s">
        <v>61</v>
      </c>
      <c r="H37" s="17" t="s">
        <v>54</v>
      </c>
      <c r="I37" s="17" t="s">
        <v>39</v>
      </c>
      <c r="J37" s="53" t="s">
        <v>40</v>
      </c>
      <c r="K37" s="17" t="s">
        <v>62</v>
      </c>
      <c r="L37" s="17" t="s">
        <v>56</v>
      </c>
      <c r="M37" s="17" t="s">
        <v>43</v>
      </c>
      <c r="N37" s="53" t="s">
        <v>44</v>
      </c>
      <c r="O37" s="17" t="s">
        <v>45</v>
      </c>
      <c r="P37" s="17" t="s">
        <v>33</v>
      </c>
      <c r="Q37" s="17" t="s">
        <v>46</v>
      </c>
      <c r="R37" s="31"/>
    </row>
    <row r="38" spans="1:18" s="2" customFormat="1" ht="25.5" customHeight="1" x14ac:dyDescent="0.3">
      <c r="A38" s="171" t="s">
        <v>63</v>
      </c>
      <c r="B38" s="140"/>
      <c r="C38" s="172" t="s">
        <v>127</v>
      </c>
      <c r="D38" s="173"/>
      <c r="E38" s="174"/>
      <c r="F38" s="27" t="s">
        <v>24</v>
      </c>
      <c r="G38" s="19">
        <v>1</v>
      </c>
      <c r="H38" s="20">
        <v>1</v>
      </c>
      <c r="I38" s="18">
        <v>3500</v>
      </c>
      <c r="J38" s="51">
        <f>G38*H38*I38</f>
        <v>3500</v>
      </c>
      <c r="K38" s="47">
        <v>1</v>
      </c>
      <c r="L38" s="48">
        <v>1</v>
      </c>
      <c r="M38" s="47">
        <v>3500</v>
      </c>
      <c r="N38" s="52">
        <f>M38*L38*K38</f>
        <v>3500</v>
      </c>
      <c r="O38" s="46">
        <f t="shared" si="5"/>
        <v>0</v>
      </c>
      <c r="P38" s="46">
        <f t="shared" si="6"/>
        <v>0</v>
      </c>
      <c r="Q38" s="46">
        <f t="shared" ref="Q38:Q40" si="7">N38-J38</f>
        <v>0</v>
      </c>
      <c r="R38" s="61"/>
    </row>
    <row r="39" spans="1:18" s="2" customFormat="1" ht="25.5" customHeight="1" x14ac:dyDescent="0.3">
      <c r="A39" s="171" t="s">
        <v>63</v>
      </c>
      <c r="B39" s="140"/>
      <c r="C39" s="172" t="s">
        <v>126</v>
      </c>
      <c r="D39" s="173"/>
      <c r="E39" s="174"/>
      <c r="F39" s="27" t="s">
        <v>24</v>
      </c>
      <c r="G39" s="19">
        <v>1</v>
      </c>
      <c r="H39" s="20">
        <v>1</v>
      </c>
      <c r="I39" s="18">
        <v>3200</v>
      </c>
      <c r="J39" s="51">
        <f t="shared" ref="J39:J41" si="8">G39*H39*I39</f>
        <v>3200</v>
      </c>
      <c r="K39" s="47">
        <v>1</v>
      </c>
      <c r="L39" s="48">
        <v>1</v>
      </c>
      <c r="M39" s="47">
        <v>3200</v>
      </c>
      <c r="N39" s="52">
        <f>M39*L39*K39</f>
        <v>3200</v>
      </c>
      <c r="O39" s="46">
        <f t="shared" si="5"/>
        <v>0</v>
      </c>
      <c r="P39" s="46">
        <f t="shared" si="6"/>
        <v>0</v>
      </c>
      <c r="Q39" s="46">
        <f t="shared" si="7"/>
        <v>0</v>
      </c>
      <c r="R39" s="61"/>
    </row>
    <row r="40" spans="1:18" s="2" customFormat="1" ht="21.5" customHeight="1" x14ac:dyDescent="0.3">
      <c r="A40" s="175" t="s">
        <v>64</v>
      </c>
      <c r="B40" s="138"/>
      <c r="C40" s="138"/>
      <c r="D40" s="138"/>
      <c r="E40" s="87" t="s">
        <v>128</v>
      </c>
      <c r="F40" s="23" t="s">
        <v>24</v>
      </c>
      <c r="G40" s="19">
        <v>15</v>
      </c>
      <c r="H40" s="20">
        <v>1</v>
      </c>
      <c r="I40" s="18">
        <v>48</v>
      </c>
      <c r="J40" s="51">
        <f t="shared" si="8"/>
        <v>720</v>
      </c>
      <c r="K40" s="47">
        <v>15</v>
      </c>
      <c r="L40" s="48">
        <v>1</v>
      </c>
      <c r="M40" s="47">
        <v>48</v>
      </c>
      <c r="N40" s="52">
        <f>M40*L40*K40</f>
        <v>720</v>
      </c>
      <c r="O40" s="46">
        <f t="shared" si="5"/>
        <v>0</v>
      </c>
      <c r="P40" s="46">
        <f t="shared" si="6"/>
        <v>0</v>
      </c>
      <c r="Q40" s="46">
        <f t="shared" si="7"/>
        <v>0</v>
      </c>
      <c r="R40" s="59"/>
    </row>
    <row r="41" spans="1:18" s="2" customFormat="1" ht="21.5" customHeight="1" x14ac:dyDescent="0.3">
      <c r="A41" s="175" t="s">
        <v>64</v>
      </c>
      <c r="B41" s="138"/>
      <c r="C41" s="138"/>
      <c r="D41" s="138"/>
      <c r="E41" s="87" t="s">
        <v>129</v>
      </c>
      <c r="F41" s="23" t="s">
        <v>24</v>
      </c>
      <c r="G41" s="19">
        <v>20</v>
      </c>
      <c r="H41" s="20">
        <v>1</v>
      </c>
      <c r="I41" s="18">
        <v>58</v>
      </c>
      <c r="J41" s="51">
        <f t="shared" si="8"/>
        <v>1160</v>
      </c>
      <c r="K41" s="47">
        <v>20</v>
      </c>
      <c r="L41" s="48">
        <v>1</v>
      </c>
      <c r="M41" s="47">
        <v>58</v>
      </c>
      <c r="N41" s="52">
        <f>M41*L41*K41</f>
        <v>1160</v>
      </c>
      <c r="O41" s="46">
        <f t="shared" ref="O41:O43" si="9">M41-I41</f>
        <v>0</v>
      </c>
      <c r="P41" s="46">
        <f t="shared" ref="P41:P43" si="10">O41*L41*K41</f>
        <v>0</v>
      </c>
      <c r="Q41" s="46">
        <f t="shared" ref="Q41:Q43" si="11">N41-J41</f>
        <v>0</v>
      </c>
      <c r="R41" s="59"/>
    </row>
    <row r="42" spans="1:18" s="2" customFormat="1" ht="17.25" customHeight="1" x14ac:dyDescent="0.3">
      <c r="A42" s="146" t="s">
        <v>65</v>
      </c>
      <c r="B42" s="147"/>
      <c r="C42" s="147"/>
      <c r="D42" s="147"/>
      <c r="E42" s="148"/>
      <c r="F42" s="10" t="s">
        <v>24</v>
      </c>
      <c r="G42" s="11"/>
      <c r="H42" s="11"/>
      <c r="I42" s="54"/>
      <c r="J42" s="42">
        <f>SUM(J38:J41)</f>
        <v>8580</v>
      </c>
      <c r="K42" s="43"/>
      <c r="L42" s="43"/>
      <c r="M42" s="44"/>
      <c r="N42" s="49">
        <f>SUM(N38:N41)</f>
        <v>8580</v>
      </c>
      <c r="O42" s="46">
        <f t="shared" si="9"/>
        <v>0</v>
      </c>
      <c r="P42" s="46">
        <f t="shared" si="10"/>
        <v>0</v>
      </c>
      <c r="Q42" s="46">
        <f t="shared" si="11"/>
        <v>0</v>
      </c>
      <c r="R42" s="57"/>
    </row>
    <row r="43" spans="1:18" s="2" customFormat="1" ht="19.5" customHeight="1" x14ac:dyDescent="0.3">
      <c r="A43" s="176" t="s">
        <v>25</v>
      </c>
      <c r="B43" s="176"/>
      <c r="C43" s="176"/>
      <c r="D43" s="176"/>
      <c r="E43" s="176"/>
      <c r="F43" s="12">
        <v>0.08</v>
      </c>
      <c r="G43" s="11"/>
      <c r="H43" s="11"/>
      <c r="I43" s="11"/>
      <c r="J43" s="42">
        <f>(J26+J34+J42)*F43</f>
        <v>995.2</v>
      </c>
      <c r="K43" s="47"/>
      <c r="L43" s="48"/>
      <c r="M43" s="47"/>
      <c r="N43" s="49">
        <f>(N26+N34+N42)*F43</f>
        <v>1195.52</v>
      </c>
      <c r="O43" s="46">
        <f t="shared" si="9"/>
        <v>0</v>
      </c>
      <c r="P43" s="46">
        <f t="shared" si="10"/>
        <v>0</v>
      </c>
      <c r="Q43" s="60">
        <f t="shared" si="11"/>
        <v>200.31999999999994</v>
      </c>
      <c r="R43" s="57"/>
    </row>
    <row r="44" spans="1:18" s="2" customFormat="1" ht="19.5" customHeight="1" x14ac:dyDescent="0.3">
      <c r="A44" s="177" t="s">
        <v>66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</row>
    <row r="45" spans="1:18" s="2" customFormat="1" ht="22.5" customHeight="1" x14ac:dyDescent="0.3">
      <c r="A45" s="13">
        <v>4</v>
      </c>
      <c r="B45" s="179" t="s">
        <v>67</v>
      </c>
      <c r="C45" s="180"/>
      <c r="D45" s="180"/>
      <c r="E45" s="181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2" customFormat="1" ht="12" customHeight="1" x14ac:dyDescent="0.3">
      <c r="A46" s="182"/>
      <c r="B46" s="183"/>
      <c r="C46" s="183"/>
      <c r="D46" s="183"/>
      <c r="E46" s="184"/>
      <c r="F46" s="15"/>
      <c r="G46" s="16" t="s">
        <v>28</v>
      </c>
      <c r="H46" s="16" t="s">
        <v>28</v>
      </c>
      <c r="I46" s="16" t="s">
        <v>28</v>
      </c>
      <c r="J46" s="16" t="s">
        <v>28</v>
      </c>
      <c r="K46" s="25" t="s">
        <v>29</v>
      </c>
      <c r="L46" s="25" t="s">
        <v>29</v>
      </c>
      <c r="M46" s="25" t="s">
        <v>30</v>
      </c>
      <c r="N46" s="50" t="s">
        <v>31</v>
      </c>
      <c r="O46" s="16" t="s">
        <v>32</v>
      </c>
      <c r="P46" s="16" t="s">
        <v>33</v>
      </c>
      <c r="Q46" s="58" t="s">
        <v>34</v>
      </c>
      <c r="R46" s="16" t="s">
        <v>22</v>
      </c>
    </row>
    <row r="47" spans="1:18" s="2" customFormat="1" ht="39.75" customHeight="1" x14ac:dyDescent="0.3">
      <c r="A47" s="185" t="s">
        <v>68</v>
      </c>
      <c r="B47" s="186"/>
      <c r="C47" s="186"/>
      <c r="D47" s="186"/>
      <c r="E47" s="187"/>
      <c r="F47" s="17" t="s">
        <v>36</v>
      </c>
      <c r="G47" s="17" t="s">
        <v>69</v>
      </c>
      <c r="H47" s="17" t="s">
        <v>54</v>
      </c>
      <c r="I47" s="17" t="s">
        <v>39</v>
      </c>
      <c r="J47" s="17" t="s">
        <v>40</v>
      </c>
      <c r="K47" s="17" t="s">
        <v>62</v>
      </c>
      <c r="L47" s="17" t="s">
        <v>56</v>
      </c>
      <c r="M47" s="17" t="s">
        <v>43</v>
      </c>
      <c r="N47" s="17" t="s">
        <v>44</v>
      </c>
      <c r="O47" s="17" t="s">
        <v>45</v>
      </c>
      <c r="P47" s="17" t="s">
        <v>33</v>
      </c>
      <c r="Q47" s="53" t="s">
        <v>46</v>
      </c>
      <c r="R47" s="31"/>
    </row>
    <row r="48" spans="1:18" s="2" customFormat="1" ht="25.25" customHeight="1" x14ac:dyDescent="0.3">
      <c r="A48" s="204" t="s">
        <v>134</v>
      </c>
      <c r="B48" s="205"/>
      <c r="C48" s="188" t="s">
        <v>135</v>
      </c>
      <c r="D48" s="188"/>
      <c r="E48" s="88" t="s">
        <v>133</v>
      </c>
      <c r="F48" s="18"/>
      <c r="G48" s="19">
        <v>1</v>
      </c>
      <c r="H48" s="20">
        <v>1</v>
      </c>
      <c r="I48" s="55">
        <v>3000</v>
      </c>
      <c r="J48" s="51">
        <f>H48*I48*G48</f>
        <v>3000</v>
      </c>
      <c r="K48" s="47">
        <v>1</v>
      </c>
      <c r="L48" s="48">
        <v>1</v>
      </c>
      <c r="M48" s="47">
        <f>1730+1130</f>
        <v>2860</v>
      </c>
      <c r="N48" s="52">
        <f>M48*L48*K48</f>
        <v>2860</v>
      </c>
      <c r="O48" s="46">
        <f>M48-I48</f>
        <v>-140</v>
      </c>
      <c r="P48" s="46">
        <f>O48*L48*K48</f>
        <v>-140</v>
      </c>
      <c r="Q48" s="46">
        <f>N48-J48</f>
        <v>-140</v>
      </c>
      <c r="R48" s="62" t="s">
        <v>149</v>
      </c>
    </row>
    <row r="49" spans="1:18" s="2" customFormat="1" ht="25.25" customHeight="1" x14ac:dyDescent="0.3">
      <c r="A49" s="206"/>
      <c r="B49" s="207"/>
      <c r="C49" s="188" t="s">
        <v>138</v>
      </c>
      <c r="D49" s="188"/>
      <c r="E49" s="88" t="s">
        <v>133</v>
      </c>
      <c r="F49" s="29"/>
      <c r="G49" s="19"/>
      <c r="H49" s="20"/>
      <c r="I49" s="55"/>
      <c r="J49" s="51"/>
      <c r="K49" s="47">
        <v>1</v>
      </c>
      <c r="L49" s="48">
        <v>1</v>
      </c>
      <c r="M49" s="47">
        <v>164.87</v>
      </c>
      <c r="N49" s="52">
        <f t="shared" ref="N49:N53" si="12">M49*L49*K49</f>
        <v>164.87</v>
      </c>
      <c r="O49" s="46">
        <f>M49-I49</f>
        <v>164.87</v>
      </c>
      <c r="P49" s="46">
        <f>O49*L49*K49</f>
        <v>164.87</v>
      </c>
      <c r="Q49" s="46">
        <f>N49-J49</f>
        <v>164.87</v>
      </c>
      <c r="R49" s="62" t="s">
        <v>142</v>
      </c>
    </row>
    <row r="50" spans="1:18" s="2" customFormat="1" ht="25.25" customHeight="1" x14ac:dyDescent="0.3">
      <c r="A50" s="194" t="s">
        <v>136</v>
      </c>
      <c r="B50" s="194"/>
      <c r="C50" s="195" t="s">
        <v>135</v>
      </c>
      <c r="D50" s="196"/>
      <c r="E50" s="201" t="s">
        <v>133</v>
      </c>
      <c r="F50" s="29"/>
      <c r="G50" s="19">
        <v>1</v>
      </c>
      <c r="H50" s="20">
        <v>1</v>
      </c>
      <c r="I50" s="55">
        <v>3000</v>
      </c>
      <c r="J50" s="51">
        <f t="shared" ref="J50:J56" si="13">H50*I50*G50</f>
        <v>3000</v>
      </c>
      <c r="K50" s="47">
        <v>1</v>
      </c>
      <c r="L50" s="48">
        <v>1</v>
      </c>
      <c r="M50" s="47">
        <v>1710</v>
      </c>
      <c r="N50" s="52">
        <f t="shared" si="12"/>
        <v>1710</v>
      </c>
      <c r="O50" s="46">
        <f t="shared" ref="O50:O56" si="14">M50-I50</f>
        <v>-1290</v>
      </c>
      <c r="P50" s="46">
        <f t="shared" ref="P50:P56" si="15">O50*L50*K50</f>
        <v>-1290</v>
      </c>
      <c r="Q50" s="46">
        <f t="shared" ref="Q50:Q56" si="16">N50-J50</f>
        <v>-1290</v>
      </c>
      <c r="R50" s="62" t="s">
        <v>144</v>
      </c>
    </row>
    <row r="51" spans="1:18" s="2" customFormat="1" ht="25.25" customHeight="1" x14ac:dyDescent="0.3">
      <c r="A51" s="194"/>
      <c r="B51" s="194"/>
      <c r="C51" s="197"/>
      <c r="D51" s="198"/>
      <c r="E51" s="202"/>
      <c r="F51" s="29"/>
      <c r="G51" s="19"/>
      <c r="H51" s="20"/>
      <c r="I51" s="55"/>
      <c r="J51" s="51"/>
      <c r="K51" s="47">
        <v>1</v>
      </c>
      <c r="L51" s="48">
        <v>1</v>
      </c>
      <c r="M51" s="47">
        <f>487+357</f>
        <v>844</v>
      </c>
      <c r="N51" s="52">
        <f t="shared" si="12"/>
        <v>844</v>
      </c>
      <c r="O51" s="46">
        <f t="shared" ref="O51:O52" si="17">M51-I51</f>
        <v>844</v>
      </c>
      <c r="P51" s="46">
        <f t="shared" ref="P51:P52" si="18">O51*L51*K51</f>
        <v>844</v>
      </c>
      <c r="Q51" s="46">
        <f t="shared" ref="Q51:Q52" si="19">N51-J51</f>
        <v>844</v>
      </c>
      <c r="R51" s="62" t="s">
        <v>143</v>
      </c>
    </row>
    <row r="52" spans="1:18" s="2" customFormat="1" ht="25.25" customHeight="1" x14ac:dyDescent="0.3">
      <c r="A52" s="194"/>
      <c r="B52" s="194"/>
      <c r="C52" s="199"/>
      <c r="D52" s="200"/>
      <c r="E52" s="203"/>
      <c r="F52" s="29"/>
      <c r="G52" s="19"/>
      <c r="H52" s="20"/>
      <c r="I52" s="55"/>
      <c r="J52" s="51"/>
      <c r="K52" s="47">
        <v>1</v>
      </c>
      <c r="L52" s="48">
        <v>1</v>
      </c>
      <c r="M52" s="47">
        <v>395.63</v>
      </c>
      <c r="N52" s="52">
        <f t="shared" si="12"/>
        <v>395.63</v>
      </c>
      <c r="O52" s="46">
        <f t="shared" si="17"/>
        <v>395.63</v>
      </c>
      <c r="P52" s="46">
        <f t="shared" si="18"/>
        <v>395.63</v>
      </c>
      <c r="Q52" s="46">
        <f t="shared" si="19"/>
        <v>395.63</v>
      </c>
      <c r="R52" s="62" t="s">
        <v>145</v>
      </c>
    </row>
    <row r="53" spans="1:18" s="2" customFormat="1" ht="25.25" customHeight="1" x14ac:dyDescent="0.3">
      <c r="A53" s="194"/>
      <c r="B53" s="194"/>
      <c r="C53" s="192" t="s">
        <v>138</v>
      </c>
      <c r="D53" s="193"/>
      <c r="E53" s="88" t="s">
        <v>133</v>
      </c>
      <c r="F53" s="29"/>
      <c r="G53" s="19">
        <v>10</v>
      </c>
      <c r="H53" s="20">
        <v>1</v>
      </c>
      <c r="I53" s="55">
        <v>200</v>
      </c>
      <c r="J53" s="51">
        <f t="shared" si="13"/>
        <v>2000</v>
      </c>
      <c r="K53" s="47">
        <v>1</v>
      </c>
      <c r="L53" s="48">
        <v>1</v>
      </c>
      <c r="M53" s="47">
        <v>2007.6</v>
      </c>
      <c r="N53" s="52">
        <f t="shared" si="12"/>
        <v>2007.6</v>
      </c>
      <c r="O53" s="46">
        <f t="shared" si="14"/>
        <v>1807.6</v>
      </c>
      <c r="P53" s="46">
        <f t="shared" si="15"/>
        <v>1807.6</v>
      </c>
      <c r="Q53" s="46">
        <f t="shared" si="16"/>
        <v>7.5999999999999091</v>
      </c>
      <c r="R53" s="62" t="s">
        <v>142</v>
      </c>
    </row>
    <row r="54" spans="1:18" s="2" customFormat="1" ht="25.25" customHeight="1" x14ac:dyDescent="0.3">
      <c r="A54" s="194" t="s">
        <v>137</v>
      </c>
      <c r="B54" s="194"/>
      <c r="C54" s="188" t="s">
        <v>135</v>
      </c>
      <c r="D54" s="188"/>
      <c r="E54" s="88" t="s">
        <v>133</v>
      </c>
      <c r="F54" s="29"/>
      <c r="G54" s="19">
        <v>1</v>
      </c>
      <c r="H54" s="20">
        <v>1</v>
      </c>
      <c r="I54" s="55">
        <v>1200</v>
      </c>
      <c r="J54" s="51">
        <f t="shared" si="13"/>
        <v>1200</v>
      </c>
      <c r="K54" s="47"/>
      <c r="L54" s="48"/>
      <c r="M54" s="47"/>
      <c r="N54" s="52">
        <f t="shared" ref="N54:N57" si="20">M54*L54*K54</f>
        <v>0</v>
      </c>
      <c r="O54" s="46">
        <f t="shared" si="14"/>
        <v>-1200</v>
      </c>
      <c r="P54" s="46">
        <f t="shared" si="15"/>
        <v>0</v>
      </c>
      <c r="Q54" s="46">
        <f t="shared" si="16"/>
        <v>-1200</v>
      </c>
      <c r="R54" s="62"/>
    </row>
    <row r="55" spans="1:18" s="2" customFormat="1" ht="25.25" customHeight="1" x14ac:dyDescent="0.3">
      <c r="A55" s="194"/>
      <c r="B55" s="194"/>
      <c r="C55" s="192" t="s">
        <v>138</v>
      </c>
      <c r="D55" s="193"/>
      <c r="E55" s="88" t="s">
        <v>133</v>
      </c>
      <c r="F55" s="29"/>
      <c r="G55" s="19">
        <v>15</v>
      </c>
      <c r="H55" s="20">
        <v>1</v>
      </c>
      <c r="I55" s="55">
        <v>150</v>
      </c>
      <c r="J55" s="51">
        <f t="shared" si="13"/>
        <v>2250</v>
      </c>
      <c r="K55" s="47">
        <v>1</v>
      </c>
      <c r="L55" s="48">
        <v>1</v>
      </c>
      <c r="M55" s="47">
        <f>415.15+182.4+37</f>
        <v>634.54999999999995</v>
      </c>
      <c r="N55" s="52">
        <f>M55*L55*K55</f>
        <v>634.54999999999995</v>
      </c>
      <c r="O55" s="46">
        <f t="shared" si="14"/>
        <v>484.54999999999995</v>
      </c>
      <c r="P55" s="46">
        <f t="shared" si="15"/>
        <v>484.54999999999995</v>
      </c>
      <c r="Q55" s="46">
        <f t="shared" si="16"/>
        <v>-1615.45</v>
      </c>
      <c r="R55" s="62" t="s">
        <v>142</v>
      </c>
    </row>
    <row r="56" spans="1:18" s="2" customFormat="1" ht="23.25" customHeight="1" x14ac:dyDescent="0.3">
      <c r="A56" s="189" t="s">
        <v>70</v>
      </c>
      <c r="B56" s="190"/>
      <c r="C56" s="190"/>
      <c r="D56" s="190"/>
      <c r="E56" s="28" t="s">
        <v>71</v>
      </c>
      <c r="F56" s="29"/>
      <c r="G56" s="19"/>
      <c r="H56" s="20"/>
      <c r="I56" s="18"/>
      <c r="J56" s="51">
        <f t="shared" si="13"/>
        <v>0</v>
      </c>
      <c r="K56" s="47"/>
      <c r="L56" s="48"/>
      <c r="M56" s="47"/>
      <c r="N56" s="52">
        <f t="shared" si="20"/>
        <v>0</v>
      </c>
      <c r="O56" s="46">
        <f t="shared" si="14"/>
        <v>0</v>
      </c>
      <c r="P56" s="46">
        <f t="shared" si="15"/>
        <v>0</v>
      </c>
      <c r="Q56" s="46">
        <f t="shared" si="16"/>
        <v>0</v>
      </c>
      <c r="R56" s="59"/>
    </row>
    <row r="57" spans="1:18" s="2" customFormat="1" ht="23.25" customHeight="1" x14ac:dyDescent="0.3">
      <c r="A57" s="191" t="s">
        <v>72</v>
      </c>
      <c r="B57" s="190"/>
      <c r="C57" s="190"/>
      <c r="D57" s="190"/>
      <c r="E57" s="28" t="s">
        <v>71</v>
      </c>
      <c r="F57" s="18"/>
      <c r="G57" s="19"/>
      <c r="H57" s="20"/>
      <c r="I57" s="18"/>
      <c r="J57" s="51">
        <f>H57*I57*G57</f>
        <v>0</v>
      </c>
      <c r="K57" s="47"/>
      <c r="L57" s="48"/>
      <c r="M57" s="47"/>
      <c r="N57" s="52">
        <f t="shared" si="20"/>
        <v>0</v>
      </c>
      <c r="O57" s="46">
        <f>M57-I57</f>
        <v>0</v>
      </c>
      <c r="P57" s="46">
        <f>O57*L57*K57</f>
        <v>0</v>
      </c>
      <c r="Q57" s="46">
        <f>N57-J57</f>
        <v>0</v>
      </c>
      <c r="R57" s="59"/>
    </row>
    <row r="58" spans="1:18" s="2" customFormat="1" ht="16.5" customHeight="1" x14ac:dyDescent="0.3">
      <c r="A58" s="146" t="s">
        <v>73</v>
      </c>
      <c r="B58" s="147"/>
      <c r="C58" s="147"/>
      <c r="D58" s="147"/>
      <c r="E58" s="148"/>
      <c r="F58" s="161"/>
      <c r="G58" s="161"/>
      <c r="H58" s="161"/>
      <c r="I58" s="161"/>
      <c r="J58" s="42">
        <f>SUM(J48:J57)</f>
        <v>11450</v>
      </c>
      <c r="K58" s="43"/>
      <c r="L58" s="43"/>
      <c r="M58" s="44"/>
      <c r="N58" s="49">
        <f>SUM(N48:N57)</f>
        <v>8616.65</v>
      </c>
      <c r="O58" s="46">
        <f>M58-I58</f>
        <v>0</v>
      </c>
      <c r="P58" s="46">
        <f t="shared" ref="P58" si="21">O58*L58*K58</f>
        <v>0</v>
      </c>
      <c r="Q58" s="60">
        <f>N58-J58</f>
        <v>-2833.3500000000004</v>
      </c>
      <c r="R58" s="57"/>
    </row>
    <row r="59" spans="1:18" s="2" customFormat="1" ht="15" customHeight="1" x14ac:dyDescent="0.3">
      <c r="A59" s="13">
        <v>5</v>
      </c>
      <c r="B59" s="124" t="s">
        <v>74</v>
      </c>
      <c r="C59" s="125"/>
      <c r="D59" s="125"/>
      <c r="E59" s="126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s="2" customFormat="1" ht="13.15" x14ac:dyDescent="0.3">
      <c r="A60" s="162"/>
      <c r="B60" s="163"/>
      <c r="C60" s="163"/>
      <c r="D60" s="163"/>
      <c r="E60" s="164"/>
      <c r="F60" s="15"/>
      <c r="G60" s="16" t="s">
        <v>28</v>
      </c>
      <c r="H60" s="16" t="s">
        <v>28</v>
      </c>
      <c r="I60" s="16" t="s">
        <v>28</v>
      </c>
      <c r="J60" s="50" t="s">
        <v>28</v>
      </c>
      <c r="K60" s="25" t="s">
        <v>29</v>
      </c>
      <c r="L60" s="25" t="s">
        <v>29</v>
      </c>
      <c r="M60" s="25" t="s">
        <v>30</v>
      </c>
      <c r="N60" s="50" t="s">
        <v>31</v>
      </c>
      <c r="O60" s="16" t="s">
        <v>32</v>
      </c>
      <c r="P60" s="16" t="s">
        <v>33</v>
      </c>
      <c r="Q60" s="58" t="s">
        <v>34</v>
      </c>
      <c r="R60" s="16" t="s">
        <v>22</v>
      </c>
    </row>
    <row r="61" spans="1:18" s="2" customFormat="1" ht="38.25" x14ac:dyDescent="0.3">
      <c r="A61" s="168" t="s">
        <v>75</v>
      </c>
      <c r="B61" s="169"/>
      <c r="C61" s="169"/>
      <c r="D61" s="169"/>
      <c r="E61" s="170"/>
      <c r="F61" s="17" t="s">
        <v>36</v>
      </c>
      <c r="G61" s="17" t="s">
        <v>53</v>
      </c>
      <c r="H61" s="17" t="s">
        <v>54</v>
      </c>
      <c r="I61" s="17" t="s">
        <v>39</v>
      </c>
      <c r="J61" s="53" t="s">
        <v>40</v>
      </c>
      <c r="K61" s="17" t="s">
        <v>55</v>
      </c>
      <c r="L61" s="17" t="s">
        <v>56</v>
      </c>
      <c r="M61" s="17" t="s">
        <v>43</v>
      </c>
      <c r="N61" s="53" t="s">
        <v>44</v>
      </c>
      <c r="O61" s="17" t="s">
        <v>45</v>
      </c>
      <c r="P61" s="17" t="s">
        <v>33</v>
      </c>
      <c r="Q61" s="53" t="s">
        <v>46</v>
      </c>
      <c r="R61" s="31"/>
    </row>
    <row r="62" spans="1:18" s="2" customFormat="1" ht="18.850000000000001" customHeight="1" x14ac:dyDescent="0.3">
      <c r="A62" s="208" t="s">
        <v>130</v>
      </c>
      <c r="B62" s="138"/>
      <c r="C62" s="209" t="s">
        <v>133</v>
      </c>
      <c r="D62" s="140"/>
      <c r="E62" s="141"/>
      <c r="F62" s="30" t="s">
        <v>24</v>
      </c>
      <c r="G62" s="19">
        <v>20</v>
      </c>
      <c r="H62" s="20">
        <v>1</v>
      </c>
      <c r="I62" s="18">
        <v>160</v>
      </c>
      <c r="J62" s="51">
        <f>G62*H62*I62</f>
        <v>3200</v>
      </c>
      <c r="K62" s="47"/>
      <c r="L62" s="48"/>
      <c r="M62" s="47"/>
      <c r="N62" s="52">
        <f>M62*L62*K62</f>
        <v>0</v>
      </c>
      <c r="O62" s="46">
        <f>M62-I62</f>
        <v>-160</v>
      </c>
      <c r="P62" s="46">
        <f>O62*L62*K62</f>
        <v>0</v>
      </c>
      <c r="Q62" s="46">
        <f>N62-J62</f>
        <v>-3200</v>
      </c>
      <c r="R62" s="61"/>
    </row>
    <row r="63" spans="1:18" s="2" customFormat="1" ht="18.850000000000001" customHeight="1" x14ac:dyDescent="0.3">
      <c r="A63" s="208" t="s">
        <v>130</v>
      </c>
      <c r="B63" s="138"/>
      <c r="C63" s="209" t="s">
        <v>133</v>
      </c>
      <c r="D63" s="140"/>
      <c r="E63" s="141"/>
      <c r="F63" s="30" t="s">
        <v>24</v>
      </c>
      <c r="G63" s="19"/>
      <c r="H63" s="20"/>
      <c r="I63" s="18"/>
      <c r="J63" s="51">
        <f>G63*H63*I63</f>
        <v>0</v>
      </c>
      <c r="K63" s="47">
        <v>1</v>
      </c>
      <c r="L63" s="48">
        <v>1</v>
      </c>
      <c r="M63" s="47">
        <v>873</v>
      </c>
      <c r="N63" s="52">
        <f>M63*L63*K63</f>
        <v>873</v>
      </c>
      <c r="O63" s="46">
        <f>M63-I63</f>
        <v>873</v>
      </c>
      <c r="P63" s="46">
        <f>O63*L63*K63</f>
        <v>873</v>
      </c>
      <c r="Q63" s="46">
        <f>N63-J63</f>
        <v>873</v>
      </c>
      <c r="R63" s="59" t="s">
        <v>152</v>
      </c>
    </row>
    <row r="64" spans="1:18" s="2" customFormat="1" ht="18.850000000000001" customHeight="1" x14ac:dyDescent="0.3">
      <c r="A64" s="208" t="s">
        <v>131</v>
      </c>
      <c r="B64" s="138"/>
      <c r="C64" s="209" t="s">
        <v>133</v>
      </c>
      <c r="D64" s="140"/>
      <c r="E64" s="141"/>
      <c r="F64" s="30" t="s">
        <v>24</v>
      </c>
      <c r="G64" s="19">
        <v>20</v>
      </c>
      <c r="H64" s="20">
        <v>1</v>
      </c>
      <c r="I64" s="18">
        <v>160</v>
      </c>
      <c r="J64" s="51">
        <f t="shared" ref="J64:J65" si="22">G64*H64*I64</f>
        <v>3200</v>
      </c>
      <c r="K64" s="47">
        <v>1</v>
      </c>
      <c r="L64" s="48">
        <v>1</v>
      </c>
      <c r="M64" s="47">
        <v>4327</v>
      </c>
      <c r="N64" s="52">
        <f t="shared" ref="N64:N65" si="23">M64*L64*K64</f>
        <v>4327</v>
      </c>
      <c r="O64" s="46">
        <f t="shared" ref="O64:O65" si="24">M64-I64</f>
        <v>4167</v>
      </c>
      <c r="P64" s="46">
        <f t="shared" ref="P64:P65" si="25">O64*L64*K64</f>
        <v>4167</v>
      </c>
      <c r="Q64" s="46">
        <f t="shared" ref="Q64:Q65" si="26">N64-J64</f>
        <v>1127</v>
      </c>
      <c r="R64" s="59" t="s">
        <v>146</v>
      </c>
    </row>
    <row r="65" spans="1:18" s="2" customFormat="1" ht="18.850000000000001" customHeight="1" x14ac:dyDescent="0.3">
      <c r="A65" s="208" t="s">
        <v>132</v>
      </c>
      <c r="B65" s="138"/>
      <c r="C65" s="209" t="s">
        <v>133</v>
      </c>
      <c r="D65" s="140"/>
      <c r="E65" s="141"/>
      <c r="F65" s="30" t="s">
        <v>24</v>
      </c>
      <c r="G65" s="19">
        <v>20</v>
      </c>
      <c r="H65" s="20">
        <v>1</v>
      </c>
      <c r="I65" s="18">
        <v>160</v>
      </c>
      <c r="J65" s="51">
        <f t="shared" si="22"/>
        <v>3200</v>
      </c>
      <c r="K65" s="47"/>
      <c r="L65" s="48"/>
      <c r="M65" s="47"/>
      <c r="N65" s="52">
        <f t="shared" si="23"/>
        <v>0</v>
      </c>
      <c r="O65" s="46">
        <f t="shared" si="24"/>
        <v>-160</v>
      </c>
      <c r="P65" s="46">
        <f t="shared" si="25"/>
        <v>0</v>
      </c>
      <c r="Q65" s="46">
        <f t="shared" si="26"/>
        <v>-3200</v>
      </c>
      <c r="R65" s="61"/>
    </row>
    <row r="66" spans="1:18" s="2" customFormat="1" ht="18.850000000000001" customHeight="1" x14ac:dyDescent="0.3">
      <c r="A66" s="143" t="s">
        <v>49</v>
      </c>
      <c r="B66" s="143"/>
      <c r="C66" s="143"/>
      <c r="D66" s="143"/>
      <c r="E66" s="143"/>
      <c r="F66" s="145"/>
      <c r="G66" s="145"/>
      <c r="H66" s="145"/>
      <c r="I66" s="145"/>
      <c r="J66" s="145"/>
      <c r="K66" s="17"/>
      <c r="L66" s="21"/>
      <c r="M66" s="17"/>
      <c r="N66" s="17"/>
      <c r="O66" s="17"/>
      <c r="P66" s="17"/>
      <c r="Q66" s="17"/>
      <c r="R66" s="57"/>
    </row>
    <row r="67" spans="1:18" s="2" customFormat="1" ht="18.850000000000001" customHeight="1" x14ac:dyDescent="0.3">
      <c r="A67" s="146" t="s">
        <v>58</v>
      </c>
      <c r="B67" s="147"/>
      <c r="C67" s="147"/>
      <c r="D67" s="147"/>
      <c r="E67" s="148"/>
      <c r="F67" s="24"/>
      <c r="G67" s="11"/>
      <c r="H67" s="11"/>
      <c r="I67" s="54"/>
      <c r="J67" s="42">
        <f>SUM(J62:J66)</f>
        <v>9600</v>
      </c>
      <c r="K67" s="43"/>
      <c r="L67" s="43"/>
      <c r="M67" s="44"/>
      <c r="N67" s="49">
        <f>SUM(N62:N66)</f>
        <v>5200</v>
      </c>
      <c r="O67" s="46">
        <f>M67-I67</f>
        <v>0</v>
      </c>
      <c r="P67" s="46">
        <f>O67*L67*K67</f>
        <v>0</v>
      </c>
      <c r="Q67" s="60">
        <f>N67-J67</f>
        <v>-4400</v>
      </c>
      <c r="R67" s="57"/>
    </row>
    <row r="68" spans="1:18" s="2" customFormat="1" ht="15" customHeight="1" x14ac:dyDescent="0.3">
      <c r="A68" s="25">
        <v>6</v>
      </c>
      <c r="B68" s="149" t="s">
        <v>76</v>
      </c>
      <c r="C68" s="150"/>
      <c r="D68" s="150"/>
      <c r="E68" s="151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8" s="2" customFormat="1" ht="13.15" x14ac:dyDescent="0.3">
      <c r="A69" s="31"/>
      <c r="B69" s="152"/>
      <c r="C69" s="153"/>
      <c r="D69" s="153"/>
      <c r="E69" s="154"/>
      <c r="F69" s="15"/>
      <c r="G69" s="16" t="s">
        <v>28</v>
      </c>
      <c r="H69" s="16" t="s">
        <v>28</v>
      </c>
      <c r="I69" s="16" t="s">
        <v>28</v>
      </c>
      <c r="J69" s="50" t="s">
        <v>28</v>
      </c>
      <c r="K69" s="25" t="s">
        <v>29</v>
      </c>
      <c r="L69" s="25" t="s">
        <v>29</v>
      </c>
      <c r="M69" s="25" t="s">
        <v>30</v>
      </c>
      <c r="N69" s="50" t="s">
        <v>31</v>
      </c>
      <c r="O69" s="16" t="s">
        <v>32</v>
      </c>
      <c r="P69" s="16" t="s">
        <v>33</v>
      </c>
      <c r="Q69" s="58" t="s">
        <v>34</v>
      </c>
      <c r="R69" s="16" t="s">
        <v>22</v>
      </c>
    </row>
    <row r="70" spans="1:18" s="2" customFormat="1" ht="38.65" customHeight="1" x14ac:dyDescent="0.3">
      <c r="A70" s="165" t="s">
        <v>77</v>
      </c>
      <c r="B70" s="166"/>
      <c r="C70" s="166"/>
      <c r="D70" s="166"/>
      <c r="E70" s="167"/>
      <c r="F70" s="17" t="s">
        <v>36</v>
      </c>
      <c r="G70" s="17" t="s">
        <v>61</v>
      </c>
      <c r="H70" s="17" t="s">
        <v>54</v>
      </c>
      <c r="I70" s="17" t="s">
        <v>39</v>
      </c>
      <c r="J70" s="53" t="s">
        <v>40</v>
      </c>
      <c r="K70" s="17" t="s">
        <v>62</v>
      </c>
      <c r="L70" s="17" t="s">
        <v>56</v>
      </c>
      <c r="M70" s="17" t="s">
        <v>43</v>
      </c>
      <c r="N70" s="53" t="s">
        <v>44</v>
      </c>
      <c r="O70" s="17" t="s">
        <v>45</v>
      </c>
      <c r="P70" s="17" t="s">
        <v>33</v>
      </c>
      <c r="Q70" s="17" t="s">
        <v>46</v>
      </c>
      <c r="R70" s="31"/>
    </row>
    <row r="71" spans="1:18" s="2" customFormat="1" ht="22.05" customHeight="1" x14ac:dyDescent="0.3">
      <c r="A71" s="210" t="s">
        <v>147</v>
      </c>
      <c r="B71" s="140"/>
      <c r="C71" s="32"/>
      <c r="D71" s="211"/>
      <c r="E71" s="212"/>
      <c r="F71" s="23" t="s">
        <v>24</v>
      </c>
      <c r="G71" s="19"/>
      <c r="H71" s="20"/>
      <c r="I71" s="18"/>
      <c r="J71" s="51">
        <f t="shared" ref="J71:J75" si="27">H71*I71*G71</f>
        <v>0</v>
      </c>
      <c r="K71" s="47">
        <v>1</v>
      </c>
      <c r="L71" s="48">
        <v>1</v>
      </c>
      <c r="M71" s="47">
        <v>113.2</v>
      </c>
      <c r="N71" s="52">
        <f t="shared" ref="N71:N75" si="28">M71*L71*K71</f>
        <v>113.2</v>
      </c>
      <c r="O71" s="46">
        <f t="shared" ref="O71:O75" si="29">M71-I71</f>
        <v>113.2</v>
      </c>
      <c r="P71" s="46">
        <f t="shared" ref="P71:P76" si="30">O71*L71*K71</f>
        <v>113.2</v>
      </c>
      <c r="Q71" s="46">
        <f t="shared" ref="Q71:Q75" si="31">N71-J71</f>
        <v>113.2</v>
      </c>
      <c r="R71" s="90" t="s">
        <v>148</v>
      </c>
    </row>
    <row r="72" spans="1:18" s="2" customFormat="1" ht="22.05" customHeight="1" x14ac:dyDescent="0.3">
      <c r="A72" s="210" t="s">
        <v>147</v>
      </c>
      <c r="B72" s="140"/>
      <c r="C72" s="32"/>
      <c r="D72" s="211"/>
      <c r="E72" s="212"/>
      <c r="F72" s="23" t="s">
        <v>24</v>
      </c>
      <c r="G72" s="19"/>
      <c r="H72" s="20"/>
      <c r="I72" s="18"/>
      <c r="J72" s="51">
        <f t="shared" si="27"/>
        <v>0</v>
      </c>
      <c r="K72" s="47">
        <v>1</v>
      </c>
      <c r="L72" s="48">
        <v>1</v>
      </c>
      <c r="M72" s="47">
        <v>336</v>
      </c>
      <c r="N72" s="52">
        <f t="shared" si="28"/>
        <v>336</v>
      </c>
      <c r="O72" s="46">
        <f t="shared" si="29"/>
        <v>336</v>
      </c>
      <c r="P72" s="46">
        <f t="shared" si="30"/>
        <v>336</v>
      </c>
      <c r="Q72" s="46">
        <f t="shared" si="31"/>
        <v>336</v>
      </c>
      <c r="R72" s="90" t="s">
        <v>153</v>
      </c>
    </row>
    <row r="73" spans="1:18" s="2" customFormat="1" ht="22.05" customHeight="1" x14ac:dyDescent="0.3">
      <c r="A73" s="210" t="s">
        <v>147</v>
      </c>
      <c r="B73" s="140"/>
      <c r="C73" s="32"/>
      <c r="D73" s="211"/>
      <c r="E73" s="212"/>
      <c r="F73" s="23" t="s">
        <v>24</v>
      </c>
      <c r="G73" s="19"/>
      <c r="H73" s="20"/>
      <c r="I73" s="18"/>
      <c r="J73" s="51">
        <f t="shared" si="27"/>
        <v>0</v>
      </c>
      <c r="K73" s="47">
        <v>1</v>
      </c>
      <c r="L73" s="48">
        <v>1</v>
      </c>
      <c r="M73" s="47">
        <v>288</v>
      </c>
      <c r="N73" s="52">
        <f t="shared" si="28"/>
        <v>288</v>
      </c>
      <c r="O73" s="46">
        <f t="shared" si="29"/>
        <v>288</v>
      </c>
      <c r="P73" s="46">
        <f t="shared" ref="P73" si="32">O73*L73*K73</f>
        <v>288</v>
      </c>
      <c r="Q73" s="46">
        <f t="shared" ref="Q73" si="33">N73-J73</f>
        <v>288</v>
      </c>
      <c r="R73" s="90" t="s">
        <v>153</v>
      </c>
    </row>
    <row r="74" spans="1:18" s="2" customFormat="1" ht="22.05" customHeight="1" x14ac:dyDescent="0.3">
      <c r="A74" s="210" t="s">
        <v>156</v>
      </c>
      <c r="B74" s="140"/>
      <c r="C74" s="32"/>
      <c r="D74" s="211"/>
      <c r="E74" s="212"/>
      <c r="F74" s="23" t="s">
        <v>24</v>
      </c>
      <c r="G74" s="19"/>
      <c r="H74" s="20"/>
      <c r="I74" s="18"/>
      <c r="J74" s="51">
        <f t="shared" si="27"/>
        <v>0</v>
      </c>
      <c r="K74" s="47">
        <v>1</v>
      </c>
      <c r="L74" s="48">
        <v>1</v>
      </c>
      <c r="M74" s="47">
        <v>274</v>
      </c>
      <c r="N74" s="52">
        <f t="shared" si="28"/>
        <v>274</v>
      </c>
      <c r="O74" s="46">
        <f t="shared" si="29"/>
        <v>274</v>
      </c>
      <c r="P74" s="46">
        <f t="shared" si="30"/>
        <v>274</v>
      </c>
      <c r="Q74" s="46">
        <f t="shared" si="31"/>
        <v>274</v>
      </c>
      <c r="R74" s="90" t="s">
        <v>157</v>
      </c>
    </row>
    <row r="75" spans="1:18" s="2" customFormat="1" ht="21.75" customHeight="1" x14ac:dyDescent="0.3">
      <c r="A75" s="137" t="s">
        <v>78</v>
      </c>
      <c r="B75" s="138"/>
      <c r="C75" s="138"/>
      <c r="D75" s="138"/>
      <c r="E75" s="213"/>
      <c r="F75" s="23" t="s">
        <v>24</v>
      </c>
      <c r="G75" s="19"/>
      <c r="H75" s="20"/>
      <c r="I75" s="18"/>
      <c r="J75" s="51">
        <f t="shared" si="27"/>
        <v>0</v>
      </c>
      <c r="K75" s="47"/>
      <c r="L75" s="48"/>
      <c r="M75" s="47"/>
      <c r="N75" s="52">
        <f t="shared" si="28"/>
        <v>0</v>
      </c>
      <c r="O75" s="46">
        <f t="shared" si="29"/>
        <v>0</v>
      </c>
      <c r="P75" s="46">
        <f t="shared" si="30"/>
        <v>0</v>
      </c>
      <c r="Q75" s="46">
        <f t="shared" si="31"/>
        <v>0</v>
      </c>
      <c r="R75" s="57"/>
    </row>
    <row r="76" spans="1:18" s="2" customFormat="1" ht="15.75" customHeight="1" x14ac:dyDescent="0.3">
      <c r="A76" s="146" t="s">
        <v>65</v>
      </c>
      <c r="B76" s="147"/>
      <c r="C76" s="147"/>
      <c r="D76" s="147"/>
      <c r="E76" s="148"/>
      <c r="F76" s="24"/>
      <c r="G76" s="11"/>
      <c r="H76" s="11"/>
      <c r="I76" s="54"/>
      <c r="J76" s="42">
        <f>SUM(J71:J75)</f>
        <v>0</v>
      </c>
      <c r="K76" s="43"/>
      <c r="L76" s="43"/>
      <c r="M76" s="44"/>
      <c r="N76" s="49">
        <f>SUM(N71:N75)</f>
        <v>1011.2</v>
      </c>
      <c r="O76" s="46">
        <f t="shared" ref="O76" si="34">M76-I76</f>
        <v>0</v>
      </c>
      <c r="P76" s="46">
        <f t="shared" si="30"/>
        <v>0</v>
      </c>
      <c r="Q76" s="60">
        <f>N76-J76</f>
        <v>1011.2</v>
      </c>
      <c r="R76" s="57"/>
    </row>
    <row r="77" spans="1:18" s="2" customFormat="1" ht="15" hidden="1" customHeight="1" x14ac:dyDescent="0.3">
      <c r="A77" s="25">
        <v>7</v>
      </c>
      <c r="B77" s="149" t="s">
        <v>79</v>
      </c>
      <c r="C77" s="150"/>
      <c r="D77" s="150"/>
      <c r="E77" s="151"/>
      <c r="F77" s="26"/>
      <c r="G77" s="26"/>
      <c r="H77" s="26"/>
      <c r="I77" s="26"/>
      <c r="J77" s="42">
        <f>SUM(J75:J76)</f>
        <v>0</v>
      </c>
      <c r="K77" s="26"/>
      <c r="L77" s="26"/>
      <c r="M77" s="26"/>
      <c r="N77" s="26"/>
      <c r="O77" s="26"/>
      <c r="P77" s="26"/>
      <c r="Q77" s="26"/>
      <c r="R77" s="26"/>
    </row>
    <row r="78" spans="1:18" s="2" customFormat="1" ht="13.15" hidden="1" x14ac:dyDescent="0.3">
      <c r="A78" s="152"/>
      <c r="B78" s="153"/>
      <c r="C78" s="153"/>
      <c r="D78" s="153"/>
      <c r="E78" s="154"/>
      <c r="F78" s="15"/>
      <c r="G78" s="16" t="s">
        <v>28</v>
      </c>
      <c r="H78" s="16" t="s">
        <v>28</v>
      </c>
      <c r="I78" s="16" t="s">
        <v>28</v>
      </c>
      <c r="J78" s="50" t="s">
        <v>28</v>
      </c>
      <c r="K78" s="25" t="s">
        <v>29</v>
      </c>
      <c r="L78" s="25" t="s">
        <v>29</v>
      </c>
      <c r="M78" s="25" t="s">
        <v>30</v>
      </c>
      <c r="N78" s="50" t="s">
        <v>31</v>
      </c>
      <c r="O78" s="16" t="s">
        <v>32</v>
      </c>
      <c r="P78" s="16" t="s">
        <v>33</v>
      </c>
      <c r="Q78" s="58" t="s">
        <v>34</v>
      </c>
      <c r="R78" s="16" t="s">
        <v>22</v>
      </c>
    </row>
    <row r="79" spans="1:18" s="2" customFormat="1" ht="38.25" hidden="1" x14ac:dyDescent="0.3">
      <c r="A79" s="165"/>
      <c r="B79" s="166"/>
      <c r="C79" s="166"/>
      <c r="D79" s="166"/>
      <c r="E79" s="167"/>
      <c r="F79" s="17" t="s">
        <v>36</v>
      </c>
      <c r="G79" s="17" t="s">
        <v>61</v>
      </c>
      <c r="H79" s="17" t="s">
        <v>54</v>
      </c>
      <c r="I79" s="17" t="s">
        <v>39</v>
      </c>
      <c r="J79" s="53" t="s">
        <v>40</v>
      </c>
      <c r="K79" s="17" t="s">
        <v>62</v>
      </c>
      <c r="L79" s="17" t="s">
        <v>56</v>
      </c>
      <c r="M79" s="17" t="s">
        <v>43</v>
      </c>
      <c r="N79" s="53" t="s">
        <v>44</v>
      </c>
      <c r="O79" s="17" t="s">
        <v>45</v>
      </c>
      <c r="P79" s="17" t="s">
        <v>33</v>
      </c>
      <c r="Q79" s="17" t="s">
        <v>46</v>
      </c>
      <c r="R79" s="31"/>
    </row>
    <row r="80" spans="1:18" s="2" customFormat="1" ht="13.5" hidden="1" customHeight="1" x14ac:dyDescent="0.3">
      <c r="A80" s="214" t="s">
        <v>80</v>
      </c>
      <c r="B80" s="138"/>
      <c r="C80" s="138"/>
      <c r="D80" s="138"/>
      <c r="E80" s="213"/>
      <c r="F80" s="10" t="s">
        <v>24</v>
      </c>
      <c r="G80" s="19"/>
      <c r="H80" s="20"/>
      <c r="I80" s="18"/>
      <c r="J80" s="51"/>
      <c r="K80" s="47"/>
      <c r="L80" s="48"/>
      <c r="M80" s="47"/>
      <c r="N80" s="52">
        <f>M80*L80*K80</f>
        <v>0</v>
      </c>
      <c r="O80" s="46">
        <f>M80-I80</f>
        <v>0</v>
      </c>
      <c r="P80" s="46">
        <f>O80*L80*K80</f>
        <v>0</v>
      </c>
      <c r="Q80" s="46">
        <f>N80-J80</f>
        <v>0</v>
      </c>
      <c r="R80" s="61"/>
    </row>
    <row r="81" spans="1:18" s="2" customFormat="1" ht="15.75" hidden="1" customHeight="1" x14ac:dyDescent="0.3">
      <c r="A81" s="214" t="s">
        <v>81</v>
      </c>
      <c r="B81" s="138"/>
      <c r="C81" s="138"/>
      <c r="D81" s="138"/>
      <c r="E81" s="213"/>
      <c r="F81" s="23" t="s">
        <v>24</v>
      </c>
      <c r="G81" s="19"/>
      <c r="H81" s="20"/>
      <c r="I81" s="18"/>
      <c r="J81" s="51">
        <f>H81*I81*G81</f>
        <v>0</v>
      </c>
      <c r="K81" s="47"/>
      <c r="L81" s="48"/>
      <c r="M81" s="47"/>
      <c r="N81" s="52">
        <f>M81*L81*K81</f>
        <v>0</v>
      </c>
      <c r="O81" s="46">
        <f>M81-I81</f>
        <v>0</v>
      </c>
      <c r="P81" s="46">
        <f>O81*L81*K81</f>
        <v>0</v>
      </c>
      <c r="Q81" s="46">
        <f>N81-J81</f>
        <v>0</v>
      </c>
      <c r="R81" s="57"/>
    </row>
    <row r="82" spans="1:18" s="2" customFormat="1" ht="15.75" hidden="1" customHeight="1" x14ac:dyDescent="0.3">
      <c r="A82" s="214" t="s">
        <v>82</v>
      </c>
      <c r="B82" s="138"/>
      <c r="C82" s="138"/>
      <c r="D82" s="138"/>
      <c r="E82" s="213"/>
      <c r="F82" s="23" t="s">
        <v>24</v>
      </c>
      <c r="G82" s="19"/>
      <c r="H82" s="20"/>
      <c r="I82" s="18"/>
      <c r="J82" s="51">
        <f>H82*I82*G82</f>
        <v>0</v>
      </c>
      <c r="K82" s="47"/>
      <c r="L82" s="48"/>
      <c r="M82" s="47"/>
      <c r="N82" s="52">
        <f>M82*L82*K82</f>
        <v>0</v>
      </c>
      <c r="O82" s="46">
        <f>M82-I82</f>
        <v>0</v>
      </c>
      <c r="P82" s="46">
        <f>O82*L82*K82</f>
        <v>0</v>
      </c>
      <c r="Q82" s="46">
        <f>N82-J82</f>
        <v>0</v>
      </c>
      <c r="R82" s="57"/>
    </row>
    <row r="83" spans="1:18" s="2" customFormat="1" ht="15" hidden="1" customHeight="1" x14ac:dyDescent="0.3">
      <c r="A83" s="215" t="s">
        <v>83</v>
      </c>
      <c r="B83" s="216"/>
      <c r="C83" s="216"/>
      <c r="D83" s="216"/>
      <c r="E83" s="217"/>
      <c r="F83" s="23" t="s">
        <v>24</v>
      </c>
      <c r="G83" s="19"/>
      <c r="H83" s="20"/>
      <c r="I83" s="18"/>
      <c r="J83" s="51">
        <f>H83*I83*G83</f>
        <v>0</v>
      </c>
      <c r="K83" s="47"/>
      <c r="L83" s="48"/>
      <c r="M83" s="47"/>
      <c r="N83" s="52">
        <f>M83*L83*K83</f>
        <v>0</v>
      </c>
      <c r="O83" s="46">
        <f>M83-I83</f>
        <v>0</v>
      </c>
      <c r="P83" s="46">
        <f>O83*L83*K83</f>
        <v>0</v>
      </c>
      <c r="Q83" s="46">
        <f>N83-J83</f>
        <v>0</v>
      </c>
      <c r="R83" s="57"/>
    </row>
    <row r="84" spans="1:18" s="2" customFormat="1" ht="15.75" hidden="1" customHeight="1" x14ac:dyDescent="0.3">
      <c r="A84" s="146" t="s">
        <v>65</v>
      </c>
      <c r="B84" s="147"/>
      <c r="C84" s="147"/>
      <c r="D84" s="147"/>
      <c r="E84" s="148"/>
      <c r="F84" s="24"/>
      <c r="G84" s="11"/>
      <c r="H84" s="11"/>
      <c r="I84" s="54"/>
      <c r="J84" s="42">
        <f>SUM(J80:J83)</f>
        <v>0</v>
      </c>
      <c r="K84" s="43"/>
      <c r="L84" s="43"/>
      <c r="M84" s="44"/>
      <c r="N84" s="49">
        <f>SUM(N80:N83)</f>
        <v>0</v>
      </c>
      <c r="O84" s="46">
        <f>M84-I84</f>
        <v>0</v>
      </c>
      <c r="P84" s="46">
        <f>O84*L84*K84</f>
        <v>0</v>
      </c>
      <c r="Q84" s="60">
        <f>N84-J84</f>
        <v>0</v>
      </c>
      <c r="R84" s="57"/>
    </row>
    <row r="85" spans="1:18" s="2" customFormat="1" ht="15" customHeight="1" x14ac:dyDescent="0.3">
      <c r="A85" s="25">
        <v>8</v>
      </c>
      <c r="B85" s="149" t="s">
        <v>84</v>
      </c>
      <c r="C85" s="150"/>
      <c r="D85" s="150"/>
      <c r="E85" s="151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s="2" customFormat="1" ht="13.15" x14ac:dyDescent="0.3">
      <c r="A86" s="152"/>
      <c r="B86" s="153"/>
      <c r="C86" s="153"/>
      <c r="D86" s="153"/>
      <c r="E86" s="154"/>
      <c r="F86" s="15"/>
      <c r="G86" s="16" t="s">
        <v>28</v>
      </c>
      <c r="H86" s="16" t="s">
        <v>28</v>
      </c>
      <c r="I86" s="16" t="s">
        <v>28</v>
      </c>
      <c r="J86" s="50" t="s">
        <v>28</v>
      </c>
      <c r="K86" s="25" t="s">
        <v>29</v>
      </c>
      <c r="L86" s="25" t="s">
        <v>29</v>
      </c>
      <c r="M86" s="25" t="s">
        <v>30</v>
      </c>
      <c r="N86" s="50" t="s">
        <v>31</v>
      </c>
      <c r="O86" s="16" t="s">
        <v>32</v>
      </c>
      <c r="P86" s="16" t="s">
        <v>33</v>
      </c>
      <c r="Q86" s="58" t="s">
        <v>34</v>
      </c>
      <c r="R86" s="16" t="s">
        <v>22</v>
      </c>
    </row>
    <row r="87" spans="1:18" s="2" customFormat="1" ht="38.25" x14ac:dyDescent="0.3">
      <c r="A87" s="165"/>
      <c r="B87" s="166"/>
      <c r="C87" s="166"/>
      <c r="D87" s="166"/>
      <c r="E87" s="167"/>
      <c r="F87" s="17" t="s">
        <v>36</v>
      </c>
      <c r="G87" s="17" t="s">
        <v>61</v>
      </c>
      <c r="H87" s="17" t="s">
        <v>54</v>
      </c>
      <c r="I87" s="17" t="s">
        <v>39</v>
      </c>
      <c r="J87" s="53" t="s">
        <v>40</v>
      </c>
      <c r="K87" s="17" t="s">
        <v>62</v>
      </c>
      <c r="L87" s="17" t="s">
        <v>56</v>
      </c>
      <c r="M87" s="17" t="s">
        <v>43</v>
      </c>
      <c r="N87" s="53" t="s">
        <v>44</v>
      </c>
      <c r="O87" s="17" t="s">
        <v>45</v>
      </c>
      <c r="P87" s="17" t="s">
        <v>33</v>
      </c>
      <c r="Q87" s="17" t="s">
        <v>46</v>
      </c>
      <c r="R87" s="31"/>
    </row>
    <row r="88" spans="1:18" s="2" customFormat="1" ht="23.55" customHeight="1" x14ac:dyDescent="0.3">
      <c r="A88" s="218" t="s">
        <v>85</v>
      </c>
      <c r="B88" s="218"/>
      <c r="C88" s="218"/>
      <c r="D88" s="218"/>
      <c r="E88" s="219"/>
      <c r="F88" s="23" t="s">
        <v>24</v>
      </c>
      <c r="G88" s="19"/>
      <c r="H88" s="20"/>
      <c r="I88" s="18"/>
      <c r="J88" s="51">
        <f>H88*I88*G88</f>
        <v>0</v>
      </c>
      <c r="K88" s="47"/>
      <c r="L88" s="48"/>
      <c r="M88" s="47"/>
      <c r="N88" s="52">
        <f>M88*L88*K88</f>
        <v>0</v>
      </c>
      <c r="O88" s="46">
        <f t="shared" ref="O88:O92" si="35">M88-I88</f>
        <v>0</v>
      </c>
      <c r="P88" s="46">
        <f t="shared" ref="P88:P92" si="36">O88*L88*K88</f>
        <v>0</v>
      </c>
      <c r="Q88" s="46">
        <f t="shared" ref="Q88:Q93" si="37">N88-J88</f>
        <v>0</v>
      </c>
      <c r="R88" s="57"/>
    </row>
    <row r="89" spans="1:18" s="2" customFormat="1" ht="23.55" customHeight="1" x14ac:dyDescent="0.3">
      <c r="A89" s="218" t="s">
        <v>86</v>
      </c>
      <c r="B89" s="218"/>
      <c r="C89" s="218"/>
      <c r="D89" s="218"/>
      <c r="E89" s="219"/>
      <c r="F89" s="23" t="s">
        <v>24</v>
      </c>
      <c r="G89" s="19"/>
      <c r="H89" s="20"/>
      <c r="I89" s="18"/>
      <c r="J89" s="51"/>
      <c r="K89" s="47"/>
      <c r="L89" s="48"/>
      <c r="M89" s="47"/>
      <c r="N89" s="52">
        <f>M89*L89*K89</f>
        <v>0</v>
      </c>
      <c r="O89" s="46">
        <f t="shared" si="35"/>
        <v>0</v>
      </c>
      <c r="P89" s="46">
        <f t="shared" si="36"/>
        <v>0</v>
      </c>
      <c r="Q89" s="46">
        <f t="shared" si="37"/>
        <v>0</v>
      </c>
      <c r="R89" s="57"/>
    </row>
    <row r="90" spans="1:18" s="2" customFormat="1" ht="23.55" customHeight="1" x14ac:dyDescent="0.35">
      <c r="A90" s="218" t="s">
        <v>87</v>
      </c>
      <c r="B90" s="218"/>
      <c r="C90" s="218"/>
      <c r="D90" s="218"/>
      <c r="E90" s="219"/>
      <c r="F90" s="23" t="s">
        <v>24</v>
      </c>
      <c r="G90" s="19"/>
      <c r="H90" s="20"/>
      <c r="I90" s="18"/>
      <c r="J90" s="71"/>
      <c r="K90" s="47"/>
      <c r="L90" s="48"/>
      <c r="M90" s="47"/>
      <c r="N90" s="72">
        <f>M90*L90*K90</f>
        <v>0</v>
      </c>
      <c r="O90" s="46">
        <f t="shared" si="35"/>
        <v>0</v>
      </c>
      <c r="P90" s="46">
        <f t="shared" si="36"/>
        <v>0</v>
      </c>
      <c r="Q90" s="46">
        <f t="shared" si="37"/>
        <v>0</v>
      </c>
      <c r="R90" s="57"/>
    </row>
    <row r="91" spans="1:18" s="2" customFormat="1" ht="14.25" customHeight="1" x14ac:dyDescent="0.3">
      <c r="A91" s="176" t="s">
        <v>88</v>
      </c>
      <c r="B91" s="176"/>
      <c r="C91" s="176"/>
      <c r="D91" s="176"/>
      <c r="E91" s="176"/>
      <c r="F91" s="12">
        <v>0.08</v>
      </c>
      <c r="G91" s="11"/>
      <c r="H91" s="11"/>
      <c r="I91" s="11"/>
      <c r="J91" s="42">
        <f>(J58+J67+J76+J84)*F91</f>
        <v>1684</v>
      </c>
      <c r="K91" s="17"/>
      <c r="L91" s="21"/>
      <c r="M91" s="17"/>
      <c r="N91" s="49">
        <f>(N58+N67+N76+N84)*F91</f>
        <v>1186.2280000000001</v>
      </c>
      <c r="O91" s="46">
        <f t="shared" si="35"/>
        <v>0</v>
      </c>
      <c r="P91" s="46">
        <f t="shared" si="36"/>
        <v>0</v>
      </c>
      <c r="Q91" s="46">
        <f t="shared" si="37"/>
        <v>-497.77199999999993</v>
      </c>
      <c r="R91" s="57"/>
    </row>
    <row r="92" spans="1:18" s="2" customFormat="1" ht="15.75" customHeight="1" x14ac:dyDescent="0.3">
      <c r="A92" s="146" t="s">
        <v>89</v>
      </c>
      <c r="B92" s="147"/>
      <c r="C92" s="147"/>
      <c r="D92" s="147"/>
      <c r="E92" s="148"/>
      <c r="F92" s="24"/>
      <c r="G92" s="11"/>
      <c r="H92" s="11"/>
      <c r="I92" s="54"/>
      <c r="J92" s="42">
        <f>SUM(J88:J91)+J43+J17</f>
        <v>2679.2</v>
      </c>
      <c r="K92" s="11"/>
      <c r="L92" s="11"/>
      <c r="M92" s="54"/>
      <c r="N92" s="49">
        <f>SUM(N88:N91)+N43+N17</f>
        <v>2381.748</v>
      </c>
      <c r="O92" s="46">
        <f t="shared" si="35"/>
        <v>0</v>
      </c>
      <c r="P92" s="46">
        <f t="shared" si="36"/>
        <v>0</v>
      </c>
      <c r="Q92" s="60">
        <f t="shared" si="37"/>
        <v>-297.45199999999977</v>
      </c>
      <c r="R92" s="57"/>
    </row>
    <row r="93" spans="1:18" s="2" customFormat="1" ht="15.75" customHeight="1" x14ac:dyDescent="0.3">
      <c r="A93" s="146" t="s">
        <v>90</v>
      </c>
      <c r="B93" s="147"/>
      <c r="C93" s="147"/>
      <c r="D93" s="147"/>
      <c r="E93" s="148"/>
      <c r="F93" s="12">
        <v>0.06</v>
      </c>
      <c r="G93" s="11"/>
      <c r="H93" s="11"/>
      <c r="I93" s="54"/>
      <c r="J93" s="42">
        <f>(J26+J34+J42+J58+J67+J76+J84+J92+H117)*F93</f>
        <v>2170.1519999999996</v>
      </c>
      <c r="K93" s="11"/>
      <c r="L93" s="11"/>
      <c r="M93" s="54"/>
      <c r="N93" s="49">
        <f>(N26+N34+N42+N58+N67+N76+N84+N92)*F93</f>
        <v>1929.21588</v>
      </c>
      <c r="O93" s="46"/>
      <c r="P93" s="46"/>
      <c r="Q93" s="60">
        <f t="shared" si="37"/>
        <v>-240.93611999999962</v>
      </c>
      <c r="R93" s="57"/>
    </row>
    <row r="94" spans="1:18" s="2" customFormat="1" ht="15" hidden="1" customHeight="1" x14ac:dyDescent="0.3">
      <c r="A94" s="25">
        <v>9</v>
      </c>
      <c r="B94" s="149" t="s">
        <v>91</v>
      </c>
      <c r="C94" s="150"/>
      <c r="D94" s="150"/>
      <c r="E94" s="15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s="2" customFormat="1" ht="12.75" hidden="1" customHeight="1" x14ac:dyDescent="0.3">
      <c r="A95" s="220"/>
      <c r="B95" s="221"/>
      <c r="C95" s="221"/>
      <c r="D95" s="221"/>
      <c r="E95" s="222"/>
      <c r="F95" s="15"/>
      <c r="G95" s="15"/>
      <c r="H95" s="15"/>
      <c r="I95" s="15"/>
      <c r="J95" s="50"/>
      <c r="K95" s="25" t="s">
        <v>29</v>
      </c>
      <c r="L95" s="25" t="s">
        <v>29</v>
      </c>
      <c r="M95" s="25" t="s">
        <v>30</v>
      </c>
      <c r="N95" s="16" t="s">
        <v>31</v>
      </c>
      <c r="O95" s="16"/>
      <c r="P95" s="16" t="s">
        <v>33</v>
      </c>
      <c r="Q95" s="58"/>
      <c r="R95" s="16" t="s">
        <v>22</v>
      </c>
    </row>
    <row r="96" spans="1:18" s="2" customFormat="1" ht="38.25" hidden="1" x14ac:dyDescent="0.3">
      <c r="A96" s="223" t="s">
        <v>92</v>
      </c>
      <c r="B96" s="224"/>
      <c r="C96" s="224"/>
      <c r="D96" s="224"/>
      <c r="E96" s="225"/>
      <c r="F96" s="17"/>
      <c r="G96" s="17"/>
      <c r="H96" s="63"/>
      <c r="I96" s="15"/>
      <c r="J96" s="53"/>
      <c r="K96" s="17" t="s">
        <v>62</v>
      </c>
      <c r="L96" s="17" t="s">
        <v>56</v>
      </c>
      <c r="M96" s="17" t="s">
        <v>43</v>
      </c>
      <c r="N96" s="17" t="s">
        <v>44</v>
      </c>
      <c r="O96" s="17"/>
      <c r="P96" s="17" t="s">
        <v>33</v>
      </c>
      <c r="Q96" s="53"/>
      <c r="R96" s="31"/>
    </row>
    <row r="97" spans="1:18" s="2" customFormat="1" ht="14.25" hidden="1" customHeight="1" x14ac:dyDescent="0.3">
      <c r="A97" s="226" t="s">
        <v>93</v>
      </c>
      <c r="B97" s="227"/>
      <c r="C97" s="227"/>
      <c r="D97" s="227"/>
      <c r="E97" s="228"/>
      <c r="F97" s="64" t="s">
        <v>24</v>
      </c>
      <c r="G97" s="65"/>
      <c r="H97" s="66"/>
      <c r="I97" s="66"/>
      <c r="J97" s="73"/>
      <c r="K97" s="47"/>
      <c r="L97" s="47"/>
      <c r="M97" s="47"/>
      <c r="N97" s="74">
        <f>L97*M97*K97</f>
        <v>0</v>
      </c>
      <c r="O97" s="75"/>
      <c r="P97" s="46">
        <f t="shared" ref="P97:P103" si="38">N97</f>
        <v>0</v>
      </c>
      <c r="Q97" s="73"/>
      <c r="R97" s="57"/>
    </row>
    <row r="98" spans="1:18" s="2" customFormat="1" ht="13.15" hidden="1" x14ac:dyDescent="0.3">
      <c r="A98" s="226" t="s">
        <v>94</v>
      </c>
      <c r="B98" s="227"/>
      <c r="C98" s="227"/>
      <c r="D98" s="227"/>
      <c r="E98" s="228"/>
      <c r="F98" s="64" t="s">
        <v>24</v>
      </c>
      <c r="G98" s="65"/>
      <c r="H98" s="66"/>
      <c r="I98" s="66"/>
      <c r="J98" s="73"/>
      <c r="K98" s="47"/>
      <c r="L98" s="47"/>
      <c r="M98" s="47"/>
      <c r="N98" s="74">
        <f>L98*M98*K98</f>
        <v>0</v>
      </c>
      <c r="O98" s="75"/>
      <c r="P98" s="46">
        <f t="shared" si="38"/>
        <v>0</v>
      </c>
      <c r="Q98" s="73"/>
      <c r="R98" s="57"/>
    </row>
    <row r="99" spans="1:18" s="2" customFormat="1" ht="15.75" hidden="1" customHeight="1" x14ac:dyDescent="0.3">
      <c r="A99" s="229" t="s">
        <v>95</v>
      </c>
      <c r="B99" s="230"/>
      <c r="C99" s="230"/>
      <c r="D99" s="230"/>
      <c r="E99" s="231"/>
      <c r="F99" s="64" t="s">
        <v>24</v>
      </c>
      <c r="G99" s="65"/>
      <c r="H99" s="66"/>
      <c r="I99" s="66"/>
      <c r="J99" s="73"/>
      <c r="K99" s="47"/>
      <c r="L99" s="47"/>
      <c r="M99" s="47"/>
      <c r="N99" s="74">
        <f>L99*M99*K99</f>
        <v>0</v>
      </c>
      <c r="O99" s="75"/>
      <c r="P99" s="46">
        <f t="shared" si="38"/>
        <v>0</v>
      </c>
      <c r="Q99" s="73"/>
      <c r="R99" s="57"/>
    </row>
    <row r="100" spans="1:18" s="2" customFormat="1" ht="13.5" hidden="1" customHeight="1" x14ac:dyDescent="0.3">
      <c r="A100" s="232" t="s">
        <v>96</v>
      </c>
      <c r="B100" s="233"/>
      <c r="C100" s="233"/>
      <c r="D100" s="233"/>
      <c r="E100" s="234"/>
      <c r="F100" s="64" t="s">
        <v>24</v>
      </c>
      <c r="G100" s="65"/>
      <c r="H100" s="66"/>
      <c r="I100" s="66"/>
      <c r="J100" s="76">
        <f>G100*H100*I100</f>
        <v>0</v>
      </c>
      <c r="K100" s="47"/>
      <c r="L100" s="47"/>
      <c r="M100" s="47"/>
      <c r="N100" s="74">
        <f>L100*M100*K100</f>
        <v>0</v>
      </c>
      <c r="O100" s="75"/>
      <c r="P100" s="46">
        <f t="shared" si="38"/>
        <v>0</v>
      </c>
      <c r="Q100" s="73"/>
      <c r="R100" s="57"/>
    </row>
    <row r="101" spans="1:18" s="2" customFormat="1" ht="13.5" hidden="1" customHeight="1" x14ac:dyDescent="0.3">
      <c r="A101" s="235" t="s">
        <v>97</v>
      </c>
      <c r="B101" s="236"/>
      <c r="C101" s="236"/>
      <c r="D101" s="236"/>
      <c r="E101" s="237"/>
      <c r="F101" s="67"/>
      <c r="G101" s="65"/>
      <c r="H101" s="66"/>
      <c r="I101" s="66"/>
      <c r="J101" s="73"/>
      <c r="K101" s="47" t="s">
        <v>98</v>
      </c>
      <c r="L101" s="47" t="s">
        <v>98</v>
      </c>
      <c r="M101" s="47" t="s">
        <v>98</v>
      </c>
      <c r="N101" s="77">
        <f>SUM(N97:N100)*F101</f>
        <v>0</v>
      </c>
      <c r="O101" s="75"/>
      <c r="P101" s="46">
        <f t="shared" si="38"/>
        <v>0</v>
      </c>
      <c r="Q101" s="73"/>
      <c r="R101" s="57"/>
    </row>
    <row r="102" spans="1:18" s="2" customFormat="1" ht="13.5" hidden="1" customHeight="1" x14ac:dyDescent="0.3">
      <c r="A102" s="232" t="s">
        <v>99</v>
      </c>
      <c r="B102" s="233"/>
      <c r="C102" s="233"/>
      <c r="D102" s="233"/>
      <c r="E102" s="234"/>
      <c r="F102" s="64" t="s">
        <v>24</v>
      </c>
      <c r="G102" s="65"/>
      <c r="H102" s="66"/>
      <c r="I102" s="66"/>
      <c r="J102" s="76"/>
      <c r="K102" s="47"/>
      <c r="L102" s="47"/>
      <c r="M102" s="47"/>
      <c r="N102" s="74">
        <f>L102*M102*K102</f>
        <v>0</v>
      </c>
      <c r="O102" s="75"/>
      <c r="P102" s="46">
        <f t="shared" si="38"/>
        <v>0</v>
      </c>
      <c r="Q102" s="73"/>
      <c r="R102" s="59"/>
    </row>
    <row r="103" spans="1:18" s="2" customFormat="1" ht="13.5" hidden="1" customHeight="1" x14ac:dyDescent="0.3">
      <c r="A103" s="235" t="s">
        <v>100</v>
      </c>
      <c r="B103" s="236"/>
      <c r="C103" s="236"/>
      <c r="D103" s="236"/>
      <c r="E103" s="237"/>
      <c r="F103" s="68">
        <v>0.08</v>
      </c>
      <c r="G103" s="17"/>
      <c r="H103" s="21"/>
      <c r="I103" s="21"/>
      <c r="J103" s="78">
        <f>(J100+J102)*F103</f>
        <v>0</v>
      </c>
      <c r="K103" s="47" t="s">
        <v>98</v>
      </c>
      <c r="L103" s="47" t="s">
        <v>98</v>
      </c>
      <c r="M103" s="47" t="s">
        <v>98</v>
      </c>
      <c r="N103" s="77">
        <f>SUM(N102:N102)*F103</f>
        <v>0</v>
      </c>
      <c r="O103" s="75"/>
      <c r="P103" s="46">
        <f t="shared" si="38"/>
        <v>0</v>
      </c>
      <c r="Q103" s="73"/>
      <c r="R103" s="57"/>
    </row>
    <row r="104" spans="1:18" s="2" customFormat="1" ht="16.5" hidden="1" customHeight="1" x14ac:dyDescent="0.3">
      <c r="A104" s="146" t="s">
        <v>101</v>
      </c>
      <c r="B104" s="147"/>
      <c r="C104" s="147"/>
      <c r="D104" s="147"/>
      <c r="E104" s="148"/>
      <c r="F104" s="24"/>
      <c r="G104" s="11"/>
      <c r="H104" s="11"/>
      <c r="I104" s="54"/>
      <c r="J104" s="79">
        <f>SUM(J97:J103)</f>
        <v>0</v>
      </c>
      <c r="K104" s="43" t="s">
        <v>98</v>
      </c>
      <c r="L104" s="43" t="s">
        <v>98</v>
      </c>
      <c r="M104" s="44" t="s">
        <v>98</v>
      </c>
      <c r="N104" s="77">
        <f>SUM(N97:N103)</f>
        <v>0</v>
      </c>
      <c r="O104" s="80"/>
      <c r="P104" s="60">
        <f>SUM(P97:P103)</f>
        <v>0</v>
      </c>
      <c r="Q104" s="85"/>
      <c r="R104" s="57"/>
    </row>
    <row r="105" spans="1:18" s="2" customFormat="1" ht="13.5" thickBot="1" x14ac:dyDescent="0.35">
      <c r="A105" s="69"/>
      <c r="B105" s="69"/>
      <c r="C105" s="69"/>
      <c r="D105" s="69"/>
      <c r="E105" s="70"/>
    </row>
    <row r="106" spans="1:18" ht="16.149999999999999" thickBot="1" x14ac:dyDescent="0.35">
      <c r="F106" s="238" t="s">
        <v>102</v>
      </c>
      <c r="G106" s="239"/>
      <c r="H106" s="240" t="s">
        <v>28</v>
      </c>
      <c r="I106" s="241"/>
      <c r="J106" s="241"/>
      <c r="K106" s="242"/>
      <c r="L106" s="243" t="s">
        <v>103</v>
      </c>
      <c r="M106" s="244"/>
      <c r="N106" s="244"/>
      <c r="O106" s="245"/>
      <c r="P106" s="81" t="s">
        <v>34</v>
      </c>
    </row>
    <row r="107" spans="1:18" ht="24.75" customHeight="1" x14ac:dyDescent="0.3">
      <c r="F107" s="246"/>
      <c r="G107" s="247"/>
      <c r="H107" s="248" t="s">
        <v>104</v>
      </c>
      <c r="I107" s="249"/>
      <c r="J107" s="250" t="s">
        <v>105</v>
      </c>
      <c r="K107" s="251"/>
      <c r="L107" s="248" t="s">
        <v>106</v>
      </c>
      <c r="M107" s="249"/>
      <c r="N107" s="250" t="s">
        <v>107</v>
      </c>
      <c r="O107" s="251"/>
      <c r="P107" s="82" t="s">
        <v>108</v>
      </c>
    </row>
    <row r="108" spans="1:18" x14ac:dyDescent="0.3">
      <c r="F108" s="252" t="s">
        <v>109</v>
      </c>
      <c r="G108" s="253"/>
      <c r="H108" s="254">
        <f>J26</f>
        <v>3860</v>
      </c>
      <c r="I108" s="255"/>
      <c r="J108" s="256">
        <f>H108/$O$6/$O$5</f>
        <v>64.333333333333329</v>
      </c>
      <c r="K108" s="257"/>
      <c r="L108" s="258">
        <f>N26</f>
        <v>950</v>
      </c>
      <c r="M108" s="259"/>
      <c r="N108" s="260">
        <f t="shared" ref="N108:N118" si="39">L108/$P$6/$P$5</f>
        <v>6.333333333333333</v>
      </c>
      <c r="O108" s="261"/>
      <c r="P108" s="83">
        <f t="shared" ref="P108:P117" si="40">L108-H108</f>
        <v>-2910</v>
      </c>
    </row>
    <row r="109" spans="1:18" x14ac:dyDescent="0.3">
      <c r="F109" s="252" t="s">
        <v>110</v>
      </c>
      <c r="G109" s="253"/>
      <c r="H109" s="254">
        <f>J34</f>
        <v>0</v>
      </c>
      <c r="I109" s="255"/>
      <c r="J109" s="262">
        <f>H109/$O$6/$O$5</f>
        <v>0</v>
      </c>
      <c r="K109" s="255"/>
      <c r="L109" s="258">
        <f>N34</f>
        <v>5414</v>
      </c>
      <c r="M109" s="259"/>
      <c r="N109" s="260">
        <f t="shared" si="39"/>
        <v>36.093333333333334</v>
      </c>
      <c r="O109" s="261"/>
      <c r="P109" s="83">
        <f t="shared" si="40"/>
        <v>5414</v>
      </c>
    </row>
    <row r="110" spans="1:18" x14ac:dyDescent="0.3">
      <c r="F110" s="252" t="s">
        <v>111</v>
      </c>
      <c r="G110" s="253"/>
      <c r="H110" s="254">
        <f>J42</f>
        <v>8580</v>
      </c>
      <c r="I110" s="255"/>
      <c r="J110" s="262">
        <f t="shared" ref="J110:J114" si="41">H110/$O$6/$O$5</f>
        <v>143</v>
      </c>
      <c r="K110" s="255"/>
      <c r="L110" s="258">
        <f>N42</f>
        <v>8580</v>
      </c>
      <c r="M110" s="259"/>
      <c r="N110" s="260">
        <f t="shared" si="39"/>
        <v>57.199999999999996</v>
      </c>
      <c r="O110" s="261"/>
      <c r="P110" s="83">
        <f t="shared" si="40"/>
        <v>0</v>
      </c>
    </row>
    <row r="111" spans="1:18" x14ac:dyDescent="0.3">
      <c r="F111" s="252" t="s">
        <v>112</v>
      </c>
      <c r="G111" s="253"/>
      <c r="H111" s="254">
        <f>J58</f>
        <v>11450</v>
      </c>
      <c r="I111" s="255"/>
      <c r="J111" s="256">
        <f t="shared" si="41"/>
        <v>190.83333333333334</v>
      </c>
      <c r="K111" s="257"/>
      <c r="L111" s="258">
        <f>N58</f>
        <v>8616.65</v>
      </c>
      <c r="M111" s="259"/>
      <c r="N111" s="260">
        <f t="shared" si="39"/>
        <v>57.444333333333333</v>
      </c>
      <c r="O111" s="261"/>
      <c r="P111" s="83">
        <f t="shared" si="40"/>
        <v>-2833.3500000000004</v>
      </c>
    </row>
    <row r="112" spans="1:18" x14ac:dyDescent="0.3">
      <c r="F112" s="252" t="s">
        <v>113</v>
      </c>
      <c r="G112" s="253"/>
      <c r="H112" s="254">
        <f>J67</f>
        <v>9600</v>
      </c>
      <c r="I112" s="255"/>
      <c r="J112" s="262">
        <f t="shared" si="41"/>
        <v>160</v>
      </c>
      <c r="K112" s="255"/>
      <c r="L112" s="258">
        <f>N67</f>
        <v>5200</v>
      </c>
      <c r="M112" s="259"/>
      <c r="N112" s="260">
        <f t="shared" si="39"/>
        <v>34.666666666666664</v>
      </c>
      <c r="O112" s="261"/>
      <c r="P112" s="83">
        <f t="shared" si="40"/>
        <v>-4400</v>
      </c>
    </row>
    <row r="113" spans="6:19" x14ac:dyDescent="0.3">
      <c r="F113" s="252" t="s">
        <v>114</v>
      </c>
      <c r="G113" s="253"/>
      <c r="H113" s="254">
        <f>J76</f>
        <v>0</v>
      </c>
      <c r="I113" s="255"/>
      <c r="J113" s="262">
        <f t="shared" si="41"/>
        <v>0</v>
      </c>
      <c r="K113" s="255"/>
      <c r="L113" s="258">
        <f>N76</f>
        <v>1011.2</v>
      </c>
      <c r="M113" s="259"/>
      <c r="N113" s="260">
        <f t="shared" si="39"/>
        <v>6.7413333333333334</v>
      </c>
      <c r="O113" s="261"/>
      <c r="P113" s="83">
        <f t="shared" si="40"/>
        <v>1011.2</v>
      </c>
    </row>
    <row r="114" spans="6:19" x14ac:dyDescent="0.3">
      <c r="F114" s="252" t="s">
        <v>115</v>
      </c>
      <c r="G114" s="253"/>
      <c r="H114" s="254">
        <f>J84</f>
        <v>0</v>
      </c>
      <c r="I114" s="255"/>
      <c r="J114" s="262">
        <f t="shared" si="41"/>
        <v>0</v>
      </c>
      <c r="K114" s="255"/>
      <c r="L114" s="258">
        <f>N84</f>
        <v>0</v>
      </c>
      <c r="M114" s="259"/>
      <c r="N114" s="260">
        <f t="shared" si="39"/>
        <v>0</v>
      </c>
      <c r="O114" s="261"/>
      <c r="P114" s="83">
        <f t="shared" si="40"/>
        <v>0</v>
      </c>
    </row>
    <row r="115" spans="6:19" x14ac:dyDescent="0.3">
      <c r="F115" s="252" t="s">
        <v>116</v>
      </c>
      <c r="G115" s="253"/>
      <c r="H115" s="254">
        <f>J92</f>
        <v>2679.2</v>
      </c>
      <c r="I115" s="255"/>
      <c r="J115" s="256">
        <f>H115/O6/O5</f>
        <v>44.653333333333329</v>
      </c>
      <c r="K115" s="257"/>
      <c r="L115" s="258">
        <f>N92</f>
        <v>2381.748</v>
      </c>
      <c r="M115" s="259"/>
      <c r="N115" s="260">
        <f t="shared" si="39"/>
        <v>15.87832</v>
      </c>
      <c r="O115" s="261"/>
      <c r="P115" s="83">
        <f t="shared" si="40"/>
        <v>-297.45199999999977</v>
      </c>
    </row>
    <row r="116" spans="6:19" x14ac:dyDescent="0.3">
      <c r="F116" s="252" t="s">
        <v>117</v>
      </c>
      <c r="G116" s="253"/>
      <c r="H116" s="254">
        <f>J93</f>
        <v>2170.1519999999996</v>
      </c>
      <c r="I116" s="255"/>
      <c r="J116" s="256">
        <f>H116/O6</f>
        <v>72.338399999999993</v>
      </c>
      <c r="K116" s="257"/>
      <c r="L116" s="258">
        <f>N93</f>
        <v>1929.21588</v>
      </c>
      <c r="M116" s="259"/>
      <c r="N116" s="260">
        <f t="shared" si="39"/>
        <v>12.8614392</v>
      </c>
      <c r="O116" s="261"/>
      <c r="P116" s="83">
        <f t="shared" si="40"/>
        <v>-240.93611999999962</v>
      </c>
    </row>
    <row r="117" spans="6:19" x14ac:dyDescent="0.3">
      <c r="F117" s="252" t="s">
        <v>118</v>
      </c>
      <c r="G117" s="253"/>
      <c r="H117" s="263">
        <f>J104</f>
        <v>0</v>
      </c>
      <c r="I117" s="264"/>
      <c r="J117" s="265">
        <f>H117/O6</f>
        <v>0</v>
      </c>
      <c r="K117" s="266"/>
      <c r="L117" s="258">
        <f>N104</f>
        <v>0</v>
      </c>
      <c r="M117" s="259"/>
      <c r="N117" s="260">
        <f t="shared" si="39"/>
        <v>0</v>
      </c>
      <c r="O117" s="261"/>
      <c r="P117" s="83">
        <f t="shared" si="40"/>
        <v>0</v>
      </c>
    </row>
    <row r="118" spans="6:19" x14ac:dyDescent="0.3">
      <c r="F118" s="252" t="s">
        <v>119</v>
      </c>
      <c r="G118" s="253"/>
      <c r="H118" s="267">
        <f>SUM(H108:I117)</f>
        <v>38339.351999999999</v>
      </c>
      <c r="I118" s="268"/>
      <c r="J118" s="269">
        <f>SUM(J108:K116)</f>
        <v>675.15839999999992</v>
      </c>
      <c r="K118" s="270"/>
      <c r="L118" s="271">
        <f>SUM(L108:M117)</f>
        <v>34082.813880000002</v>
      </c>
      <c r="M118" s="272"/>
      <c r="N118" s="260">
        <f t="shared" si="39"/>
        <v>227.21875920000002</v>
      </c>
      <c r="O118" s="261"/>
      <c r="P118" s="84">
        <f>SUM(P108:P117)</f>
        <v>-4256.5381200000002</v>
      </c>
    </row>
    <row r="119" spans="6:19" x14ac:dyDescent="0.3">
      <c r="S119" s="8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93">
    <mergeCell ref="F117:G117"/>
    <mergeCell ref="H117:I117"/>
    <mergeCell ref="J117:K117"/>
    <mergeCell ref="L117:M117"/>
    <mergeCell ref="N117:O117"/>
    <mergeCell ref="F118:G118"/>
    <mergeCell ref="H118:I118"/>
    <mergeCell ref="J118:K118"/>
    <mergeCell ref="L118:M118"/>
    <mergeCell ref="N118:O118"/>
    <mergeCell ref="F115:G115"/>
    <mergeCell ref="H115:I115"/>
    <mergeCell ref="J115:K115"/>
    <mergeCell ref="L115:M115"/>
    <mergeCell ref="N115:O115"/>
    <mergeCell ref="F116:G116"/>
    <mergeCell ref="H116:I116"/>
    <mergeCell ref="J116:K116"/>
    <mergeCell ref="L116:M116"/>
    <mergeCell ref="N116:O116"/>
    <mergeCell ref="F113:G113"/>
    <mergeCell ref="H113:I113"/>
    <mergeCell ref="J113:K113"/>
    <mergeCell ref="L113:M113"/>
    <mergeCell ref="N113:O113"/>
    <mergeCell ref="F114:G114"/>
    <mergeCell ref="H114:I114"/>
    <mergeCell ref="J114:K114"/>
    <mergeCell ref="L114:M114"/>
    <mergeCell ref="N114:O114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06:G106"/>
    <mergeCell ref="H106:K106"/>
    <mergeCell ref="L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87:E87"/>
    <mergeCell ref="A88:E88"/>
    <mergeCell ref="A89:E89"/>
    <mergeCell ref="A90:E90"/>
    <mergeCell ref="A91:E91"/>
    <mergeCell ref="A92:E92"/>
    <mergeCell ref="A93:E93"/>
    <mergeCell ref="B94:E94"/>
    <mergeCell ref="A95:E95"/>
    <mergeCell ref="A78:E78"/>
    <mergeCell ref="A79:E79"/>
    <mergeCell ref="A80:E80"/>
    <mergeCell ref="A81:E81"/>
    <mergeCell ref="A82:E82"/>
    <mergeCell ref="A83:E83"/>
    <mergeCell ref="A84:E84"/>
    <mergeCell ref="B85:E85"/>
    <mergeCell ref="A86:E86"/>
    <mergeCell ref="A67:E67"/>
    <mergeCell ref="B68:E68"/>
    <mergeCell ref="B69:E69"/>
    <mergeCell ref="A70:E70"/>
    <mergeCell ref="A71:B71"/>
    <mergeCell ref="D71:E71"/>
    <mergeCell ref="A75:E75"/>
    <mergeCell ref="A76:E76"/>
    <mergeCell ref="B77:E77"/>
    <mergeCell ref="A74:B74"/>
    <mergeCell ref="D74:E74"/>
    <mergeCell ref="A72:B72"/>
    <mergeCell ref="D72:E72"/>
    <mergeCell ref="A73:B73"/>
    <mergeCell ref="D73:E73"/>
    <mergeCell ref="B59:E59"/>
    <mergeCell ref="A60:E60"/>
    <mergeCell ref="A61:E61"/>
    <mergeCell ref="A62:B62"/>
    <mergeCell ref="C62:E62"/>
    <mergeCell ref="A66:E66"/>
    <mergeCell ref="F66:J66"/>
    <mergeCell ref="A64:B64"/>
    <mergeCell ref="A65:B65"/>
    <mergeCell ref="C64:E64"/>
    <mergeCell ref="C65:E65"/>
    <mergeCell ref="A63:B63"/>
    <mergeCell ref="C63:E63"/>
    <mergeCell ref="B45:E45"/>
    <mergeCell ref="A46:E46"/>
    <mergeCell ref="A47:E47"/>
    <mergeCell ref="C48:D48"/>
    <mergeCell ref="A56:D56"/>
    <mergeCell ref="A57:D57"/>
    <mergeCell ref="A58:E58"/>
    <mergeCell ref="F58:I58"/>
    <mergeCell ref="C54:D54"/>
    <mergeCell ref="C55:D55"/>
    <mergeCell ref="A50:B53"/>
    <mergeCell ref="A54:B55"/>
    <mergeCell ref="C53:D53"/>
    <mergeCell ref="C50:D52"/>
    <mergeCell ref="E50:E52"/>
    <mergeCell ref="C49:D49"/>
    <mergeCell ref="A48:B49"/>
    <mergeCell ref="A37:E37"/>
    <mergeCell ref="A38:B38"/>
    <mergeCell ref="C38:E38"/>
    <mergeCell ref="A39:B39"/>
    <mergeCell ref="C39:E39"/>
    <mergeCell ref="A41:D41"/>
    <mergeCell ref="A42:E42"/>
    <mergeCell ref="A43:E43"/>
    <mergeCell ref="A44:R44"/>
    <mergeCell ref="A40:D40"/>
    <mergeCell ref="A33:E33"/>
    <mergeCell ref="F33:J33"/>
    <mergeCell ref="A34:E34"/>
    <mergeCell ref="B35:E35"/>
    <mergeCell ref="A36:E36"/>
    <mergeCell ref="A25:E25"/>
    <mergeCell ref="F25:J25"/>
    <mergeCell ref="A26:E26"/>
    <mergeCell ref="F26:I26"/>
    <mergeCell ref="B27:E27"/>
    <mergeCell ref="A28:E28"/>
    <mergeCell ref="A29:E29"/>
    <mergeCell ref="C30:E30"/>
    <mergeCell ref="A18:R18"/>
    <mergeCell ref="B19:E19"/>
    <mergeCell ref="A20:E20"/>
    <mergeCell ref="A21:E21"/>
    <mergeCell ref="A22:C22"/>
    <mergeCell ref="D22:E22"/>
    <mergeCell ref="A23:C23"/>
    <mergeCell ref="D23:E23"/>
    <mergeCell ref="A32:B32"/>
    <mergeCell ref="C32:E32"/>
    <mergeCell ref="D24:E24"/>
    <mergeCell ref="A24:C24"/>
    <mergeCell ref="C31:E31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6:E16"/>
    <mergeCell ref="A17:E17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</mergeCells>
  <phoneticPr fontId="40" type="noConversion"/>
  <hyperlinks>
    <hyperlink ref="F9" r:id="rId1" xr:uid="{00000000-0004-0000-0000-000000000000}"/>
  </hyperlinks>
  <pageMargins left="0.23622047244094499" right="0.118110236220472" top="0.47244094488188998" bottom="0.47244094488188998" header="0.31496062992126" footer="0.31496062992126"/>
  <pageSetup paperSize="9" scale="47" orientation="landscape"/>
  <headerFooter alignWithMargins="0"/>
  <rowBreaks count="1" manualBreakCount="1">
    <brk id="6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2024-02-21T06:43:00Z</cp:lastPrinted>
  <dcterms:created xsi:type="dcterms:W3CDTF">2023-03-28T18:17:00Z</dcterms:created>
  <dcterms:modified xsi:type="dcterms:W3CDTF">2025-07-21T07:08:00Z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1FCC876DF0B44C759DCEDDAE94A48635_13</vt:lpwstr>
  </property>
  <property fmtid="{D5CDD505-2E9C-101B-9397-08002B2CF9AE}" pid="4" name="KSOReadingLayout">
    <vt:bool>true</vt:bool>
  </property>
</Properties>
</file>