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78" windowHeight="8815" activeTab="1"/>
  </bookViews>
  <sheets>
    <sheet name="工资清单" sheetId="3" r:id="rId1"/>
    <sheet name="应收费用明细表" sheetId="2" r:id="rId2"/>
  </sheets>
  <definedNames>
    <definedName name="_xlnm._FilterDatabase" localSheetId="0" hidden="1">工资清单!$A$4:$L$7</definedName>
    <definedName name="_xlnm._FilterDatabase" localSheetId="1" hidden="1">应收费用明细表!$A$5:$U$8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<sst xmlns="http://schemas.openxmlformats.org/spreadsheetml/2006/main" count="48" uniqueCount="42">
  <si>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 xml:space="preserve">上海外服企业管理服务有限公司工资明细表 </t>
  </si>
  <si>
    <t>支点</t>
  </si>
  <si>
    <t>2025-01</t>
  </si>
  <si>
    <t>第 1 批工资</t>
  </si>
  <si>
    <t>组别：</t>
  </si>
  <si>
    <t>%</t>
  </si>
  <si>
    <t>序号</t>
  </si>
  <si>
    <t>姓名</t>
  </si>
  <si>
    <t>应发工资</t>
  </si>
  <si>
    <t>养老保险金</t>
  </si>
  <si>
    <t>医疗保险金</t>
  </si>
  <si>
    <t>失业保险金</t>
  </si>
  <si>
    <t>公积金</t>
  </si>
  <si>
    <t>四金扣除总额</t>
  </si>
  <si>
    <t>工会费</t>
  </si>
  <si>
    <t>税额</t>
  </si>
  <si>
    <t>单位承担税额</t>
  </si>
  <si>
    <t>实发工资额</t>
  </si>
  <si>
    <t>石艳雯</t>
  </si>
  <si>
    <t>张鹏</t>
  </si>
  <si>
    <t>2025-01单位应收费用明细表</t>
  </si>
  <si>
    <t>编号</t>
  </si>
  <si>
    <t>社保缴纳地</t>
  </si>
  <si>
    <t>当前社保基数</t>
  </si>
  <si>
    <t>当前公积基数</t>
  </si>
  <si>
    <t xml:space="preserve">单位部分 </t>
  </si>
  <si>
    <t>社保合计</t>
  </si>
  <si>
    <t>保险+福利</t>
  </si>
  <si>
    <t>服务费</t>
  </si>
  <si>
    <t>不含税金额合计</t>
  </si>
  <si>
    <t>保证金</t>
  </si>
  <si>
    <t>增值税</t>
  </si>
  <si>
    <t>发票总额</t>
  </si>
  <si>
    <t xml:space="preserve">养老 </t>
  </si>
  <si>
    <t xml:space="preserve">医保 </t>
  </si>
  <si>
    <t xml:space="preserve">失业 </t>
  </si>
  <si>
    <t xml:space="preserve">生育 </t>
  </si>
  <si>
    <t xml:space="preserve">工伤 </t>
  </si>
  <si>
    <t>公积</t>
  </si>
  <si>
    <t xml:space="preserve">残疾金 </t>
  </si>
  <si>
    <t>小计</t>
  </si>
  <si>
    <t>上海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</si>
</sst>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8"/>
      <name val="微软雅黑"/>
      <charset val="134"/>
    </font>
    <font>
      <sz val="10"/>
      <name val="Microsoft YaHei Light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0"/>
      <color indexed="8"/>
      <name val="MS Sans Serif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4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30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7" fontId="1" fillId="0" borderId="0" xfId="0" applyNumberFormat="1" applyFont="1" quotePrefix="1">
      <alignment vertical="center"/>
    </xf>
  </cellXfs>
  <cellStyles count="1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0,0_x000d__x000a_NA_x000d__x000a_" xfId="50"/>
    <cellStyle name="常规 10" xfId="51"/>
    <cellStyle name="常规 11" xfId="52"/>
    <cellStyle name="常规 12" xfId="53"/>
    <cellStyle name="常规 13" xfId="54"/>
    <cellStyle name="常规 14" xfId="55"/>
    <cellStyle name="常规 15" xfId="56"/>
    <cellStyle name="常规 16" xfId="57"/>
    <cellStyle name="常规 17" xfId="58"/>
    <cellStyle name="常规 18" xfId="59"/>
    <cellStyle name="常规 19" xfId="60"/>
    <cellStyle name="常规 2" xfId="61"/>
    <cellStyle name="常规 2 2" xfId="62"/>
    <cellStyle name="常规 2 2 2" xfId="63"/>
    <cellStyle name="常规 2 2 2 2" xfId="64"/>
    <cellStyle name="常规 2 2 2 2 2" xfId="65"/>
    <cellStyle name="常规 2 2 2 2 3" xfId="66"/>
    <cellStyle name="常规 2 2 3" xfId="67"/>
    <cellStyle name="常规 2 2 4" xfId="68"/>
    <cellStyle name="常规 2 3" xfId="69"/>
    <cellStyle name="常规 2 3 2" xfId="70"/>
    <cellStyle name="常规 2 3 2 2" xfId="71"/>
    <cellStyle name="常规 2 3 2 2 2" xfId="72"/>
    <cellStyle name="常规 2 3 2 2 3" xfId="73"/>
    <cellStyle name="常规 2 3 3" xfId="74"/>
    <cellStyle name="常规 2 3 4" xfId="75"/>
    <cellStyle name="常规 2 4" xfId="76"/>
    <cellStyle name="常规 2 4 2" xfId="77"/>
    <cellStyle name="常规 2 4 3" xfId="78"/>
    <cellStyle name="常规 2 5" xfId="79"/>
    <cellStyle name="常规 2 6" xfId="80"/>
    <cellStyle name="常规 20" xfId="81"/>
    <cellStyle name="常规 21" xfId="82"/>
    <cellStyle name="常规 22" xfId="83"/>
    <cellStyle name="常规 3" xfId="84"/>
    <cellStyle name="常规 3 10" xfId="85"/>
    <cellStyle name="常规 3 2" xfId="86"/>
    <cellStyle name="常规 3 3" xfId="87"/>
    <cellStyle name="常规 3 4" xfId="88"/>
    <cellStyle name="常规 3 5" xfId="89"/>
    <cellStyle name="常规 3 6" xfId="90"/>
    <cellStyle name="常规 3 7" xfId="91"/>
    <cellStyle name="常规 3 8" xfId="92"/>
    <cellStyle name="常规 3 9" xfId="93"/>
    <cellStyle name="常规 4" xfId="94"/>
    <cellStyle name="常规 5" xfId="95"/>
    <cellStyle name="常规 5 2" xfId="96"/>
    <cellStyle name="常规 5 2 10" xfId="97"/>
    <cellStyle name="常规 5 2 2" xfId="98"/>
    <cellStyle name="常规 5 2 3" xfId="99"/>
    <cellStyle name="常规 5 2 4" xfId="100"/>
    <cellStyle name="常规 5 2 5" xfId="101"/>
    <cellStyle name="常规 5 2 6" xfId="102"/>
    <cellStyle name="常规 5 2 7" xfId="103"/>
    <cellStyle name="常规 5 2 8" xfId="104"/>
    <cellStyle name="常规 5 2 9" xfId="105"/>
    <cellStyle name="常规 5 3" xfId="106"/>
    <cellStyle name="常规 5 3 10" xfId="107"/>
    <cellStyle name="常规 5 3 2" xfId="108"/>
    <cellStyle name="常规 5 3 3" xfId="109"/>
    <cellStyle name="常规 5 3 4" xfId="110"/>
    <cellStyle name="常规 5 3 5" xfId="111"/>
    <cellStyle name="常规 5 3 6" xfId="112"/>
    <cellStyle name="常规 5 3 7" xfId="113"/>
    <cellStyle name="常规 5 3 8" xfId="114"/>
    <cellStyle name="常规 5 3 9" xfId="115"/>
    <cellStyle name="常规 5 4" xfId="116"/>
    <cellStyle name="常规 5 4 2" xfId="117"/>
    <cellStyle name="常规 5 4 2 2" xfId="118"/>
    <cellStyle name="常规 5 4 2 3" xfId="119"/>
    <cellStyle name="常规 5 5" xfId="120"/>
    <cellStyle name="常规 5 6" xfId="121"/>
    <cellStyle name="常规 6" xfId="122"/>
    <cellStyle name="常规 6 10" xfId="123"/>
    <cellStyle name="常规 6 2" xfId="124"/>
    <cellStyle name="常规 6 3" xfId="125"/>
    <cellStyle name="常规 6 4" xfId="126"/>
    <cellStyle name="常规 6 5" xfId="127"/>
    <cellStyle name="常规 6 6" xfId="128"/>
    <cellStyle name="常规 6 7" xfId="129"/>
    <cellStyle name="常规 6 8" xfId="130"/>
    <cellStyle name="常规 6 9" xfId="131"/>
    <cellStyle name="常规 7" xfId="132"/>
    <cellStyle name="常规 7 10" xfId="133"/>
    <cellStyle name="常规 7 2" xfId="134"/>
    <cellStyle name="常规 7 3" xfId="135"/>
    <cellStyle name="常规 7 4" xfId="136"/>
    <cellStyle name="常规 7 5" xfId="137"/>
    <cellStyle name="常规 7 6" xfId="138"/>
    <cellStyle name="常规 7 7" xfId="139"/>
    <cellStyle name="常规 7 8" xfId="140"/>
    <cellStyle name="常规 7 9" xfId="141"/>
    <cellStyle name="常规 8" xfId="142"/>
    <cellStyle name="常规 9" xfId="1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pane xSplit="2" ySplit="4" topLeftCell="D5" activePane="bottomRight" state="frozen"/>
      <selection/>
      <selection pane="topRight"/>
      <selection pane="bottomLeft"/>
      <selection pane="bottomRight" activeCell="M9" sqref="M9"/>
    </sheetView>
  </sheetViews>
  <sheetFormatPr defaultColWidth="9" defaultRowHeight="20.1" customHeight="1"/>
  <cols>
    <col min="1" max="1" width="9.4031007751938" style="3" customWidth="1"/>
    <col min="2" max="2" width="8.4031007751938" style="3" customWidth="1"/>
    <col min="3" max="3" width="12" style="3" customWidth="1"/>
    <col min="4" max="4" width="9.69767441860465" style="3" customWidth="1"/>
    <col min="5" max="6" width="13.8992248062016" style="3" customWidth="1"/>
    <col min="7" max="7" width="10.4031007751938" style="3" customWidth="1"/>
    <col min="8" max="8" width="15.6976744186047" style="3" customWidth="1"/>
    <col min="9" max="9" width="10.4031007751938" style="3" customWidth="1"/>
    <col min="10" max="10" width="10" style="3" customWidth="1"/>
    <col min="11" max="11" width="15.6976744186047" style="3" customWidth="1"/>
    <col min="12" max="12" width="13.8992248062016" style="3" customWidth="1"/>
    <col min="13" max="16384" width="9" style="3"/>
  </cols>
  <sheetData>
    <row r="1" ht="19.3" spans="3:12">
      <c r="C1" s="28" t="s">
        <v>0</v>
      </c>
      <c r="D1" s="28"/>
      <c r="E1" s="28"/>
      <c r="F1" s="28"/>
      <c r="G1" s="28"/>
      <c r="H1" s="28"/>
      <c r="I1" s="28"/>
      <c r="J1" s="28"/>
      <c r="K1" s="28"/>
      <c r="L1" s="35" t="s">
        <v>1</v>
      </c>
    </row>
    <row r="2" customHeight="1" spans="6:7">
      <c r="F2" s="37" t="s">
        <v>2</v>
      </c>
      <c r="G2" s="30"/>
    </row>
    <row r="3" ht="14.25" customHeight="1" spans="1:12">
      <c r="A3" s="31" t="s">
        <v>3</v>
      </c>
      <c r="B3" s="31"/>
      <c r="K3" s="3" t="s">
        <v>4</v>
      </c>
      <c r="L3" s="3" t="s">
        <v>5</v>
      </c>
    </row>
    <row r="4" s="2" customFormat="1" customHeight="1" spans="1:12">
      <c r="A4" s="32" t="s">
        <v>6</v>
      </c>
      <c r="B4" s="32" t="s">
        <v>7</v>
      </c>
      <c r="C4" s="32" t="s">
        <v>8</v>
      </c>
      <c r="D4" s="32" t="s">
        <v>9</v>
      </c>
      <c r="E4" s="32" t="s">
        <v>10</v>
      </c>
      <c r="F4" s="32" t="s">
        <v>11</v>
      </c>
      <c r="G4" s="32" t="s">
        <v>12</v>
      </c>
      <c r="H4" s="32" t="s">
        <v>13</v>
      </c>
      <c r="I4" s="32" t="s">
        <v>14</v>
      </c>
      <c r="J4" s="32" t="s">
        <v>15</v>
      </c>
      <c r="K4" s="32" t="s">
        <v>16</v>
      </c>
      <c r="L4" s="32" t="s">
        <v>17</v>
      </c>
    </row>
    <row r="5" ht="15" customHeight="1" spans="1:12">
      <c r="A5" s="18">
        <v>1</v>
      </c>
      <c r="B5" s="19" t="s">
        <v>18</v>
      </c>
      <c r="C5" s="18">
        <v>8000</v>
      </c>
      <c r="D5" s="18">
        <v>590.72</v>
      </c>
      <c r="E5" s="18">
        <v>147.68</v>
      </c>
      <c r="F5" s="18">
        <v>36.92</v>
      </c>
      <c r="G5" s="18">
        <v>517</v>
      </c>
      <c r="H5" s="18">
        <f>SUM(D5:G5)</f>
        <v>1292.32</v>
      </c>
      <c r="I5" s="18">
        <v>0</v>
      </c>
      <c r="J5" s="18">
        <v>0</v>
      </c>
      <c r="K5" s="18">
        <v>0</v>
      </c>
      <c r="L5" s="36">
        <f>C5-H5-J5</f>
        <v>6707.68</v>
      </c>
    </row>
    <row r="6" ht="15" customHeight="1" spans="1:12">
      <c r="A6" s="18">
        <v>2</v>
      </c>
      <c r="B6" s="19" t="s">
        <v>19</v>
      </c>
      <c r="C6" s="18">
        <v>9100</v>
      </c>
      <c r="D6" s="18">
        <v>590.72</v>
      </c>
      <c r="E6" s="18">
        <v>147.68</v>
      </c>
      <c r="F6" s="18">
        <v>36.92</v>
      </c>
      <c r="G6" s="18">
        <v>517</v>
      </c>
      <c r="H6" s="18">
        <f>SUM(D6:G6)</f>
        <v>1292.32</v>
      </c>
      <c r="I6" s="18">
        <v>0</v>
      </c>
      <c r="J6" s="18">
        <v>0</v>
      </c>
      <c r="K6" s="18">
        <v>0</v>
      </c>
      <c r="L6" s="36">
        <f>C6-H6-J6</f>
        <v>7807.68</v>
      </c>
    </row>
    <row r="7" ht="15" customHeight="1" spans="1:12">
      <c r="A7" s="33"/>
      <c r="B7" s="33"/>
      <c r="C7" s="34">
        <f>SUM(C5:C6)</f>
        <v>17100</v>
      </c>
      <c r="D7" s="34">
        <f t="shared" ref="D7:L7" si="0">SUM(D5:D6)</f>
        <v>1181.44</v>
      </c>
      <c r="E7" s="34">
        <f t="shared" si="0"/>
        <v>295.36</v>
      </c>
      <c r="F7" s="34">
        <f t="shared" si="0"/>
        <v>73.84</v>
      </c>
      <c r="G7" s="34">
        <f t="shared" si="0"/>
        <v>1034</v>
      </c>
      <c r="H7" s="34">
        <f t="shared" si="0"/>
        <v>2584.64</v>
      </c>
      <c r="I7" s="34">
        <f t="shared" si="0"/>
        <v>0</v>
      </c>
      <c r="J7" s="34">
        <f t="shared" si="0"/>
        <v>0</v>
      </c>
      <c r="K7" s="34">
        <f t="shared" si="0"/>
        <v>0</v>
      </c>
      <c r="L7" s="34">
        <f t="shared" si="0"/>
        <v>14515.36</v>
      </c>
    </row>
    <row r="8" ht="15" customHeight="1"/>
    <row r="9" s="2" customFormat="1" customHeight="1" spans="1:1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</sheetData>
  <autoFilter xmlns:etc="http://www.wps.cn/officeDocument/2017/etCustomData" ref="A4:L7" etc:filterBottomFollowUsedRange="0">
    <extLst/>
  </autoFilter>
  <mergeCells count="1">
    <mergeCell ref="C1:K1"/>
  </mergeCells>
  <conditionalFormatting sqref="B5:B6">
    <cfRule type="duplicateValues" dxfId="0" priority="1"/>
  </conditionalFormatting>
  <pageMargins left="0.75" right="0.75" top="1" bottom="1" header="0.5" footer="0.5"/>
  <pageSetup paperSize="9" orientation="portrait"/>
  <headerFooter alignWithMargins="0"/>
  <ignoredErrors>
    <ignoredError sqref="H5: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tabSelected="1" zoomScale="80" zoomScaleNormal="80" workbookViewId="0">
      <pane xSplit="4" ySplit="5" topLeftCell="E6" activePane="bottomRight" state="frozen"/>
      <selection/>
      <selection pane="topRight"/>
      <selection pane="bottomLeft"/>
      <selection pane="bottomRight" activeCell="I16" sqref="I16"/>
    </sheetView>
  </sheetViews>
  <sheetFormatPr defaultColWidth="9" defaultRowHeight="20.1" customHeight="1"/>
  <cols>
    <col min="1" max="1" width="4.69767441860465" style="3" customWidth="1"/>
    <col min="2" max="2" width="7.10077519379845" style="3" customWidth="1"/>
    <col min="3" max="3" width="12.4031007751938" style="4" customWidth="1"/>
    <col min="4" max="4" width="8.4031007751938" style="5" customWidth="1"/>
    <col min="5" max="9" width="8.4031007751938" style="3" customWidth="1"/>
    <col min="10" max="10" width="6.89922480620155" style="3" customWidth="1"/>
    <col min="11" max="11" width="7.69767441860465" style="3" customWidth="1"/>
    <col min="12" max="12" width="9.4031007751938" style="3" customWidth="1"/>
    <col min="13" max="13" width="10.4031007751938" style="3" customWidth="1"/>
    <col min="14" max="14" width="9.2015503875969" style="3" customWidth="1"/>
    <col min="15" max="15" width="10.2015503875969" style="4" customWidth="1"/>
    <col min="16" max="16" width="9.75193798449612" style="3" customWidth="1"/>
    <col min="17" max="17" width="9.4031007751938" style="3" customWidth="1"/>
    <col min="18" max="18" width="14.5193798449612" style="3" customWidth="1"/>
    <col min="19" max="21" width="12.9302325581395" style="3" customWidth="1"/>
    <col min="22" max="22" width="10.7984496124031" style="4" customWidth="1"/>
    <col min="23" max="23" width="12" style="4" customWidth="1"/>
    <col min="24" max="24" width="43.4573643410853" style="4" customWidth="1"/>
    <col min="25" max="16384" width="9" style="3"/>
  </cols>
  <sheetData>
    <row r="1" ht="19.3" spans="23:24">
      <c r="W1" s="26" t="s">
        <v>1</v>
      </c>
      <c r="X1" s="26"/>
    </row>
    <row r="2" ht="33.9" customHeight="1" spans="3:22">
      <c r="C2" s="3"/>
      <c r="E2" s="6" t="s">
        <v>20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ht="15" customHeight="1" spans="3:3">
      <c r="C3" s="3"/>
    </row>
    <row r="4" s="1" customFormat="1" customHeight="1" spans="1:21">
      <c r="A4" s="7" t="s">
        <v>21</v>
      </c>
      <c r="B4" s="7" t="s">
        <v>7</v>
      </c>
      <c r="C4" s="8" t="s">
        <v>8</v>
      </c>
      <c r="D4" s="7" t="s">
        <v>22</v>
      </c>
      <c r="E4" s="9" t="s">
        <v>23</v>
      </c>
      <c r="F4" s="10" t="s">
        <v>24</v>
      </c>
      <c r="G4" s="11" t="s">
        <v>25</v>
      </c>
      <c r="H4" s="12"/>
      <c r="I4" s="12"/>
      <c r="J4" s="12"/>
      <c r="K4" s="12"/>
      <c r="L4" s="12"/>
      <c r="M4" s="12"/>
      <c r="N4" s="23"/>
      <c r="O4" s="7" t="s">
        <v>26</v>
      </c>
      <c r="P4" s="7" t="s">
        <v>27</v>
      </c>
      <c r="Q4" s="7" t="s">
        <v>28</v>
      </c>
      <c r="R4" s="7" t="s">
        <v>29</v>
      </c>
      <c r="S4" s="7" t="s">
        <v>30</v>
      </c>
      <c r="T4" s="7" t="s">
        <v>31</v>
      </c>
      <c r="U4" s="7" t="s">
        <v>32</v>
      </c>
    </row>
    <row r="5" s="1" customFormat="1" customHeight="1" spans="1:21">
      <c r="A5" s="13"/>
      <c r="B5" s="13"/>
      <c r="C5" s="14"/>
      <c r="D5" s="13"/>
      <c r="E5" s="15"/>
      <c r="F5" s="16"/>
      <c r="G5" s="17" t="s">
        <v>33</v>
      </c>
      <c r="H5" s="17" t="s">
        <v>34</v>
      </c>
      <c r="I5" s="17" t="s">
        <v>35</v>
      </c>
      <c r="J5" s="24" t="s">
        <v>36</v>
      </c>
      <c r="K5" s="17" t="s">
        <v>37</v>
      </c>
      <c r="L5" s="1" t="s">
        <v>38</v>
      </c>
      <c r="M5" s="17" t="s">
        <v>39</v>
      </c>
      <c r="N5" s="17" t="s">
        <v>40</v>
      </c>
      <c r="O5" s="13"/>
      <c r="P5" s="13"/>
      <c r="Q5" s="13"/>
      <c r="R5" s="13"/>
      <c r="S5" s="13"/>
      <c r="T5" s="13"/>
      <c r="U5" s="13"/>
    </row>
    <row r="6" ht="18" customHeight="1" spans="1:24">
      <c r="A6" s="18">
        <v>1</v>
      </c>
      <c r="B6" s="19" t="s">
        <v>18</v>
      </c>
      <c r="C6" s="20">
        <f>VLOOKUP(B6,工资清单!B:C,2,0)</f>
        <v>8000</v>
      </c>
      <c r="D6" s="21" t="s">
        <v>41</v>
      </c>
      <c r="E6" s="18">
        <v>7384</v>
      </c>
      <c r="F6" s="18">
        <v>7384</v>
      </c>
      <c r="G6" s="18">
        <f>ROUND(E6*16%,2)</f>
        <v>1181.44</v>
      </c>
      <c r="H6" s="18">
        <f>ROUND(E6*8%,2)</f>
        <v>590.72</v>
      </c>
      <c r="I6" s="18">
        <f>ROUND(E6*0.5%,2)</f>
        <v>36.92</v>
      </c>
      <c r="J6" s="25">
        <f>ROUND(E6*1%,2)</f>
        <v>73.84</v>
      </c>
      <c r="K6" s="18">
        <f>ROUND(E6*0.32%,2)</f>
        <v>23.63</v>
      </c>
      <c r="L6" s="18">
        <f>ROUND(F6*7%,0)</f>
        <v>517</v>
      </c>
      <c r="M6" s="18">
        <f>ROUND(E6*1.35%,2)</f>
        <v>99.68</v>
      </c>
      <c r="N6" s="18">
        <f>SUM(G6:M6)</f>
        <v>2523.23</v>
      </c>
      <c r="O6" s="18">
        <f>N6</f>
        <v>2523.23</v>
      </c>
      <c r="P6" s="18">
        <f>60</f>
        <v>60</v>
      </c>
      <c r="Q6" s="18">
        <v>100</v>
      </c>
      <c r="R6" s="25">
        <f>SUM(O6:Q6)+C6</f>
        <v>10683.23</v>
      </c>
      <c r="S6" s="25">
        <f>R6</f>
        <v>10683.23</v>
      </c>
      <c r="T6" s="25">
        <f>ROUND((R6+S6)*0.0684,2)</f>
        <v>1461.47</v>
      </c>
      <c r="U6" s="25">
        <f>SUM(R6:T6)</f>
        <v>22827.93</v>
      </c>
      <c r="V6" s="3"/>
      <c r="W6" s="3"/>
      <c r="X6" s="3"/>
    </row>
    <row r="7" ht="18" customHeight="1" spans="1:24">
      <c r="A7" s="18">
        <v>2</v>
      </c>
      <c r="B7" s="19" t="s">
        <v>19</v>
      </c>
      <c r="C7" s="20">
        <f>VLOOKUP(B7,工资清单!B:C,2,0)</f>
        <v>9100</v>
      </c>
      <c r="D7" s="21" t="s">
        <v>41</v>
      </c>
      <c r="E7" s="18">
        <v>7384</v>
      </c>
      <c r="F7" s="18">
        <v>7384</v>
      </c>
      <c r="G7" s="18">
        <f>ROUND(E7*16%,2)</f>
        <v>1181.44</v>
      </c>
      <c r="H7" s="18">
        <f>ROUND(E7*8%,2)</f>
        <v>590.72</v>
      </c>
      <c r="I7" s="18">
        <f>ROUND(E7*0.5%,2)</f>
        <v>36.92</v>
      </c>
      <c r="J7" s="25">
        <f>ROUND(E7*1%,2)</f>
        <v>73.84</v>
      </c>
      <c r="K7" s="18">
        <f>ROUND(E7*0.32%,2)</f>
        <v>23.63</v>
      </c>
      <c r="L7" s="18">
        <f>ROUND(F7*7%,0)</f>
        <v>517</v>
      </c>
      <c r="M7" s="18">
        <f>ROUND(E7*1.35%,2)</f>
        <v>99.68</v>
      </c>
      <c r="N7" s="18">
        <f>SUM(G7:M7)</f>
        <v>2523.23</v>
      </c>
      <c r="O7" s="18">
        <f>N7</f>
        <v>2523.23</v>
      </c>
      <c r="P7" s="18">
        <f>60</f>
        <v>60</v>
      </c>
      <c r="Q7" s="27">
        <v>100</v>
      </c>
      <c r="R7" s="25">
        <f>SUM(O7:Q7)+C7</f>
        <v>11783.23</v>
      </c>
      <c r="S7" s="25">
        <f>R7</f>
        <v>11783.23</v>
      </c>
      <c r="T7" s="25">
        <f>ROUND((R7+S7)*0.0684,2)</f>
        <v>1611.95</v>
      </c>
      <c r="U7" s="25">
        <f>SUM(R7:T7)</f>
        <v>25178.41</v>
      </c>
      <c r="V7" s="3"/>
      <c r="W7" s="3"/>
      <c r="X7" s="3"/>
    </row>
    <row r="8" s="2" customFormat="1" ht="18" customHeight="1" spans="3:22">
      <c r="C8" s="22">
        <f>SUM(C6:C7)</f>
        <v>17100</v>
      </c>
      <c r="D8" s="1"/>
      <c r="G8" s="2">
        <f>SUM(G6:G7)</f>
        <v>2362.88</v>
      </c>
      <c r="H8" s="2">
        <f t="shared" ref="H8:U8" si="0">SUM(H6:H7)</f>
        <v>1181.44</v>
      </c>
      <c r="I8" s="2">
        <f t="shared" si="0"/>
        <v>73.84</v>
      </c>
      <c r="J8" s="2">
        <f t="shared" si="0"/>
        <v>147.68</v>
      </c>
      <c r="K8" s="2">
        <f t="shared" si="0"/>
        <v>47.26</v>
      </c>
      <c r="L8" s="2">
        <f t="shared" si="0"/>
        <v>1034</v>
      </c>
      <c r="M8" s="2">
        <f t="shared" si="0"/>
        <v>199.36</v>
      </c>
      <c r="N8" s="2">
        <f t="shared" si="0"/>
        <v>5046.46</v>
      </c>
      <c r="O8" s="2">
        <f t="shared" si="0"/>
        <v>5046.46</v>
      </c>
      <c r="P8" s="2">
        <f t="shared" si="0"/>
        <v>120</v>
      </c>
      <c r="Q8" s="2">
        <f t="shared" si="0"/>
        <v>200</v>
      </c>
      <c r="R8" s="2">
        <f t="shared" si="0"/>
        <v>22466.46</v>
      </c>
      <c r="S8" s="2">
        <f t="shared" si="0"/>
        <v>22466.46</v>
      </c>
      <c r="T8" s="2">
        <f t="shared" si="0"/>
        <v>3073.42</v>
      </c>
      <c r="U8" s="2">
        <f t="shared" si="0"/>
        <v>48006.34</v>
      </c>
      <c r="V8" s="22"/>
    </row>
    <row r="9" s="2" customFormat="1" customHeight="1" spans="1:22">
      <c r="A9" s="3"/>
      <c r="B9" s="3"/>
      <c r="C9" s="4"/>
      <c r="D9" s="5"/>
      <c r="E9" s="3"/>
      <c r="F9" s="3"/>
      <c r="G9" s="3"/>
      <c r="H9" s="3"/>
      <c r="I9" s="3"/>
      <c r="J9" s="3"/>
      <c r="K9" s="3"/>
      <c r="L9" s="3"/>
      <c r="M9" s="3"/>
      <c r="N9" s="3"/>
      <c r="O9" s="4"/>
      <c r="P9" s="3"/>
      <c r="Q9" s="3"/>
      <c r="R9" s="3"/>
      <c r="S9" s="3"/>
      <c r="T9" s="3"/>
      <c r="U9" s="3"/>
      <c r="V9" s="22"/>
    </row>
    <row r="10" customHeight="1" spans="22:24">
      <c r="V10" s="22"/>
      <c r="W10" s="3"/>
      <c r="X10" s="3"/>
    </row>
  </sheetData>
  <autoFilter xmlns:etc="http://www.wps.cn/officeDocument/2017/etCustomData" ref="A5:U8" etc:filterBottomFollowUsedRange="0">
    <extLst/>
  </autoFilter>
  <mergeCells count="17">
    <mergeCell ref="A2:C2"/>
    <mergeCell ref="E2:V2"/>
    <mergeCell ref="A3:C3"/>
    <mergeCell ref="G4:N4"/>
    <mergeCell ref="A4:A5"/>
    <mergeCell ref="B4:B5"/>
    <mergeCell ref="C4:C5"/>
    <mergeCell ref="D4:D5"/>
    <mergeCell ref="E4:E5"/>
    <mergeCell ref="F4:F5"/>
    <mergeCell ref="O4:O5"/>
    <mergeCell ref="P4:P5"/>
    <mergeCell ref="Q4:Q5"/>
    <mergeCell ref="R4:R5"/>
    <mergeCell ref="S4:S5"/>
    <mergeCell ref="T4:T5"/>
    <mergeCell ref="U4:U5"/>
  </mergeCells>
  <conditionalFormatting sqref="B6:B7">
    <cfRule type="duplicateValues" dxfId="0" priority="1"/>
  </conditionalFormatting>
  <pageMargins left="0.236111111111111" right="0.196527777777778" top="0.984027777777778" bottom="0.984027777777778" header="0.511805555555556" footer="0.511805555555556"/>
  <pageSetup paperSize="9" scale="5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工资清单</vt:lpstr>
      <vt:lpstr>应收费用明细表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lbhua</dc:creator>
  <cp:lastModifiedBy>kongyw</cp:lastModifiedBy>
  <dcterms:created xsi:type="dcterms:W3CDTF">2014-04-16T01:42:00Z</dcterms:created>
  <cp:lastPrinted>2023-04-18T01:30:00Z</cp:lastPrinted>
  <dcterms:modified xsi:type="dcterms:W3CDTF">2025-01-21T06:06:39Z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8BB5C07B56E94C76AD2E72F239733A38_13</vt:lpwstr>
  </property>
</Properties>
</file>