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tabRatio="395" activeTab="1"/>
  </bookViews>
  <sheets>
    <sheet name="结算单-地接社" sheetId="18" r:id="rId1"/>
    <sheet name="报价单-地接社" sheetId="20" r:id="rId2"/>
  </sheets>
  <definedNames>
    <definedName name="_xlnm.Print_Area" localSheetId="1">'报价单-地接社'!$A$1:$G$24</definedName>
    <definedName name="_xlnm.Print_Area" localSheetId="0">'结算单-地接社'!$A$1:$G$52</definedName>
    <definedName name="_xlnm.Print_Titles" localSheetId="1">'报价单-地接社'!$9:$9</definedName>
    <definedName name="_xlnm.Print_Titles" localSheetId="0">'结算单-地接社'!$9:$9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<sst xmlns="http://schemas.openxmlformats.org/spreadsheetml/2006/main" count="163" uniqueCount="96">
  <si>
    <t>先声再明会务服务结算单-地接社</t>
  </si>
  <si>
    <t>项目名称：</t>
  </si>
  <si>
    <t>供应商:</t>
  </si>
  <si>
    <t>康辉集团北京国际会议展览有限公司</t>
  </si>
  <si>
    <t>活动时间：</t>
  </si>
  <si>
    <t>联络人:</t>
  </si>
  <si>
    <t>王凤雨</t>
  </si>
  <si>
    <t>活动地点：</t>
  </si>
  <si>
    <t>手机:</t>
  </si>
  <si>
    <t>15210370021</t>
  </si>
  <si>
    <t>实际参加人数：</t>
  </si>
  <si>
    <t xml:space="preserve">邮箱:
</t>
  </si>
  <si>
    <t>wangfengyu@cct.cn</t>
  </si>
  <si>
    <t>服务内容</t>
  </si>
  <si>
    <t>服务描述</t>
  </si>
  <si>
    <t>单价</t>
  </si>
  <si>
    <t>数量1</t>
  </si>
  <si>
    <t>数量2</t>
  </si>
  <si>
    <t>报价小计</t>
  </si>
  <si>
    <t>结算小计</t>
  </si>
  <si>
    <t>差异金额</t>
  </si>
  <si>
    <t>差异说明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</si>
  <si>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</t>
    </r>
    <r>
      <rPr>
        <b/>
        <sz val="9"/>
        <rFont val="Arial"/>
        <charset val="134"/>
      </rPr>
      <t>-</t>
    </r>
    <r>
      <rPr>
        <b/>
        <sz val="9"/>
        <rFont val="宋体"/>
        <charset val="134"/>
      </rPr>
      <t>酒店</t>
    </r>
  </si>
  <si>
    <t>住宿</t>
  </si>
  <si>
    <t>按照实际发生结算</t>
  </si>
  <si>
    <t>酒店费用总计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</si>
  <si>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主要费用-地接社</t>
    </r>
  </si>
  <si>
    <t>交通</t>
  </si>
  <si>
    <t>陪同人员</t>
  </si>
  <si>
    <t>小车合计</t>
  </si>
  <si>
    <t>费用合计</t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</si>
  <si>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其余费用</t>
    </r>
  </si>
  <si>
    <t>人身意外险</t>
  </si>
  <si>
    <t>保额30w，3天</t>
  </si>
  <si>
    <t>接机牌</t>
  </si>
  <si>
    <t>40cm*60cm，KT板</t>
  </si>
  <si>
    <t>40cm*60cm，PVC板</t>
  </si>
  <si>
    <t>车头牌</t>
  </si>
  <si>
    <t>40cm*30cm，KT板</t>
  </si>
  <si>
    <t>40cm*30cm，PVC板</t>
  </si>
  <si>
    <t>签到背景板</t>
  </si>
  <si>
    <t>4m*3m，黑底喷绘布，桁架+喷绘，含人工运费，按平方报价</t>
  </si>
  <si>
    <t>门型展架1</t>
  </si>
  <si>
    <t>1.2m*2m</t>
  </si>
  <si>
    <t>门型展架2</t>
  </si>
  <si>
    <t>0.8m*1.8m</t>
  </si>
  <si>
    <t>横幅</t>
  </si>
  <si>
    <t>10m*0.67m</t>
  </si>
  <si>
    <t>讲台花</t>
  </si>
  <si>
    <t>直径60cm</t>
  </si>
  <si>
    <t>讲台贴-全包</t>
  </si>
  <si>
    <t>正面100cm*70cm*123cm</t>
  </si>
  <si>
    <t>日程单页</t>
  </si>
  <si>
    <t>A4，157g铜版纸</t>
  </si>
  <si>
    <t>普通A4打印</t>
  </si>
  <si>
    <t>按页数报价</t>
  </si>
  <si>
    <t>普通A4彩印</t>
  </si>
  <si>
    <t>物料设计费（延展设计）</t>
  </si>
  <si>
    <t>背景板/日程单页/席卡/讲台贴/胸卡</t>
  </si>
  <si>
    <t>主持人手卡</t>
  </si>
  <si>
    <t>10cm*4.7cm，珠光纸300g</t>
  </si>
  <si>
    <t>胸卡</t>
  </si>
  <si>
    <t>卡+挂绳，pvc，橄榄扣，涤纶带，8*12cm</t>
  </si>
  <si>
    <t>席卡</t>
  </si>
  <si>
    <t>250g铜版纸</t>
  </si>
  <si>
    <t>欢迎卡</t>
  </si>
  <si>
    <t>切换器 含控台人员</t>
  </si>
  <si>
    <t>半天或全天会议含彩排</t>
  </si>
  <si>
    <t>外采-酒水</t>
  </si>
  <si>
    <t>垫付餐费</t>
  </si>
  <si>
    <t>信息对接费</t>
  </si>
  <si>
    <t>50人以下（20元每人按实际人数结算，保底500元结算）</t>
  </si>
  <si>
    <t>其余部分合计</t>
  </si>
  <si>
    <r>
      <rPr>
        <b/>
        <sz val="9"/>
        <rFont val="Arial"/>
        <charset val="134"/>
      </rPr>
      <t xml:space="preserve">D. </t>
    </r>
    <r>
      <rPr>
        <b/>
        <sz val="9"/>
        <rFont val="宋体"/>
        <charset val="134"/>
      </rPr>
      <t>服务费</t>
    </r>
  </si>
  <si>
    <t>服务费</t>
  </si>
  <si>
    <r>
      <rPr>
        <b/>
        <sz val="9"/>
        <rFont val="微软雅黑"/>
        <charset val="134"/>
      </rPr>
      <t>A-D</t>
    </r>
    <r>
      <rPr>
        <b/>
        <sz val="9"/>
        <rFont val="微软雅黑"/>
        <charset val="134"/>
      </rPr>
      <t>费用合计</t>
    </r>
  </si>
  <si>
    <r>
      <rPr>
        <b/>
        <sz val="9"/>
        <rFont val="Arial"/>
        <charset val="134"/>
      </rPr>
      <t xml:space="preserve">E. </t>
    </r>
    <r>
      <rPr>
        <b/>
        <sz val="9"/>
        <rFont val="宋体"/>
        <charset val="134"/>
      </rPr>
      <t>税</t>
    </r>
  </si>
  <si>
    <t>增值税</t>
  </si>
  <si>
    <r>
      <rPr>
        <b/>
        <sz val="9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地接社费用总计</t>
    </r>
  </si>
  <si>
    <r>
      <rPr>
        <b/>
        <sz val="9"/>
        <color theme="0"/>
        <rFont val="Arial"/>
        <charset val="134"/>
      </rPr>
      <t xml:space="preserve"> </t>
    </r>
    <r>
      <rPr>
        <b/>
        <sz val="9"/>
        <color theme="0"/>
        <rFont val="微软雅黑"/>
        <charset val="134"/>
      </rPr>
      <t>地接社费用人均</t>
    </r>
  </si>
  <si>
    <t>先声再明会务服务结算单</t>
  </si>
  <si>
    <t xml:space="preserve">项目名称：3.26张红兵重庆会-PUR2403040 </t>
  </si>
  <si>
    <t>活动时间：3月26日</t>
  </si>
  <si>
    <t>活动地点：重庆</t>
  </si>
  <si>
    <t>实际参加人数：35</t>
  </si>
  <si>
    <r>
      <rPr>
        <b/>
        <sz val="9"/>
        <rFont val="Arial"/>
        <charset val="134"/>
      </rPr>
      <t xml:space="preserve">A. </t>
    </r>
    <r>
      <rPr>
        <b/>
        <sz val="9"/>
        <rFont val="宋体"/>
        <charset val="134"/>
      </rPr>
      <t>主要费用-地接社</t>
    </r>
  </si>
  <si>
    <t>5座商务车接送站/市区，预估费用，以实际费用结算</t>
  </si>
  <si>
    <t>费用包含往返接送及用餐时等待</t>
  </si>
  <si>
    <t>5座商务车接送机，预估费用，以实际费用结算</t>
  </si>
  <si>
    <t>用餐</t>
  </si>
  <si>
    <t>桌餐</t>
  </si>
  <si>
    <t>填写使用日期</t>
  </si>
  <si>
    <t>用餐人数</t>
  </si>
  <si>
    <t>s</t>
  </si>
  <si>
    <r>
      <rPr>
        <b/>
        <sz val="9"/>
        <rFont val="Arial"/>
        <charset val="134"/>
      </rPr>
      <t xml:space="preserve">B. </t>
    </r>
    <r>
      <rPr>
        <b/>
        <sz val="9"/>
        <rFont val="宋体"/>
        <charset val="134"/>
      </rPr>
      <t>服务费</t>
    </r>
  </si>
  <si>
    <r>
      <rPr>
        <b/>
        <sz val="9"/>
        <rFont val="Arial"/>
        <charset val="134"/>
      </rPr>
      <t xml:space="preserve">C. </t>
    </r>
    <r>
      <rPr>
        <b/>
        <sz val="9"/>
        <rFont val="宋体"/>
        <charset val="134"/>
      </rPr>
      <t>税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</si>
</sst>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</numFmts>
  <fonts count="35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b/>
      <sz val="9"/>
      <name val="Arial"/>
      <charset val="134"/>
    </font>
    <font>
      <b/>
      <sz val="10"/>
      <name val="Arial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微软雅黑"/>
      <charset val="134"/>
    </font>
    <font>
      <b/>
      <sz val="9"/>
      <color theme="0"/>
      <name val="微软雅黑"/>
      <charset val="134"/>
    </font>
    <font>
      <b/>
      <sz val="9"/>
      <color theme="0"/>
      <name val="Arial"/>
      <charset val="134"/>
    </font>
    <font>
      <sz val="9"/>
      <color rgb="FFFF0000"/>
      <name val="Arial"/>
      <charset val="134"/>
    </font>
    <font>
      <sz val="9"/>
      <color theme="1"/>
      <name val="Arial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5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8" applyNumberFormat="0" applyFill="0" applyAlignment="0" applyProtection="0">
      <alignment vertical="center"/>
    </xf>
    <xf numFmtId="0" fontId="22" fillId="0" borderId="58" applyNumberFormat="0" applyFill="0" applyAlignment="0" applyProtection="0">
      <alignment vertical="center"/>
    </xf>
    <xf numFmtId="0" fontId="23" fillId="0" borderId="5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60" applyNumberFormat="0" applyAlignment="0" applyProtection="0">
      <alignment vertical="center"/>
    </xf>
    <xf numFmtId="0" fontId="25" fillId="10" borderId="61" applyNumberFormat="0" applyAlignment="0" applyProtection="0">
      <alignment vertical="center"/>
    </xf>
    <xf numFmtId="0" fontId="26" fillId="10" borderId="60" applyNumberFormat="0" applyAlignment="0" applyProtection="0">
      <alignment vertical="center"/>
    </xf>
    <xf numFmtId="0" fontId="27" fillId="11" borderId="62" applyNumberFormat="0" applyAlignment="0" applyProtection="0">
      <alignment vertical="center"/>
    </xf>
    <xf numFmtId="0" fontId="28" fillId="0" borderId="63" applyNumberFormat="0" applyFill="0" applyAlignment="0" applyProtection="0">
      <alignment vertical="center"/>
    </xf>
    <xf numFmtId="0" fontId="29" fillId="0" borderId="64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</cellStyleXfs>
  <cellXfs count="140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right" vertical="center" wrapText="1"/>
    </xf>
    <xf numFmtId="0" fontId="3" fillId="2" borderId="18" xfId="0" applyFont="1" applyFill="1" applyBorder="1" applyAlignment="1">
      <alignment horizontal="right"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/>
    </xf>
    <xf numFmtId="9" fontId="3" fillId="2" borderId="22" xfId="0" applyNumberFormat="1" applyFont="1" applyFill="1" applyBorder="1" applyAlignment="1">
      <alignment horizontal="center" vertical="center"/>
    </xf>
    <xf numFmtId="9" fontId="3" fillId="2" borderId="23" xfId="0" applyNumberFormat="1" applyFont="1" applyFill="1" applyBorder="1" applyAlignment="1">
      <alignment horizontal="center" vertical="center"/>
    </xf>
    <xf numFmtId="9" fontId="3" fillId="2" borderId="24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right" vertical="center" wrapText="1"/>
    </xf>
    <xf numFmtId="0" fontId="10" fillId="5" borderId="18" xfId="0" applyFont="1" applyFill="1" applyBorder="1" applyAlignment="1">
      <alignment horizontal="right" vertical="center" wrapText="1"/>
    </xf>
    <xf numFmtId="0" fontId="10" fillId="5" borderId="26" xfId="0" applyFont="1" applyFill="1" applyBorder="1" applyAlignment="1">
      <alignment horizontal="right" vertical="center" wrapText="1"/>
    </xf>
    <xf numFmtId="0" fontId="2" fillId="5" borderId="27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8" fillId="0" borderId="21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/>
    </xf>
    <xf numFmtId="10" fontId="3" fillId="2" borderId="22" xfId="0" applyNumberFormat="1" applyFont="1" applyFill="1" applyBorder="1" applyAlignment="1">
      <alignment horizontal="center" vertical="center"/>
    </xf>
    <xf numFmtId="10" fontId="3" fillId="2" borderId="23" xfId="0" applyNumberFormat="1" applyFont="1" applyFill="1" applyBorder="1" applyAlignment="1">
      <alignment horizontal="center" vertical="center"/>
    </xf>
    <xf numFmtId="10" fontId="3" fillId="2" borderId="24" xfId="0" applyNumberFormat="1" applyFont="1" applyFill="1" applyBorder="1" applyAlignment="1">
      <alignment horizontal="center" vertical="center"/>
    </xf>
    <xf numFmtId="176" fontId="2" fillId="0" borderId="25" xfId="0" applyNumberFormat="1" applyFont="1" applyFill="1" applyBorder="1" applyAlignment="1">
      <alignment horizontal="center" vertical="center"/>
    </xf>
    <xf numFmtId="177" fontId="2" fillId="2" borderId="8" xfId="0" applyNumberFormat="1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right" vertical="center" wrapText="1"/>
    </xf>
    <xf numFmtId="0" fontId="3" fillId="4" borderId="18" xfId="0" applyFont="1" applyFill="1" applyBorder="1" applyAlignment="1">
      <alignment horizontal="right" vertical="center" wrapText="1"/>
    </xf>
    <xf numFmtId="178" fontId="3" fillId="7" borderId="29" xfId="0" applyNumberFormat="1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right" vertical="center" wrapText="1"/>
    </xf>
    <xf numFmtId="0" fontId="11" fillId="4" borderId="31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7" fillId="3" borderId="32" xfId="0" applyFont="1" applyFill="1" applyBorder="1" applyAlignment="1">
      <alignment horizontal="left" vertical="center"/>
    </xf>
    <xf numFmtId="0" fontId="12" fillId="0" borderId="9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/>
    </xf>
    <xf numFmtId="0" fontId="12" fillId="0" borderId="24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left" vertical="center"/>
    </xf>
    <xf numFmtId="0" fontId="9" fillId="5" borderId="36" xfId="0" applyFont="1" applyFill="1" applyBorder="1" applyAlignment="1">
      <alignment vertical="center" wrapText="1"/>
    </xf>
    <xf numFmtId="0" fontId="9" fillId="5" borderId="18" xfId="0" applyFont="1" applyFill="1" applyBorder="1" applyAlignment="1">
      <alignment vertical="center" wrapText="1"/>
    </xf>
    <xf numFmtId="0" fontId="9" fillId="5" borderId="37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vertical="center" wrapText="1"/>
    </xf>
    <xf numFmtId="0" fontId="3" fillId="4" borderId="4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8" fillId="2" borderId="41" xfId="0" applyFont="1" applyFill="1" applyBorder="1" applyAlignment="1">
      <alignment horizontal="left" vertical="center" wrapText="1"/>
    </xf>
    <xf numFmtId="0" fontId="10" fillId="5" borderId="17" xfId="0" applyFont="1" applyFill="1" applyBorder="1" applyAlignment="1">
      <alignment horizontal="right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right" vertical="center"/>
    </xf>
    <xf numFmtId="0" fontId="3" fillId="2" borderId="42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8" fillId="0" borderId="41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4" fontId="2" fillId="0" borderId="9" xfId="0" applyNumberFormat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8" fillId="2" borderId="45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2" xfId="0" applyFont="1" applyFill="1" applyBorder="1" applyAlignment="1">
      <alignment horizontal="left" vertical="center"/>
    </xf>
    <xf numFmtId="0" fontId="7" fillId="2" borderId="4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right" vertical="center" wrapText="1"/>
    </xf>
    <xf numFmtId="0" fontId="11" fillId="4" borderId="18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3" fillId="4" borderId="47" xfId="0" applyFont="1" applyFill="1" applyBorder="1" applyAlignment="1">
      <alignment horizontal="left" vertical="center"/>
    </xf>
    <xf numFmtId="0" fontId="2" fillId="0" borderId="48" xfId="0" applyFont="1" applyFill="1" applyBorder="1" applyAlignment="1">
      <alignment horizontal="left" vertical="center"/>
    </xf>
    <xf numFmtId="0" fontId="9" fillId="5" borderId="4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8" fillId="0" borderId="48" xfId="0" applyFont="1" applyFill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left" vertical="center"/>
    </xf>
    <xf numFmtId="0" fontId="3" fillId="2" borderId="5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2" fillId="2" borderId="53" xfId="0" applyFont="1" applyFill="1" applyBorder="1" applyAlignment="1">
      <alignment vertical="center"/>
    </xf>
    <xf numFmtId="0" fontId="14" fillId="0" borderId="48" xfId="0" applyFont="1" applyFill="1" applyBorder="1" applyAlignment="1">
      <alignment horizontal="left" vertical="center"/>
    </xf>
    <xf numFmtId="0" fontId="8" fillId="0" borderId="54" xfId="0" applyFont="1" applyFill="1" applyBorder="1" applyAlignment="1">
      <alignment horizontal="left" vertical="center"/>
    </xf>
    <xf numFmtId="0" fontId="3" fillId="2" borderId="49" xfId="0" applyFont="1" applyFill="1" applyBorder="1" applyAlignment="1">
      <alignment horizontal="left" vertical="center" wrapText="1"/>
    </xf>
    <xf numFmtId="0" fontId="2" fillId="2" borderId="55" xfId="0" applyFont="1" applyFill="1" applyBorder="1" applyAlignment="1">
      <alignment horizontal="left" vertical="center"/>
    </xf>
    <xf numFmtId="0" fontId="3" fillId="6" borderId="47" xfId="0" applyFont="1" applyFill="1" applyBorder="1" applyAlignment="1">
      <alignment horizontal="left" vertical="center"/>
    </xf>
    <xf numFmtId="0" fontId="2" fillId="2" borderId="56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95251</xdr:colOff>
      <xdr:row>0</xdr:row>
      <xdr:rowOff>127000</xdr:rowOff>
    </xdr:from>
    <xdr:to>
      <xdr:col>1</xdr:col>
      <xdr:colOff>928395</xdr:colOff>
      <xdr:row>2</xdr:row>
      <xdr:rowOff>158750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0" y="127000"/>
          <a:ext cx="1823720" cy="367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60"/>
  <sheetViews>
    <sheetView zoomScale="80" zoomScaleNormal="80" workbookViewId="0">
      <selection activeCell="H54" sqref="H54:M60"/>
    </sheetView>
  </sheetViews>
  <sheetFormatPr defaultColWidth="9" defaultRowHeight="13.2"/>
  <cols>
    <col min="1" max="1" width="13" style="5" customWidth="1"/>
    <col min="2" max="2" width="20.5" style="5" customWidth="1"/>
    <col min="3" max="3" width="13.3333333333333" style="6" customWidth="1"/>
    <col min="4" max="4" width="6.5" style="7" customWidth="1"/>
    <col min="5" max="5" width="9" style="7" customWidth="1"/>
    <col min="6" max="6" width="6" style="7" customWidth="1"/>
    <col min="7" max="7" width="8.66666666666667" style="7" customWidth="1"/>
    <col min="8" max="8" width="8" style="7" customWidth="1"/>
    <col min="9" max="9" width="4.5" style="5" customWidth="1"/>
    <col min="10" max="11" width="5.16666666666667" style="5" customWidth="1"/>
    <col min="12" max="12" width="7.5" style="5" customWidth="1"/>
    <col min="13" max="13" width="27.8333333333333" style="6" customWidth="1"/>
    <col min="14" max="16384" width="9" style="5"/>
  </cols>
  <sheetData>
    <row r="1" s="1" customFormat="1" spans="1:13">
      <c r="A1" s="8"/>
      <c r="B1" s="8"/>
      <c r="C1" s="9"/>
      <c r="D1" s="10"/>
      <c r="H1" s="87"/>
      <c r="M1" s="115"/>
    </row>
    <row r="2" s="1" customFormat="1" spans="1:13">
      <c r="A2" s="8"/>
      <c r="B2" s="8"/>
      <c r="C2" s="9"/>
      <c r="D2" s="10"/>
      <c r="H2" s="87"/>
      <c r="M2" s="115"/>
    </row>
    <row r="3" s="1" customFormat="1" ht="51" customHeight="1" spans="1:13">
      <c r="A3" s="88" t="s">
        <v>0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116"/>
    </row>
    <row r="4" s="2" customFormat="1" ht="17.25" customHeight="1" spans="1:13">
      <c r="A4" s="12" t="s">
        <v>1</v>
      </c>
      <c r="B4" s="12"/>
      <c r="C4" s="13"/>
      <c r="H4" s="12" t="s">
        <v>2</v>
      </c>
      <c r="I4" s="2" t="s">
        <v>3</v>
      </c>
      <c r="K4" s="12"/>
      <c r="M4" s="117"/>
    </row>
    <row r="5" s="2" customFormat="1" ht="17.25" customHeight="1" spans="1:13">
      <c r="A5" s="12" t="s">
        <v>4</v>
      </c>
      <c r="B5" s="12"/>
      <c r="C5" s="14"/>
      <c r="H5" s="12" t="s">
        <v>5</v>
      </c>
      <c r="I5" s="2" t="s">
        <v>6</v>
      </c>
      <c r="K5" s="12"/>
      <c r="M5" s="117"/>
    </row>
    <row r="6" s="2" customFormat="1" ht="17.25" customHeight="1" spans="1:13">
      <c r="A6" s="12" t="s">
        <v>7</v>
      </c>
      <c r="B6" s="12"/>
      <c r="C6" s="15"/>
      <c r="H6" s="12" t="s">
        <v>8</v>
      </c>
      <c r="I6" s="2" t="s">
        <v>9</v>
      </c>
      <c r="K6" s="12"/>
      <c r="M6" s="117"/>
    </row>
    <row r="7" s="2" customFormat="1" ht="17.25" customHeight="1" spans="1:13">
      <c r="A7" s="12" t="s">
        <v>10</v>
      </c>
      <c r="B7" s="12"/>
      <c r="C7" s="15"/>
      <c r="H7" s="16" t="s">
        <v>11</v>
      </c>
      <c r="I7" s="2" t="s">
        <v>12</v>
      </c>
      <c r="K7" s="12"/>
      <c r="M7" s="117"/>
    </row>
    <row r="8" s="3" customFormat="1" ht="12.15" spans="3:13">
      <c r="C8" s="17"/>
      <c r="D8" s="18"/>
      <c r="E8" s="18"/>
      <c r="F8" s="18"/>
      <c r="G8" s="18"/>
      <c r="H8" s="18"/>
      <c r="M8" s="17"/>
    </row>
    <row r="9" s="4" customFormat="1" ht="27.75" customHeight="1" spans="1:13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  <c r="H9" s="21" t="s">
        <v>19</v>
      </c>
      <c r="I9" s="21" t="s">
        <v>15</v>
      </c>
      <c r="J9" s="21" t="s">
        <v>16</v>
      </c>
      <c r="K9" s="21" t="s">
        <v>17</v>
      </c>
      <c r="L9" s="21" t="s">
        <v>20</v>
      </c>
      <c r="M9" s="118" t="s">
        <v>21</v>
      </c>
    </row>
    <row r="10" s="4" customFormat="1" ht="21" customHeight="1" spans="1:13">
      <c r="A10" s="23" t="s">
        <v>22</v>
      </c>
      <c r="B10" s="24"/>
      <c r="C10" s="24"/>
      <c r="D10" s="24"/>
      <c r="E10" s="24"/>
      <c r="F10" s="24"/>
      <c r="G10" s="25"/>
      <c r="H10" s="23"/>
      <c r="I10" s="24"/>
      <c r="J10" s="24"/>
      <c r="K10" s="24"/>
      <c r="L10" s="24"/>
      <c r="M10" s="119"/>
    </row>
    <row r="11" s="3" customFormat="1" ht="21" customHeight="1" spans="1:13">
      <c r="A11" s="89" t="s">
        <v>23</v>
      </c>
      <c r="B11" s="90"/>
      <c r="C11" s="33" t="s">
        <v>24</v>
      </c>
      <c r="D11" s="30"/>
      <c r="E11" s="30"/>
      <c r="F11" s="30"/>
      <c r="G11" s="34">
        <f t="shared" ref="G11:G16" si="0">D11*E11*F11</f>
        <v>0</v>
      </c>
      <c r="H11" s="30">
        <f t="shared" ref="H11:H16" si="1">I11*J11*K11</f>
        <v>0</v>
      </c>
      <c r="I11" s="30"/>
      <c r="J11" s="30"/>
      <c r="K11" s="30"/>
      <c r="L11" s="69">
        <f t="shared" ref="L11:L16" si="2">G11-H11</f>
        <v>0</v>
      </c>
      <c r="M11" s="120"/>
    </row>
    <row r="12" s="3" customFormat="1" ht="21" customHeight="1" spans="1:13">
      <c r="A12" s="89"/>
      <c r="B12" s="90"/>
      <c r="C12" s="33" t="s">
        <v>24</v>
      </c>
      <c r="D12" s="30"/>
      <c r="E12" s="30"/>
      <c r="F12" s="30"/>
      <c r="G12" s="34">
        <f t="shared" si="0"/>
        <v>0</v>
      </c>
      <c r="H12" s="30">
        <f t="shared" si="1"/>
        <v>0</v>
      </c>
      <c r="I12" s="30"/>
      <c r="J12" s="30"/>
      <c r="K12" s="30"/>
      <c r="L12" s="69">
        <f t="shared" si="2"/>
        <v>0</v>
      </c>
      <c r="M12" s="120"/>
    </row>
    <row r="13" s="3" customFormat="1" ht="21" customHeight="1" spans="1:13">
      <c r="A13" s="89"/>
      <c r="B13" s="90"/>
      <c r="C13" s="33" t="s">
        <v>24</v>
      </c>
      <c r="D13" s="30"/>
      <c r="E13" s="30"/>
      <c r="F13" s="30"/>
      <c r="G13" s="34">
        <f t="shared" si="0"/>
        <v>0</v>
      </c>
      <c r="H13" s="30">
        <f t="shared" si="1"/>
        <v>0</v>
      </c>
      <c r="I13" s="30"/>
      <c r="J13" s="30"/>
      <c r="K13" s="30"/>
      <c r="L13" s="69">
        <f t="shared" si="2"/>
        <v>0</v>
      </c>
      <c r="M13" s="120"/>
    </row>
    <row r="14" s="3" customFormat="1" ht="21" customHeight="1" spans="1:13">
      <c r="A14" s="89"/>
      <c r="B14" s="90"/>
      <c r="C14" s="33" t="s">
        <v>24</v>
      </c>
      <c r="D14" s="30"/>
      <c r="E14" s="30"/>
      <c r="F14" s="30"/>
      <c r="G14" s="34">
        <f t="shared" si="0"/>
        <v>0</v>
      </c>
      <c r="H14" s="30">
        <f t="shared" si="1"/>
        <v>0</v>
      </c>
      <c r="I14" s="30"/>
      <c r="J14" s="30"/>
      <c r="K14" s="30"/>
      <c r="L14" s="69">
        <f t="shared" si="2"/>
        <v>0</v>
      </c>
      <c r="M14" s="120"/>
    </row>
    <row r="15" s="3" customFormat="1" ht="21" customHeight="1" spans="1:13">
      <c r="A15" s="89"/>
      <c r="B15" s="90"/>
      <c r="C15" s="33" t="s">
        <v>24</v>
      </c>
      <c r="D15" s="30"/>
      <c r="E15" s="30"/>
      <c r="F15" s="30"/>
      <c r="G15" s="34">
        <f t="shared" si="0"/>
        <v>0</v>
      </c>
      <c r="H15" s="30">
        <f t="shared" si="1"/>
        <v>0</v>
      </c>
      <c r="I15" s="30"/>
      <c r="J15" s="30"/>
      <c r="K15" s="30"/>
      <c r="L15" s="69">
        <f t="shared" si="2"/>
        <v>0</v>
      </c>
      <c r="M15" s="120"/>
    </row>
    <row r="16" s="3" customFormat="1" ht="21" customHeight="1" spans="1:13">
      <c r="A16" s="89" t="s">
        <v>23</v>
      </c>
      <c r="B16" s="90"/>
      <c r="C16" s="33"/>
      <c r="D16" s="30"/>
      <c r="E16" s="30"/>
      <c r="F16" s="30"/>
      <c r="G16" s="34">
        <f t="shared" si="0"/>
        <v>0</v>
      </c>
      <c r="H16" s="30">
        <f t="shared" si="1"/>
        <v>0</v>
      </c>
      <c r="I16" s="30"/>
      <c r="J16" s="30"/>
      <c r="K16" s="30"/>
      <c r="L16" s="69">
        <f t="shared" si="2"/>
        <v>0</v>
      </c>
      <c r="M16" s="120"/>
    </row>
    <row r="17" s="3" customFormat="1" ht="21" customHeight="1" spans="1:13">
      <c r="A17" s="91" t="s">
        <v>25</v>
      </c>
      <c r="B17" s="48"/>
      <c r="C17" s="48"/>
      <c r="D17" s="48"/>
      <c r="E17" s="48"/>
      <c r="F17" s="49"/>
      <c r="G17" s="50">
        <f>SUM(G11:G16)</f>
        <v>0</v>
      </c>
      <c r="H17" s="92">
        <f>SUM(H11:H16)</f>
        <v>0</v>
      </c>
      <c r="I17" s="78"/>
      <c r="J17" s="78"/>
      <c r="K17" s="78"/>
      <c r="L17" s="78"/>
      <c r="M17" s="121"/>
    </row>
    <row r="18" s="4" customFormat="1" ht="18" customHeight="1" spans="1:13">
      <c r="A18" s="23" t="s">
        <v>26</v>
      </c>
      <c r="B18" s="24"/>
      <c r="C18" s="24"/>
      <c r="D18" s="24"/>
      <c r="E18" s="24"/>
      <c r="F18" s="24"/>
      <c r="G18" s="25"/>
      <c r="H18" s="23"/>
      <c r="I18" s="24"/>
      <c r="J18" s="24"/>
      <c r="K18" s="24"/>
      <c r="L18" s="24"/>
      <c r="M18" s="119"/>
    </row>
    <row r="19" s="3" customFormat="1" ht="18" customHeight="1" spans="1:13">
      <c r="A19" s="26" t="s">
        <v>27</v>
      </c>
      <c r="B19" s="27"/>
      <c r="C19" s="27" t="s">
        <v>24</v>
      </c>
      <c r="D19" s="28"/>
      <c r="E19" s="28">
        <v>20</v>
      </c>
      <c r="F19" s="28">
        <v>2</v>
      </c>
      <c r="G19" s="29">
        <f t="shared" ref="G19:G25" si="3">F19*E19*D19</f>
        <v>0</v>
      </c>
      <c r="H19" s="30">
        <f t="shared" ref="H19:H25" si="4">I19*J19*K19</f>
        <v>0</v>
      </c>
      <c r="I19" s="122"/>
      <c r="J19" s="122">
        <v>27</v>
      </c>
      <c r="K19" s="122">
        <v>1</v>
      </c>
      <c r="L19" s="30">
        <f t="shared" ref="L19:L25" si="5">H19-G19</f>
        <v>0</v>
      </c>
      <c r="M19" s="123"/>
    </row>
    <row r="20" s="3" customFormat="1" ht="18" customHeight="1" spans="1:13">
      <c r="A20" s="32"/>
      <c r="B20" s="27"/>
      <c r="C20" s="27" t="s">
        <v>24</v>
      </c>
      <c r="D20" s="30"/>
      <c r="E20" s="30">
        <v>5</v>
      </c>
      <c r="F20" s="30">
        <v>2</v>
      </c>
      <c r="G20" s="93">
        <f t="shared" si="3"/>
        <v>0</v>
      </c>
      <c r="H20" s="30">
        <f t="shared" si="4"/>
        <v>0</v>
      </c>
      <c r="I20" s="102"/>
      <c r="J20" s="102">
        <v>2</v>
      </c>
      <c r="K20" s="102">
        <v>1</v>
      </c>
      <c r="L20" s="30">
        <f t="shared" si="5"/>
        <v>0</v>
      </c>
      <c r="M20" s="123"/>
    </row>
    <row r="21" s="3" customFormat="1" ht="18" customHeight="1" spans="1:13">
      <c r="A21" s="32"/>
      <c r="B21" s="27"/>
      <c r="C21" s="27" t="s">
        <v>24</v>
      </c>
      <c r="D21" s="28"/>
      <c r="E21" s="30">
        <v>10</v>
      </c>
      <c r="F21" s="30">
        <v>2</v>
      </c>
      <c r="G21" s="93">
        <f t="shared" si="3"/>
        <v>0</v>
      </c>
      <c r="H21" s="30">
        <f t="shared" si="4"/>
        <v>0</v>
      </c>
      <c r="I21" s="124"/>
      <c r="J21" s="102">
        <v>0</v>
      </c>
      <c r="K21" s="102">
        <v>1</v>
      </c>
      <c r="L21" s="30">
        <f t="shared" si="5"/>
        <v>0</v>
      </c>
      <c r="M21" s="123"/>
    </row>
    <row r="22" s="3" customFormat="1" ht="18" customHeight="1" spans="1:13">
      <c r="A22" s="32"/>
      <c r="B22" s="27"/>
      <c r="C22" s="27" t="s">
        <v>24</v>
      </c>
      <c r="D22" s="30"/>
      <c r="E22" s="30">
        <v>5</v>
      </c>
      <c r="F22" s="30">
        <v>2</v>
      </c>
      <c r="G22" s="93">
        <f t="shared" si="3"/>
        <v>0</v>
      </c>
      <c r="H22" s="30">
        <f t="shared" si="4"/>
        <v>0</v>
      </c>
      <c r="I22" s="125"/>
      <c r="J22" s="102">
        <v>2</v>
      </c>
      <c r="K22" s="102">
        <v>1</v>
      </c>
      <c r="L22" s="30">
        <f t="shared" si="5"/>
        <v>0</v>
      </c>
      <c r="M22" s="123"/>
    </row>
    <row r="23" s="3" customFormat="1" ht="18" customHeight="1" spans="1:13">
      <c r="A23" s="26" t="s">
        <v>28</v>
      </c>
      <c r="B23" s="94"/>
      <c r="C23" s="27" t="s">
        <v>24</v>
      </c>
      <c r="D23" s="30"/>
      <c r="E23" s="30">
        <v>1</v>
      </c>
      <c r="F23" s="30">
        <v>2</v>
      </c>
      <c r="G23" s="93">
        <f t="shared" si="3"/>
        <v>0</v>
      </c>
      <c r="H23" s="30">
        <f t="shared" si="4"/>
        <v>0</v>
      </c>
      <c r="I23" s="30"/>
      <c r="J23" s="30">
        <v>1</v>
      </c>
      <c r="K23" s="30">
        <v>2</v>
      </c>
      <c r="L23" s="30">
        <f t="shared" si="5"/>
        <v>0</v>
      </c>
      <c r="M23" s="120"/>
    </row>
    <row r="24" s="3" customFormat="1" ht="18" customHeight="1" spans="1:13">
      <c r="A24" s="32"/>
      <c r="B24" s="94"/>
      <c r="C24" s="27" t="s">
        <v>24</v>
      </c>
      <c r="D24" s="30"/>
      <c r="E24" s="30">
        <v>2</v>
      </c>
      <c r="F24" s="30">
        <v>2</v>
      </c>
      <c r="G24" s="93">
        <f t="shared" si="3"/>
        <v>0</v>
      </c>
      <c r="H24" s="30">
        <f t="shared" si="4"/>
        <v>0</v>
      </c>
      <c r="I24" s="30"/>
      <c r="J24" s="30">
        <v>1</v>
      </c>
      <c r="K24" s="30">
        <v>2</v>
      </c>
      <c r="L24" s="30">
        <f t="shared" si="5"/>
        <v>0</v>
      </c>
      <c r="M24" s="120"/>
    </row>
    <row r="25" s="3" customFormat="1" ht="18" customHeight="1" spans="1:13">
      <c r="A25" s="32"/>
      <c r="B25" s="94"/>
      <c r="C25" s="27" t="s">
        <v>24</v>
      </c>
      <c r="D25" s="30"/>
      <c r="E25" s="30">
        <v>1</v>
      </c>
      <c r="F25" s="30">
        <v>3</v>
      </c>
      <c r="G25" s="93">
        <f t="shared" si="3"/>
        <v>0</v>
      </c>
      <c r="H25" s="30">
        <f t="shared" si="4"/>
        <v>0</v>
      </c>
      <c r="I25" s="30"/>
      <c r="J25" s="30">
        <v>1</v>
      </c>
      <c r="K25" s="30">
        <v>3</v>
      </c>
      <c r="L25" s="30">
        <f t="shared" si="5"/>
        <v>0</v>
      </c>
      <c r="M25" s="123"/>
    </row>
    <row r="26" s="3" customFormat="1" ht="17.25" customHeight="1" spans="1:13">
      <c r="A26" s="95" t="s">
        <v>29</v>
      </c>
      <c r="B26" s="96"/>
      <c r="C26" s="96"/>
      <c r="D26" s="96"/>
      <c r="E26" s="96"/>
      <c r="F26" s="96"/>
      <c r="G26" s="97">
        <f>SUM(G19:G22)</f>
        <v>0</v>
      </c>
      <c r="H26" s="98">
        <f>SUM(H19:H25)</f>
        <v>0</v>
      </c>
      <c r="I26" s="126"/>
      <c r="J26" s="127"/>
      <c r="K26" s="127"/>
      <c r="L26" s="127"/>
      <c r="M26" s="128"/>
    </row>
    <row r="27" s="3" customFormat="1" ht="17.25" customHeight="1" spans="1:14">
      <c r="A27" s="36" t="s">
        <v>30</v>
      </c>
      <c r="B27" s="37"/>
      <c r="C27" s="37"/>
      <c r="D27" s="37"/>
      <c r="E27" s="37"/>
      <c r="F27" s="37"/>
      <c r="G27" s="38">
        <f>SUM(G19:G25)</f>
        <v>0</v>
      </c>
      <c r="H27" s="99">
        <f>SUM(H19:H25)</f>
        <v>0</v>
      </c>
      <c r="I27" s="129"/>
      <c r="J27" s="130"/>
      <c r="K27" s="130"/>
      <c r="L27" s="130"/>
      <c r="M27" s="131"/>
      <c r="N27" s="132"/>
    </row>
    <row r="28" s="4" customFormat="1" ht="17.25" customHeight="1" spans="1:13">
      <c r="A28" s="23" t="s">
        <v>31</v>
      </c>
      <c r="B28" s="24"/>
      <c r="C28" s="24"/>
      <c r="D28" s="24"/>
      <c r="E28" s="24"/>
      <c r="F28" s="24"/>
      <c r="G28" s="24"/>
      <c r="H28" s="23"/>
      <c r="I28" s="24"/>
      <c r="J28" s="24"/>
      <c r="K28" s="24"/>
      <c r="L28" s="24"/>
      <c r="M28" s="119"/>
    </row>
    <row r="29" s="3" customFormat="1" ht="17.25" customHeight="1" spans="1:13">
      <c r="A29" s="100" t="s">
        <v>32</v>
      </c>
      <c r="B29" s="100" t="s">
        <v>33</v>
      </c>
      <c r="C29" s="100" t="s">
        <v>24</v>
      </c>
      <c r="D29" s="101">
        <v>15</v>
      </c>
      <c r="E29" s="30"/>
      <c r="F29" s="30">
        <v>1</v>
      </c>
      <c r="G29" s="93">
        <f t="shared" ref="G29:G52" si="6">F29*E29*D29</f>
        <v>0</v>
      </c>
      <c r="H29" s="102">
        <f t="shared" ref="H29:H36" si="7">I29*J29*K29</f>
        <v>0</v>
      </c>
      <c r="I29" s="102"/>
      <c r="J29" s="30">
        <v>24</v>
      </c>
      <c r="K29" s="30">
        <v>1</v>
      </c>
      <c r="L29" s="30">
        <f>H29-G29</f>
        <v>0</v>
      </c>
      <c r="M29" s="133"/>
    </row>
    <row r="30" s="3" customFormat="1" ht="15.75" customHeight="1" spans="1:13">
      <c r="A30" s="103" t="s">
        <v>34</v>
      </c>
      <c r="B30" s="100" t="s">
        <v>35</v>
      </c>
      <c r="C30" s="100" t="s">
        <v>24</v>
      </c>
      <c r="D30" s="101">
        <v>60</v>
      </c>
      <c r="E30" s="30">
        <v>1</v>
      </c>
      <c r="F30" s="30">
        <v>1</v>
      </c>
      <c r="G30" s="93">
        <f t="shared" si="6"/>
        <v>60</v>
      </c>
      <c r="H30" s="102">
        <f t="shared" si="7"/>
        <v>0</v>
      </c>
      <c r="I30" s="102"/>
      <c r="J30" s="30">
        <v>0</v>
      </c>
      <c r="K30" s="30">
        <v>1</v>
      </c>
      <c r="L30" s="30">
        <f t="shared" ref="L30:L36" si="8">H30-G30</f>
        <v>-60</v>
      </c>
      <c r="M30" s="133"/>
    </row>
    <row r="31" s="86" customFormat="1" ht="17.25" customHeight="1" spans="1:13">
      <c r="A31" s="104"/>
      <c r="B31" s="100" t="s">
        <v>36</v>
      </c>
      <c r="C31" s="100" t="s">
        <v>24</v>
      </c>
      <c r="D31" s="101">
        <v>80</v>
      </c>
      <c r="E31" s="30">
        <v>1</v>
      </c>
      <c r="F31" s="30">
        <v>1</v>
      </c>
      <c r="G31" s="93">
        <f t="shared" si="6"/>
        <v>80</v>
      </c>
      <c r="H31" s="30">
        <f t="shared" si="7"/>
        <v>0</v>
      </c>
      <c r="I31" s="30"/>
      <c r="J31" s="30">
        <v>1</v>
      </c>
      <c r="K31" s="30">
        <v>1</v>
      </c>
      <c r="L31" s="30">
        <f t="shared" si="8"/>
        <v>-80</v>
      </c>
      <c r="M31" s="133"/>
    </row>
    <row r="32" s="86" customFormat="1" ht="17.25" customHeight="1" spans="1:13">
      <c r="A32" s="103" t="s">
        <v>37</v>
      </c>
      <c r="B32" s="100" t="s">
        <v>38</v>
      </c>
      <c r="C32" s="100" t="s">
        <v>24</v>
      </c>
      <c r="D32" s="105">
        <v>20</v>
      </c>
      <c r="E32" s="30">
        <v>1</v>
      </c>
      <c r="F32" s="30">
        <v>1</v>
      </c>
      <c r="G32" s="93">
        <f t="shared" si="6"/>
        <v>20</v>
      </c>
      <c r="H32" s="30">
        <f t="shared" si="7"/>
        <v>0</v>
      </c>
      <c r="I32" s="30"/>
      <c r="J32" s="30">
        <v>60</v>
      </c>
      <c r="K32" s="30">
        <v>1</v>
      </c>
      <c r="L32" s="30">
        <f t="shared" si="8"/>
        <v>-20</v>
      </c>
      <c r="M32" s="133"/>
    </row>
    <row r="33" s="86" customFormat="1" ht="17.25" customHeight="1" spans="1:13">
      <c r="A33" s="104"/>
      <c r="B33" s="100" t="s">
        <v>39</v>
      </c>
      <c r="C33" s="100" t="s">
        <v>24</v>
      </c>
      <c r="D33" s="105">
        <v>40</v>
      </c>
      <c r="E33" s="30">
        <v>1</v>
      </c>
      <c r="F33" s="30">
        <v>1</v>
      </c>
      <c r="G33" s="93">
        <f t="shared" si="6"/>
        <v>40</v>
      </c>
      <c r="H33" s="30">
        <f t="shared" si="7"/>
        <v>0</v>
      </c>
      <c r="I33" s="30"/>
      <c r="J33" s="30">
        <v>12</v>
      </c>
      <c r="K33" s="30">
        <v>1</v>
      </c>
      <c r="L33" s="30">
        <f t="shared" si="8"/>
        <v>-40</v>
      </c>
      <c r="M33" s="133"/>
    </row>
    <row r="34" s="3" customFormat="1" ht="17.25" customHeight="1" spans="1:13">
      <c r="A34" s="100" t="s">
        <v>40</v>
      </c>
      <c r="B34" s="100" t="s">
        <v>41</v>
      </c>
      <c r="C34" s="100" t="s">
        <v>24</v>
      </c>
      <c r="D34" s="105">
        <v>200</v>
      </c>
      <c r="E34" s="30"/>
      <c r="F34" s="30">
        <v>1</v>
      </c>
      <c r="G34" s="93">
        <f t="shared" si="6"/>
        <v>0</v>
      </c>
      <c r="H34" s="102">
        <f t="shared" si="7"/>
        <v>0</v>
      </c>
      <c r="I34" s="102"/>
      <c r="J34" s="30">
        <v>54</v>
      </c>
      <c r="K34" s="30">
        <v>1</v>
      </c>
      <c r="L34" s="30">
        <f t="shared" si="8"/>
        <v>0</v>
      </c>
      <c r="M34" s="134"/>
    </row>
    <row r="35" s="3" customFormat="1" ht="17.25" customHeight="1" spans="1:13">
      <c r="A35" s="100" t="s">
        <v>42</v>
      </c>
      <c r="B35" s="100" t="s">
        <v>43</v>
      </c>
      <c r="C35" s="100" t="s">
        <v>24</v>
      </c>
      <c r="D35" s="105">
        <v>200</v>
      </c>
      <c r="E35" s="30">
        <v>0</v>
      </c>
      <c r="F35" s="30">
        <v>1</v>
      </c>
      <c r="G35" s="93">
        <f t="shared" si="6"/>
        <v>0</v>
      </c>
      <c r="H35" s="102">
        <f t="shared" si="7"/>
        <v>0</v>
      </c>
      <c r="I35" s="102"/>
      <c r="J35" s="30">
        <v>360</v>
      </c>
      <c r="K35" s="30">
        <v>1</v>
      </c>
      <c r="L35" s="30">
        <f t="shared" si="8"/>
        <v>0</v>
      </c>
      <c r="M35" s="123"/>
    </row>
    <row r="36" s="86" customFormat="1" ht="17.25" customHeight="1" spans="1:13">
      <c r="A36" s="100" t="s">
        <v>44</v>
      </c>
      <c r="B36" s="100" t="s">
        <v>45</v>
      </c>
      <c r="C36" s="100" t="s">
        <v>24</v>
      </c>
      <c r="D36" s="105">
        <v>180</v>
      </c>
      <c r="E36" s="30">
        <v>0</v>
      </c>
      <c r="F36" s="30">
        <v>0</v>
      </c>
      <c r="G36" s="93">
        <f t="shared" si="6"/>
        <v>0</v>
      </c>
      <c r="H36" s="30">
        <f t="shared" si="7"/>
        <v>0</v>
      </c>
      <c r="I36" s="30"/>
      <c r="J36" s="30">
        <v>3</v>
      </c>
      <c r="K36" s="30">
        <v>1</v>
      </c>
      <c r="L36" s="30">
        <f t="shared" si="8"/>
        <v>0</v>
      </c>
      <c r="M36" s="123"/>
    </row>
    <row r="37" s="86" customFormat="1" ht="17.25" customHeight="1" spans="1:13">
      <c r="A37" s="100" t="s">
        <v>46</v>
      </c>
      <c r="B37" s="100" t="s">
        <v>47</v>
      </c>
      <c r="C37" s="100" t="s">
        <v>24</v>
      </c>
      <c r="D37" s="105">
        <v>200</v>
      </c>
      <c r="E37" s="30">
        <v>1</v>
      </c>
      <c r="F37" s="30">
        <v>1</v>
      </c>
      <c r="G37" s="93">
        <f t="shared" si="6"/>
        <v>200</v>
      </c>
      <c r="H37" s="30"/>
      <c r="I37" s="30"/>
      <c r="J37" s="30"/>
      <c r="K37" s="30"/>
      <c r="L37" s="30"/>
      <c r="M37" s="123"/>
    </row>
    <row r="38" s="86" customFormat="1" ht="17.25" customHeight="1" spans="1:13">
      <c r="A38" s="100" t="s">
        <v>48</v>
      </c>
      <c r="B38" s="100" t="s">
        <v>49</v>
      </c>
      <c r="C38" s="100" t="s">
        <v>24</v>
      </c>
      <c r="D38" s="101">
        <v>300</v>
      </c>
      <c r="E38" s="30">
        <v>0</v>
      </c>
      <c r="F38" s="30">
        <v>0</v>
      </c>
      <c r="G38" s="93">
        <f t="shared" si="6"/>
        <v>0</v>
      </c>
      <c r="H38" s="30">
        <f>I38*J38*K38</f>
        <v>0</v>
      </c>
      <c r="I38" s="30"/>
      <c r="J38" s="30">
        <v>5</v>
      </c>
      <c r="K38" s="30">
        <v>1</v>
      </c>
      <c r="L38" s="30">
        <f>H38-G38</f>
        <v>0</v>
      </c>
      <c r="M38" s="123"/>
    </row>
    <row r="39" s="86" customFormat="1" ht="17.25" customHeight="1" spans="1:13">
      <c r="A39" s="100" t="s">
        <v>50</v>
      </c>
      <c r="B39" s="100" t="s">
        <v>51</v>
      </c>
      <c r="C39" s="100" t="s">
        <v>24</v>
      </c>
      <c r="D39" s="101">
        <v>200</v>
      </c>
      <c r="E39" s="30">
        <v>0</v>
      </c>
      <c r="F39" s="30">
        <v>0</v>
      </c>
      <c r="G39" s="93">
        <f t="shared" si="6"/>
        <v>0</v>
      </c>
      <c r="H39" s="30">
        <f>I39*J39*K39</f>
        <v>0</v>
      </c>
      <c r="I39" s="30"/>
      <c r="J39" s="30">
        <v>2</v>
      </c>
      <c r="K39" s="30">
        <v>1</v>
      </c>
      <c r="L39" s="30">
        <f>H39-G39</f>
        <v>0</v>
      </c>
      <c r="M39" s="123"/>
    </row>
    <row r="40" s="86" customFormat="1" ht="17.25" customHeight="1" spans="1:13">
      <c r="A40" s="100" t="s">
        <v>52</v>
      </c>
      <c r="B40" s="100" t="s">
        <v>53</v>
      </c>
      <c r="C40" s="100"/>
      <c r="D40" s="101">
        <v>5</v>
      </c>
      <c r="E40" s="30">
        <v>0</v>
      </c>
      <c r="F40" s="30">
        <v>0</v>
      </c>
      <c r="G40" s="93">
        <f t="shared" si="6"/>
        <v>0</v>
      </c>
      <c r="H40" s="30">
        <f>I40*J40*K40</f>
        <v>0</v>
      </c>
      <c r="I40" s="30"/>
      <c r="J40" s="30">
        <v>35</v>
      </c>
      <c r="K40" s="30">
        <v>1</v>
      </c>
      <c r="L40" s="30">
        <f>H40-G40</f>
        <v>0</v>
      </c>
      <c r="M40" s="123"/>
    </row>
    <row r="41" s="3" customFormat="1" ht="17.25" customHeight="1" spans="1:13">
      <c r="A41" s="100" t="s">
        <v>54</v>
      </c>
      <c r="B41" s="100" t="s">
        <v>55</v>
      </c>
      <c r="C41" s="100" t="s">
        <v>24</v>
      </c>
      <c r="D41" s="101">
        <v>0.8</v>
      </c>
      <c r="E41" s="30"/>
      <c r="F41" s="30">
        <v>1</v>
      </c>
      <c r="G41" s="93">
        <f t="shared" si="6"/>
        <v>0</v>
      </c>
      <c r="H41" s="30">
        <f t="shared" ref="H41:H52" si="9">I41*J41*K41</f>
        <v>0</v>
      </c>
      <c r="I41" s="30"/>
      <c r="J41" s="30">
        <v>36</v>
      </c>
      <c r="K41" s="30">
        <v>2</v>
      </c>
      <c r="L41" s="30">
        <f>H41-G41</f>
        <v>0</v>
      </c>
      <c r="M41" s="123"/>
    </row>
    <row r="42" s="3" customFormat="1" ht="17.25" customHeight="1" spans="1:13">
      <c r="A42" s="100" t="s">
        <v>56</v>
      </c>
      <c r="B42" s="100" t="s">
        <v>55</v>
      </c>
      <c r="C42" s="100" t="s">
        <v>24</v>
      </c>
      <c r="D42" s="101">
        <v>1.2</v>
      </c>
      <c r="E42" s="30">
        <v>1</v>
      </c>
      <c r="F42" s="30">
        <v>1</v>
      </c>
      <c r="G42" s="93">
        <f t="shared" si="6"/>
        <v>1.2</v>
      </c>
      <c r="H42" s="30">
        <f t="shared" si="9"/>
        <v>0</v>
      </c>
      <c r="I42" s="30"/>
      <c r="J42" s="30"/>
      <c r="K42" s="30"/>
      <c r="L42" s="30"/>
      <c r="M42" s="123"/>
    </row>
    <row r="43" s="4" customFormat="1" ht="17.25" customHeight="1" spans="1:13">
      <c r="A43" s="100" t="s">
        <v>57</v>
      </c>
      <c r="B43" s="100" t="s">
        <v>58</v>
      </c>
      <c r="C43" s="100" t="s">
        <v>24</v>
      </c>
      <c r="D43" s="106">
        <v>1500</v>
      </c>
      <c r="E43" s="30">
        <v>1</v>
      </c>
      <c r="F43" s="30">
        <v>1</v>
      </c>
      <c r="G43" s="93">
        <f t="shared" si="6"/>
        <v>1500</v>
      </c>
      <c r="H43" s="30">
        <f t="shared" si="9"/>
        <v>0</v>
      </c>
      <c r="I43" s="30"/>
      <c r="J43" s="30"/>
      <c r="K43" s="30"/>
      <c r="L43" s="30"/>
      <c r="M43" s="123"/>
    </row>
    <row r="44" s="3" customFormat="1" ht="17.25" customHeight="1" spans="1:13">
      <c r="A44" s="100" t="s">
        <v>59</v>
      </c>
      <c r="B44" s="100" t="s">
        <v>60</v>
      </c>
      <c r="C44" s="100" t="s">
        <v>24</v>
      </c>
      <c r="D44" s="101">
        <v>5</v>
      </c>
      <c r="E44" s="30">
        <v>1</v>
      </c>
      <c r="F44" s="30">
        <v>1</v>
      </c>
      <c r="G44" s="93">
        <f t="shared" si="6"/>
        <v>5</v>
      </c>
      <c r="H44" s="30">
        <f t="shared" si="9"/>
        <v>0</v>
      </c>
      <c r="I44" s="30"/>
      <c r="J44" s="30">
        <v>39</v>
      </c>
      <c r="K44" s="30">
        <v>5</v>
      </c>
      <c r="L44" s="30">
        <f>H44-G44</f>
        <v>-5</v>
      </c>
      <c r="M44" s="123"/>
    </row>
    <row r="45" s="3" customFormat="1" ht="21" customHeight="1" spans="1:13">
      <c r="A45" s="100" t="s">
        <v>61</v>
      </c>
      <c r="B45" s="100" t="s">
        <v>62</v>
      </c>
      <c r="C45" s="100" t="s">
        <v>24</v>
      </c>
      <c r="D45" s="101">
        <v>10</v>
      </c>
      <c r="E45" s="30">
        <v>1</v>
      </c>
      <c r="F45" s="30">
        <v>1</v>
      </c>
      <c r="G45" s="93">
        <f t="shared" si="6"/>
        <v>10</v>
      </c>
      <c r="H45" s="30">
        <f t="shared" si="9"/>
        <v>0</v>
      </c>
      <c r="I45" s="30"/>
      <c r="J45" s="30">
        <v>40</v>
      </c>
      <c r="K45" s="30">
        <v>6</v>
      </c>
      <c r="L45" s="30">
        <f>H45-G45</f>
        <v>-10</v>
      </c>
      <c r="M45" s="123"/>
    </row>
    <row r="46" s="4" customFormat="1" ht="17.25" customHeight="1" spans="1:13">
      <c r="A46" s="100" t="s">
        <v>63</v>
      </c>
      <c r="B46" s="100" t="s">
        <v>64</v>
      </c>
      <c r="C46" s="100" t="s">
        <v>24</v>
      </c>
      <c r="D46" s="105">
        <v>8</v>
      </c>
      <c r="E46" s="30"/>
      <c r="F46" s="30">
        <v>1</v>
      </c>
      <c r="G46" s="93">
        <f t="shared" si="6"/>
        <v>0</v>
      </c>
      <c r="H46" s="30">
        <f t="shared" si="9"/>
        <v>0</v>
      </c>
      <c r="I46" s="30"/>
      <c r="J46" s="30"/>
      <c r="K46" s="30"/>
      <c r="L46" s="30"/>
      <c r="M46" s="123"/>
    </row>
    <row r="47" s="3" customFormat="1" ht="17.25" customHeight="1" spans="1:13">
      <c r="A47" s="100" t="s">
        <v>65</v>
      </c>
      <c r="B47" s="100" t="s">
        <v>64</v>
      </c>
      <c r="C47" s="100" t="s">
        <v>24</v>
      </c>
      <c r="D47" s="105">
        <v>8</v>
      </c>
      <c r="E47" s="30">
        <v>0</v>
      </c>
      <c r="F47" s="30">
        <v>1</v>
      </c>
      <c r="G47" s="93">
        <f t="shared" si="6"/>
        <v>0</v>
      </c>
      <c r="H47" s="30">
        <f t="shared" si="9"/>
        <v>0</v>
      </c>
      <c r="I47" s="30"/>
      <c r="J47" s="30"/>
      <c r="K47" s="30"/>
      <c r="L47" s="30"/>
      <c r="M47" s="123"/>
    </row>
    <row r="48" s="3" customFormat="1" ht="17.25" customHeight="1" spans="1:13">
      <c r="A48" s="100" t="s">
        <v>66</v>
      </c>
      <c r="B48" s="100" t="s">
        <v>67</v>
      </c>
      <c r="C48" s="100" t="s">
        <v>24</v>
      </c>
      <c r="D48" s="106">
        <v>3500</v>
      </c>
      <c r="E48" s="30">
        <v>0</v>
      </c>
      <c r="F48" s="30">
        <v>0</v>
      </c>
      <c r="G48" s="93">
        <f t="shared" si="6"/>
        <v>0</v>
      </c>
      <c r="H48" s="30">
        <f t="shared" si="9"/>
        <v>0</v>
      </c>
      <c r="I48" s="30"/>
      <c r="J48" s="30">
        <v>43</v>
      </c>
      <c r="K48" s="30">
        <v>9</v>
      </c>
      <c r="L48" s="30">
        <f>H48-G48</f>
        <v>0</v>
      </c>
      <c r="M48" s="123"/>
    </row>
    <row r="49" s="3" customFormat="1" ht="17.25" customHeight="1" spans="1:13">
      <c r="A49" s="100" t="s">
        <v>68</v>
      </c>
      <c r="B49" s="100"/>
      <c r="C49" s="100" t="s">
        <v>24</v>
      </c>
      <c r="D49" s="107"/>
      <c r="E49" s="30">
        <v>0</v>
      </c>
      <c r="F49" s="30">
        <v>0</v>
      </c>
      <c r="G49" s="93">
        <f t="shared" si="6"/>
        <v>0</v>
      </c>
      <c r="H49" s="30">
        <f t="shared" si="9"/>
        <v>0</v>
      </c>
      <c r="I49" s="30"/>
      <c r="J49" s="30">
        <v>44</v>
      </c>
      <c r="K49" s="30">
        <v>10</v>
      </c>
      <c r="L49" s="30">
        <f>H49-G49</f>
        <v>0</v>
      </c>
      <c r="M49" s="123"/>
    </row>
    <row r="50" s="3" customFormat="1" ht="11.4" spans="1:13">
      <c r="A50" s="100" t="s">
        <v>69</v>
      </c>
      <c r="B50" s="100"/>
      <c r="C50" s="100" t="s">
        <v>24</v>
      </c>
      <c r="D50" s="30"/>
      <c r="E50" s="30">
        <v>0</v>
      </c>
      <c r="F50" s="30">
        <v>0</v>
      </c>
      <c r="G50" s="93">
        <f t="shared" si="6"/>
        <v>0</v>
      </c>
      <c r="H50" s="30">
        <f t="shared" si="9"/>
        <v>0</v>
      </c>
      <c r="I50" s="30"/>
      <c r="J50" s="30">
        <v>45</v>
      </c>
      <c r="K50" s="30">
        <v>11</v>
      </c>
      <c r="L50" s="30">
        <f>H50-G50</f>
        <v>0</v>
      </c>
      <c r="M50" s="123"/>
    </row>
    <row r="51" s="3" customFormat="1" ht="12.75" customHeight="1" spans="1:13">
      <c r="A51" s="100" t="s">
        <v>70</v>
      </c>
      <c r="B51" s="100" t="s">
        <v>71</v>
      </c>
      <c r="C51" s="100"/>
      <c r="D51" s="107">
        <v>20</v>
      </c>
      <c r="E51" s="30">
        <v>0</v>
      </c>
      <c r="F51" s="30">
        <v>0</v>
      </c>
      <c r="G51" s="93">
        <f t="shared" si="6"/>
        <v>0</v>
      </c>
      <c r="H51" s="30">
        <f t="shared" si="9"/>
        <v>0</v>
      </c>
      <c r="I51" s="30"/>
      <c r="J51" s="30">
        <v>46</v>
      </c>
      <c r="K51" s="30">
        <v>12</v>
      </c>
      <c r="L51" s="30">
        <f>H51-G51</f>
        <v>0</v>
      </c>
      <c r="M51" s="123"/>
    </row>
    <row r="52" s="3" customFormat="1" ht="11.4" spans="1:13">
      <c r="A52" s="108"/>
      <c r="B52" s="109"/>
      <c r="C52" s="110"/>
      <c r="D52" s="102"/>
      <c r="E52" s="30"/>
      <c r="F52" s="30"/>
      <c r="G52" s="93">
        <f t="shared" si="6"/>
        <v>0</v>
      </c>
      <c r="H52" s="30">
        <f t="shared" si="9"/>
        <v>0</v>
      </c>
      <c r="I52" s="30"/>
      <c r="J52" s="30">
        <v>47</v>
      </c>
      <c r="K52" s="30">
        <v>13</v>
      </c>
      <c r="L52" s="30">
        <f>H52-G52</f>
        <v>0</v>
      </c>
      <c r="M52" s="123"/>
    </row>
    <row r="53" spans="1:13">
      <c r="A53" s="36" t="s">
        <v>72</v>
      </c>
      <c r="B53" s="37"/>
      <c r="C53" s="37"/>
      <c r="D53" s="37"/>
      <c r="E53" s="37"/>
      <c r="F53" s="37"/>
      <c r="G53" s="38">
        <f>SUM(G29:G52)</f>
        <v>1916.2</v>
      </c>
      <c r="H53" s="111">
        <f>SUM(H29:H52)</f>
        <v>0</v>
      </c>
      <c r="I53" s="130"/>
      <c r="J53" s="130"/>
      <c r="K53" s="130"/>
      <c r="L53" s="130"/>
      <c r="M53" s="135"/>
    </row>
    <row r="54" spans="1:13">
      <c r="A54" s="23" t="s">
        <v>73</v>
      </c>
      <c r="B54" s="24"/>
      <c r="C54" s="24"/>
      <c r="D54" s="24"/>
      <c r="E54" s="24"/>
      <c r="F54" s="24"/>
      <c r="G54" s="25"/>
      <c r="H54" s="23"/>
      <c r="I54" s="24"/>
      <c r="J54" s="24"/>
      <c r="K54" s="24"/>
      <c r="L54" s="24"/>
      <c r="M54" s="119"/>
    </row>
    <row r="55" spans="1:13">
      <c r="A55" s="40" t="s">
        <v>74</v>
      </c>
      <c r="B55" s="41"/>
      <c r="C55" s="42">
        <v>0.06</v>
      </c>
      <c r="D55" s="43"/>
      <c r="E55" s="43"/>
      <c r="F55" s="44"/>
      <c r="G55" s="45">
        <f>(G27+G53+G17)*C55</f>
        <v>114.972</v>
      </c>
      <c r="H55" s="112">
        <f>(H17+H27+H53)*0.06</f>
        <v>0</v>
      </c>
      <c r="I55" s="3"/>
      <c r="J55" s="3"/>
      <c r="K55" s="3"/>
      <c r="L55" s="3"/>
      <c r="M55" s="136"/>
    </row>
    <row r="56" spans="1:13">
      <c r="A56" s="47" t="s">
        <v>75</v>
      </c>
      <c r="B56" s="48"/>
      <c r="C56" s="48"/>
      <c r="D56" s="48"/>
      <c r="E56" s="48"/>
      <c r="F56" s="49"/>
      <c r="G56" s="50">
        <f>G27+G53+G55+G17</f>
        <v>2031.172</v>
      </c>
      <c r="H56" s="92">
        <f>H17+H27+H53+H55</f>
        <v>0</v>
      </c>
      <c r="I56" s="78"/>
      <c r="J56" s="78"/>
      <c r="K56" s="78"/>
      <c r="L56" s="78"/>
      <c r="M56" s="121"/>
    </row>
    <row r="57" spans="1:13">
      <c r="A57" s="52" t="s">
        <v>76</v>
      </c>
      <c r="B57" s="53"/>
      <c r="C57" s="53"/>
      <c r="D57" s="53"/>
      <c r="E57" s="53"/>
      <c r="F57" s="53"/>
      <c r="G57" s="54"/>
      <c r="H57" s="52"/>
      <c r="I57" s="53"/>
      <c r="J57" s="53"/>
      <c r="K57" s="53"/>
      <c r="L57" s="53"/>
      <c r="M57" s="137"/>
    </row>
    <row r="58" spans="1:13">
      <c r="A58" s="55" t="s">
        <v>77</v>
      </c>
      <c r="B58" s="56"/>
      <c r="C58" s="57">
        <v>0.06</v>
      </c>
      <c r="D58" s="58"/>
      <c r="E58" s="58"/>
      <c r="F58" s="59"/>
      <c r="G58" s="60">
        <f>G56*C58</f>
        <v>121.87032</v>
      </c>
      <c r="H58" s="61">
        <f>H56*0.06</f>
        <v>0</v>
      </c>
      <c r="I58" s="80"/>
      <c r="J58" s="80"/>
      <c r="K58" s="80"/>
      <c r="L58" s="80"/>
      <c r="M58" s="138"/>
    </row>
    <row r="59" ht="13.95" spans="1:13">
      <c r="A59" s="62" t="s">
        <v>78</v>
      </c>
      <c r="B59" s="63"/>
      <c r="C59" s="63"/>
      <c r="D59" s="63"/>
      <c r="E59" s="63"/>
      <c r="F59" s="63"/>
      <c r="G59" s="64">
        <f>G56+G58</f>
        <v>2153.04232</v>
      </c>
      <c r="H59" s="64">
        <f>H56+H58</f>
        <v>0</v>
      </c>
      <c r="I59" s="82"/>
      <c r="J59" s="82"/>
      <c r="K59" s="82"/>
      <c r="L59" s="82"/>
      <c r="M59" s="139"/>
    </row>
    <row r="60" ht="13.95" spans="1:13">
      <c r="A60" s="113" t="s">
        <v>79</v>
      </c>
      <c r="B60" s="114"/>
      <c r="C60" s="114"/>
      <c r="D60" s="114"/>
      <c r="E60" s="114"/>
      <c r="F60" s="114"/>
      <c r="G60" s="64">
        <f>G59/50</f>
        <v>43.0608464</v>
      </c>
      <c r="H60" s="64">
        <f>H59/50</f>
        <v>0</v>
      </c>
      <c r="I60" s="82"/>
      <c r="J60" s="82"/>
      <c r="K60" s="82"/>
      <c r="L60" s="82"/>
      <c r="M60" s="139"/>
    </row>
  </sheetData>
  <mergeCells count="36">
    <mergeCell ref="A3:M3"/>
    <mergeCell ref="A4:B4"/>
    <mergeCell ref="A5:B5"/>
    <mergeCell ref="A6:B6"/>
    <mergeCell ref="A7:B7"/>
    <mergeCell ref="A9:B9"/>
    <mergeCell ref="A10:G10"/>
    <mergeCell ref="H10:M10"/>
    <mergeCell ref="A17:F17"/>
    <mergeCell ref="A18:G18"/>
    <mergeCell ref="H18:M18"/>
    <mergeCell ref="A26:F26"/>
    <mergeCell ref="I26:M26"/>
    <mergeCell ref="A27:F27"/>
    <mergeCell ref="I27:M27"/>
    <mergeCell ref="A28:G28"/>
    <mergeCell ref="H28:M28"/>
    <mergeCell ref="A52:B52"/>
    <mergeCell ref="A53:F53"/>
    <mergeCell ref="I53:M53"/>
    <mergeCell ref="A54:G54"/>
    <mergeCell ref="H54:M54"/>
    <mergeCell ref="A55:B55"/>
    <mergeCell ref="C55:F55"/>
    <mergeCell ref="A56:F56"/>
    <mergeCell ref="A57:G57"/>
    <mergeCell ref="H57:M57"/>
    <mergeCell ref="A58:B58"/>
    <mergeCell ref="C58:F58"/>
    <mergeCell ref="I58:M58"/>
    <mergeCell ref="A59:F59"/>
    <mergeCell ref="A60:F60"/>
    <mergeCell ref="A19:A22"/>
    <mergeCell ref="A23:A25"/>
    <mergeCell ref="A30:A31"/>
    <mergeCell ref="A32:A33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T24"/>
  <sheetViews>
    <sheetView tabSelected="1" zoomScale="104" zoomScaleNormal="104" workbookViewId="0">
      <selection activeCell="A1" sqref="A1:M21"/>
    </sheetView>
  </sheetViews>
  <sheetFormatPr defaultColWidth="9" defaultRowHeight="13.2"/>
  <cols>
    <col min="1" max="1" width="13" style="5" customWidth="1"/>
    <col min="2" max="2" width="22.975" style="5" customWidth="1"/>
    <col min="3" max="3" width="13.3333333333333" style="6" customWidth="1"/>
    <col min="4" max="6" width="7.10833333333333" style="7" customWidth="1"/>
    <col min="7" max="7" width="7.98333333333333" style="7" customWidth="1"/>
    <col min="8" max="12" width="9" style="5"/>
    <col min="13" max="13" width="15.375" style="5" customWidth="1"/>
    <col min="14" max="16384" width="9" style="5"/>
  </cols>
  <sheetData>
    <row r="1" s="1" customFormat="1" spans="1:4">
      <c r="A1" s="8"/>
      <c r="B1" s="8"/>
      <c r="C1" s="9"/>
      <c r="D1" s="10"/>
    </row>
    <row r="2" s="1" customFormat="1" spans="1:4">
      <c r="A2" s="8"/>
      <c r="B2" s="8"/>
      <c r="C2" s="9"/>
      <c r="D2" s="10"/>
    </row>
    <row r="3" s="1" customFormat="1" ht="51" customHeight="1" spans="1:13">
      <c r="A3" s="11" t="s">
        <v>80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="2" customFormat="1" ht="17.25" customHeight="1" spans="1:11">
      <c r="A4" s="12" t="s">
        <v>81</v>
      </c>
      <c r="B4" s="12"/>
      <c r="C4" s="13"/>
      <c r="D4" s="12"/>
      <c r="J4" s="12" t="s">
        <v>2</v>
      </c>
      <c r="K4" s="2" t="s">
        <v>3</v>
      </c>
    </row>
    <row r="5" s="2" customFormat="1" ht="17.25" customHeight="1" spans="1:11">
      <c r="A5" s="12" t="s">
        <v>82</v>
      </c>
      <c r="B5" s="12"/>
      <c r="C5" s="14"/>
      <c r="D5" s="12"/>
      <c r="J5" s="12" t="s">
        <v>5</v>
      </c>
      <c r="K5" s="2" t="s">
        <v>6</v>
      </c>
    </row>
    <row r="6" s="2" customFormat="1" ht="17.25" customHeight="1" spans="1:20">
      <c r="A6" s="12" t="s">
        <v>83</v>
      </c>
      <c r="B6" s="12"/>
      <c r="C6" s="15"/>
      <c r="D6" s="12"/>
      <c r="J6" s="12" t="s">
        <v>8</v>
      </c>
      <c r="K6" s="2" t="s">
        <v>9</v>
      </c>
      <c r="S6" s="3"/>
      <c r="T6" s="3"/>
    </row>
    <row r="7" s="2" customFormat="1" ht="17.25" customHeight="1" spans="1:20">
      <c r="A7" s="12" t="s">
        <v>84</v>
      </c>
      <c r="B7" s="12"/>
      <c r="C7" s="15"/>
      <c r="D7" s="16"/>
      <c r="J7" s="16" t="s">
        <v>11</v>
      </c>
      <c r="K7" s="2" t="s">
        <v>12</v>
      </c>
      <c r="S7" s="3"/>
      <c r="T7" s="3"/>
    </row>
    <row r="8" s="3" customFormat="1" ht="12.15" spans="3:7">
      <c r="C8" s="17"/>
      <c r="D8" s="18"/>
      <c r="E8" s="18"/>
      <c r="F8" s="18"/>
      <c r="G8" s="18"/>
    </row>
    <row r="9" s="4" customFormat="1" ht="27.75" customHeight="1" spans="1:13">
      <c r="A9" s="19" t="s">
        <v>13</v>
      </c>
      <c r="B9" s="20"/>
      <c r="C9" s="21" t="s">
        <v>14</v>
      </c>
      <c r="D9" s="21" t="s">
        <v>15</v>
      </c>
      <c r="E9" s="21" t="s">
        <v>16</v>
      </c>
      <c r="F9" s="21" t="s">
        <v>17</v>
      </c>
      <c r="G9" s="22" t="s">
        <v>18</v>
      </c>
      <c r="H9" s="21" t="s">
        <v>19</v>
      </c>
      <c r="I9" s="21" t="s">
        <v>15</v>
      </c>
      <c r="J9" s="21" t="s">
        <v>16</v>
      </c>
      <c r="K9" s="21" t="s">
        <v>17</v>
      </c>
      <c r="L9" s="21" t="s">
        <v>20</v>
      </c>
      <c r="M9" s="68" t="s">
        <v>21</v>
      </c>
    </row>
    <row r="10" s="4" customFormat="1" ht="18" customHeight="1" spans="1:13">
      <c r="A10" s="23" t="s">
        <v>85</v>
      </c>
      <c r="B10" s="24"/>
      <c r="C10" s="24"/>
      <c r="D10" s="24"/>
      <c r="E10" s="24"/>
      <c r="F10" s="24"/>
      <c r="G10" s="25"/>
      <c r="H10" s="23"/>
      <c r="I10" s="24"/>
      <c r="J10" s="24"/>
      <c r="K10" s="24"/>
      <c r="L10" s="24"/>
      <c r="M10" s="25"/>
    </row>
    <row r="11" s="3" customFormat="1" ht="21.6" spans="1:13">
      <c r="A11" s="26" t="s">
        <v>27</v>
      </c>
      <c r="B11" s="27" t="s">
        <v>86</v>
      </c>
      <c r="C11" s="27" t="s">
        <v>24</v>
      </c>
      <c r="D11" s="28">
        <v>190</v>
      </c>
      <c r="E11" s="28">
        <v>15</v>
      </c>
      <c r="F11" s="28">
        <v>1</v>
      </c>
      <c r="G11" s="29">
        <f>F11*E11*D11</f>
        <v>2850</v>
      </c>
      <c r="H11" s="30">
        <f t="shared" ref="H11:H13" si="0">I11*J11*K11</f>
        <v>5760</v>
      </c>
      <c r="I11" s="30">
        <v>480</v>
      </c>
      <c r="J11" s="30">
        <v>12</v>
      </c>
      <c r="K11" s="30">
        <v>1</v>
      </c>
      <c r="L11" s="69">
        <f t="shared" ref="L11:L13" si="1">G11-H11</f>
        <v>-2910</v>
      </c>
      <c r="M11" s="70" t="s">
        <v>87</v>
      </c>
    </row>
    <row r="12" s="3" customFormat="1" ht="21.6" spans="1:13">
      <c r="A12" s="31"/>
      <c r="B12" s="27" t="s">
        <v>88</v>
      </c>
      <c r="C12" s="27" t="s">
        <v>24</v>
      </c>
      <c r="D12" s="28">
        <v>260</v>
      </c>
      <c r="E12" s="28">
        <v>11</v>
      </c>
      <c r="F12" s="28">
        <v>1</v>
      </c>
      <c r="G12" s="29">
        <f>F12*E12*D12</f>
        <v>2860</v>
      </c>
      <c r="H12" s="30">
        <f t="shared" si="0"/>
        <v>0</v>
      </c>
      <c r="I12" s="30"/>
      <c r="J12" s="30"/>
      <c r="K12" s="30"/>
      <c r="L12" s="69">
        <f t="shared" si="1"/>
        <v>2860</v>
      </c>
      <c r="M12" s="71"/>
    </row>
    <row r="13" s="3" customFormat="1" ht="18" customHeight="1" spans="1:15">
      <c r="A13" s="32" t="s">
        <v>89</v>
      </c>
      <c r="B13" s="27" t="s">
        <v>90</v>
      </c>
      <c r="C13" s="33" t="s">
        <v>91</v>
      </c>
      <c r="D13" s="30">
        <v>376</v>
      </c>
      <c r="E13" s="30">
        <v>30</v>
      </c>
      <c r="F13" s="30">
        <v>1</v>
      </c>
      <c r="G13" s="34">
        <f>D13*E13*F13</f>
        <v>11280</v>
      </c>
      <c r="H13" s="35">
        <f t="shared" si="0"/>
        <v>11316</v>
      </c>
      <c r="I13" s="35">
        <v>11316</v>
      </c>
      <c r="J13" s="35">
        <v>1</v>
      </c>
      <c r="K13" s="35">
        <v>1</v>
      </c>
      <c r="L13" s="72">
        <f t="shared" si="1"/>
        <v>-36</v>
      </c>
      <c r="M13" s="73" t="s">
        <v>92</v>
      </c>
      <c r="O13" s="3" t="s">
        <v>93</v>
      </c>
    </row>
    <row r="14" s="3" customFormat="1" ht="17.25" customHeight="1" spans="1:13">
      <c r="A14" s="36" t="s">
        <v>30</v>
      </c>
      <c r="B14" s="37"/>
      <c r="C14" s="37"/>
      <c r="D14" s="37"/>
      <c r="E14" s="37"/>
      <c r="F14" s="37"/>
      <c r="G14" s="38">
        <f>SUM(G11:G13)</f>
        <v>16990</v>
      </c>
      <c r="H14" s="39">
        <f>SUM(H11:H13)</f>
        <v>17076</v>
      </c>
      <c r="I14" s="74"/>
      <c r="M14" s="75"/>
    </row>
    <row r="15" s="4" customFormat="1" ht="17.25" customHeight="1" spans="1:13">
      <c r="A15" s="23" t="s">
        <v>94</v>
      </c>
      <c r="B15" s="24"/>
      <c r="C15" s="24"/>
      <c r="D15" s="24"/>
      <c r="E15" s="24"/>
      <c r="F15" s="24"/>
      <c r="G15" s="25"/>
      <c r="H15" s="23"/>
      <c r="I15" s="24"/>
      <c r="J15" s="24"/>
      <c r="K15" s="24"/>
      <c r="L15" s="24"/>
      <c r="M15" s="25"/>
    </row>
    <row r="16" s="3" customFormat="1" ht="17.25" customHeight="1" spans="1:13">
      <c r="A16" s="40" t="s">
        <v>74</v>
      </c>
      <c r="B16" s="41"/>
      <c r="C16" s="42">
        <v>0.06</v>
      </c>
      <c r="D16" s="43"/>
      <c r="E16" s="43"/>
      <c r="F16" s="44"/>
      <c r="G16" s="45">
        <f>G14*C16</f>
        <v>1019.4</v>
      </c>
      <c r="H16" s="46">
        <f>H14*C16</f>
        <v>1024.56</v>
      </c>
      <c r="I16" s="74"/>
      <c r="M16" s="76"/>
    </row>
    <row r="17" s="3" customFormat="1" ht="21" customHeight="1" spans="1:13">
      <c r="A17" s="47" t="s">
        <v>75</v>
      </c>
      <c r="B17" s="48"/>
      <c r="C17" s="48"/>
      <c r="D17" s="48"/>
      <c r="E17" s="48"/>
      <c r="F17" s="49"/>
      <c r="G17" s="50">
        <f>G14+G16</f>
        <v>18009.4</v>
      </c>
      <c r="H17" s="51">
        <f>H14+H16</f>
        <v>18100.56</v>
      </c>
      <c r="I17" s="77"/>
      <c r="J17" s="78"/>
      <c r="K17" s="78"/>
      <c r="L17" s="78"/>
      <c r="M17" s="79"/>
    </row>
    <row r="18" s="4" customFormat="1" ht="17.25" customHeight="1" spans="1:13">
      <c r="A18" s="52" t="s">
        <v>95</v>
      </c>
      <c r="B18" s="53"/>
      <c r="C18" s="53"/>
      <c r="D18" s="53"/>
      <c r="E18" s="53"/>
      <c r="F18" s="53"/>
      <c r="G18" s="54"/>
      <c r="H18" s="52"/>
      <c r="I18" s="53"/>
      <c r="J18" s="53"/>
      <c r="K18" s="53"/>
      <c r="L18" s="53"/>
      <c r="M18" s="54"/>
    </row>
    <row r="19" s="3" customFormat="1" ht="17.25" customHeight="1" spans="1:13">
      <c r="A19" s="55" t="s">
        <v>77</v>
      </c>
      <c r="B19" s="56"/>
      <c r="C19" s="57">
        <v>0.06</v>
      </c>
      <c r="D19" s="58"/>
      <c r="E19" s="58"/>
      <c r="F19" s="59"/>
      <c r="G19" s="60">
        <f>G17*C19</f>
        <v>1080.564</v>
      </c>
      <c r="H19" s="61">
        <f>H17*0.06</f>
        <v>1086.0336</v>
      </c>
      <c r="I19" s="80"/>
      <c r="J19" s="80"/>
      <c r="K19" s="80"/>
      <c r="L19" s="80"/>
      <c r="M19" s="81"/>
    </row>
    <row r="20" s="3" customFormat="1" ht="17.25" customHeight="1" spans="1:13">
      <c r="A20" s="62" t="s">
        <v>78</v>
      </c>
      <c r="B20" s="63"/>
      <c r="C20" s="63"/>
      <c r="D20" s="63"/>
      <c r="E20" s="63"/>
      <c r="F20" s="63"/>
      <c r="G20" s="64">
        <f>G17+G19</f>
        <v>19089.964</v>
      </c>
      <c r="H20" s="64">
        <f>H17+H19</f>
        <v>19186.5936</v>
      </c>
      <c r="I20" s="82"/>
      <c r="J20" s="82"/>
      <c r="K20" s="82"/>
      <c r="L20" s="82"/>
      <c r="M20" s="83"/>
    </row>
    <row r="21" s="3" customFormat="1" ht="17.25" customHeight="1" spans="1:13">
      <c r="A21" s="65" t="s">
        <v>79</v>
      </c>
      <c r="B21" s="66"/>
      <c r="C21" s="66"/>
      <c r="D21" s="66"/>
      <c r="E21" s="66"/>
      <c r="F21" s="66"/>
      <c r="G21" s="64">
        <f>G20/30</f>
        <v>636.332133333333</v>
      </c>
      <c r="H21" s="64">
        <f>H20/35</f>
        <v>548.188388571429</v>
      </c>
      <c r="I21" s="84"/>
      <c r="J21" s="84"/>
      <c r="K21" s="84"/>
      <c r="L21" s="84"/>
      <c r="M21" s="85"/>
    </row>
    <row r="22" s="3" customFormat="1" spans="1:7">
      <c r="A22" s="5"/>
      <c r="B22" s="5"/>
      <c r="C22" s="5"/>
      <c r="D22" s="5"/>
      <c r="E22" s="5"/>
      <c r="F22" s="5"/>
      <c r="G22" s="5"/>
    </row>
    <row r="23" s="3" customFormat="1" ht="12.75" customHeight="1" spans="1:7">
      <c r="A23" s="67"/>
      <c r="B23" s="67"/>
      <c r="C23" s="67"/>
      <c r="D23" s="67"/>
      <c r="E23" s="67"/>
      <c r="F23" s="67"/>
      <c r="G23" s="67"/>
    </row>
    <row r="24" s="3" customFormat="1" ht="11.4" spans="1:7">
      <c r="A24" s="67"/>
      <c r="B24" s="67"/>
      <c r="C24" s="67"/>
      <c r="D24" s="67"/>
      <c r="E24" s="67"/>
      <c r="F24" s="67"/>
      <c r="G24" s="67"/>
    </row>
  </sheetData>
  <mergeCells count="23">
    <mergeCell ref="A3:M3"/>
    <mergeCell ref="A4:B4"/>
    <mergeCell ref="A5:B5"/>
    <mergeCell ref="A6:B6"/>
    <mergeCell ref="A7:B7"/>
    <mergeCell ref="A9:B9"/>
    <mergeCell ref="A10:G10"/>
    <mergeCell ref="H10:M10"/>
    <mergeCell ref="A14:F14"/>
    <mergeCell ref="A15:G15"/>
    <mergeCell ref="H15:M15"/>
    <mergeCell ref="A16:B16"/>
    <mergeCell ref="C16:F16"/>
    <mergeCell ref="A17:F17"/>
    <mergeCell ref="A18:G18"/>
    <mergeCell ref="H18:M18"/>
    <mergeCell ref="A19:B19"/>
    <mergeCell ref="C19:F19"/>
    <mergeCell ref="I19:M19"/>
    <mergeCell ref="A20:F20"/>
    <mergeCell ref="A21:F21"/>
    <mergeCell ref="A11:A12"/>
    <mergeCell ref="A23:G24"/>
  </mergeCells>
  <printOptions horizontalCentered="1"/>
  <pageMargins left="0" right="0" top="0" bottom="0.25" header="0.5" footer="0.5"/>
  <pageSetup paperSize="9" scale="76" orientation="portrait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"   m a : c o n t e n t T y p e I D = " 0 x 0 1 0 1 0 0 0 F B 0 3 2 8 C 8 B 3 D 4 E 4 E 8 0 F 6 6 7 F 8 2 1 3 9 D 1 8 1 "   m a : c o n t e n t T y p e V e r s i o n = " 0 "   m a : c o n t e n t T y p e D e s c r i p t i o n = " C r e a t e   a   n e w   d o c u m e n t . "   m a : c o n t e n t T y p e S c o p e = " "   m a : v e r s i o n I D = " e 2 f 2 8 8 f f 1 f b 6 f 2 3 3 b e 4 0 e 2 c 8 1 a 7 f 2 8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a e b 2 0 c 0 e 3 4 4 2 6 7 3 a f 7 e e 1 0 7 8 6 4 5 8 7 6 4 "   x m l n s : x s d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o f f i c e / i n t e r n a l / 2 0 0 5 / i n t e r n a l D o c u m e n t a t i o n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  m a : r e a d O n l y = " t r u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l a s t P r i n t e d "   m i n O c c u r s = " 0 "   m a x O c c u r s = " 1 "   t y p e = " x s d : d a t e T i m e " / >  
 < x s d : e l e m e n t   n a m e = " c o n t e n t S t a t u s "   m i n O c c u r s = " 0 "   m a x O c c u r s = " 1 "   t y p e = " x s d : s t r i n g " / >  
 < / x s d : a l l >  
 < / x s d : c o m p l e x T y p e >  
 < / x s d : s c h e m a >  
 < / c t : c o n t e n t T y p e S c h e m a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Props1.xml><?xml version="1.0" encoding="utf-8"?>
<ds:datastoreItem xmlns:ds="http://schemas.openxmlformats.org/officeDocument/2006/customXml" ds:itemID="{711010CF-846B-4647-BE51-90ECE8CE17D3}">
  <ds:schemaRefs/>
</ds:datastoreItem>
</file>

<file path=customXml/itemProps2.xml><?xml version="1.0" encoding="utf-8"?>
<ds:datastoreItem xmlns:ds="http://schemas.openxmlformats.org/officeDocument/2006/customXml" ds:itemID="{19651E71-4D08-4EE2-A9AD-8098F7449E07}">
  <ds:schemaRefs/>
</ds:datastoreItem>
</file>

<file path=customXml/itemProps3.xml><?xml version="1.0" encoding="utf-8"?>
<ds:datastoreItem xmlns:ds="http://schemas.openxmlformats.org/officeDocument/2006/customXml" ds:itemID="{FF9DB3E2-5EFC-4DB1-B30B-B42B244623E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结算单-地接社</vt:lpstr>
      <vt:lpstr>报价单-地接社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</dc:creator>
  <cp:lastModifiedBy>dolphinbobo</cp:lastModifiedBy>
  <dcterms:created xsi:type="dcterms:W3CDTF">2005-03-26T15:37:00Z</dcterms:created>
  <cp:lastPrinted>2020-07-01T09:21:00Z</cp:lastPrinted>
  <dcterms:modified xsi:type="dcterms:W3CDTF">2024-03-29T03:26:26Z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ingExpirationDate">
    <vt:lpwstr/>
  </property>
  <property fmtid="{D5CDD505-2E9C-101B-9397-08002B2CF9AE}" pid="3" name="PublishingStartDate">
    <vt:lpwstr/>
  </property>
  <property fmtid="{D5CDD505-2E9C-101B-9397-08002B2CF9AE}" pid="4" name="_NewReviewCycle">
    <vt:lpwstr/>
  </property>
  <property fmtid="{D5CDD505-2E9C-101B-9397-08002B2CF9AE}" pid="5" name="ICV">
    <vt:lpwstr>5BC06CF7AB2B4DAAA3FF3B56BAD601BE</vt:lpwstr>
  </property>
  <property fmtid="{D5CDD505-2E9C-101B-9397-08002B2CF9AE}" pid="6" name="KSOProductBuildVer">
    <vt:lpwstr>2052-12.1.0.16417</vt:lpwstr>
  </property>
</Properties>
</file>