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210抖音国风大典（常州）/"/>
    </mc:Choice>
  </mc:AlternateContent>
  <bookViews>
    <workbookView xWindow="0" yWindow="460" windowWidth="25600" windowHeight="1402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报价结算清单!$A$1:$V$160</definedName>
    <definedName name="_xlnm._FilterDatabase" localSheetId="2" hidden="1">基准价格!$A$3:$I$356</definedName>
    <definedName name="_xlnm.Print_Area" localSheetId="1">报价结算清单!$A$1:$V$160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25" i="14" l="1"/>
  <c r="Q124" i="14"/>
  <c r="Q123" i="14"/>
  <c r="Q120" i="14"/>
  <c r="Q115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6" i="14"/>
  <c r="Q117" i="14"/>
  <c r="Q118" i="14"/>
  <c r="Q119" i="14"/>
  <c r="Q121" i="14"/>
  <c r="Q122" i="14"/>
  <c r="J43" i="14"/>
  <c r="Q43" i="14"/>
  <c r="Q44" i="14"/>
  <c r="J45" i="14"/>
  <c r="Q45" i="14"/>
  <c r="Q46" i="14"/>
  <c r="J47" i="14"/>
  <c r="Q47" i="14"/>
  <c r="Q48" i="14"/>
  <c r="Q49" i="14"/>
  <c r="J20" i="14"/>
  <c r="Q20" i="14"/>
  <c r="Q21" i="14"/>
  <c r="J22" i="14"/>
  <c r="Q22" i="14"/>
  <c r="Q23" i="14"/>
  <c r="J24" i="14"/>
  <c r="Q24" i="14"/>
  <c r="Q25" i="14"/>
  <c r="J26" i="14"/>
  <c r="Q26" i="14"/>
  <c r="Q27" i="14"/>
  <c r="J28" i="14"/>
  <c r="Q28" i="14"/>
  <c r="Q29" i="14"/>
  <c r="J30" i="14"/>
  <c r="Q30" i="14"/>
  <c r="Q31" i="14"/>
  <c r="J32" i="14"/>
  <c r="Q32" i="14"/>
  <c r="Q33" i="14"/>
  <c r="Q34" i="14"/>
  <c r="Q12" i="14"/>
  <c r="Q13" i="14"/>
  <c r="Q14" i="14"/>
  <c r="Q15" i="14"/>
  <c r="Q16" i="14"/>
  <c r="Q17" i="14"/>
  <c r="Q18" i="14"/>
  <c r="Q50" i="14"/>
  <c r="Q132" i="14"/>
  <c r="Q135" i="14"/>
  <c r="Q136" i="14"/>
  <c r="Q137" i="14"/>
  <c r="Q141" i="14"/>
  <c r="Q142" i="14"/>
  <c r="Q143" i="14"/>
  <c r="Q144" i="14"/>
  <c r="Q148" i="14"/>
  <c r="Q149" i="14"/>
  <c r="Q150" i="14"/>
  <c r="Q151" i="14"/>
  <c r="Q152" i="14"/>
  <c r="Q153" i="14"/>
  <c r="R141" i="14"/>
  <c r="R142" i="14"/>
  <c r="R143" i="14"/>
  <c r="R144" i="14"/>
  <c r="R132" i="14"/>
  <c r="R49" i="14"/>
  <c r="R50" i="14"/>
  <c r="R152" i="14"/>
  <c r="R150" i="14"/>
  <c r="R153" i="14"/>
  <c r="R151" i="14"/>
  <c r="R154" i="14"/>
  <c r="S143" i="14"/>
  <c r="T143" i="14"/>
  <c r="S39" i="14"/>
  <c r="S38" i="14"/>
  <c r="S37" i="14"/>
  <c r="T37" i="14"/>
  <c r="T39" i="14"/>
  <c r="T3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6" i="14"/>
  <c r="S43" i="14"/>
  <c r="S44" i="14"/>
  <c r="S45" i="14"/>
  <c r="S46" i="14"/>
  <c r="S47" i="14"/>
  <c r="S48" i="14"/>
  <c r="S135" i="14"/>
  <c r="S136" i="14"/>
  <c r="S141" i="14"/>
  <c r="S142" i="14"/>
  <c r="S148" i="14"/>
  <c r="I47" i="14"/>
  <c r="H47" i="14"/>
  <c r="G47" i="14"/>
  <c r="F47" i="14"/>
  <c r="I45" i="14"/>
  <c r="H45" i="14"/>
  <c r="G45" i="14"/>
  <c r="F45" i="14"/>
  <c r="I43" i="14"/>
  <c r="H43" i="14"/>
  <c r="G43" i="14"/>
  <c r="F43" i="14"/>
  <c r="I32" i="14"/>
  <c r="G32" i="14"/>
  <c r="F32" i="14"/>
  <c r="I30" i="14"/>
  <c r="H30" i="14"/>
  <c r="G30" i="14"/>
  <c r="F30" i="14"/>
  <c r="I28" i="14"/>
  <c r="H28" i="14"/>
  <c r="G28" i="14"/>
  <c r="F28" i="14"/>
  <c r="I26" i="14"/>
  <c r="H26" i="14"/>
  <c r="G26" i="14"/>
  <c r="F26" i="14"/>
  <c r="I24" i="14"/>
  <c r="H24" i="14"/>
  <c r="G24" i="14"/>
  <c r="F24" i="14"/>
  <c r="I22" i="14"/>
  <c r="H22" i="14"/>
  <c r="G22" i="14"/>
  <c r="F22" i="14"/>
  <c r="I20" i="14"/>
  <c r="H20" i="14"/>
  <c r="G20" i="14"/>
  <c r="F20" i="14"/>
  <c r="T148" i="14"/>
  <c r="T136" i="14"/>
  <c r="T46" i="14"/>
  <c r="T44" i="14"/>
  <c r="T23" i="14"/>
  <c r="T25" i="14"/>
  <c r="T31" i="14"/>
  <c r="T29" i="14"/>
  <c r="T27" i="14"/>
  <c r="T21" i="14"/>
  <c r="T47" i="14"/>
  <c r="T45" i="14"/>
  <c r="T135" i="14"/>
  <c r="T48" i="14"/>
  <c r="T33" i="14"/>
  <c r="T32" i="14"/>
  <c r="T30" i="14"/>
  <c r="T28" i="14"/>
  <c r="T26" i="14"/>
  <c r="T24" i="14"/>
  <c r="T43" i="14"/>
  <c r="T2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T141" i="14"/>
  <c r="T142" i="14"/>
  <c r="S149" i="14"/>
  <c r="S132" i="14"/>
  <c r="S144" i="14"/>
  <c r="S34" i="14"/>
  <c r="S137" i="14"/>
  <c r="S49" i="14"/>
  <c r="T36" i="14"/>
  <c r="T20" i="14"/>
  <c r="T137" i="14"/>
  <c r="T132" i="14"/>
  <c r="T149" i="14"/>
  <c r="S50" i="14"/>
  <c r="S150" i="14"/>
  <c r="S159" i="14"/>
  <c r="T34" i="14"/>
  <c r="T49" i="14"/>
  <c r="T144" i="14"/>
  <c r="S160" i="14"/>
  <c r="S153" i="14"/>
  <c r="S151" i="14"/>
  <c r="S152" i="14"/>
  <c r="S161" i="14"/>
  <c r="S158" i="14"/>
  <c r="Q157" i="14"/>
  <c r="Q161" i="14"/>
  <c r="Q160" i="14"/>
  <c r="Q158" i="14"/>
  <c r="Q159" i="14"/>
  <c r="Q154" i="14"/>
  <c r="T50" i="14"/>
  <c r="S154" i="14"/>
  <c r="S156" i="14"/>
  <c r="Q156" i="14"/>
  <c r="S157" i="14"/>
</calcChain>
</file>

<file path=xl/sharedStrings.xml><?xml version="1.0" encoding="utf-8"?>
<sst xmlns="http://schemas.openxmlformats.org/spreadsheetml/2006/main" count="2654" uniqueCount="1153">
  <si>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</si>
  <si>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</si>
  <si>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</si>
  <si>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</si>
  <si>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</si>
  <si>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</si>
  <si>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</si>
  <si>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</si>
  <si>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</si>
  <si>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</si>
  <si>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</si>
  <si>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</si>
  <si>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</si>
  <si>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</si>
  <si>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</si>
  <si>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</si>
  <si>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</si>
  <si>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</si>
  <si>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</si>
  <si>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</si>
  <si>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</si>
  <si>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</si>
  <si>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</si>
  <si>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</si>
  <si>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</si>
  <si>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</si>
  <si>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</si>
  <si>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</si>
  <si>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</si>
  <si>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</si>
  <si>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</si>
  <si>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</si>
  <si>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</si>
  <si>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</si>
  <si>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</si>
  <si>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</si>
  <si>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</si>
  <si>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</si>
  <si>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</si>
  <si>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</si>
  <si>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</si>
  <si>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</si>
  <si>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</si>
  <si>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</si>
  <si>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</si>
  <si>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</si>
  <si>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</si>
  <si>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</si>
  <si>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</si>
  <si>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</si>
  <si>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</si>
  <si>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</si>
  <si>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</si>
  <si>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</si>
  <si>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</si>
  <si>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</si>
  <si>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</si>
  <si>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</si>
  <si>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</si>
  <si>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</si>
  <si>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</si>
  <si>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</si>
  <si>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</si>
  <si>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</si>
  <si>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</si>
  <si>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</si>
  <si>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</si>
  <si>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</si>
  <si>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</si>
  <si>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</si>
  <si>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</si>
  <si>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</si>
  <si>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</si>
  <si>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</si>
  <si>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</si>
  <si>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</si>
  <si>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</si>
  <si>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</si>
  <si>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</si>
  <si>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</si>
  <si>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</si>
  <si>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</si>
  <si>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</si>
  <si>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</si>
  <si>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</si>
  <si>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</si>
  <si>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</si>
  <si>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</si>
  <si>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</si>
  <si>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</si>
  <si>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</si>
  <si>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</si>
  <si>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</si>
  <si>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</si>
  <si>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</si>
  <si>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</si>
  <si>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</si>
  <si>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</si>
  <si>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</si>
  <si>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</si>
  <si>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</si>
  <si>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</si>
  <si>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</si>
  <si>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</si>
  <si>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</si>
  <si>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</si>
  <si>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</si>
  <si>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</si>
  <si>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</si>
  <si>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</si>
  <si>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</si>
  <si>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</si>
  <si>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</si>
  <si>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</si>
  <si>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</si>
  <si>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</si>
  <si>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</si>
  <si>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</si>
  <si>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</si>
  <si>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</si>
  <si>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</si>
  <si>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</si>
  <si>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</si>
  <si>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</si>
  <si>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</si>
  <si>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</si>
  <si>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</si>
  <si>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</si>
  <si>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</si>
  <si>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</si>
  <si>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</si>
  <si>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</si>
  <si>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</si>
  <si>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</si>
  <si>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</si>
  <si>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</si>
  <si>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</si>
  <si>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</si>
  <si>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</si>
  <si>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</si>
  <si>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</si>
  <si>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</si>
  <si>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</si>
  <si>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</si>
  <si>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</si>
  <si>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</si>
  <si>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</si>
  <si>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</si>
  <si>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</si>
  <si>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</si>
  <si>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</si>
  <si>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</si>
  <si>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</si>
  <si>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</si>
  <si>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</si>
  <si>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</si>
  <si>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</si>
  <si>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</si>
  <si>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</si>
  <si>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</si>
  <si>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</si>
  <si>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</si>
  <si>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</si>
  <si>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</si>
  <si>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</si>
  <si>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</si>
  <si>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</si>
  <si>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</si>
  <si>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</si>
  <si>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</si>
  <si>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</si>
  <si>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</si>
  <si>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</si>
  <si>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</si>
  <si>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</si>
  <si>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</si>
  <si>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</si>
  <si>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</si>
  <si>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</si>
  <si>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</si>
  <si>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</si>
  <si>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</si>
  <si>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</si>
  <si>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</si>
  <si>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</si>
  <si>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</si>
  <si>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</si>
  <si>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</si>
  <si>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</si>
  <si>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</si>
  <si>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</si>
  <si>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</si>
  <si>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</si>
  <si>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</si>
  <si>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</si>
  <si>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</si>
  <si>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</si>
  <si>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</si>
  <si>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</si>
  <si>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</si>
  <si>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</si>
  <si>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</si>
  <si>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</si>
  <si>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</si>
  <si>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</si>
  <si>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</si>
  <si>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</si>
  <si>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</si>
  <si>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</si>
  <si>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</si>
  <si>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</si>
  <si>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</si>
  <si>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</si>
  <si>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</si>
  <si>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</si>
  <si>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</si>
  <si>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</si>
  <si>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</si>
  <si>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</si>
  <si>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</si>
  <si>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</si>
  <si>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</si>
  <si>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</si>
  <si>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</si>
  <si>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</si>
  <si>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</si>
  <si>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</si>
  <si>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</si>
  <si>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</si>
  <si>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</si>
  <si>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</si>
  <si>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</si>
  <si>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</si>
  <si>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</si>
  <si>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</si>
  <si>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</si>
  <si>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</si>
  <si>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</si>
  <si>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</si>
  <si>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</si>
  <si>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</si>
  <si>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</si>
  <si>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</si>
  <si>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</si>
  <si>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</si>
  <si>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</si>
  <si>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</si>
  <si>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</si>
  <si>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</si>
  <si>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</si>
  <si>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</si>
  <si>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</si>
  <si>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</si>
  <si>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</si>
  <si>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</si>
  <si>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</si>
  <si>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</si>
  <si>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</si>
  <si>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</si>
  <si>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</si>
  <si>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</si>
  <si>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</si>
  <si>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</si>
  <si>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</si>
  <si>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</si>
  <si>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</si>
  <si>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</si>
  <si>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</si>
  <si>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</si>
  <si>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</si>
  <si>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</si>
  <si>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</si>
  <si>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</si>
  <si>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</si>
  <si>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</si>
  <si>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</si>
  <si>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</si>
  <si>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</si>
  <si>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</si>
  <si>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</si>
  <si>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</si>
  <si>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</si>
  <si>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</si>
  <si>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</si>
  <si>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</si>
  <si>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</si>
  <si>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</si>
  <si>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</si>
  <si>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</si>
  <si>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</si>
  <si>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</si>
  <si>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</si>
  <si>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</si>
  <si>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</si>
  <si>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</si>
  <si>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</si>
  <si>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</si>
  <si>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</si>
  <si>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</si>
  <si>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</si>
  <si>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</si>
  <si>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</si>
  <si>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</si>
  <si>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</si>
  <si>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</si>
  <si>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</si>
  <si>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</si>
  <si>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</si>
  <si>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</si>
  <si>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</si>
  <si>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</si>
  <si>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</si>
  <si>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</si>
  <si>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</si>
  <si>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</si>
  <si>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</si>
  <si>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</si>
  <si>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</si>
  <si>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</si>
  <si>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</si>
  <si>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</si>
  <si>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</si>
  <si>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</si>
  <si>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</si>
  <si>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</si>
  <si>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</si>
  <si>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</si>
  <si>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</si>
  <si>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</si>
  <si>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</si>
  <si>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</si>
  <si>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</si>
  <si>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</si>
  <si>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</si>
  <si>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</si>
  <si>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</si>
  <si>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</si>
  <si>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</si>
  <si>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</si>
  <si>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</si>
  <si>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</si>
  <si>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</si>
  <si>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</si>
  <si>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</si>
  <si>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</si>
  <si>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</si>
  <si>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</si>
  <si>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</si>
  <si>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</si>
  <si>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</si>
  <si>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</si>
  <si>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</si>
  <si>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</si>
  <si>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</si>
  <si>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</si>
  <si>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</si>
  <si>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</si>
  <si>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</si>
  <si>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</si>
  <si>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</si>
  <si>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</si>
  <si>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</si>
  <si>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</si>
  <si>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</si>
  <si>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</si>
  <si>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</si>
  <si>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</si>
  <si>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</si>
  <si>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</si>
  <si>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</si>
  <si>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</si>
  <si>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</si>
  <si>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</si>
  <si>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</si>
  <si>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</si>
  <si>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</si>
  <si>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</si>
  <si>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</si>
  <si>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</si>
  <si>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</si>
  <si>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</si>
  <si>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</si>
  <si>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</si>
  <si>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</si>
  <si>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</si>
  <si>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</si>
  <si>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</si>
  <si>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</si>
  <si>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</si>
  <si>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</si>
  <si>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</si>
  <si>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</si>
  <si>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</si>
  <si>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</si>
  <si>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</si>
  <si>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</si>
  <si>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</si>
  <si>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</si>
  <si>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</si>
  <si>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</si>
  <si>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</si>
  <si>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</si>
  <si>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</si>
  <si>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</si>
  <si>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</si>
  <si>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</si>
  <si>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</si>
  <si>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</si>
  <si>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</si>
  <si>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</si>
  <si>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</si>
  <si>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</si>
  <si>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</si>
  <si>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</si>
  <si>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</si>
  <si>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</si>
  <si>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</si>
  <si>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</si>
  <si>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</si>
  <si>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</si>
  <si>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</si>
  <si>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</si>
  <si>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</si>
  <si>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</si>
  <si>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</si>
  <si>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</si>
  <si>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</si>
  <si>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</si>
  <si>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</si>
  <si>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</si>
  <si>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</si>
  <si>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</si>
  <si>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</si>
  <si>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</si>
  <si>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</si>
  <si>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</si>
  <si>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</si>
  <si>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</si>
  <si>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</si>
  <si>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</si>
  <si>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</si>
  <si>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</si>
  <si>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</si>
  <si>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</si>
  <si>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</si>
  <si>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</si>
  <si>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</si>
  <si>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</si>
  <si>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</si>
  <si>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</si>
  <si>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</si>
  <si>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</si>
  <si>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</si>
  <si>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</si>
  <si>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</si>
  <si>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</si>
  <si>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</si>
  <si>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</si>
  <si>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</si>
  <si>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</si>
  <si>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</si>
  <si>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</si>
  <si>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</si>
  <si>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</si>
  <si>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</si>
  <si>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</si>
  <si>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</si>
  <si>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</si>
  <si>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</si>
  <si>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</si>
  <si>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</si>
  <si>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</si>
  <si>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</si>
  <si>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</si>
  <si>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</si>
  <si>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</si>
  <si>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</si>
  <si>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</si>
  <si>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</si>
  <si>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</si>
  <si>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</si>
  <si>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</si>
  <si>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</si>
  <si>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</si>
  <si>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</si>
  <si>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</si>
  <si>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</si>
  <si>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</si>
  <si>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</si>
  <si>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</si>
  <si>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</si>
  <si>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</si>
  <si>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</si>
  <si>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</si>
  <si>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</si>
  <si>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</si>
  <si>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</si>
  <si>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</si>
  <si>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</si>
  <si>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</si>
  <si>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</si>
  <si>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</si>
  <si>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</si>
  <si>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</si>
  <si>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</si>
  <si>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</si>
  <si>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</si>
  <si>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</si>
  <si>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</si>
  <si>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</si>
  <si>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</si>
  <si>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</si>
  <si>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</si>
  <si>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</si>
  <si>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</si>
  <si>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</si>
  <si>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</si>
  <si>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</si>
  <si>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</si>
  <si>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</si>
  <si>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</si>
  <si>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</si>
  <si>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</si>
  <si>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</si>
  <si>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</si>
  <si>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</si>
  <si>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</si>
  <si>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</si>
  <si>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</si>
  <si>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</si>
  <si>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</si>
  <si>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</si>
  <si>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</si>
  <si>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</si>
  <si>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</si>
  <si>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</si>
  <si>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</si>
  <si>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</si>
  <si>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</si>
  <si>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</si>
  <si>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</si>
  <si>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</si>
  <si>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</si>
  <si>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</si>
  <si>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</si>
  <si>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</si>
  <si>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</si>
  <si>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</si>
  <si>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</si>
  <si>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</si>
  <si>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</si>
  <si>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</si>
  <si>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</si>
  <si>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</si>
  <si>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</si>
  <si>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</si>
  <si>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</si>
  <si>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</si>
  <si>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</si>
  <si>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</si>
  <si>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</si>
  <si>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</si>
  <si>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</si>
  <si>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</si>
  <si>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</si>
  <si>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</si>
  <si>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</si>
  <si>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</si>
  <si>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</si>
  <si>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</si>
  <si>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</si>
  <si>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</si>
  <si>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</si>
  <si>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</si>
  <si>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</si>
  <si>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</si>
  <si>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</si>
  <si>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</si>
  <si>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</si>
  <si>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</si>
  <si>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</si>
  <si>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</si>
  <si>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</si>
  <si>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</si>
  <si>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</si>
  <si>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</si>
  <si>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</si>
  <si>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</si>
  <si>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</si>
  <si>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</si>
  <si>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</si>
  <si>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</si>
  <si>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</si>
  <si>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</si>
  <si>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</si>
  <si>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</si>
  <si>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</si>
  <si>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</si>
  <si>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</si>
  <si>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</si>
  <si>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</si>
  <si>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</si>
  <si>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</si>
  <si>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</si>
  <si>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</si>
  <si>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</si>
  <si>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</si>
  <si>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</si>
  <si>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</si>
  <si>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</si>
  <si>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</si>
  <si>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</si>
  <si>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</si>
  <si>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</si>
  <si>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</si>
  <si>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</si>
  <si>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</si>
  <si>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</si>
  <si>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</si>
  <si>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</si>
  <si>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</si>
  <si>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</si>
  <si>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</si>
  <si>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</si>
  <si>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</si>
  <si>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</si>
  <si>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</si>
  <si>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</si>
  <si>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</si>
  <si>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</si>
  <si>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</si>
  <si>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</si>
  <si>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</si>
  <si>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</si>
  <si>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</si>
  <si>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</si>
  <si>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</si>
  <si>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</si>
  <si>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</si>
  <si>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</si>
  <si>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</si>
  <si>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</si>
  <si>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</si>
  <si>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</si>
  <si>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</si>
  <si>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</si>
  <si>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</si>
  <si>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</si>
  <si>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</si>
  <si>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</si>
  <si>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</si>
  <si>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</si>
  <si>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</si>
  <si>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</si>
  <si>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</si>
  <si>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</si>
  <si>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</si>
  <si>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</si>
  <si>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</si>
  <si>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</si>
  <si>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</si>
  <si>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</si>
  <si>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</si>
  <si>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</si>
  <si>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</si>
  <si>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</si>
  <si>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</si>
  <si>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</si>
  <si>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</si>
  <si>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</si>
  <si>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</si>
  <si>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</si>
  <si>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</si>
  <si>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</si>
  <si>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</si>
  <si>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</si>
  <si>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</si>
  <si>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</si>
  <si>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</si>
  <si>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</si>
  <si>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</si>
  <si>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</si>
  <si>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</si>
  <si>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</si>
  <si>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</si>
  <si>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</si>
  <si>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</si>
  <si>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</si>
  <si>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</si>
  <si>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</si>
  <si>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</si>
  <si>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</si>
  <si>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</si>
  <si>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</si>
  <si>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</si>
  <si>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</si>
  <si>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</si>
  <si>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</si>
  <si>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</si>
  <si>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</si>
  <si>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</si>
  <si>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</si>
  <si>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</si>
  <si>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</si>
  <si>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</si>
  <si>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</si>
  <si>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</si>
  <si>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</si>
  <si>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</si>
  <si>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</si>
  <si>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</si>
  <si>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</si>
  <si>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</si>
  <si>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</si>
  <si>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</si>
  <si>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</si>
  <si>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</si>
  <si>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</si>
  <si>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</si>
  <si>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</si>
  <si>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</si>
  <si>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</si>
  <si>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</si>
  <si>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</si>
  <si>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</si>
  <si>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</si>
  <si>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</si>
  <si>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</si>
  <si>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</si>
  <si>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</si>
  <si>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</si>
  <si>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</si>
  <si>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</si>
  <si>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</si>
  <si>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</si>
  <si>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</si>
  <si>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</si>
  <si>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</si>
  <si>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</si>
  <si>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</si>
  <si>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</si>
  <si>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</si>
  <si>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</si>
  <si>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</si>
  <si>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</si>
  <si>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</si>
  <si>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</si>
  <si>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</si>
  <si>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</si>
  <si>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</si>
  <si>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</si>
  <si>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</si>
  <si>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</si>
  <si>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</si>
  <si>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</si>
  <si>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</si>
  <si>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</si>
  <si>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</si>
  <si>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</si>
  <si>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</si>
  <si>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</si>
  <si>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</si>
  <si>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</si>
  <si>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</si>
  <si>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</si>
  <si>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</si>
  <si>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</si>
  <si>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</si>
  <si>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</si>
  <si>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</si>
  <si>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</si>
  <si>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</si>
  <si>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</si>
  <si>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</si>
  <si>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</si>
  <si>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</si>
  <si>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</si>
  <si>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</si>
  <si>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</si>
  <si>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</si>
  <si>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</si>
  <si>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</si>
  <si>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</si>
  <si>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</si>
  <si>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</si>
  <si>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</si>
  <si>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</si>
  <si>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</si>
  <si>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</si>
  <si>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</si>
  <si>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</si>
  <si>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</si>
  <si>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</si>
  <si>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</si>
  <si>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</si>
  <si>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</si>
  <si>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</si>
  <si>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</si>
  <si>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</si>
  <si>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</si>
  <si>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</si>
  <si>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</si>
  <si>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</si>
  <si>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</si>
  <si>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</si>
  <si>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</si>
  <si>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</si>
  <si>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</si>
  <si>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</si>
  <si>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</si>
  <si>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</si>
  <si>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</si>
  <si>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</si>
  <si>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</si>
  <si>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</si>
  <si>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</si>
  <si>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</si>
  <si>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</si>
  <si>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</si>
  <si>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</si>
  <si>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</si>
  <si>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</si>
  <si>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</si>
  <si>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</si>
  <si>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</si>
  <si>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</si>
  <si>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</si>
  <si>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</si>
  <si>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</si>
  <si>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</si>
  <si>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</si>
  <si>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</si>
  <si>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</si>
  <si>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</si>
  <si>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</si>
  <si>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</si>
  <si>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</si>
  <si>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</si>
  <si>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</si>
  <si>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</si>
  <si>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</si>
  <si>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</si>
  <si>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</si>
  <si>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</si>
  <si>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</si>
  <si>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</si>
  <si>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</si>
  <si>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</si>
  <si>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</si>
  <si>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</si>
  <si>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</si>
  <si>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</si>
  <si>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</si>
  <si>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</si>
  <si>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</si>
  <si>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</si>
  <si>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</si>
  <si>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</si>
  <si>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</si>
  <si>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</si>
  <si>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</si>
  <si>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</si>
  <si>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</si>
  <si>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</si>
  <si>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</si>
  <si>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</si>
  <si>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</si>
  <si>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</si>
  <si>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</si>
  <si>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</si>
  <si>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</si>
  <si>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</si>
  <si>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</si>
  <si>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</si>
  <si>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</si>
  <si>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</si>
  <si>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</si>
  <si>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</si>
  <si>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</si>
  <si>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</si>
  <si>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</si>
  <si>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</si>
  <si>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</si>
  <si>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</si>
  <si>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</si>
  <si>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</si>
  <si>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</si>
  <si>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</si>
  <si>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</si>
  <si>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</si>
  <si>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</si>
  <si>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</si>
  <si>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</si>
  <si>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</si>
  <si>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</si>
  <si>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</si>
  <si>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</si>
  <si>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</si>
  <si>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</si>
  <si>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</si>
  <si>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</si>
  <si>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</si>
  <si>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</si>
  <si>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</si>
  <si>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</si>
  <si>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</si>
  <si>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</si>
  <si>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</si>
  <si>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</si>
  <si>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</si>
  <si>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</si>
  <si>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</si>
  <si>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</si>
  <si>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</si>
  <si>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</si>
  <si>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</si>
  <si>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</si>
  <si>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</si>
  <si>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</si>
  <si>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</si>
  <si>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</si>
  <si>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</si>
  <si>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</si>
  <si>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</si>
  <si>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</si>
  <si>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</si>
  <si>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</si>
  <si>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</si>
  <si>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</si>
  <si>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</si>
  <si>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</si>
  <si>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</si>
  <si>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</si>
  <si>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</si>
  <si>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</si>
  <si>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</si>
  <si>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</si>
  <si>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</si>
  <si>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</si>
  <si>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</si>
  <si>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</si>
  <si>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</si>
  <si>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</si>
  <si>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</si>
  <si>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</si>
  <si>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</si>
  <si>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</si>
  <si>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</si>
  <si>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</si>
  <si>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</si>
  <si>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</si>
  <si>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</si>
  <si>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</si>
  <si>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</si>
  <si>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</si>
  <si>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康辉工作人员</t>
    <phoneticPr fontId="10" type="noConversion"/>
  </si>
  <si>
    <t>每人每天</t>
    <phoneticPr fontId="10" type="noConversion"/>
  </si>
  <si>
    <t>嘉宾接待</t>
    <phoneticPr fontId="10" type="noConversion"/>
  </si>
  <si>
    <t>大交通</t>
    <phoneticPr fontId="10" type="noConversion"/>
  </si>
  <si>
    <t>住宿费</t>
    <phoneticPr fontId="10" type="noConversion"/>
  </si>
  <si>
    <t>晚</t>
    <phoneticPr fontId="10" type="noConversion"/>
  </si>
  <si>
    <t>小交通</t>
    <phoneticPr fontId="10" type="noConversion"/>
  </si>
  <si>
    <t>趟</t>
    <phoneticPr fontId="10" type="noConversion"/>
  </si>
  <si>
    <t>C#062</t>
    <phoneticPr fontId="10" type="noConversion"/>
  </si>
  <si>
    <t>用餐</t>
    <phoneticPr fontId="10" type="noConversion"/>
  </si>
  <si>
    <t>人次</t>
    <phoneticPr fontId="10" type="noConversion"/>
  </si>
  <si>
    <t>A#080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</si>
  <si>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</si>
  <si>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</si>
  <si>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次</t>
    <phoneticPr fontId="10" type="noConversion"/>
  </si>
  <si>
    <t>场租</t>
    <phoneticPr fontId="10" type="noConversion"/>
  </si>
  <si>
    <t>保险</t>
    <phoneticPr fontId="10" type="noConversion"/>
  </si>
  <si>
    <t>以实际购买计算</t>
    <phoneticPr fontId="10" type="noConversion"/>
  </si>
  <si>
    <t>更新单价（元）</t>
    <phoneticPr fontId="10" type="noConversion"/>
  </si>
  <si>
    <t>报价金额（元）</t>
    <phoneticPr fontId="10" type="noConversion"/>
  </si>
  <si>
    <t>抖音国风大典</t>
    <rPh sb="0" eb="1">
      <t>dou yin</t>
    </rPh>
    <rPh sb="2" eb="3">
      <t>guo feng da dian</t>
    </rPh>
    <phoneticPr fontId="10" type="noConversion"/>
  </si>
  <si>
    <t>王靖楠</t>
    <rPh sb="0" eb="1">
      <t>wang jing nan</t>
    </rPh>
    <phoneticPr fontId="10" type="noConversion"/>
  </si>
  <si>
    <t>200人以内</t>
    <rPh sb="3" eb="4">
      <t>ren</t>
    </rPh>
    <rPh sb="4" eb="5">
      <t>yi nei</t>
    </rPh>
    <phoneticPr fontId="10" type="noConversion"/>
  </si>
  <si>
    <t>常州东方盐湖城</t>
    <rPh sb="0" eb="1">
      <t>chang zhou</t>
    </rPh>
    <rPh sb="2" eb="3">
      <t>dong fang yan hu cheng</t>
    </rPh>
    <phoneticPr fontId="10" type="noConversion"/>
  </si>
  <si>
    <t>wangjingnan@cct.cn</t>
    <phoneticPr fontId="10" type="noConversion"/>
  </si>
  <si>
    <t>北京-南京-北京</t>
    <rPh sb="3" eb="4">
      <t>nan jing</t>
    </rPh>
    <phoneticPr fontId="10" type="noConversion"/>
  </si>
  <si>
    <t>交通费 - 高铁票</t>
    <rPh sb="6" eb="7">
      <t>gao tie p</t>
    </rPh>
    <phoneticPr fontId="10" type="noConversion"/>
  </si>
  <si>
    <t>往返</t>
    <rPh sb="0" eb="1">
      <t>wang fan</t>
    </rPh>
    <phoneticPr fontId="10" type="noConversion"/>
  </si>
  <si>
    <t>东方盐湖城-巽宿</t>
    <rPh sb="0" eb="1">
      <t>dong fang yan hu cheng</t>
    </rPh>
    <rPh sb="6" eb="7">
      <t>xun su</t>
    </rPh>
    <phoneticPr fontId="10" type="noConversion"/>
  </si>
  <si>
    <t>东方盐湖城-山居</t>
    <rPh sb="0" eb="1">
      <t>dong fang yan hu cheng</t>
    </rPh>
    <rPh sb="6" eb="7">
      <t>shan ju</t>
    </rPh>
    <phoneticPr fontId="10" type="noConversion"/>
  </si>
  <si>
    <t>机场-景区 单趟</t>
    <rPh sb="3" eb="4">
      <t>jing qu</t>
    </rPh>
    <phoneticPr fontId="10" type="noConversion"/>
  </si>
  <si>
    <t>景区-机场 单趟</t>
    <rPh sb="0" eb="1">
      <t>jing qu</t>
    </rPh>
    <rPh sb="3" eb="4">
      <t>ji chang</t>
    </rPh>
    <phoneticPr fontId="10" type="noConversion"/>
  </si>
  <si>
    <t>景区内用餐</t>
    <rPh sb="0" eb="1">
      <t>jing qu</t>
    </rPh>
    <rPh sb="2" eb="3">
      <t>nei</t>
    </rPh>
    <rPh sb="3" eb="4">
      <t>yong can</t>
    </rPh>
    <phoneticPr fontId="10" type="noConversion"/>
  </si>
  <si>
    <t>北京-南京-北京，高铁二等座</t>
    <rPh sb="3" eb="4">
      <t>nan jing</t>
    </rPh>
    <rPh sb="9" eb="10">
      <t>gao tie</t>
    </rPh>
    <rPh sb="11" eb="12">
      <t>er deng zuo</t>
    </rPh>
    <phoneticPr fontId="10" type="noConversion"/>
  </si>
  <si>
    <t>踩点交通费</t>
    <rPh sb="0" eb="1">
      <t>cai dian</t>
    </rPh>
    <rPh sb="2" eb="3">
      <t>jiao tong fei</t>
    </rPh>
    <phoneticPr fontId="10" type="noConversion"/>
  </si>
  <si>
    <t>康辉工作人员</t>
    <phoneticPr fontId="10" type="noConversion"/>
  </si>
  <si>
    <t>工作人员住宿</t>
    <phoneticPr fontId="10" type="noConversion"/>
  </si>
  <si>
    <t>晚</t>
    <phoneticPr fontId="10" type="noConversion"/>
  </si>
  <si>
    <t>康辉工作人员大交通</t>
    <phoneticPr fontId="10" type="noConversion"/>
  </si>
  <si>
    <t>工作人员餐补</t>
    <phoneticPr fontId="10" type="noConversion"/>
  </si>
  <si>
    <t>嘉宾接待</t>
    <phoneticPr fontId="10" type="noConversion"/>
  </si>
  <si>
    <t>个</t>
    <rPh sb="0" eb="1">
      <t>ge</t>
    </rPh>
    <phoneticPr fontId="10" type="noConversion"/>
  </si>
  <si>
    <t>接机牌</t>
    <phoneticPr fontId="10" type="noConversion"/>
  </si>
  <si>
    <t>机场/火车站接机牌</t>
    <phoneticPr fontId="10" type="noConversion"/>
  </si>
  <si>
    <t>酒店</t>
    <rPh sb="0" eb="1">
      <t>jiu dian</t>
    </rPh>
    <phoneticPr fontId="10" type="noConversion"/>
  </si>
  <si>
    <t>火车站/机场</t>
    <rPh sb="0" eb="1">
      <t>huo che z</t>
    </rPh>
    <rPh sb="4" eb="5">
      <t>ji chang</t>
    </rPh>
    <phoneticPr fontId="10" type="noConversion"/>
  </si>
  <si>
    <t>接机牌</t>
    <phoneticPr fontId="10" type="noConversion"/>
  </si>
  <si>
    <t>自定义物料</t>
    <phoneticPr fontId="10" type="noConversion"/>
  </si>
  <si>
    <t>手举杆</t>
    <phoneticPr fontId="10" type="noConversion"/>
  </si>
  <si>
    <t>KT板</t>
    <rPh sb="2" eb="3">
      <t>ban</t>
    </rPh>
    <phoneticPr fontId="10" type="noConversion"/>
  </si>
  <si>
    <t>合金</t>
    <rPh sb="0" eb="1">
      <t>he jin</t>
    </rPh>
    <phoneticPr fontId="10" type="noConversion"/>
  </si>
  <si>
    <t>根</t>
    <rPh sb="0" eb="1">
      <t>gen</t>
    </rPh>
    <phoneticPr fontId="10" type="noConversion"/>
  </si>
  <si>
    <t>背景板</t>
    <rPh sb="0" eb="1">
      <t>bei jing ban</t>
    </rPh>
    <phoneticPr fontId="10" type="noConversion"/>
  </si>
  <si>
    <t>西门/国际会议中心</t>
    <rPh sb="0" eb="1">
      <t>xi men</t>
    </rPh>
    <rPh sb="3" eb="4">
      <t>guo ji hu yi zhong xin</t>
    </rPh>
    <rPh sb="5" eb="6">
      <t>hui yi zhong xin</t>
    </rPh>
    <phoneticPr fontId="10" type="noConversion"/>
  </si>
  <si>
    <t>房间</t>
    <rPh sb="0" eb="1">
      <t>fang jian</t>
    </rPh>
    <phoneticPr fontId="10" type="noConversion"/>
  </si>
  <si>
    <t>欢迎卡</t>
    <rPh sb="0" eb="1">
      <t>huan ying ka</t>
    </rPh>
    <phoneticPr fontId="10" type="noConversion"/>
  </si>
  <si>
    <t>放置在房间内，材质待定</t>
    <rPh sb="0" eb="1">
      <t>fang zhi zai</t>
    </rPh>
    <rPh sb="3" eb="4">
      <t>fang jian nei</t>
    </rPh>
    <rPh sb="7" eb="8">
      <t>cai zhi dai ding</t>
    </rPh>
    <phoneticPr fontId="10" type="noConversion"/>
  </si>
  <si>
    <t>标间</t>
    <rPh sb="0" eb="1">
      <t>biao jian</t>
    </rPh>
    <phoneticPr fontId="10" type="noConversion"/>
  </si>
  <si>
    <t>艺人：10月5日，南京禄口机场/南京南站-景区，GL8</t>
    <rPh sb="0" eb="1">
      <t>yi ren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</si>
  <si>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艺人：10月4日，南京禄口机场/南京南站-景区，GL8</t>
    <rPh sb="0" eb="1">
      <t>yi ren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</si>
  <si>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艺人：10月6日，景区-南京禄口机场/南京南站，GL8</t>
    <rPh sb="0" eb="1">
      <t>yi ren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</si>
  <si>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艺人：10月7日，景区-南京禄口机场/南京南站，GL8</t>
    <rPh sb="0" eb="1">
      <t>yi ren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</si>
  <si>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主播：10月3日，南京禄口机场/南京南站-景区，GL8</t>
    <rPh sb="0" eb="1">
      <t>zhu bo</t>
    </rPh>
    <rPh sb="5" eb="6">
      <t>yue</t>
    </rPh>
    <rPh sb="7" eb="8">
      <t>ri</t>
    </rPh>
    <rPh sb="9" eb="10">
      <t>nan jing lu kou</t>
    </rPh>
    <rPh sb="13" eb="14">
      <t>ji chang</t>
    </rPh>
    <rPh sb="16" eb="17">
      <t>nan jing nan zhan</t>
    </rPh>
    <rPh sb="21" eb="22">
      <t>jing qu</t>
    </rPh>
    <phoneticPr fontId="10" type="noConversion"/>
  </si>
  <si>
    <t>主播：10月4日/5日，南京禄口机场/南京南站-景区，GL8</t>
    <rPh sb="0" eb="1">
      <t>zhu bo</t>
    </rPh>
    <rPh sb="5" eb="6">
      <t>yue</t>
    </rPh>
    <rPh sb="7" eb="8">
      <t>ri</t>
    </rPh>
    <rPh sb="10" eb="11">
      <t>ri</t>
    </rPh>
    <rPh sb="12" eb="13">
      <t>nan jing lu kou</t>
    </rPh>
    <rPh sb="16" eb="17">
      <t>ji chang</t>
    </rPh>
    <rPh sb="19" eb="20">
      <t>nan jing nan zhan</t>
    </rPh>
    <rPh sb="24" eb="25">
      <t>jing qu</t>
    </rPh>
    <phoneticPr fontId="10" type="noConversion"/>
  </si>
  <si>
    <t>艺人：10月4-6日共31人，预计4日1餐，5日2餐，6日1餐</t>
    <rPh sb="0" eb="1">
      <t>yi ren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</si>
  <si>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t>主播：10月7日，景区-南京禄口机场/南京南站，GL8</t>
    <rPh sb="0" eb="1">
      <t>zhu bo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</si>
  <si>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主播：10月6日，景区-南京禄口机场/南京南站，GL8</t>
    <rPh sb="0" eb="1">
      <t>zhu b</t>
    </rPh>
    <rPh sb="5" eb="6">
      <t>yue</t>
    </rPh>
    <rPh sb="7" eb="8">
      <t>ri</t>
    </rPh>
    <rPh sb="9" eb="10">
      <t>jing qu</t>
    </rPh>
    <rPh sb="12" eb="13">
      <t>nan jing lu kou</t>
    </rPh>
    <rPh sb="16" eb="17">
      <t>ji chang</t>
    </rPh>
    <rPh sb="19" eb="20">
      <t>nan jing nan zhan</t>
    </rPh>
    <phoneticPr fontId="10" type="noConversion"/>
  </si>
  <si>
    <t>横店-景区 往返</t>
    <rPh sb="0" eb="1">
      <t>heng dian</t>
    </rPh>
    <rPh sb="3" eb="4">
      <t>jing qu</t>
    </rPh>
    <rPh sb="6" eb="7">
      <t>wang fan</t>
    </rPh>
    <phoneticPr fontId="10" type="noConversion"/>
  </si>
  <si>
    <t>主播：10月5-7日共31人，预计5日1餐，6日2餐，7日1餐</t>
    <rPh sb="0" eb="1">
      <t>zhu bo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</si>
  <si>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t>主播：10月3-6日共11人，预计3日1餐，4日2餐，5日2餐，6日1餐</t>
    <rPh sb="0" eb="1">
      <t>zhu bo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rPh sb="33" eb="34">
      <t>ri</t>
    </rPh>
    <rPh sb="35" eb="36">
      <t>can</t>
    </rPh>
    <phoneticPr fontId="10" type="noConversion"/>
  </si>
  <si>
    <t>主播：10月4-7日共5人，预计4日1餐，5日2餐，6日2餐，7日1餐</t>
    <rPh sb="0" eb="1">
      <t>zhu bo</t>
    </rPh>
    <rPh sb="5" eb="6">
      <t>yue</t>
    </rPh>
    <rPh sb="9" eb="10">
      <t>ri</t>
    </rPh>
    <rPh sb="10" eb="11">
      <t>gong</t>
    </rPh>
    <rPh sb="12" eb="13">
      <t>ren</t>
    </rPh>
    <rPh sb="14" eb="15">
      <t>yu ji</t>
    </rPh>
    <rPh sb="17" eb="18">
      <t>ri</t>
    </rPh>
    <rPh sb="19" eb="20">
      <t>can</t>
    </rPh>
    <rPh sb="22" eb="23">
      <t>ri</t>
    </rPh>
    <rPh sb="24" eb="25">
      <t>can</t>
    </rPh>
    <rPh sb="27" eb="28">
      <t>ri</t>
    </rPh>
    <rPh sb="29" eb="30">
      <t>can</t>
    </rPh>
    <rPh sb="32" eb="33">
      <t>ri</t>
    </rPh>
    <rPh sb="34" eb="35">
      <t>can</t>
    </rPh>
    <phoneticPr fontId="10" type="noConversion"/>
  </si>
  <si>
    <t>10月2日-10月7日</t>
    <rPh sb="4" eb="5">
      <t>ri</t>
    </rPh>
    <phoneticPr fontId="10" type="noConversion"/>
  </si>
  <si>
    <t>9月9日，北京-南京-北京，经济舱，去程670返程1550</t>
    <rPh sb="1" eb="2">
      <t>yue</t>
    </rPh>
    <rPh sb="3" eb="4">
      <t>ri</t>
    </rPh>
    <rPh sb="8" eb="9">
      <t>nan jing</t>
    </rPh>
    <rPh sb="14" eb="15">
      <t>jing ji cang</t>
    </rPh>
    <rPh sb="18" eb="19">
      <t>qu cheng</t>
    </rPh>
    <rPh sb="23" eb="24">
      <t>fan cheng</t>
    </rPh>
    <phoneticPr fontId="10" type="noConversion"/>
  </si>
  <si>
    <t>搭建工人</t>
    <rPh sb="0" eb="1">
      <t>da jian gong ren</t>
    </rPh>
    <phoneticPr fontId="10" type="noConversion"/>
  </si>
  <si>
    <t>人员劳务费，每场不超过8小时，进场3人，撤场2人</t>
    <rPh sb="15" eb="16">
      <t>jin chang</t>
    </rPh>
    <rPh sb="18" eb="19">
      <t>ren</t>
    </rPh>
    <rPh sb="23" eb="24">
      <t>ren</t>
    </rPh>
    <phoneticPr fontId="10" type="noConversion"/>
  </si>
  <si>
    <t>运费</t>
    <rPh sb="0" eb="1">
      <t>yun fei</t>
    </rPh>
    <phoneticPr fontId="10" type="noConversion"/>
  </si>
  <si>
    <t>厢式小货车，跨城市，进场撤场各一次</t>
    <rPh sb="6" eb="7">
      <t>kua cheng s</t>
    </rPh>
    <rPh sb="10" eb="11">
      <t>jin chang</t>
    </rPh>
    <rPh sb="14" eb="15">
      <t>ge yi ci</t>
    </rPh>
    <phoneticPr fontId="10" type="noConversion"/>
  </si>
  <si>
    <t>10月2日-7日，景区</t>
    <rPh sb="2" eb="3">
      <t>yue</t>
    </rPh>
    <rPh sb="4" eb="5">
      <t>ri</t>
    </rPh>
    <rPh sb="7" eb="8">
      <t>ri</t>
    </rPh>
    <rPh sb="9" eb="10">
      <t>jing qu</t>
    </rPh>
    <phoneticPr fontId="10" type="noConversion"/>
  </si>
  <si>
    <t>艺人按照4人及以下1辆GL8（若1带4则安排2辆）</t>
    <rPh sb="0" eb="1">
      <t>yi ren</t>
    </rPh>
    <rPh sb="2" eb="3">
      <t>an zhao</t>
    </rPh>
    <rPh sb="5" eb="6">
      <t>ren</t>
    </rPh>
    <rPh sb="6" eb="7">
      <t>ji</t>
    </rPh>
    <rPh sb="7" eb="8">
      <t>yi xia</t>
    </rPh>
    <rPh sb="10" eb="11">
      <t>liang</t>
    </rPh>
    <rPh sb="15" eb="16">
      <t>ruo</t>
    </rPh>
    <rPh sb="17" eb="18">
      <t>dai</t>
    </rPh>
    <rPh sb="19" eb="20">
      <t>ze</t>
    </rPh>
    <rPh sb="20" eb="21">
      <t>an pai</t>
    </rPh>
    <rPh sb="23" eb="24">
      <t>liang</t>
    </rPh>
    <phoneticPr fontId="10" type="noConversion"/>
  </si>
  <si>
    <t>主播+助理，每组1辆</t>
    <rPh sb="0" eb="1">
      <t>zhu bo</t>
    </rPh>
    <rPh sb="3" eb="4">
      <t>zhu li</t>
    </rPh>
    <rPh sb="6" eb="7">
      <t>mei zu</t>
    </rPh>
    <rPh sb="9" eb="10">
      <t>liang</t>
    </rPh>
    <phoneticPr fontId="10" type="noConversion"/>
  </si>
  <si>
    <t>10月4日CA1561，10月6日CA1848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</si>
  <si>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单程</t>
    <rPh sb="0" eb="1">
      <t>dan cheng</t>
    </rPh>
    <phoneticPr fontId="10" type="noConversion"/>
  </si>
  <si>
    <t>汕头-南京-北京</t>
    <rPh sb="0" eb="1">
      <t>shan tou</t>
    </rPh>
    <rPh sb="3" eb="4">
      <t>nan jing</t>
    </rPh>
    <rPh sb="6" eb="7">
      <t>bei jing</t>
    </rPh>
    <phoneticPr fontId="10" type="noConversion"/>
  </si>
  <si>
    <t>贰婶本人，头等舱/公务舱，9月18日价格，去程2350，回程3740</t>
    <rPh sb="2" eb="3">
      <t>ben ren</t>
    </rPh>
    <rPh sb="5" eb="6">
      <t>tou deng cang</t>
    </rPh>
    <rPh sb="9" eb="10">
      <t>gong wu cang</t>
    </rPh>
    <rPh sb="14" eb="15">
      <t>yue</t>
    </rPh>
    <rPh sb="17" eb="18">
      <t>ri</t>
    </rPh>
    <rPh sb="18" eb="19">
      <t>jia ge</t>
    </rPh>
    <rPh sb="21" eb="22">
      <t>qu cheng</t>
    </rPh>
    <rPh sb="28" eb="29">
      <t>hui cheng</t>
    </rPh>
    <phoneticPr fontId="10" type="noConversion"/>
  </si>
  <si>
    <t>南京-北京</t>
    <rPh sb="0" eb="1">
      <t>nan jing</t>
    </rPh>
    <rPh sb="3" eb="4">
      <t>bei jing</t>
    </rPh>
    <phoneticPr fontId="10" type="noConversion"/>
  </si>
  <si>
    <t>交通费 - 飞机票</t>
    <rPh sb="6" eb="7">
      <t>fei ji p</t>
    </rPh>
    <phoneticPr fontId="10" type="noConversion"/>
  </si>
  <si>
    <t>马鞍山-南京</t>
    <rPh sb="0" eb="1">
      <t>ma an s</t>
    </rPh>
    <rPh sb="4" eb="5">
      <t>nan jing</t>
    </rPh>
    <phoneticPr fontId="10" type="noConversion"/>
  </si>
  <si>
    <t>贰婶随行，二等座</t>
    <rPh sb="2" eb="3">
      <t>sui xing</t>
    </rPh>
    <rPh sb="5" eb="6">
      <t>er deng zuo</t>
    </rPh>
    <phoneticPr fontId="10" type="noConversion"/>
  </si>
  <si>
    <t>北京-南京</t>
    <rPh sb="0" eb="1">
      <t>bei jing</t>
    </rPh>
    <rPh sb="3" eb="4">
      <t>nan jing</t>
    </rPh>
    <phoneticPr fontId="10" type="noConversion"/>
  </si>
  <si>
    <t>10月5日G2790</t>
    <rPh sb="2" eb="3">
      <t>yue</t>
    </rPh>
    <rPh sb="4" eb="5">
      <t>ri</t>
    </rPh>
    <phoneticPr fontId="10" type="noConversion"/>
  </si>
  <si>
    <t>10月5日CZ8785，10月7日CA1818</t>
    <rPh sb="2" eb="3">
      <t>yue</t>
    </rPh>
    <rPh sb="4" eb="5">
      <t>ri</t>
    </rPh>
    <phoneticPr fontId="10" type="noConversion"/>
  </si>
  <si>
    <t>6日演出艺人，头等舱，预估北京往返，9月18日价格去程4.4折3070，回程5.4折3740</t>
    <rPh sb="1" eb="2">
      <t>ri</t>
    </rPh>
    <rPh sb="2" eb="3">
      <t>yan chu</t>
    </rPh>
    <rPh sb="4" eb="5">
      <t>yi ren</t>
    </rPh>
    <rPh sb="7" eb="8">
      <t>tou deng cang</t>
    </rPh>
    <rPh sb="11" eb="12">
      <t>yu gu</t>
    </rPh>
    <rPh sb="13" eb="14">
      <t>bei jing wang fan</t>
    </rPh>
    <rPh sb="19" eb="20">
      <t>yue</t>
    </rPh>
    <rPh sb="22" eb="23">
      <t>ri</t>
    </rPh>
    <rPh sb="23" eb="24">
      <t>jia ge</t>
    </rPh>
    <rPh sb="25" eb="26">
      <t>qu cheng</t>
    </rPh>
    <rPh sb="30" eb="31">
      <t>zhe</t>
    </rPh>
    <rPh sb="36" eb="37">
      <t>hui cheng</t>
    </rPh>
    <rPh sb="41" eb="42">
      <t>zhe</t>
    </rPh>
    <phoneticPr fontId="10" type="noConversion"/>
  </si>
  <si>
    <t>未收到大交通信息，预估</t>
    <rPh sb="0" eb="1">
      <t>wei shou dao</t>
    </rPh>
    <rPh sb="3" eb="4">
      <t>da jiao tong xin xi</t>
    </rPh>
    <rPh sb="9" eb="10">
      <t>yu gu</t>
    </rPh>
    <phoneticPr fontId="10" type="noConversion"/>
  </si>
  <si>
    <t>6日演出艺人随行，预估经济舱7折</t>
    <rPh sb="1" eb="2">
      <t>ri</t>
    </rPh>
    <rPh sb="2" eb="3">
      <t>yan c</t>
    </rPh>
    <rPh sb="4" eb="5">
      <t>yi ren</t>
    </rPh>
    <rPh sb="6" eb="7">
      <t>sui xing</t>
    </rPh>
    <rPh sb="11" eb="12">
      <t>jing ji c</t>
    </rPh>
    <phoneticPr fontId="10" type="noConversion"/>
  </si>
  <si>
    <t>10月4日CA1817，10月6日CA1818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</si>
  <si>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交通费 - 高铁票</t>
    <rPh sb="6" eb="7">
      <t>gao tie</t>
    </rPh>
    <phoneticPr fontId="10" type="noConversion"/>
  </si>
  <si>
    <t>昆明-南京-昆明</t>
    <rPh sb="0" eb="1">
      <t>kun ming</t>
    </rPh>
    <rPh sb="3" eb="4">
      <t>nan jing</t>
    </rPh>
    <rPh sb="6" eb="7">
      <t>kun ming</t>
    </rPh>
    <phoneticPr fontId="10" type="noConversion"/>
  </si>
  <si>
    <t>主播顾偏偏，去程10月3日，返程10月6日，预估经济舱7折</t>
    <rPh sb="0" eb="1">
      <t>zhu bo</t>
    </rPh>
    <rPh sb="6" eb="7">
      <t>qu cheng</t>
    </rPh>
    <rPh sb="10" eb="11">
      <t>yue</t>
    </rPh>
    <rPh sb="12" eb="13">
      <t>ri</t>
    </rPh>
    <rPh sb="14" eb="15">
      <t>fan cheng</t>
    </rPh>
    <rPh sb="18" eb="19">
      <t>yue</t>
    </rPh>
    <rPh sb="20" eb="21">
      <t>ri</t>
    </rPh>
    <phoneticPr fontId="10" type="noConversion"/>
  </si>
  <si>
    <t>主播云尚女子乐团，去程10月4日，返程10月7日，预估经济舱7折</t>
    <rPh sb="0" eb="1">
      <t>zhu bo</t>
    </rPh>
    <phoneticPr fontId="10" type="noConversion"/>
  </si>
  <si>
    <t>长沙-南京-长沙</t>
    <rPh sb="0" eb="1">
      <t>chang sha</t>
    </rPh>
    <rPh sb="3" eb="4">
      <t>nan jing</t>
    </rPh>
    <rPh sb="6" eb="7">
      <t>chang sha</t>
    </rPh>
    <phoneticPr fontId="10" type="noConversion"/>
  </si>
  <si>
    <t>主播婉宝，二等座</t>
    <rPh sb="0" eb="1">
      <t>zhu bo</t>
    </rPh>
    <rPh sb="5" eb="6">
      <t>er deng zuo</t>
    </rPh>
    <phoneticPr fontId="10" type="noConversion"/>
  </si>
  <si>
    <t>霞浦-南京-霞浦</t>
    <rPh sb="0" eb="1">
      <t>xia pu</t>
    </rPh>
    <rPh sb="3" eb="4">
      <t>nan jing</t>
    </rPh>
    <rPh sb="6" eb="7">
      <t>xia p</t>
    </rPh>
    <phoneticPr fontId="10" type="noConversion"/>
  </si>
  <si>
    <t>主播千艺，去程10月5日，返程10月7日，预估经济舱7折</t>
    <rPh sb="0" eb="1">
      <t>zhu bo</t>
    </rPh>
    <rPh sb="2" eb="3">
      <t>qian</t>
    </rPh>
    <rPh sb="3" eb="4">
      <t>yi</t>
    </rPh>
    <phoneticPr fontId="10" type="noConversion"/>
  </si>
  <si>
    <t>主播+助理，每组1辆，婉宝自行前往</t>
    <rPh sb="0" eb="1">
      <t>zhu bo</t>
    </rPh>
    <rPh sb="3" eb="4">
      <t>zhu li</t>
    </rPh>
    <rPh sb="6" eb="7">
      <t>mei zu</t>
    </rPh>
    <rPh sb="9" eb="10">
      <t>liang</t>
    </rPh>
    <rPh sb="13" eb="14">
      <t>zi xing qian w</t>
    </rPh>
    <phoneticPr fontId="10" type="noConversion"/>
  </si>
  <si>
    <t>木制背景版+写真喷绘 （高度3m下）单面，尺寸待定</t>
    <rPh sb="21" eb="22">
      <t>chi cun dai ding</t>
    </rPh>
    <phoneticPr fontId="10" type="noConversion"/>
  </si>
  <si>
    <t>薛八一，10月4日，横店-景区，10月6日，景区-横店，返回待定</t>
    <rPh sb="0" eb="1">
      <t>xue ba yi</t>
    </rPh>
    <rPh sb="6" eb="7">
      <t>yue</t>
    </rPh>
    <rPh sb="8" eb="9">
      <t>ri</t>
    </rPh>
    <rPh sb="10" eb="11">
      <t>heng dian</t>
    </rPh>
    <rPh sb="13" eb="14">
      <t>jing qu</t>
    </rPh>
    <rPh sb="18" eb="19">
      <t>yue</t>
    </rPh>
    <rPh sb="20" eb="21">
      <t>ri</t>
    </rPh>
    <rPh sb="22" eb="23">
      <t>jing qu</t>
    </rPh>
    <rPh sb="25" eb="26">
      <t>heng dian</t>
    </rPh>
    <rPh sb="28" eb="29">
      <t>fan hui da ding</t>
    </rPh>
    <rPh sb="30" eb="31">
      <t>dai ding</t>
    </rPh>
    <phoneticPr fontId="10" type="noConversion"/>
  </si>
  <si>
    <t>薛八一随行3人，经济舱，去程720，回程2020</t>
    <rPh sb="0" eb="1">
      <t>xue ba yi</t>
    </rPh>
    <rPh sb="3" eb="4">
      <t>sui xing</t>
    </rPh>
    <rPh sb="6" eb="7">
      <t>ren</t>
    </rPh>
    <rPh sb="8" eb="9">
      <t>jing ji cang</t>
    </rPh>
    <rPh sb="12" eb="13">
      <t>qu cheng</t>
    </rPh>
    <rPh sb="18" eb="19">
      <t>hui cheng</t>
    </rPh>
    <phoneticPr fontId="10" type="noConversion"/>
  </si>
  <si>
    <t>10月4日MU2998，10月7日ZH9864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</si>
  <si>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广州-南京-广州</t>
    <rPh sb="0" eb="1">
      <t>guang zhou</t>
    </rPh>
    <rPh sb="3" eb="4">
      <t>nan jing</t>
    </rPh>
    <rPh sb="6" eb="7">
      <t>guang zhou</t>
    </rPh>
    <phoneticPr fontId="10" type="noConversion"/>
  </si>
  <si>
    <t>SING团队林悠悠（04日提前抵达）共2人，艺人林悠悠+摄影师李丁杰，经济舱，去程750，回程1190</t>
    <rPh sb="4" eb="5">
      <t>tuan dui</t>
    </rPh>
    <rPh sb="12" eb="13">
      <t>ri</t>
    </rPh>
    <rPh sb="13" eb="14">
      <t>ti qian</t>
    </rPh>
    <rPh sb="15" eb="16">
      <t>di da</t>
    </rPh>
    <rPh sb="18" eb="19">
      <t>gong</t>
    </rPh>
    <rPh sb="20" eb="21">
      <t>ren</t>
    </rPh>
    <rPh sb="22" eb="23">
      <t>yi ren</t>
    </rPh>
    <rPh sb="24" eb="25">
      <t>lin you you</t>
    </rPh>
    <rPh sb="28" eb="29">
      <t>she ying shi</t>
    </rPh>
    <rPh sb="35" eb="36">
      <t>jing ji cang</t>
    </rPh>
    <rPh sb="39" eb="40">
      <t>qu cheng</t>
    </rPh>
    <rPh sb="45" eb="46">
      <t>hui cheng</t>
    </rPh>
    <phoneticPr fontId="10" type="noConversion"/>
  </si>
  <si>
    <t>广州-芜湖，南京-广州</t>
    <rPh sb="0" eb="1">
      <t>guang zhou</t>
    </rPh>
    <rPh sb="3" eb="4">
      <t>wu hu</t>
    </rPh>
    <rPh sb="6" eb="7">
      <t>nan jing</t>
    </rPh>
    <rPh sb="9" eb="10">
      <t>guang zhou</t>
    </rPh>
    <phoneticPr fontId="10" type="noConversion"/>
  </si>
  <si>
    <t>SING团队林悠悠（29日提前抵达）共1人，随行李文玉，经济舱，去程1050，回程600</t>
    <rPh sb="12" eb="13">
      <t>ri</t>
    </rPh>
    <rPh sb="13" eb="14">
      <t>ti qian</t>
    </rPh>
    <rPh sb="15" eb="16">
      <t>di da</t>
    </rPh>
    <rPh sb="18" eb="19">
      <t>gong</t>
    </rPh>
    <rPh sb="20" eb="21">
      <t>ren</t>
    </rPh>
    <rPh sb="22" eb="23">
      <t>sui xing</t>
    </rPh>
    <rPh sb="24" eb="25">
      <t>li</t>
    </rPh>
    <rPh sb="25" eb="26">
      <t>wen</t>
    </rPh>
    <rPh sb="26" eb="27">
      <t>yu</t>
    </rPh>
    <rPh sb="28" eb="29">
      <t>jing ji cang</t>
    </rPh>
    <rPh sb="32" eb="33">
      <t>qu cheng</t>
    </rPh>
    <rPh sb="39" eb="40">
      <t>hui cheng</t>
    </rPh>
    <phoneticPr fontId="10" type="noConversion"/>
  </si>
  <si>
    <t>9月29日CZ3315，10月9日CZ3856</t>
    <rPh sb="1" eb="2">
      <t>yue</t>
    </rPh>
    <rPh sb="4" eb="5">
      <t>ri</t>
    </rPh>
    <rPh sb="14" eb="15">
      <t>yue</t>
    </rPh>
    <rPh sb="16" eb="17">
      <t>ri</t>
    </rPh>
    <phoneticPr fontId="10" type="noConversion"/>
  </si>
  <si>
    <t>李常超随行1人，王琼，二等座，10月5日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8" eb="9">
      <t>wang qi o ang</t>
    </rPh>
    <rPh sb="9" eb="10">
      <t>qiong</t>
    </rPh>
    <rPh sb="11" eb="12">
      <t>er deng zuo</t>
    </rPh>
    <rPh sb="17" eb="18">
      <t>yue</t>
    </rPh>
    <rPh sb="19" eb="20">
      <t>ri</t>
    </rPh>
    <phoneticPr fontId="10" type="noConversion"/>
  </si>
  <si>
    <t>自行购买后报销</t>
    <rPh sb="0" eb="1">
      <t>zi xing gou mai</t>
    </rPh>
    <rPh sb="4" eb="5">
      <t>hou bao xiao</t>
    </rPh>
    <phoneticPr fontId="10" type="noConversion"/>
  </si>
  <si>
    <t>北京-南京-北京</t>
    <rPh sb="0" eb="1">
      <t>bei jing</t>
    </rPh>
    <rPh sb="3" eb="4">
      <t>nan jing</t>
    </rPh>
    <phoneticPr fontId="10" type="noConversion"/>
  </si>
  <si>
    <t>李常超，艺人，商务座，10月7日</t>
    <rPh sb="0" eb="1">
      <t>li</t>
    </rPh>
    <rPh sb="1" eb="2">
      <t>chang</t>
    </rPh>
    <rPh sb="2" eb="3">
      <t>chao</t>
    </rPh>
    <rPh sb="4" eb="5">
      <t>yi ren</t>
    </rPh>
    <rPh sb="7" eb="8">
      <t>shang wu</t>
    </rPh>
    <rPh sb="13" eb="14">
      <t>yue</t>
    </rPh>
    <rPh sb="15" eb="16">
      <t>ri</t>
    </rPh>
    <phoneticPr fontId="10" type="noConversion"/>
  </si>
  <si>
    <t>重庆-南京-重庆</t>
    <rPh sb="0" eb="1">
      <t>chng qing</t>
    </rPh>
    <rPh sb="3" eb="4">
      <t>nan jing</t>
    </rPh>
    <rPh sb="6" eb="7">
      <t>chong qing</t>
    </rPh>
    <phoneticPr fontId="10" type="noConversion"/>
  </si>
  <si>
    <t>成都-南京-成都</t>
    <rPh sb="0" eb="1">
      <t>cheng du</t>
    </rPh>
    <rPh sb="3" eb="4">
      <t>nan jing</t>
    </rPh>
    <rPh sb="6" eb="7">
      <t>cheng du</t>
    </rPh>
    <phoneticPr fontId="10" type="noConversion"/>
  </si>
  <si>
    <t>李常超随行1人，高光燕，经济舱，7折预估1206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12" eb="13">
      <t>jing ji cang</t>
    </rPh>
    <rPh sb="17" eb="18">
      <t>zhe yu gu</t>
    </rPh>
    <phoneticPr fontId="10" type="noConversion"/>
  </si>
  <si>
    <t>李常超随行1人，袁利君，经济舱，7折预估1983</t>
    <rPh sb="0" eb="1">
      <t>li</t>
    </rPh>
    <rPh sb="1" eb="2">
      <t>chang</t>
    </rPh>
    <rPh sb="2" eb="3">
      <t>chao</t>
    </rPh>
    <rPh sb="3" eb="4">
      <t>sui xing</t>
    </rPh>
    <rPh sb="6" eb="7">
      <t>ren</t>
    </rPh>
    <rPh sb="12" eb="13">
      <t>jing ji cang</t>
    </rPh>
    <phoneticPr fontId="10" type="noConversion"/>
  </si>
  <si>
    <t>5日未收集信息艺人（宣璐、秦牛正威、任胤菘），头等舱/公务舱，预估北京往返，9月18日价格去程4.4折3070，回程6.7折4630</t>
    <rPh sb="1" eb="2">
      <t>ri</t>
    </rPh>
    <rPh sb="2" eb="3">
      <t>wei</t>
    </rPh>
    <rPh sb="3" eb="4">
      <t>shou ji</t>
    </rPh>
    <rPh sb="5" eb="6">
      <t>xin xi</t>
    </rPh>
    <rPh sb="7" eb="8">
      <t>yi ren</t>
    </rPh>
    <rPh sb="10" eb="11">
      <t>xuan</t>
    </rPh>
    <rPh sb="11" eb="12">
      <t>lu</t>
    </rPh>
    <rPh sb="13" eb="14">
      <t>qin niu zheng wei</t>
    </rPh>
    <rPh sb="18" eb="19">
      <t>ren</t>
    </rPh>
    <rPh sb="19" eb="20">
      <t>yin</t>
    </rPh>
    <rPh sb="20" eb="21">
      <t>song</t>
    </rPh>
    <rPh sb="23" eb="24">
      <t>tou deng cang</t>
    </rPh>
    <rPh sb="27" eb="28">
      <t>gong wu c</t>
    </rPh>
    <rPh sb="31" eb="32">
      <t>yu gu</t>
    </rPh>
    <rPh sb="33" eb="34">
      <t>bei jing wang fan</t>
    </rPh>
    <rPh sb="39" eb="40">
      <t>yue</t>
    </rPh>
    <rPh sb="42" eb="43">
      <t>ri</t>
    </rPh>
    <rPh sb="43" eb="44">
      <t>jia ge</t>
    </rPh>
    <rPh sb="45" eb="46">
      <t>qu cheng</t>
    </rPh>
    <rPh sb="50" eb="51">
      <t>zhe</t>
    </rPh>
    <rPh sb="56" eb="57">
      <t>hui cheng</t>
    </rPh>
    <rPh sb="61" eb="62">
      <t>zhe</t>
    </rPh>
    <phoneticPr fontId="10" type="noConversion"/>
  </si>
  <si>
    <t>交通费 - GL8</t>
    <phoneticPr fontId="10" type="noConversion"/>
  </si>
  <si>
    <t>李子璇，艺人+随行胡烨</t>
    <rPh sb="0" eb="1">
      <t>li zi xuan</t>
    </rPh>
    <rPh sb="4" eb="5">
      <t>yi ren</t>
    </rPh>
    <rPh sb="7" eb="8">
      <t>sui xing</t>
    </rPh>
    <rPh sb="9" eb="10">
      <t>hu</t>
    </rPh>
    <rPh sb="10" eb="11">
      <t>ye</t>
    </rPh>
    <phoneticPr fontId="10" type="noConversion"/>
  </si>
  <si>
    <t>去程10月4日，回程10月6日</t>
    <rPh sb="0" eb="1">
      <t>qu cheng</t>
    </rPh>
    <rPh sb="4" eb="5">
      <t>yue</t>
    </rPh>
    <rPh sb="6" eb="7">
      <t>ri</t>
    </rPh>
    <rPh sb="8" eb="9">
      <t>hui cheng</t>
    </rPh>
    <rPh sb="12" eb="13">
      <t>yue</t>
    </rPh>
    <rPh sb="14" eb="15">
      <t>ri</t>
    </rPh>
    <phoneticPr fontId="10" type="noConversion"/>
  </si>
  <si>
    <t>李子璇团队2人，北京往返，预估经济舱7折</t>
    <rPh sb="3" eb="4">
      <t>tuan dui</t>
    </rPh>
    <rPh sb="6" eb="7">
      <t>ren</t>
    </rPh>
    <rPh sb="8" eb="9">
      <t>bei jing wang fan</t>
    </rPh>
    <rPh sb="13" eb="14">
      <t>yu gu</t>
    </rPh>
    <phoneticPr fontId="10" type="noConversion"/>
  </si>
  <si>
    <t>北京-南京-北京</t>
    <rPh sb="0" eb="1">
      <t>bei jing</t>
    </rPh>
    <rPh sb="3" eb="4">
      <t>nan jing</t>
    </rPh>
    <rPh sb="6" eb="7">
      <t>bei jing</t>
    </rPh>
    <phoneticPr fontId="10" type="noConversion"/>
  </si>
  <si>
    <t>张睿，艺人+助理</t>
    <rPh sb="0" eb="1">
      <t>zhang rui</t>
    </rPh>
    <rPh sb="3" eb="4">
      <t>yi ren</t>
    </rPh>
    <rPh sb="6" eb="7">
      <t>zhu li</t>
    </rPh>
    <phoneticPr fontId="10" type="noConversion"/>
  </si>
  <si>
    <t>横店-景区</t>
    <rPh sb="0" eb="1">
      <t>heng dian</t>
    </rPh>
    <rPh sb="3" eb="4">
      <t>jing qu</t>
    </rPh>
    <phoneticPr fontId="10" type="noConversion"/>
  </si>
  <si>
    <t>10月5日，需求包车（是否同意未定，预算为单趟），返程地点未定</t>
    <rPh sb="2" eb="3">
      <t>yue</t>
    </rPh>
    <rPh sb="4" eb="5">
      <t>ri</t>
    </rPh>
    <rPh sb="6" eb="7">
      <t>xu qiu</t>
    </rPh>
    <rPh sb="8" eb="9">
      <t>bao che</t>
    </rPh>
    <rPh sb="11" eb="12">
      <t>shi fou</t>
    </rPh>
    <rPh sb="13" eb="14">
      <t>tong yi</t>
    </rPh>
    <rPh sb="15" eb="16">
      <t>wei ding</t>
    </rPh>
    <rPh sb="18" eb="19">
      <t>yu suan wei</t>
    </rPh>
    <rPh sb="25" eb="26">
      <t>fan cheng</t>
    </rPh>
    <rPh sb="27" eb="28">
      <t>di dian wei ding</t>
    </rPh>
    <phoneticPr fontId="10" type="noConversion"/>
  </si>
  <si>
    <t>10月5日，返程地点未定</t>
    <rPh sb="2" eb="3">
      <t>yue</t>
    </rPh>
    <rPh sb="4" eb="5">
      <t>ri</t>
    </rPh>
    <rPh sb="6" eb="7">
      <t>fan cheng di dian wei ding</t>
    </rPh>
    <phoneticPr fontId="10" type="noConversion"/>
  </si>
  <si>
    <t>张睿团队4人，北京往返，预估经济舱7折</t>
    <rPh sb="0" eb="1">
      <t>zhang rui</t>
    </rPh>
    <rPh sb="2" eb="3">
      <t>tuan dui</t>
    </rPh>
    <rPh sb="5" eb="6">
      <t>ren</t>
    </rPh>
    <phoneticPr fontId="10" type="noConversion"/>
  </si>
  <si>
    <t>SING团队共5人，经济舱，去程720，回程1290</t>
    <rPh sb="6" eb="7">
      <t>gong</t>
    </rPh>
    <rPh sb="8" eb="9">
      <t>ren</t>
    </rPh>
    <rPh sb="10" eb="11">
      <t>jing ji cang</t>
    </rPh>
    <rPh sb="14" eb="15">
      <t>qu cheng</t>
    </rPh>
    <rPh sb="20" eb="21">
      <t>hui cheng</t>
    </rPh>
    <phoneticPr fontId="10" type="noConversion"/>
  </si>
  <si>
    <t>10月5日MF1661，10月7日ZH9864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</si>
  <si>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贰婶随行2人，预估经济舱7折</t>
    <rPh sb="2" eb="3">
      <t>sui xing</t>
    </rPh>
    <rPh sb="5" eb="6">
      <t>ren</t>
    </rPh>
    <phoneticPr fontId="10" type="noConversion"/>
  </si>
  <si>
    <t>贰婶随行3人，预估经济舱7折</t>
    <rPh sb="2" eb="3">
      <t>sui xing</t>
    </rPh>
    <rPh sb="5" eb="6">
      <t>ren</t>
    </rPh>
    <phoneticPr fontId="10" type="noConversion"/>
  </si>
  <si>
    <t>往返</t>
    <rPh sb="0" eb="1">
      <t>wang fna</t>
    </rPh>
    <phoneticPr fontId="10" type="noConversion"/>
  </si>
  <si>
    <t>刘宇团队共2人，头等舱/公务舱，去程3940，回程3940</t>
    <rPh sb="0" eb="1">
      <t>liu yu</t>
    </rPh>
    <rPh sb="2" eb="3">
      <t>tuan dui</t>
    </rPh>
    <rPh sb="4" eb="5">
      <t>gong</t>
    </rPh>
    <rPh sb="6" eb="7">
      <t>ren</t>
    </rPh>
    <rPh sb="8" eb="9">
      <t>tou deng c</t>
    </rPh>
    <rPh sb="12" eb="13">
      <t>gong wu c</t>
    </rPh>
    <rPh sb="16" eb="17">
      <t>qu cheng</t>
    </rPh>
    <rPh sb="23" eb="24">
      <t>hui cheng</t>
    </rPh>
    <phoneticPr fontId="10" type="noConversion"/>
  </si>
  <si>
    <t>10月5日CA1561，10月7日CA1818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</si>
  <si>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刘宇团队共3人，经济舱，去程920，回程2400</t>
    <rPh sb="0" eb="1">
      <t>liu yu tuan dui</t>
    </rPh>
    <rPh sb="4" eb="5">
      <t>gong</t>
    </rPh>
    <rPh sb="6" eb="7">
      <t>ren</t>
    </rPh>
    <rPh sb="8" eb="9">
      <t>jing ji cang</t>
    </rPh>
    <rPh sb="12" eb="13">
      <t>qu cheng</t>
    </rPh>
    <rPh sb="18" eb="19">
      <t>hui cheng</t>
    </rPh>
    <phoneticPr fontId="10" type="noConversion"/>
  </si>
  <si>
    <t>嘉宾接待</t>
  </si>
  <si>
    <t>大交通</t>
  </si>
  <si>
    <t>长沙-南京-长沙</t>
    <rPh sb="0" eb="1">
      <t>chang sha</t>
    </rPh>
    <phoneticPr fontId="10" type="noConversion"/>
  </si>
  <si>
    <t>往返</t>
    <rPh sb="0" eb="1">
      <t>wang fn</t>
    </rPh>
    <phoneticPr fontId="10" type="noConversion"/>
  </si>
  <si>
    <t>刘宇团队1人，经济舱，去程860，回程640</t>
    <rPh sb="0" eb="1">
      <t>liu yu tuan dui</t>
    </rPh>
    <rPh sb="5" eb="6">
      <t>ren</t>
    </rPh>
    <rPh sb="7" eb="8">
      <t>jing ji c</t>
    </rPh>
    <rPh sb="11" eb="12">
      <t>qu cheng</t>
    </rPh>
    <rPh sb="17" eb="18">
      <t>hui cheng</t>
    </rPh>
    <phoneticPr fontId="10" type="noConversion"/>
  </si>
  <si>
    <t>10月5日MU2754，10月7日MU2847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</si>
  <si>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主播郭雨昂ANG，去程720，回程2020</t>
    <rPh sb="0" eb="1">
      <t>zhu bo</t>
    </rPh>
    <rPh sb="9" eb="10">
      <t>qu cheng</t>
    </rPh>
    <rPh sb="15" eb="16">
      <t>hui cheng</t>
    </rPh>
    <phoneticPr fontId="10" type="noConversion"/>
  </si>
  <si>
    <t>10月3日CA1561，10月6日CA1818</t>
    <rPh sb="2" eb="3">
      <t>yue</t>
    </rPh>
    <rPh sb="4" eb="5">
      <t>ri</t>
    </rPh>
    <phoneticPr fontId="10" type="noConversion"/>
  </si>
  <si>
    <t>主播张晓涵、戚琦，去程720，回程2020</t>
    <rPh sb="0" eb="1">
      <t>zhu bo</t>
    </rPh>
    <phoneticPr fontId="10" type="noConversion"/>
  </si>
  <si>
    <t>5日未收集信息艺人（宣璐、秦牛正威、任胤菘）随行，预估北京往返，经济舱7折</t>
    <rPh sb="22" eb="23">
      <t>sui xing</t>
    </rPh>
    <rPh sb="32" eb="33">
      <t>jing ji c</t>
    </rPh>
    <phoneticPr fontId="10" type="noConversion"/>
  </si>
  <si>
    <t>主播琵琶_舒儿🐑，去程720，回程2020</t>
    <rPh sb="0" eb="1">
      <t>zhu bo</t>
    </rPh>
    <phoneticPr fontId="10" type="noConversion"/>
  </si>
  <si>
    <t>10月3日CA1817，10月6日CA1848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</si>
  <si>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主播貂蝉（任红昌），去程590，回程590</t>
    <rPh sb="0" eb="1">
      <t>zhu bo</t>
    </rPh>
    <rPh sb="10" eb="11">
      <t>qu cheng</t>
    </rPh>
    <rPh sb="16" eb="17">
      <t>hui cheng</t>
    </rPh>
    <phoneticPr fontId="10" type="noConversion"/>
  </si>
  <si>
    <t>10月5日HU7459，10月7日HU7460</t>
    <rPh sb="2" eb="3">
      <t>yue</t>
    </rPh>
    <rPh sb="4" eb="5">
      <t>ri</t>
    </rPh>
    <rPh sb="14" eb="15">
      <t>yue</t>
    </rPh>
    <rPh sb="16" eb="17">
      <t>ri</t>
    </rPh>
    <phoneticPr fontId="10" type="noConversion"/>
  </si>
  <si>
    <t>主播小麦肤色，去程720，回程2020</t>
    <rPh sb="0" eb="1">
      <t>zhu bo</t>
    </rPh>
    <rPh sb="2" eb="3">
      <t>xiao mai fu s</t>
    </rPh>
    <phoneticPr fontId="10" type="noConversion"/>
  </si>
  <si>
    <t>自行预定后报销</t>
    <rPh sb="0" eb="1">
      <t>zi xing yu ding</t>
    </rPh>
    <rPh sb="4" eb="5">
      <t>hou</t>
    </rPh>
    <rPh sb="5" eb="6">
      <t>bao xiao</t>
    </rPh>
    <phoneticPr fontId="10" type="noConversion"/>
  </si>
  <si>
    <t>艺人：10月5-7日共65人，预计5日1餐，6日2餐，7日1餐</t>
    <rPh sb="0" eb="1">
      <t>yi ren</t>
    </rPh>
    <rPh sb="5" eb="6">
      <t>yue</t>
    </rPh>
    <rPh sb="9" eb="10">
      <t>ri</t>
    </rPh>
    <rPh sb="10" eb="11">
      <t>gong</t>
    </rPh>
    <rPh sb="13" eb="14">
      <t>ren</t>
    </rPh>
    <rPh sb="15" eb="16">
      <t>yu ji</t>
    </rPh>
    <rPh sb="18" eb="19">
      <t>ri</t>
    </rPh>
    <rPh sb="20" eb="21">
      <t>can</t>
    </rPh>
    <rPh sb="23" eb="24">
      <t>ri</t>
    </rPh>
    <rPh sb="25" eb="26">
      <t>can</t>
    </rPh>
    <rPh sb="28" eb="29">
      <t>ri</t>
    </rPh>
    <rPh sb="30" eb="31">
      <t>can</t>
    </rPh>
    <phoneticPr fontId="10" type="noConversion"/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</si>
  <si>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（仅填写发票票面税费比例，酒店房间部分不收取）</t>
    </r>
    <rPh sb="15" eb="16">
      <t>jiu dian fang jian</t>
    </rPh>
    <rPh sb="19" eb="20">
      <t>bu fen</t>
    </rPh>
    <rPh sb="21" eb="22">
      <t>bu shou qu</t>
    </rPh>
    <phoneticPr fontId="10" type="noConversion"/>
  </si>
  <si>
    <t>当地工作人员工资</t>
    <rPh sb="0" eb="1">
      <t>dang di</t>
    </rPh>
    <rPh sb="2" eb="3">
      <t>gong zuo rne yuan</t>
    </rPh>
    <rPh sb="6" eb="7">
      <t>gong zi</t>
    </rPh>
    <phoneticPr fontId="10" type="noConversion"/>
  </si>
  <si>
    <t>工作人员餐补</t>
    <phoneticPr fontId="10" type="noConversion"/>
  </si>
  <si>
    <t>当地工作人员</t>
    <rPh sb="0" eb="1">
      <t>dang di</t>
    </rPh>
    <rPh sb="4" eb="5">
      <t>ren yuan</t>
    </rPh>
    <phoneticPr fontId="10" type="noConversion"/>
  </si>
  <si>
    <t>10月3日，7标间+大床</t>
    <rPh sb="2" eb="3">
      <t>yue</t>
    </rPh>
    <rPh sb="4" eb="5">
      <t>ri</t>
    </rPh>
    <rPh sb="7" eb="8">
      <t>biao jian</t>
    </rPh>
    <rPh sb="10" eb="11">
      <t>da chuang</t>
    </rPh>
    <phoneticPr fontId="10" type="noConversion"/>
  </si>
  <si>
    <t>10月4日，42标间+大床</t>
    <rPh sb="2" eb="3">
      <t>yue</t>
    </rPh>
    <rPh sb="4" eb="5">
      <t>ri</t>
    </rPh>
    <phoneticPr fontId="10" type="noConversion"/>
  </si>
  <si>
    <t>10月5日-6日，110标间+大床</t>
    <rPh sb="2" eb="3">
      <t>yue</t>
    </rPh>
    <rPh sb="4" eb="5">
      <t>ri</t>
    </rPh>
    <rPh sb="7" eb="8">
      <t>ri</t>
    </rPh>
    <phoneticPr fontId="10" type="noConversion"/>
  </si>
  <si>
    <t>10月5日-6日，56标间+大床</t>
    <rPh sb="2" eb="3">
      <t>yue</t>
    </rPh>
    <rPh sb="4" eb="5">
      <t>ri</t>
    </rPh>
    <rPh sb="7" eb="8">
      <t>ri</t>
    </rPh>
    <phoneticPr fontId="10" type="noConversion"/>
  </si>
  <si>
    <t>套房，刘宇、张睿</t>
    <rPh sb="0" eb="1">
      <t>tao fang</t>
    </rPh>
    <rPh sb="3" eb="4">
      <t>liu yu</t>
    </rPh>
    <rPh sb="6" eb="7">
      <t>zhang rui</t>
    </rPh>
    <phoneticPr fontId="10" type="noConversion"/>
  </si>
  <si>
    <t>10月3日-5日，禄口机场T1航站楼4人，禄口机场T2航站楼5人，南京南站3人</t>
    <rPh sb="2" eb="3">
      <t>yue</t>
    </rPh>
    <rPh sb="4" eb="5">
      <t>ri</t>
    </rPh>
    <rPh sb="7" eb="8">
      <t>ri</t>
    </rPh>
    <rPh sb="9" eb="10">
      <t>lu kou ji chang</t>
    </rPh>
    <rPh sb="15" eb="16">
      <t>hang zhan l</t>
    </rPh>
    <rPh sb="19" eb="20">
      <t>ren</t>
    </rPh>
    <rPh sb="21" eb="22">
      <t>lu kou ji chang</t>
    </rPh>
    <rPh sb="27" eb="28">
      <t>hang zhan l</t>
    </rPh>
    <rPh sb="31" eb="32">
      <t>ren</t>
    </rPh>
    <rPh sb="33" eb="34">
      <t>nan jing nan zhan</t>
    </rPh>
    <rPh sb="38" eb="39">
      <t>ren</t>
    </rPh>
    <phoneticPr fontId="10" type="noConversion"/>
  </si>
  <si>
    <t>10月2日-10月7日，以实际发生为准</t>
    <rPh sb="4" eb="5">
      <t>ri</t>
    </rPh>
    <rPh sb="12" eb="13">
      <t>yi shi ji fa sheng wei zhun</t>
    </rPh>
    <phoneticPr fontId="10" type="noConversion"/>
  </si>
  <si>
    <t>10月2日-10月7日，人数为上述两项，以实际发生为准</t>
    <rPh sb="4" eb="5">
      <t>ri</t>
    </rPh>
    <rPh sb="12" eb="13">
      <t>ren shu wei</t>
    </rPh>
    <rPh sb="15" eb="16">
      <t>shang shu liang xiang</t>
    </rPh>
    <phoneticPr fontId="10" type="noConversion"/>
  </si>
  <si>
    <t>艺人指定保额保险</t>
    <rPh sb="0" eb="1">
      <t>yi ren</t>
    </rPh>
    <rPh sb="2" eb="3">
      <t>zhi ding</t>
    </rPh>
    <rPh sb="4" eb="5">
      <t>bao e</t>
    </rPh>
    <rPh sb="6" eb="7">
      <t>bao xian</t>
    </rPh>
    <phoneticPr fontId="10" type="noConversion"/>
  </si>
  <si>
    <t>宣璐、周峻纬</t>
    <rPh sb="0" eb="1">
      <t>xuan lu</t>
    </rPh>
    <phoneticPr fontId="10" type="noConversion"/>
  </si>
  <si>
    <t>艺人【100】万意外残疾险，【100】万意外身故险</t>
    <phoneticPr fontId="10" type="noConversion"/>
  </si>
  <si>
    <t>SING女团</t>
    <rPh sb="4" eb="5">
      <t>nü tuan</t>
    </rPh>
    <phoneticPr fontId="10" type="noConversion"/>
  </si>
  <si>
    <t>艺人不低于人民币 200万元的人身意外伤害保险（含意外医疗保险）</t>
    <phoneticPr fontId="10" type="noConversion"/>
  </si>
  <si>
    <t>夏之光、刘宇</t>
    <rPh sb="0" eb="1">
      <t>xia zhi guang</t>
    </rPh>
    <rPh sb="4" eb="5">
      <t>liu yu</t>
    </rPh>
    <phoneticPr fontId="10" type="noConversion"/>
  </si>
  <si>
    <t>人身意外伤害险，保险金额为人民币【500】万元整；意外伤害住院医疗险，保险金额 【200】万元</t>
    <phoneticPr fontId="10" type="noConversion"/>
  </si>
  <si>
    <t>乙方随行人员于：不低于人民币 50万元的人身意外伤害保险（含意外医疗保险）</t>
    <phoneticPr fontId="10" type="noConversion"/>
  </si>
  <si>
    <t>艺人：人身意外险的保额不低于人民币100万元，医疗险（包含意外伤害医疗险）的保额不低于人民币10万元</t>
    <phoneticPr fontId="10" type="noConversion"/>
  </si>
  <si>
    <t>宁心、李子璇</t>
    <rPh sb="3" eb="4">
      <t>li zi xuan</t>
    </rPh>
    <phoneticPr fontId="10" type="noConversion"/>
  </si>
  <si>
    <t>宁心、李子璇、何昶希</t>
    <rPh sb="3" eb="4">
      <t>li zi xuan</t>
    </rPh>
    <phoneticPr fontId="10" type="noConversion"/>
  </si>
  <si>
    <t>随行人员每次录制【50】万意外险，【50】万医疗险</t>
    <phoneticPr fontId="10" type="noConversion"/>
  </si>
  <si>
    <t>非指定保额的艺人随行、非遗老师、秀导：意外身故残疾10万元+意外医疗2万元</t>
    <rPh sb="0" eb="1">
      <t>fei</t>
    </rPh>
    <rPh sb="1" eb="2">
      <t>zhi ding</t>
    </rPh>
    <rPh sb="3" eb="4">
      <t>bao e</t>
    </rPh>
    <rPh sb="5" eb="6">
      <t>de</t>
    </rPh>
    <rPh sb="6" eb="7">
      <t>yi ren</t>
    </rPh>
    <rPh sb="8" eb="9">
      <t>sui xing</t>
    </rPh>
    <rPh sb="11" eb="12">
      <t>fei yi lao si</t>
    </rPh>
    <rPh sb="13" eb="14">
      <t>lao shi</t>
    </rPh>
    <rPh sb="19" eb="20">
      <t>yi wai shen gu</t>
    </rPh>
    <rPh sb="23" eb="24">
      <t>can ji</t>
    </rPh>
    <rPh sb="27" eb="28">
      <t>wan</t>
    </rPh>
    <rPh sb="28" eb="29">
      <t>yuan</t>
    </rPh>
    <rPh sb="30" eb="31">
      <t>yi wai yi l</t>
    </rPh>
    <rPh sb="35" eb="36">
      <t>wan yuan</t>
    </rPh>
    <phoneticPr fontId="10" type="noConversion"/>
  </si>
  <si>
    <t>上述7项之外的艺人：意外身故残疾100万元+意外医疗10万元</t>
    <rPh sb="0" eb="1">
      <t>shang shu</t>
    </rPh>
    <rPh sb="3" eb="4">
      <t>xiang</t>
    </rPh>
    <rPh sb="4" eb="5">
      <t>zhi wai</t>
    </rPh>
    <rPh sb="6" eb="7">
      <t>de</t>
    </rPh>
    <rPh sb="7" eb="8">
      <t>yi ren</t>
    </rPh>
    <phoneticPr fontId="10" type="noConversion"/>
  </si>
  <si>
    <t>王一菲艺人，宁心、李子璇、何昶希随行</t>
    <rPh sb="0" eb="1">
      <t>wang</t>
    </rPh>
    <rPh sb="1" eb="2">
      <t>yi</t>
    </rPh>
    <rPh sb="2" eb="3">
      <t>fei</t>
    </rPh>
    <rPh sb="3" eb="4">
      <t>yi ren</t>
    </rPh>
    <rPh sb="9" eb="10">
      <t>li zi xuan</t>
    </rPh>
    <rPh sb="16" eb="17">
      <t>sui xing</t>
    </rPh>
    <phoneticPr fontId="10" type="noConversion"/>
  </si>
  <si>
    <t>艺人/随行人员：人身安全意外险的保额不低于人民币10万元，医疗险（包含意外伤害医疗险）的保额均不低于人民币5万元</t>
    <rPh sb="0" eb="1">
      <t>yi ren</t>
    </rPh>
    <phoneticPr fontId="10" type="noConversion"/>
  </si>
  <si>
    <t>随行人员：随行人员购买新冠肺炎相关保险（须覆盖新冠确诊、住院、身故及隔离津贴等）</t>
    <rPh sb="0" eb="1">
      <t>sui xing rn yuan</t>
    </rPh>
    <phoneticPr fontId="10" type="noConversion"/>
  </si>
  <si>
    <t>次</t>
    <rPh sb="0" eb="1">
      <t>ci</t>
    </rPh>
    <phoneticPr fontId="10" type="noConversion"/>
  </si>
  <si>
    <t>王一菲</t>
    <rPh sb="0" eb="1">
      <t>wang yi fei</t>
    </rPh>
    <phoneticPr fontId="10" type="noConversion"/>
  </si>
  <si>
    <t>SING女团，只能搭配500万元意外身故/参加+50万元医疗</t>
    <rPh sb="4" eb="5">
      <t>nü tuan</t>
    </rPh>
    <rPh sb="7" eb="8">
      <t>zhi neng da pei</t>
    </rPh>
    <rPh sb="14" eb="15">
      <t>wan yuan</t>
    </rPh>
    <rPh sb="16" eb="17">
      <t>yi wai</t>
    </rPh>
    <rPh sb="18" eb="19">
      <t>shen gu</t>
    </rPh>
    <rPh sb="21" eb="22">
      <t>can jia</t>
    </rPh>
    <rPh sb="26" eb="27">
      <t>wan yuan</t>
    </rPh>
    <rPh sb="28" eb="29">
      <t>yi liao</t>
    </rPh>
    <phoneticPr fontId="10" type="noConversion"/>
  </si>
  <si>
    <t>2022年10月2-7日</t>
    <rPh sb="4" eb="5">
      <t>nian</t>
    </rPh>
    <phoneticPr fontId="10" type="noConversion"/>
  </si>
  <si>
    <t>待定项目</t>
    <phoneticPr fontId="10" type="noConversion"/>
  </si>
  <si>
    <t>摊主费用及其他</t>
    <rPh sb="0" eb="1">
      <t>tan zhu fei yong</t>
    </rPh>
    <rPh sb="4" eb="5">
      <t>ji qi ta</t>
    </rPh>
    <phoneticPr fontId="10" type="noConversion"/>
  </si>
  <si>
    <t>据实结算</t>
    <rPh sb="0" eb="1">
      <t>ju shi jie suan</t>
    </rPh>
    <phoneticPr fontId="10" type="noConversion"/>
  </si>
  <si>
    <t>项</t>
    <rPh sb="0" eb="1">
      <t>xiang mu</t>
    </rPh>
    <phoneticPr fontId="10" type="noConversion"/>
  </si>
  <si>
    <t>核酸检测</t>
    <rPh sb="0" eb="1">
      <t>he suan</t>
    </rPh>
    <rPh sb="2" eb="3">
      <t>jian ce</t>
    </rPh>
    <phoneticPr fontId="10" type="noConversion"/>
  </si>
  <si>
    <t>核酸检测</t>
    <rPh sb="0" eb="1">
      <t>he suan jian ce</t>
    </rPh>
    <phoneticPr fontId="10" type="noConversion"/>
  </si>
  <si>
    <t>酒店医务室医生负责</t>
    <rPh sb="0" eb="1">
      <t>jiu dian</t>
    </rPh>
    <rPh sb="2" eb="3">
      <t>yi wu shi yi sheng fu z</t>
    </rPh>
    <phoneticPr fontId="10" type="noConversion"/>
  </si>
  <si>
    <t>项</t>
    <rPh sb="0" eb="1">
      <t>xiang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</si>
</sst>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27" x14ac:knownFonts="1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u/>
      <sz val="11"/>
      <color theme="11"/>
      <name val="DengXian"/>
      <family val="4"/>
      <charset val="134"/>
      <scheme val="minor"/>
    </font>
    <font>
      <strike/>
      <sz val="9"/>
      <color rgb="FF000000"/>
      <name val="微软雅黑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5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3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18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" fillId="7" borderId="1" xfId="17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vertical="center" wrapText="1"/>
      <protection locked="0"/>
    </xf>
    <xf numFmtId="0" fontId="2" fillId="4" borderId="1" xfId="17" applyNumberFormat="1" applyFont="1" applyFill="1" applyBorder="1" applyAlignment="1" applyProtection="1">
      <alignment vertical="center" wrapText="1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49" fontId="24" fillId="7" borderId="12" xfId="17" applyNumberFormat="1" applyFont="1" applyFill="1" applyBorder="1" applyAlignment="1" applyProtection="1">
      <alignment vertical="center" wrapText="1"/>
      <protection locked="0"/>
    </xf>
    <xf numFmtId="179" fontId="2" fillId="0" borderId="1" xfId="18" applyFont="1" applyFill="1" applyBorder="1" applyAlignment="1" applyProtection="1">
      <alignment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49" fontId="26" fillId="18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4" borderId="8" xfId="17" applyFont="1" applyFill="1" applyBorder="1" applyAlignment="1" applyProtection="1">
      <alignment horizontal="center" vertical="center" wrapText="1"/>
      <protection locked="0"/>
    </xf>
    <xf numFmtId="0" fontId="2" fillId="4" borderId="13" xfId="17" applyFont="1" applyFill="1" applyBorder="1" applyAlignment="1" applyProtection="1">
      <alignment horizontal="center" vertical="center" wrapText="1"/>
      <protection locked="0"/>
    </xf>
    <xf numFmtId="0" fontId="2" fillId="4" borderId="5" xfId="17" applyFont="1" applyFill="1" applyBorder="1" applyAlignment="1" applyProtection="1">
      <alignment horizontal="center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</cellXfs>
  <cellStyles count="35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" sqref="B2"/>
    </sheetView>
  </sheetViews>
  <sheetFormatPr baseColWidth="10" defaultColWidth="8.6640625" defaultRowHeight="16" x14ac:dyDescent="0.2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 x14ac:dyDescent="0.2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 x14ac:dyDescent="0.2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 x14ac:dyDescent="0.25">
      <c r="A8" s="1" t="s">
        <v>7</v>
      </c>
      <c r="B8" s="1">
        <f>SUM(报价结算清单!J126:J145)</f>
        <v>0</v>
      </c>
      <c r="C8" s="1">
        <f>B8</f>
        <v>0</v>
      </c>
    </row>
    <row r="10" spans="1:5" x14ac:dyDescent="0.2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L161"/>
  <sheetViews>
    <sheetView tabSelected="1" topLeftCell="E109" zoomScale="96" workbookViewId="0">
      <selection activeCell="J118" sqref="J118"/>
    </sheetView>
  </sheetViews>
  <sheetFormatPr baseColWidth="10" defaultColWidth="9" defaultRowHeight="14" x14ac:dyDescent="0.2"/>
  <cols>
    <col min="1" max="1" width="5" style="12" bestFit="1" customWidth="1"/>
    <col min="2" max="2" width="18.5" style="12" customWidth="1"/>
    <col min="3" max="4" width="10.5" style="12" bestFit="1" customWidth="1"/>
    <col min="5" max="5" width="13.5" style="12" bestFit="1" customWidth="1"/>
    <col min="6" max="6" width="15" style="12" bestFit="1" customWidth="1"/>
    <col min="7" max="7" width="21" style="12" bestFit="1" customWidth="1"/>
    <col min="8" max="8" width="28.1640625" style="81" bestFit="1" customWidth="1"/>
    <col min="9" max="9" width="8" style="12" bestFit="1" customWidth="1"/>
    <col min="10" max="11" width="12.33203125" style="49" bestFit="1" customWidth="1"/>
    <col min="12" max="12" width="12" style="12" bestFit="1" customWidth="1"/>
    <col min="13" max="14" width="7.5" style="12" bestFit="1" customWidth="1"/>
    <col min="15" max="15" width="12" style="12" bestFit="1" customWidth="1"/>
    <col min="16" max="16" width="7.5" style="12" bestFit="1" customWidth="1"/>
    <col min="17" max="17" width="13.33203125" style="50" bestFit="1" customWidth="1"/>
    <col min="18" max="18" width="22" style="50" customWidth="1"/>
    <col min="19" max="19" width="11" style="50" bestFit="1" customWidth="1"/>
    <col min="20" max="20" width="10.6640625" style="38" bestFit="1" customWidth="1"/>
    <col min="21" max="21" width="46.1640625" style="38" bestFit="1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64" ht="21" x14ac:dyDescent="0.2">
      <c r="A1" s="208" t="s">
        <v>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10"/>
    </row>
    <row r="2" spans="1:64" x14ac:dyDescent="0.2">
      <c r="A2" s="211" t="s">
        <v>10</v>
      </c>
      <c r="B2" s="211"/>
      <c r="C2" s="192" t="s">
        <v>975</v>
      </c>
      <c r="D2" s="193"/>
      <c r="E2" s="193"/>
      <c r="F2" s="193"/>
      <c r="G2" s="194"/>
      <c r="H2" s="76" t="s">
        <v>11</v>
      </c>
      <c r="I2" s="195" t="s">
        <v>978</v>
      </c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7"/>
      <c r="U2" s="212" t="s">
        <v>710</v>
      </c>
      <c r="V2" s="213"/>
    </row>
    <row r="3" spans="1:64" x14ac:dyDescent="0.2">
      <c r="A3" s="191" t="s">
        <v>12</v>
      </c>
      <c r="B3" s="191"/>
      <c r="C3" s="192" t="s">
        <v>1144</v>
      </c>
      <c r="D3" s="193"/>
      <c r="E3" s="193"/>
      <c r="F3" s="193"/>
      <c r="G3" s="194"/>
      <c r="H3" s="77" t="s">
        <v>13</v>
      </c>
      <c r="I3" s="195" t="s">
        <v>977</v>
      </c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7"/>
      <c r="U3" s="214"/>
      <c r="V3" s="215"/>
    </row>
    <row r="4" spans="1:64" x14ac:dyDescent="0.2">
      <c r="A4" s="191" t="s">
        <v>703</v>
      </c>
      <c r="B4" s="191"/>
      <c r="C4" s="192"/>
      <c r="D4" s="193"/>
      <c r="E4" s="193"/>
      <c r="F4" s="193"/>
      <c r="G4" s="194"/>
      <c r="H4" s="150" t="s">
        <v>14</v>
      </c>
      <c r="I4" s="195"/>
      <c r="J4" s="196"/>
      <c r="K4" s="196"/>
      <c r="L4" s="196"/>
      <c r="M4" s="196"/>
      <c r="N4" s="197"/>
      <c r="O4" s="13" t="s">
        <v>15</v>
      </c>
      <c r="P4" s="192"/>
      <c r="Q4" s="193"/>
      <c r="R4" s="193"/>
      <c r="S4" s="193"/>
      <c r="T4" s="194"/>
      <c r="U4" s="85"/>
      <c r="V4" s="11" t="s">
        <v>645</v>
      </c>
    </row>
    <row r="5" spans="1:64" x14ac:dyDescent="0.2">
      <c r="A5" s="191" t="s">
        <v>704</v>
      </c>
      <c r="B5" s="191"/>
      <c r="C5" s="192" t="s">
        <v>967</v>
      </c>
      <c r="D5" s="193"/>
      <c r="E5" s="193"/>
      <c r="F5" s="193"/>
      <c r="G5" s="194"/>
      <c r="H5" s="150" t="s">
        <v>14</v>
      </c>
      <c r="I5" s="195"/>
      <c r="J5" s="196"/>
      <c r="K5" s="196"/>
      <c r="L5" s="196"/>
      <c r="M5" s="196"/>
      <c r="N5" s="197"/>
      <c r="O5" s="13" t="s">
        <v>15</v>
      </c>
      <c r="P5" s="192"/>
      <c r="Q5" s="193"/>
      <c r="R5" s="193"/>
      <c r="S5" s="193"/>
      <c r="T5" s="194"/>
      <c r="U5" s="86"/>
      <c r="V5" s="11" t="s">
        <v>646</v>
      </c>
    </row>
    <row r="6" spans="1:64" x14ac:dyDescent="0.2">
      <c r="A6" s="191" t="s">
        <v>16</v>
      </c>
      <c r="B6" s="191"/>
      <c r="C6" s="192" t="s">
        <v>968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  <c r="U6" s="87"/>
      <c r="V6" s="11" t="s">
        <v>647</v>
      </c>
    </row>
    <row r="7" spans="1:64" x14ac:dyDescent="0.2">
      <c r="A7" s="191" t="s">
        <v>17</v>
      </c>
      <c r="B7" s="191"/>
      <c r="C7" s="192" t="s">
        <v>976</v>
      </c>
      <c r="D7" s="193"/>
      <c r="E7" s="193"/>
      <c r="F7" s="193"/>
      <c r="G7" s="194"/>
      <c r="H7" s="150" t="s">
        <v>14</v>
      </c>
      <c r="I7" s="195">
        <v>13426367496</v>
      </c>
      <c r="J7" s="196"/>
      <c r="K7" s="196"/>
      <c r="L7" s="196"/>
      <c r="M7" s="196"/>
      <c r="N7" s="197"/>
      <c r="O7" s="13" t="s">
        <v>15</v>
      </c>
      <c r="P7" s="200" t="s">
        <v>979</v>
      </c>
      <c r="Q7" s="201"/>
      <c r="R7" s="201"/>
      <c r="S7" s="201"/>
      <c r="T7" s="202"/>
      <c r="U7" s="88"/>
      <c r="V7" s="11" t="s">
        <v>648</v>
      </c>
    </row>
    <row r="8" spans="1:64" ht="166" customHeight="1" x14ac:dyDescent="0.2">
      <c r="A8" s="198" t="s">
        <v>727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</row>
    <row r="9" spans="1:64" ht="21" x14ac:dyDescent="0.2">
      <c r="A9" s="172" t="s">
        <v>917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8"/>
      <c r="U9" s="178"/>
      <c r="V9" s="178"/>
    </row>
    <row r="10" spans="1:64" x14ac:dyDescent="0.2">
      <c r="A10" s="15" t="s">
        <v>649</v>
      </c>
      <c r="B10" s="15" t="s">
        <v>405</v>
      </c>
      <c r="C10" s="15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78" t="s">
        <v>24</v>
      </c>
      <c r="I10" s="15" t="s">
        <v>25</v>
      </c>
      <c r="J10" s="17" t="s">
        <v>26</v>
      </c>
      <c r="K10" s="17" t="s">
        <v>973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974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64" x14ac:dyDescent="0.2">
      <c r="A11" s="179" t="s">
        <v>37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1"/>
      <c r="U11" s="181"/>
      <c r="V11" s="182"/>
    </row>
    <row r="12" spans="1:64" s="96" customFormat="1" ht="28" x14ac:dyDescent="0.2">
      <c r="A12" s="92">
        <v>1</v>
      </c>
      <c r="B12" s="166" t="s">
        <v>999</v>
      </c>
      <c r="C12" s="166" t="s">
        <v>1008</v>
      </c>
      <c r="D12" s="146" t="s">
        <v>1007</v>
      </c>
      <c r="E12" s="55" t="s">
        <v>47</v>
      </c>
      <c r="F12" s="55" t="s">
        <v>728</v>
      </c>
      <c r="G12" s="55" t="s">
        <v>729</v>
      </c>
      <c r="H12" s="151" t="s">
        <v>1059</v>
      </c>
      <c r="I12" s="69" t="s">
        <v>51</v>
      </c>
      <c r="J12" s="115">
        <v>240</v>
      </c>
      <c r="K12" s="98"/>
      <c r="L12" s="75"/>
      <c r="M12" s="146">
        <v>15</v>
      </c>
      <c r="N12" s="146"/>
      <c r="O12" s="146">
        <v>1</v>
      </c>
      <c r="P12" s="146"/>
      <c r="Q12" s="23">
        <f>J12*M12*O12</f>
        <v>3600</v>
      </c>
      <c r="R12" s="23"/>
      <c r="S12" s="23"/>
      <c r="T12" s="93"/>
      <c r="U12" s="94"/>
      <c r="V12" s="94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1:64" s="96" customFormat="1" ht="28" x14ac:dyDescent="0.2">
      <c r="A13" s="92">
        <v>2</v>
      </c>
      <c r="B13" s="167"/>
      <c r="C13" s="167"/>
      <c r="D13" s="92" t="s">
        <v>1028</v>
      </c>
      <c r="E13" s="55" t="s">
        <v>362</v>
      </c>
      <c r="F13" s="55" t="s">
        <v>362</v>
      </c>
      <c r="G13" s="55" t="s">
        <v>363</v>
      </c>
      <c r="H13" s="151" t="s">
        <v>1029</v>
      </c>
      <c r="I13" s="69" t="s">
        <v>347</v>
      </c>
      <c r="J13" s="115">
        <v>300</v>
      </c>
      <c r="K13" s="98"/>
      <c r="L13" s="75"/>
      <c r="M13" s="146">
        <v>5</v>
      </c>
      <c r="N13" s="146"/>
      <c r="O13" s="146">
        <v>1</v>
      </c>
      <c r="P13" s="146"/>
      <c r="Q13" s="23">
        <f t="shared" ref="Q13:Q17" si="0">J13*M13*O13</f>
        <v>1500</v>
      </c>
      <c r="R13" s="23"/>
      <c r="S13" s="23"/>
      <c r="T13" s="93"/>
      <c r="U13" s="94"/>
      <c r="V13" s="94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</row>
    <row r="14" spans="1:64" s="96" customFormat="1" x14ac:dyDescent="0.2">
      <c r="A14" s="92">
        <v>3</v>
      </c>
      <c r="B14" s="167"/>
      <c r="C14" s="167"/>
      <c r="D14" s="92" t="s">
        <v>1030</v>
      </c>
      <c r="E14" s="55" t="s">
        <v>201</v>
      </c>
      <c r="F14" s="55" t="s">
        <v>922</v>
      </c>
      <c r="G14" s="55" t="s">
        <v>923</v>
      </c>
      <c r="H14" s="151" t="s">
        <v>1031</v>
      </c>
      <c r="I14" s="69" t="s">
        <v>202</v>
      </c>
      <c r="J14" s="115">
        <v>900</v>
      </c>
      <c r="K14" s="98"/>
      <c r="L14" s="75"/>
      <c r="M14" s="146">
        <v>1</v>
      </c>
      <c r="N14" s="146"/>
      <c r="O14" s="146">
        <v>2</v>
      </c>
      <c r="P14" s="146"/>
      <c r="Q14" s="23">
        <f t="shared" si="0"/>
        <v>1800</v>
      </c>
      <c r="R14" s="23"/>
      <c r="S14" s="23"/>
      <c r="T14" s="93"/>
      <c r="U14" s="94"/>
      <c r="V14" s="94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</row>
    <row r="15" spans="1:64" s="96" customFormat="1" x14ac:dyDescent="0.2">
      <c r="A15" s="92"/>
      <c r="B15" s="168"/>
      <c r="C15" s="144" t="s">
        <v>1009</v>
      </c>
      <c r="D15" s="145" t="s">
        <v>1010</v>
      </c>
      <c r="E15" s="74" t="s">
        <v>41</v>
      </c>
      <c r="F15" s="55"/>
      <c r="G15" s="55"/>
      <c r="H15" s="151" t="s">
        <v>1011</v>
      </c>
      <c r="I15" s="97"/>
      <c r="J15" s="115">
        <v>40</v>
      </c>
      <c r="K15" s="98"/>
      <c r="L15" s="75"/>
      <c r="M15" s="146">
        <v>100</v>
      </c>
      <c r="N15" s="146"/>
      <c r="O15" s="146">
        <v>1</v>
      </c>
      <c r="P15" s="146"/>
      <c r="Q15" s="23">
        <f t="shared" si="0"/>
        <v>4000</v>
      </c>
      <c r="R15" s="23"/>
      <c r="S15" s="23"/>
      <c r="T15" s="93"/>
      <c r="U15" s="94"/>
      <c r="V15" s="94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</row>
    <row r="16" spans="1:64" s="96" customFormat="1" ht="15" customHeight="1" x14ac:dyDescent="0.2">
      <c r="A16" s="92">
        <v>2</v>
      </c>
      <c r="B16" s="166" t="s">
        <v>1000</v>
      </c>
      <c r="C16" s="166"/>
      <c r="D16" s="145" t="s">
        <v>997</v>
      </c>
      <c r="E16" s="74" t="s">
        <v>41</v>
      </c>
      <c r="F16" s="97" t="s">
        <v>998</v>
      </c>
      <c r="G16" s="97" t="s">
        <v>998</v>
      </c>
      <c r="H16" s="99" t="s">
        <v>1004</v>
      </c>
      <c r="I16" s="97" t="s">
        <v>996</v>
      </c>
      <c r="J16" s="115">
        <v>12</v>
      </c>
      <c r="K16" s="115"/>
      <c r="L16" s="75"/>
      <c r="M16" s="146">
        <v>8</v>
      </c>
      <c r="N16" s="146"/>
      <c r="O16" s="146">
        <v>1</v>
      </c>
      <c r="P16" s="146"/>
      <c r="Q16" s="23">
        <f t="shared" si="0"/>
        <v>96</v>
      </c>
      <c r="R16" s="23"/>
      <c r="S16" s="23"/>
      <c r="T16" s="93"/>
      <c r="U16" s="94"/>
      <c r="V16" s="94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</row>
    <row r="17" spans="1:64" s="96" customFormat="1" x14ac:dyDescent="0.2">
      <c r="A17" s="92">
        <v>3</v>
      </c>
      <c r="B17" s="168"/>
      <c r="C17" s="168"/>
      <c r="D17" s="146" t="s">
        <v>1001</v>
      </c>
      <c r="E17" s="74" t="s">
        <v>1002</v>
      </c>
      <c r="F17" s="97" t="s">
        <v>1003</v>
      </c>
      <c r="G17" s="97" t="s">
        <v>1003</v>
      </c>
      <c r="H17" s="99" t="s">
        <v>1005</v>
      </c>
      <c r="I17" s="97" t="s">
        <v>1006</v>
      </c>
      <c r="J17" s="115">
        <v>8</v>
      </c>
      <c r="K17" s="115"/>
      <c r="L17" s="75"/>
      <c r="M17" s="146">
        <v>8</v>
      </c>
      <c r="N17" s="146"/>
      <c r="O17" s="146">
        <v>1</v>
      </c>
      <c r="P17" s="146"/>
      <c r="Q17" s="23">
        <f t="shared" si="0"/>
        <v>64</v>
      </c>
      <c r="R17" s="23"/>
      <c r="S17" s="23"/>
      <c r="T17" s="93"/>
      <c r="U17" s="94"/>
      <c r="V17" s="94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</row>
    <row r="18" spans="1:64" s="107" customFormat="1" ht="14" customHeight="1" x14ac:dyDescent="0.2">
      <c r="A18" s="183" t="s">
        <v>38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5"/>
      <c r="P18" s="116"/>
      <c r="Q18" s="23">
        <f>SUM(Q12:Q17)</f>
        <v>11060</v>
      </c>
      <c r="R18" s="117"/>
      <c r="S18" s="117"/>
      <c r="T18" s="93"/>
      <c r="U18" s="94"/>
      <c r="V18" s="105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</row>
    <row r="19" spans="1:64" s="107" customFormat="1" ht="14" customHeight="1" x14ac:dyDescent="0.2">
      <c r="A19" s="189" t="s">
        <v>39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76"/>
      <c r="U19" s="176"/>
      <c r="V19" s="177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</row>
    <row r="20" spans="1:64" s="107" customFormat="1" ht="15" customHeight="1" x14ac:dyDescent="0.2">
      <c r="A20" s="92">
        <v>1</v>
      </c>
      <c r="B20" s="166" t="s">
        <v>719</v>
      </c>
      <c r="C20" s="166" t="s">
        <v>716</v>
      </c>
      <c r="D20" s="146"/>
      <c r="E20" s="53"/>
      <c r="F20" s="108" t="e">
        <f>VLOOKUP($E20,[1]基准价格!A:H,3,0)</f>
        <v>#N/A</v>
      </c>
      <c r="G20" s="108" t="e">
        <f>VLOOKUP($E20,[1]基准价格!A:H,4,0)</f>
        <v>#N/A</v>
      </c>
      <c r="H20" s="109" t="e">
        <f>IF(VLOOKUP($E20,[1]基准价格!A:E,5,0)=0,"",VLOOKUP($E20,[1]基准价格!A:E,5,0))</f>
        <v>#N/A</v>
      </c>
      <c r="I20" s="108" t="e">
        <f>VLOOKUP($E20,[1]基准价格!A:F,6,0)</f>
        <v>#N/A</v>
      </c>
      <c r="J20" s="118" t="e">
        <f>VLOOKUP($E20,[1]基准价格!A:G,7,0)</f>
        <v>#N/A</v>
      </c>
      <c r="K20" s="118"/>
      <c r="L20" s="75"/>
      <c r="M20" s="10"/>
      <c r="N20" s="10"/>
      <c r="O20" s="146"/>
      <c r="P20" s="146"/>
      <c r="Q20" s="23" t="e">
        <f t="shared" ref="Q20:Q32" si="1">O20*M20*J20</f>
        <v>#N/A</v>
      </c>
      <c r="R20" s="23"/>
      <c r="S20" s="23">
        <f t="shared" ref="S20:S32" si="2">L20*N20*P20</f>
        <v>0</v>
      </c>
      <c r="T20" s="93" t="e">
        <f t="shared" ref="T20:T50" si="3">S20-Q20</f>
        <v>#N/A</v>
      </c>
      <c r="U20" s="94"/>
      <c r="V20" s="105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1:64" s="107" customFormat="1" x14ac:dyDescent="0.2">
      <c r="A21" s="92">
        <v>2</v>
      </c>
      <c r="B21" s="167"/>
      <c r="C21" s="168"/>
      <c r="D21" s="145"/>
      <c r="E21" s="52" t="s">
        <v>41</v>
      </c>
      <c r="F21" s="97"/>
      <c r="G21" s="97"/>
      <c r="H21" s="99"/>
      <c r="I21" s="97"/>
      <c r="J21" s="115"/>
      <c r="K21" s="115"/>
      <c r="L21" s="75"/>
      <c r="M21" s="10"/>
      <c r="N21" s="10"/>
      <c r="O21" s="146"/>
      <c r="P21" s="146"/>
      <c r="Q21" s="23">
        <f t="shared" si="1"/>
        <v>0</v>
      </c>
      <c r="R21" s="23"/>
      <c r="S21" s="23">
        <f t="shared" si="2"/>
        <v>0</v>
      </c>
      <c r="T21" s="93">
        <f t="shared" si="3"/>
        <v>0</v>
      </c>
      <c r="U21" s="94"/>
      <c r="V21" s="94"/>
      <c r="W21" s="106"/>
      <c r="X21" s="106"/>
      <c r="Y21" s="119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</row>
    <row r="22" spans="1:64" s="107" customFormat="1" ht="15" customHeight="1" x14ac:dyDescent="0.2">
      <c r="A22" s="92">
        <v>3</v>
      </c>
      <c r="B22" s="167"/>
      <c r="C22" s="166" t="s">
        <v>717</v>
      </c>
      <c r="D22" s="146"/>
      <c r="E22" s="53"/>
      <c r="F22" s="108" t="e">
        <f>VLOOKUP($E22,[1]基准价格!A:H,3,0)</f>
        <v>#N/A</v>
      </c>
      <c r="G22" s="108" t="e">
        <f>VLOOKUP($E22,[1]基准价格!A:H,4,0)</f>
        <v>#N/A</v>
      </c>
      <c r="H22" s="109" t="e">
        <f>IF(VLOOKUP($E22,[1]基准价格!A:E,5,0)=0,"",VLOOKUP($E22,[1]基准价格!A:E,5,0))</f>
        <v>#N/A</v>
      </c>
      <c r="I22" s="108" t="e">
        <f>VLOOKUP($E22,[1]基准价格!A:F,6,0)</f>
        <v>#N/A</v>
      </c>
      <c r="J22" s="118" t="e">
        <f>VLOOKUP($E22,[1]基准价格!A:G,7,0)</f>
        <v>#N/A</v>
      </c>
      <c r="K22" s="118"/>
      <c r="L22" s="75"/>
      <c r="M22" s="10"/>
      <c r="N22" s="10"/>
      <c r="O22" s="146"/>
      <c r="P22" s="146"/>
      <c r="Q22" s="23" t="e">
        <f t="shared" si="1"/>
        <v>#N/A</v>
      </c>
      <c r="R22" s="23"/>
      <c r="S22" s="23">
        <f t="shared" si="2"/>
        <v>0</v>
      </c>
      <c r="T22" s="93" t="e">
        <f t="shared" si="3"/>
        <v>#N/A</v>
      </c>
      <c r="U22" s="94"/>
      <c r="V22" s="105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1:64" s="107" customFormat="1" x14ac:dyDescent="0.2">
      <c r="A23" s="92">
        <v>4</v>
      </c>
      <c r="B23" s="167"/>
      <c r="C23" s="168"/>
      <c r="D23" s="145"/>
      <c r="E23" s="52" t="s">
        <v>41</v>
      </c>
      <c r="F23" s="97"/>
      <c r="G23" s="97"/>
      <c r="H23" s="99"/>
      <c r="I23" s="97"/>
      <c r="J23" s="115"/>
      <c r="K23" s="115"/>
      <c r="L23" s="75"/>
      <c r="M23" s="10"/>
      <c r="N23" s="10"/>
      <c r="O23" s="146"/>
      <c r="P23" s="146"/>
      <c r="Q23" s="23">
        <f t="shared" si="1"/>
        <v>0</v>
      </c>
      <c r="R23" s="23"/>
      <c r="S23" s="23">
        <f t="shared" si="2"/>
        <v>0</v>
      </c>
      <c r="T23" s="93">
        <f t="shared" si="3"/>
        <v>0</v>
      </c>
      <c r="U23" s="94"/>
      <c r="V23" s="94"/>
      <c r="W23" s="106"/>
      <c r="X23" s="106"/>
      <c r="Y23" s="119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</row>
    <row r="24" spans="1:64" s="107" customFormat="1" ht="15" customHeight="1" x14ac:dyDescent="0.2">
      <c r="A24" s="92">
        <v>5</v>
      </c>
      <c r="B24" s="167"/>
      <c r="C24" s="166" t="s">
        <v>718</v>
      </c>
      <c r="D24" s="146"/>
      <c r="E24" s="53"/>
      <c r="F24" s="108" t="e">
        <f>VLOOKUP($E24,[1]基准价格!A:H,3,0)</f>
        <v>#N/A</v>
      </c>
      <c r="G24" s="108" t="e">
        <f>VLOOKUP($E24,[1]基准价格!A:H,4,0)</f>
        <v>#N/A</v>
      </c>
      <c r="H24" s="109" t="e">
        <f>IF(VLOOKUP($E24,[1]基准价格!A:E,5,0)=0,"",VLOOKUP($E24,[1]基准价格!A:E,5,0))</f>
        <v>#N/A</v>
      </c>
      <c r="I24" s="108" t="e">
        <f>VLOOKUP($E24,[1]基准价格!A:F,6,0)</f>
        <v>#N/A</v>
      </c>
      <c r="J24" s="118" t="e">
        <f>VLOOKUP($E24,[1]基准价格!A:G,7,0)</f>
        <v>#N/A</v>
      </c>
      <c r="K24" s="118"/>
      <c r="L24" s="75"/>
      <c r="M24" s="10"/>
      <c r="N24" s="10"/>
      <c r="O24" s="146"/>
      <c r="P24" s="146"/>
      <c r="Q24" s="23" t="e">
        <f t="shared" si="1"/>
        <v>#N/A</v>
      </c>
      <c r="R24" s="23"/>
      <c r="S24" s="23">
        <f t="shared" si="2"/>
        <v>0</v>
      </c>
      <c r="T24" s="93" t="e">
        <f t="shared" ref="T24:T27" si="4">S24-Q24</f>
        <v>#N/A</v>
      </c>
      <c r="U24" s="94"/>
      <c r="V24" s="105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1:64" s="107" customFormat="1" x14ac:dyDescent="0.2">
      <c r="A25" s="92">
        <v>6</v>
      </c>
      <c r="B25" s="168"/>
      <c r="C25" s="168"/>
      <c r="D25" s="145"/>
      <c r="E25" s="52" t="s">
        <v>41</v>
      </c>
      <c r="F25" s="97"/>
      <c r="G25" s="97"/>
      <c r="H25" s="99"/>
      <c r="I25" s="97"/>
      <c r="J25" s="115"/>
      <c r="K25" s="115"/>
      <c r="L25" s="75"/>
      <c r="M25" s="10"/>
      <c r="N25" s="10"/>
      <c r="O25" s="146"/>
      <c r="P25" s="146"/>
      <c r="Q25" s="23">
        <f t="shared" si="1"/>
        <v>0</v>
      </c>
      <c r="R25" s="23"/>
      <c r="S25" s="23">
        <f t="shared" si="2"/>
        <v>0</v>
      </c>
      <c r="T25" s="93">
        <f t="shared" si="4"/>
        <v>0</v>
      </c>
      <c r="U25" s="94"/>
      <c r="V25" s="94"/>
      <c r="W25" s="106"/>
      <c r="X25" s="106"/>
      <c r="Y25" s="119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64" s="107" customFormat="1" ht="15" customHeight="1" x14ac:dyDescent="0.2">
      <c r="A26" s="92">
        <v>7</v>
      </c>
      <c r="B26" s="166" t="s">
        <v>720</v>
      </c>
      <c r="C26" s="166" t="s">
        <v>716</v>
      </c>
      <c r="D26" s="146"/>
      <c r="E26" s="53"/>
      <c r="F26" s="108" t="e">
        <f>VLOOKUP($E26,[1]基准价格!A:H,3,0)</f>
        <v>#N/A</v>
      </c>
      <c r="G26" s="108" t="e">
        <f>VLOOKUP($E26,[1]基准价格!A:H,4,0)</f>
        <v>#N/A</v>
      </c>
      <c r="H26" s="109" t="e">
        <f>IF(VLOOKUP($E26,[1]基准价格!A:E,5,0)=0,"",VLOOKUP($E26,[1]基准价格!A:E,5,0))</f>
        <v>#N/A</v>
      </c>
      <c r="I26" s="108" t="e">
        <f>VLOOKUP($E26,[1]基准价格!A:F,6,0)</f>
        <v>#N/A</v>
      </c>
      <c r="J26" s="118" t="e">
        <f>VLOOKUP($E26,[1]基准价格!A:G,7,0)</f>
        <v>#N/A</v>
      </c>
      <c r="K26" s="118"/>
      <c r="L26" s="75"/>
      <c r="M26" s="10"/>
      <c r="N26" s="10"/>
      <c r="O26" s="146"/>
      <c r="P26" s="146"/>
      <c r="Q26" s="23" t="e">
        <f t="shared" si="1"/>
        <v>#N/A</v>
      </c>
      <c r="R26" s="23"/>
      <c r="S26" s="23">
        <f t="shared" si="2"/>
        <v>0</v>
      </c>
      <c r="T26" s="93" t="e">
        <f t="shared" si="4"/>
        <v>#N/A</v>
      </c>
      <c r="U26" s="94"/>
      <c r="V26" s="105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</row>
    <row r="27" spans="1:64" s="107" customFormat="1" x14ac:dyDescent="0.2">
      <c r="A27" s="92">
        <v>8</v>
      </c>
      <c r="B27" s="167"/>
      <c r="C27" s="168"/>
      <c r="D27" s="145"/>
      <c r="E27" s="52" t="s">
        <v>41</v>
      </c>
      <c r="F27" s="97"/>
      <c r="G27" s="97"/>
      <c r="H27" s="99"/>
      <c r="I27" s="97"/>
      <c r="J27" s="115"/>
      <c r="K27" s="115"/>
      <c r="L27" s="75"/>
      <c r="M27" s="10"/>
      <c r="N27" s="10"/>
      <c r="O27" s="146"/>
      <c r="P27" s="146"/>
      <c r="Q27" s="23">
        <f t="shared" si="1"/>
        <v>0</v>
      </c>
      <c r="R27" s="23"/>
      <c r="S27" s="23">
        <f t="shared" si="2"/>
        <v>0</v>
      </c>
      <c r="T27" s="93">
        <f t="shared" si="4"/>
        <v>0</v>
      </c>
      <c r="U27" s="94"/>
      <c r="V27" s="94"/>
      <c r="W27" s="106"/>
      <c r="X27" s="106"/>
      <c r="Y27" s="119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</row>
    <row r="28" spans="1:64" s="107" customFormat="1" ht="15" customHeight="1" x14ac:dyDescent="0.2">
      <c r="A28" s="92">
        <v>9</v>
      </c>
      <c r="B28" s="167"/>
      <c r="C28" s="166" t="s">
        <v>717</v>
      </c>
      <c r="D28" s="146"/>
      <c r="E28" s="53"/>
      <c r="F28" s="108" t="e">
        <f>VLOOKUP($E28,[1]基准价格!A:H,3,0)</f>
        <v>#N/A</v>
      </c>
      <c r="G28" s="108" t="e">
        <f>VLOOKUP($E28,[1]基准价格!A:H,4,0)</f>
        <v>#N/A</v>
      </c>
      <c r="H28" s="109" t="e">
        <f>IF(VLOOKUP($E28,[1]基准价格!A:E,5,0)=0,"",VLOOKUP($E28,[1]基准价格!A:E,5,0))</f>
        <v>#N/A</v>
      </c>
      <c r="I28" s="108" t="e">
        <f>VLOOKUP($E28,[1]基准价格!A:F,6,0)</f>
        <v>#N/A</v>
      </c>
      <c r="J28" s="118" t="e">
        <f>VLOOKUP($E28,[1]基准价格!A:G,7,0)</f>
        <v>#N/A</v>
      </c>
      <c r="K28" s="118"/>
      <c r="L28" s="75"/>
      <c r="M28" s="10"/>
      <c r="N28" s="10"/>
      <c r="O28" s="146"/>
      <c r="P28" s="146"/>
      <c r="Q28" s="23" t="e">
        <f t="shared" si="1"/>
        <v>#N/A</v>
      </c>
      <c r="R28" s="23"/>
      <c r="S28" s="23">
        <f t="shared" si="2"/>
        <v>0</v>
      </c>
      <c r="T28" s="93" t="e">
        <f t="shared" ref="T28:T31" si="5">S28-Q28</f>
        <v>#N/A</v>
      </c>
      <c r="U28" s="94"/>
      <c r="V28" s="105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</row>
    <row r="29" spans="1:64" s="107" customFormat="1" x14ac:dyDescent="0.2">
      <c r="A29" s="92">
        <v>10</v>
      </c>
      <c r="B29" s="167"/>
      <c r="C29" s="168"/>
      <c r="D29" s="145"/>
      <c r="E29" s="52" t="s">
        <v>41</v>
      </c>
      <c r="F29" s="97"/>
      <c r="G29" s="97"/>
      <c r="H29" s="99"/>
      <c r="I29" s="97"/>
      <c r="J29" s="115"/>
      <c r="K29" s="115"/>
      <c r="L29" s="75"/>
      <c r="M29" s="10"/>
      <c r="N29" s="10"/>
      <c r="O29" s="146"/>
      <c r="P29" s="146"/>
      <c r="Q29" s="23">
        <f t="shared" si="1"/>
        <v>0</v>
      </c>
      <c r="R29" s="23"/>
      <c r="S29" s="23">
        <f t="shared" si="2"/>
        <v>0</v>
      </c>
      <c r="T29" s="93">
        <f t="shared" si="5"/>
        <v>0</v>
      </c>
      <c r="U29" s="94"/>
      <c r="V29" s="94"/>
      <c r="W29" s="106"/>
      <c r="X29" s="106"/>
      <c r="Y29" s="119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</row>
    <row r="30" spans="1:64" s="107" customFormat="1" ht="15" customHeight="1" x14ac:dyDescent="0.2">
      <c r="A30" s="92">
        <v>11</v>
      </c>
      <c r="B30" s="167"/>
      <c r="C30" s="166" t="s">
        <v>716</v>
      </c>
      <c r="D30" s="146"/>
      <c r="E30" s="53"/>
      <c r="F30" s="108" t="e">
        <f>VLOOKUP($E30,[1]基准价格!A:H,3,0)</f>
        <v>#N/A</v>
      </c>
      <c r="G30" s="108" t="e">
        <f>VLOOKUP($E30,[1]基准价格!A:H,4,0)</f>
        <v>#N/A</v>
      </c>
      <c r="H30" s="109" t="e">
        <f>IF(VLOOKUP($E30,[1]基准价格!A:E,5,0)=0,"",VLOOKUP($E30,[1]基准价格!A:E,5,0))</f>
        <v>#N/A</v>
      </c>
      <c r="I30" s="108" t="e">
        <f>VLOOKUP($E30,[1]基准价格!A:F,6,0)</f>
        <v>#N/A</v>
      </c>
      <c r="J30" s="118" t="e">
        <f>VLOOKUP($E30,[1]基准价格!A:G,7,0)</f>
        <v>#N/A</v>
      </c>
      <c r="K30" s="118"/>
      <c r="L30" s="75"/>
      <c r="M30" s="10"/>
      <c r="N30" s="10"/>
      <c r="O30" s="146"/>
      <c r="P30" s="146"/>
      <c r="Q30" s="23" t="e">
        <f t="shared" si="1"/>
        <v>#N/A</v>
      </c>
      <c r="R30" s="23"/>
      <c r="S30" s="23">
        <f t="shared" si="2"/>
        <v>0</v>
      </c>
      <c r="T30" s="93" t="e">
        <f t="shared" si="5"/>
        <v>#N/A</v>
      </c>
      <c r="U30" s="94"/>
      <c r="V30" s="105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</row>
    <row r="31" spans="1:64" s="107" customFormat="1" x14ac:dyDescent="0.2">
      <c r="A31" s="92">
        <v>12</v>
      </c>
      <c r="B31" s="168"/>
      <c r="C31" s="168"/>
      <c r="D31" s="145"/>
      <c r="E31" s="52" t="s">
        <v>41</v>
      </c>
      <c r="F31" s="97"/>
      <c r="G31" s="97"/>
      <c r="H31" s="99"/>
      <c r="I31" s="97"/>
      <c r="J31" s="115"/>
      <c r="K31" s="115"/>
      <c r="L31" s="75"/>
      <c r="M31" s="10"/>
      <c r="N31" s="10"/>
      <c r="O31" s="146"/>
      <c r="P31" s="146"/>
      <c r="Q31" s="23">
        <f t="shared" si="1"/>
        <v>0</v>
      </c>
      <c r="R31" s="23"/>
      <c r="S31" s="23">
        <f t="shared" si="2"/>
        <v>0</v>
      </c>
      <c r="T31" s="93">
        <f t="shared" si="5"/>
        <v>0</v>
      </c>
      <c r="U31" s="94"/>
      <c r="V31" s="94"/>
      <c r="W31" s="106"/>
      <c r="X31" s="106"/>
      <c r="Y31" s="119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</row>
    <row r="32" spans="1:64" s="107" customFormat="1" ht="15" customHeight="1" x14ac:dyDescent="0.2">
      <c r="A32" s="92">
        <v>13</v>
      </c>
      <c r="B32" s="166" t="s">
        <v>721</v>
      </c>
      <c r="C32" s="166" t="s">
        <v>718</v>
      </c>
      <c r="D32" s="146"/>
      <c r="E32" s="53"/>
      <c r="F32" s="108" t="e">
        <f>VLOOKUP($E32,[1]基准价格!A:H,3,0)</f>
        <v>#N/A</v>
      </c>
      <c r="G32" s="108" t="e">
        <f>VLOOKUP($E32,[1]基准价格!A:H,4,0)</f>
        <v>#N/A</v>
      </c>
      <c r="H32" s="109"/>
      <c r="I32" s="108" t="e">
        <f>VLOOKUP($E32,[1]基准价格!A:F,6,0)</f>
        <v>#N/A</v>
      </c>
      <c r="J32" s="118" t="e">
        <f>VLOOKUP($E32,[1]基准价格!A:G,7,0)</f>
        <v>#N/A</v>
      </c>
      <c r="K32" s="118"/>
      <c r="L32" s="75"/>
      <c r="M32" s="10"/>
      <c r="N32" s="10"/>
      <c r="O32" s="146"/>
      <c r="P32" s="146"/>
      <c r="Q32" s="23" t="e">
        <f t="shared" si="1"/>
        <v>#N/A</v>
      </c>
      <c r="R32" s="23"/>
      <c r="S32" s="23">
        <f t="shared" si="2"/>
        <v>0</v>
      </c>
      <c r="T32" s="93" t="e">
        <f t="shared" ref="T32" si="6">S32-Q32</f>
        <v>#N/A</v>
      </c>
      <c r="U32" s="94"/>
      <c r="V32" s="105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</row>
    <row r="33" spans="1:64" s="107" customFormat="1" x14ac:dyDescent="0.2">
      <c r="A33" s="92">
        <v>14</v>
      </c>
      <c r="B33" s="168"/>
      <c r="C33" s="168"/>
      <c r="D33" s="145"/>
      <c r="E33" s="52" t="s">
        <v>41</v>
      </c>
      <c r="F33" s="97"/>
      <c r="G33" s="97"/>
      <c r="H33" s="99"/>
      <c r="I33" s="97"/>
      <c r="J33" s="115"/>
      <c r="K33" s="115"/>
      <c r="L33" s="75"/>
      <c r="M33" s="10"/>
      <c r="N33" s="10"/>
      <c r="O33" s="146"/>
      <c r="P33" s="146"/>
      <c r="Q33" s="23">
        <f t="shared" ref="Q33" si="7">O33*M33*J33</f>
        <v>0</v>
      </c>
      <c r="R33" s="23"/>
      <c r="S33" s="23">
        <f t="shared" ref="S33" si="8">L33*N33*P33</f>
        <v>0</v>
      </c>
      <c r="T33" s="93">
        <f t="shared" ref="T33" si="9">S33-Q33</f>
        <v>0</v>
      </c>
      <c r="U33" s="94"/>
      <c r="V33" s="94"/>
      <c r="W33" s="106"/>
      <c r="X33" s="106"/>
      <c r="Y33" s="119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64" s="107" customFormat="1" ht="14.25" customHeight="1" x14ac:dyDescent="0.2">
      <c r="A34" s="186" t="s">
        <v>38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8"/>
      <c r="P34" s="120"/>
      <c r="Q34" s="117">
        <f>SUMIF(Q20:Q33,"&lt;&gt;#N/A")</f>
        <v>0</v>
      </c>
      <c r="R34" s="117"/>
      <c r="S34" s="117">
        <f>SUM(S20:S33)</f>
        <v>0</v>
      </c>
      <c r="T34" s="93">
        <f t="shared" si="3"/>
        <v>0</v>
      </c>
      <c r="U34" s="121"/>
      <c r="V34" s="122"/>
      <c r="W34" s="106"/>
      <c r="X34" s="106"/>
      <c r="Y34" s="123"/>
      <c r="Z34" s="106"/>
      <c r="AA34" s="106"/>
      <c r="AB34" s="106"/>
      <c r="AC34" s="106"/>
      <c r="AD34" s="106"/>
      <c r="AE34" s="106"/>
      <c r="AF34" s="106"/>
      <c r="AG34" s="106"/>
    </row>
    <row r="35" spans="1:64" s="107" customFormat="1" ht="14" customHeight="1" x14ac:dyDescent="0.2">
      <c r="A35" s="189" t="s">
        <v>406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76"/>
      <c r="U35" s="176"/>
      <c r="V35" s="177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64" s="32" customFormat="1" x14ac:dyDescent="0.2">
      <c r="A36" s="28">
        <v>1</v>
      </c>
      <c r="B36" s="166" t="s">
        <v>719</v>
      </c>
      <c r="C36" s="169" t="s">
        <v>947</v>
      </c>
      <c r="D36" s="166" t="s">
        <v>947</v>
      </c>
      <c r="E36" s="74"/>
      <c r="F36" s="97"/>
      <c r="G36" s="97"/>
      <c r="H36" s="99"/>
      <c r="I36" s="97"/>
      <c r="J36" s="98"/>
      <c r="K36" s="98"/>
      <c r="L36" s="75"/>
      <c r="M36" s="146"/>
      <c r="N36" s="146"/>
      <c r="O36" s="146"/>
      <c r="P36" s="10"/>
      <c r="Q36" s="30"/>
      <c r="R36" s="30"/>
      <c r="S36" s="30">
        <f>L36*N36*P36</f>
        <v>0</v>
      </c>
      <c r="T36" s="93">
        <f t="shared" si="3"/>
        <v>0</v>
      </c>
      <c r="U36" s="91"/>
      <c r="V36" s="31"/>
    </row>
    <row r="37" spans="1:64" s="32" customFormat="1" x14ac:dyDescent="0.2">
      <c r="A37" s="28">
        <v>2</v>
      </c>
      <c r="B37" s="167"/>
      <c r="C37" s="170"/>
      <c r="D37" s="167"/>
      <c r="E37" s="74"/>
      <c r="F37" s="97"/>
      <c r="G37" s="97"/>
      <c r="H37" s="99"/>
      <c r="I37" s="97"/>
      <c r="J37" s="98"/>
      <c r="K37" s="98"/>
      <c r="L37" s="75"/>
      <c r="M37" s="146"/>
      <c r="N37" s="146"/>
      <c r="O37" s="146"/>
      <c r="P37" s="10"/>
      <c r="Q37" s="30"/>
      <c r="R37" s="30"/>
      <c r="S37" s="30">
        <f>L37*N37*P37</f>
        <v>0</v>
      </c>
      <c r="T37" s="93">
        <f t="shared" ref="T37" si="10">S37-Q37</f>
        <v>0</v>
      </c>
      <c r="U37" s="91"/>
      <c r="V37" s="31"/>
    </row>
    <row r="38" spans="1:64" s="32" customFormat="1" x14ac:dyDescent="0.2">
      <c r="A38" s="28">
        <v>3</v>
      </c>
      <c r="B38" s="167"/>
      <c r="C38" s="170"/>
      <c r="D38" s="167"/>
      <c r="E38" s="74"/>
      <c r="F38" s="97"/>
      <c r="G38" s="97"/>
      <c r="H38" s="99"/>
      <c r="I38" s="97"/>
      <c r="J38" s="98"/>
      <c r="K38" s="98"/>
      <c r="L38" s="75"/>
      <c r="M38" s="146"/>
      <c r="N38" s="146"/>
      <c r="O38" s="146"/>
      <c r="P38" s="10"/>
      <c r="Q38" s="30"/>
      <c r="R38" s="30"/>
      <c r="S38" s="30">
        <f>L38*N38*P38</f>
        <v>0</v>
      </c>
      <c r="T38" s="93">
        <f t="shared" ref="T38" si="11">S38-Q38</f>
        <v>0</v>
      </c>
      <c r="U38" s="91"/>
      <c r="V38" s="31"/>
    </row>
    <row r="39" spans="1:64" s="32" customFormat="1" x14ac:dyDescent="0.2">
      <c r="A39" s="28">
        <v>4</v>
      </c>
      <c r="B39" s="167"/>
      <c r="C39" s="170"/>
      <c r="D39" s="167"/>
      <c r="E39" s="74"/>
      <c r="F39" s="97"/>
      <c r="G39" s="97"/>
      <c r="H39" s="99"/>
      <c r="I39" s="97"/>
      <c r="J39" s="98"/>
      <c r="K39" s="98"/>
      <c r="L39" s="75"/>
      <c r="M39" s="146"/>
      <c r="N39" s="146"/>
      <c r="O39" s="146"/>
      <c r="P39" s="10"/>
      <c r="Q39" s="30"/>
      <c r="R39" s="30"/>
      <c r="S39" s="30">
        <f>L39*N39*P39</f>
        <v>0</v>
      </c>
      <c r="T39" s="93">
        <f t="shared" ref="T39" si="12">S39-Q39</f>
        <v>0</v>
      </c>
      <c r="U39" s="91"/>
      <c r="V39" s="31"/>
    </row>
    <row r="40" spans="1:64" s="107" customFormat="1" x14ac:dyDescent="0.2">
      <c r="A40" s="92">
        <v>5</v>
      </c>
      <c r="B40" s="167"/>
      <c r="C40" s="170"/>
      <c r="D40" s="167"/>
      <c r="E40" s="74"/>
      <c r="F40" s="97"/>
      <c r="G40" s="97"/>
      <c r="H40" s="99"/>
      <c r="I40" s="97"/>
      <c r="J40" s="115"/>
      <c r="K40" s="98"/>
      <c r="L40" s="75"/>
      <c r="M40" s="146"/>
      <c r="N40" s="146"/>
      <c r="O40" s="146"/>
      <c r="P40" s="146"/>
      <c r="Q40" s="23"/>
      <c r="R40" s="23"/>
      <c r="S40" s="23"/>
      <c r="T40" s="140"/>
      <c r="U40" s="141"/>
      <c r="V40" s="92"/>
    </row>
    <row r="41" spans="1:64" s="107" customFormat="1" x14ac:dyDescent="0.2">
      <c r="A41" s="28">
        <v>6</v>
      </c>
      <c r="B41" s="167"/>
      <c r="C41" s="170"/>
      <c r="D41" s="167"/>
      <c r="E41" s="74"/>
      <c r="F41" s="74"/>
      <c r="G41" s="74"/>
      <c r="H41" s="79"/>
      <c r="I41" s="74"/>
      <c r="J41" s="98"/>
      <c r="K41" s="98"/>
      <c r="L41" s="75"/>
      <c r="M41" s="10"/>
      <c r="N41" s="10"/>
      <c r="O41" s="146"/>
      <c r="P41" s="146"/>
      <c r="Q41" s="30"/>
      <c r="R41" s="30"/>
      <c r="S41" s="30"/>
      <c r="T41" s="93"/>
      <c r="U41" s="100"/>
      <c r="V41" s="94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</row>
    <row r="42" spans="1:64" s="107" customFormat="1" x14ac:dyDescent="0.2">
      <c r="A42" s="28">
        <v>7</v>
      </c>
      <c r="B42" s="168"/>
      <c r="C42" s="171"/>
      <c r="D42" s="168"/>
      <c r="E42" s="74"/>
      <c r="F42" s="74"/>
      <c r="G42" s="74"/>
      <c r="H42" s="79"/>
      <c r="I42" s="74"/>
      <c r="J42" s="98"/>
      <c r="K42" s="98"/>
      <c r="L42" s="75"/>
      <c r="M42" s="10"/>
      <c r="N42" s="10"/>
      <c r="O42" s="146"/>
      <c r="P42" s="146"/>
      <c r="Q42" s="30"/>
      <c r="R42" s="30"/>
      <c r="S42" s="30"/>
      <c r="T42" s="93"/>
      <c r="U42" s="100"/>
      <c r="V42" s="94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</row>
    <row r="43" spans="1:64" s="32" customFormat="1" ht="15" customHeight="1" x14ac:dyDescent="0.2">
      <c r="A43" s="28">
        <v>8</v>
      </c>
      <c r="B43" s="174" t="s">
        <v>720</v>
      </c>
      <c r="C43" s="29"/>
      <c r="D43" s="146"/>
      <c r="E43" s="53"/>
      <c r="F43" s="108" t="e">
        <f>VLOOKUP($E43,[1]基准价格!A:H,3,0)</f>
        <v>#N/A</v>
      </c>
      <c r="G43" s="108" t="e">
        <f>VLOOKUP($E43,[1]基准价格!A:H,4,0)</f>
        <v>#N/A</v>
      </c>
      <c r="H43" s="109" t="e">
        <f>IF(VLOOKUP($E43,[1]基准价格!A:E,5,0)=0,"",VLOOKUP($E43,[1]基准价格!A:E,5,0))</f>
        <v>#N/A</v>
      </c>
      <c r="I43" s="108" t="e">
        <f>VLOOKUP($E43,[1]基准价格!A:F,6,0)</f>
        <v>#N/A</v>
      </c>
      <c r="J43" s="118" t="e">
        <f>VLOOKUP($E43,[1]基准价格!A:G,7,0)</f>
        <v>#N/A</v>
      </c>
      <c r="K43" s="118"/>
      <c r="L43" s="75"/>
      <c r="M43" s="10"/>
      <c r="N43" s="10"/>
      <c r="O43" s="146"/>
      <c r="P43" s="10"/>
      <c r="Q43" s="30" t="e">
        <f>O43*M43*J43</f>
        <v>#N/A</v>
      </c>
      <c r="R43" s="30"/>
      <c r="S43" s="30">
        <f t="shared" ref="S43:S44" si="13">L43*N43*P43</f>
        <v>0</v>
      </c>
      <c r="T43" s="93" t="e">
        <f t="shared" si="3"/>
        <v>#N/A</v>
      </c>
      <c r="U43" s="91"/>
      <c r="V43" s="31"/>
    </row>
    <row r="44" spans="1:64" s="107" customFormat="1" x14ac:dyDescent="0.2">
      <c r="A44" s="28">
        <v>9</v>
      </c>
      <c r="B44" s="174"/>
      <c r="C44" s="146"/>
      <c r="D44" s="146"/>
      <c r="E44" s="52" t="s">
        <v>41</v>
      </c>
      <c r="F44" s="97"/>
      <c r="G44" s="97"/>
      <c r="H44" s="99"/>
      <c r="I44" s="97"/>
      <c r="J44" s="115"/>
      <c r="K44" s="115"/>
      <c r="L44" s="75"/>
      <c r="M44" s="10"/>
      <c r="N44" s="10"/>
      <c r="O44" s="146"/>
      <c r="P44" s="146"/>
      <c r="Q44" s="30">
        <f t="shared" ref="Q44" si="14">O44*M44*J44</f>
        <v>0</v>
      </c>
      <c r="R44" s="30"/>
      <c r="S44" s="30">
        <f t="shared" si="13"/>
        <v>0</v>
      </c>
      <c r="T44" s="93">
        <f t="shared" si="3"/>
        <v>0</v>
      </c>
      <c r="U44" s="94"/>
      <c r="V44" s="94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</row>
    <row r="45" spans="1:64" s="32" customFormat="1" ht="15" customHeight="1" x14ac:dyDescent="0.2">
      <c r="A45" s="28">
        <v>10</v>
      </c>
      <c r="B45" s="174" t="s">
        <v>722</v>
      </c>
      <c r="C45" s="29"/>
      <c r="D45" s="146"/>
      <c r="E45" s="53"/>
      <c r="F45" s="108" t="e">
        <f>VLOOKUP($E45,[1]基准价格!A:H,3,0)</f>
        <v>#N/A</v>
      </c>
      <c r="G45" s="108" t="e">
        <f>VLOOKUP($E45,[1]基准价格!A:H,4,0)</f>
        <v>#N/A</v>
      </c>
      <c r="H45" s="109" t="e">
        <f>IF(VLOOKUP($E45,[1]基准价格!A:E,5,0)=0,"",VLOOKUP($E45,[1]基准价格!A:E,5,0))</f>
        <v>#N/A</v>
      </c>
      <c r="I45" s="108" t="e">
        <f>VLOOKUP($E45,[1]基准价格!A:F,6,0)</f>
        <v>#N/A</v>
      </c>
      <c r="J45" s="118" t="e">
        <f>VLOOKUP($E45,[1]基准价格!A:G,7,0)</f>
        <v>#N/A</v>
      </c>
      <c r="K45" s="118"/>
      <c r="L45" s="75"/>
      <c r="M45" s="10"/>
      <c r="N45" s="10"/>
      <c r="O45" s="146"/>
      <c r="P45" s="10"/>
      <c r="Q45" s="30" t="e">
        <f>O45*M45*J45</f>
        <v>#N/A</v>
      </c>
      <c r="R45" s="30"/>
      <c r="S45" s="30">
        <f>L45*N45*P45</f>
        <v>0</v>
      </c>
      <c r="T45" s="93" t="e">
        <f t="shared" ref="T45:T47" si="15">S45-Q45</f>
        <v>#N/A</v>
      </c>
      <c r="U45" s="91"/>
      <c r="V45" s="31"/>
    </row>
    <row r="46" spans="1:64" s="107" customFormat="1" x14ac:dyDescent="0.2">
      <c r="A46" s="28">
        <v>11</v>
      </c>
      <c r="B46" s="174"/>
      <c r="C46" s="146"/>
      <c r="D46" s="146"/>
      <c r="E46" s="52" t="s">
        <v>41</v>
      </c>
      <c r="F46" s="97"/>
      <c r="G46" s="97"/>
      <c r="H46" s="99"/>
      <c r="I46" s="97"/>
      <c r="J46" s="115"/>
      <c r="K46" s="115"/>
      <c r="L46" s="75"/>
      <c r="M46" s="10"/>
      <c r="N46" s="10"/>
      <c r="O46" s="146"/>
      <c r="P46" s="146"/>
      <c r="Q46" s="30">
        <f t="shared" ref="Q46" si="16">O46*M46*J46</f>
        <v>0</v>
      </c>
      <c r="R46" s="30"/>
      <c r="S46" s="30">
        <f t="shared" ref="S46" si="17">L46*N46*P46</f>
        <v>0</v>
      </c>
      <c r="T46" s="93">
        <f t="shared" si="15"/>
        <v>0</v>
      </c>
      <c r="U46" s="94"/>
      <c r="V46" s="94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</row>
    <row r="47" spans="1:64" s="32" customFormat="1" ht="15" customHeight="1" x14ac:dyDescent="0.2">
      <c r="A47" s="28">
        <v>12</v>
      </c>
      <c r="B47" s="174" t="s">
        <v>721</v>
      </c>
      <c r="C47" s="29"/>
      <c r="D47" s="146"/>
      <c r="E47" s="53"/>
      <c r="F47" s="108" t="e">
        <f>VLOOKUP($E47,[1]基准价格!A:H,3,0)</f>
        <v>#N/A</v>
      </c>
      <c r="G47" s="108" t="e">
        <f>VLOOKUP($E47,[1]基准价格!A:H,4,0)</f>
        <v>#N/A</v>
      </c>
      <c r="H47" s="109" t="e">
        <f>IF(VLOOKUP($E47,[1]基准价格!A:E,5,0)=0,"",VLOOKUP($E47,[1]基准价格!A:E,5,0))</f>
        <v>#N/A</v>
      </c>
      <c r="I47" s="108" t="e">
        <f>VLOOKUP($E47,[1]基准价格!A:F,6,0)</f>
        <v>#N/A</v>
      </c>
      <c r="J47" s="118" t="e">
        <f>VLOOKUP($E47,[1]基准价格!A:G,7,0)</f>
        <v>#N/A</v>
      </c>
      <c r="K47" s="118"/>
      <c r="L47" s="75"/>
      <c r="M47" s="10"/>
      <c r="N47" s="10"/>
      <c r="O47" s="146"/>
      <c r="P47" s="10"/>
      <c r="Q47" s="30" t="e">
        <f>O47*M47*J47</f>
        <v>#N/A</v>
      </c>
      <c r="R47" s="30"/>
      <c r="S47" s="30">
        <f t="shared" ref="S47" si="18">L47*N47*P47</f>
        <v>0</v>
      </c>
      <c r="T47" s="93" t="e">
        <f t="shared" si="15"/>
        <v>#N/A</v>
      </c>
      <c r="U47" s="91"/>
      <c r="V47" s="31"/>
    </row>
    <row r="48" spans="1:64" s="107" customFormat="1" x14ac:dyDescent="0.2">
      <c r="A48" s="28">
        <v>13</v>
      </c>
      <c r="B48" s="174"/>
      <c r="C48" s="146"/>
      <c r="D48" s="146"/>
      <c r="E48" s="52" t="s">
        <v>41</v>
      </c>
      <c r="F48" s="97"/>
      <c r="G48" s="97"/>
      <c r="H48" s="99"/>
      <c r="I48" s="97"/>
      <c r="J48" s="115"/>
      <c r="K48" s="115"/>
      <c r="L48" s="75"/>
      <c r="M48" s="10"/>
      <c r="N48" s="10"/>
      <c r="O48" s="146"/>
      <c r="P48" s="146"/>
      <c r="Q48" s="30">
        <f t="shared" ref="Q48" si="19">O48*M48*J48</f>
        <v>0</v>
      </c>
      <c r="R48" s="30"/>
      <c r="S48" s="30">
        <f t="shared" ref="S48" si="20">L48*N48*P48</f>
        <v>0</v>
      </c>
      <c r="T48" s="93">
        <f t="shared" ref="T48" si="21">S48-Q48</f>
        <v>0</v>
      </c>
      <c r="U48" s="94"/>
      <c r="V48" s="94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</row>
    <row r="49" spans="1:33" s="107" customFormat="1" ht="14" customHeight="1" x14ac:dyDescent="0.2">
      <c r="A49" s="183" t="s">
        <v>38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  <c r="P49" s="116"/>
      <c r="Q49" s="117">
        <f>SUMIF(Q36:Q48,"&lt;&gt;#N/A")</f>
        <v>0</v>
      </c>
      <c r="R49" s="117">
        <f>SUMIF(R36:R48,"&lt;&gt;#N/A")</f>
        <v>0</v>
      </c>
      <c r="S49" s="117">
        <f>SUM(S36:S48)</f>
        <v>0</v>
      </c>
      <c r="T49" s="93">
        <f t="shared" si="3"/>
        <v>0</v>
      </c>
      <c r="U49" s="94"/>
      <c r="V49" s="105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</row>
    <row r="50" spans="1:33" s="107" customFormat="1" ht="14" customHeight="1" x14ac:dyDescent="0.2">
      <c r="A50" s="216" t="s">
        <v>40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8"/>
      <c r="P50" s="124"/>
      <c r="Q50" s="23">
        <f>Q49+Q34+Q18</f>
        <v>11060</v>
      </c>
      <c r="R50" s="23">
        <f>R49+R34+R18</f>
        <v>0</v>
      </c>
      <c r="S50" s="23">
        <f>S18+S34+S49</f>
        <v>0</v>
      </c>
      <c r="T50" s="93">
        <f t="shared" si="3"/>
        <v>-11060</v>
      </c>
      <c r="U50" s="94"/>
      <c r="V50" s="105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</row>
    <row r="51" spans="1:33" s="107" customFormat="1" ht="21" customHeight="1" x14ac:dyDescent="0.2">
      <c r="A51" s="172" t="s">
        <v>918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5"/>
      <c r="U51" s="175"/>
      <c r="V51" s="175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</row>
    <row r="52" spans="1:33" s="106" customFormat="1" x14ac:dyDescent="0.2">
      <c r="A52" s="15" t="s">
        <v>649</v>
      </c>
      <c r="B52" s="15" t="s">
        <v>405</v>
      </c>
      <c r="C52" s="15" t="s">
        <v>19</v>
      </c>
      <c r="D52" s="15" t="s">
        <v>20</v>
      </c>
      <c r="E52" s="33" t="s">
        <v>21</v>
      </c>
      <c r="F52" s="15" t="s">
        <v>22</v>
      </c>
      <c r="G52" s="15" t="s">
        <v>23</v>
      </c>
      <c r="H52" s="78" t="s">
        <v>24</v>
      </c>
      <c r="I52" s="15" t="s">
        <v>25</v>
      </c>
      <c r="J52" s="17" t="s">
        <v>26</v>
      </c>
      <c r="K52" s="17" t="s">
        <v>973</v>
      </c>
      <c r="L52" s="125" t="s">
        <v>27</v>
      </c>
      <c r="M52" s="15" t="s">
        <v>28</v>
      </c>
      <c r="N52" s="125" t="s">
        <v>29</v>
      </c>
      <c r="O52" s="15" t="s">
        <v>30</v>
      </c>
      <c r="P52" s="125" t="s">
        <v>31</v>
      </c>
      <c r="Q52" s="19" t="s">
        <v>32</v>
      </c>
      <c r="R52" s="19"/>
      <c r="S52" s="125" t="s">
        <v>33</v>
      </c>
      <c r="T52" s="19" t="s">
        <v>34</v>
      </c>
      <c r="U52" s="19" t="s">
        <v>35</v>
      </c>
      <c r="V52" s="126" t="s">
        <v>36</v>
      </c>
    </row>
    <row r="53" spans="1:33" s="127" customFormat="1" ht="14" customHeight="1" x14ac:dyDescent="0.2">
      <c r="A53" s="189" t="s">
        <v>701</v>
      </c>
      <c r="B53" s="190"/>
      <c r="C53" s="190"/>
      <c r="D53" s="229"/>
      <c r="E53" s="229"/>
      <c r="F53" s="229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76"/>
      <c r="U53" s="176"/>
      <c r="V53" s="177"/>
    </row>
    <row r="54" spans="1:33" s="129" customFormat="1" ht="28" x14ac:dyDescent="0.2">
      <c r="A54" s="128">
        <v>1</v>
      </c>
      <c r="B54" s="101" t="s">
        <v>957</v>
      </c>
      <c r="C54" s="102" t="s">
        <v>957</v>
      </c>
      <c r="D54" s="146" t="s">
        <v>958</v>
      </c>
      <c r="E54" s="103"/>
      <c r="F54" s="104" t="s">
        <v>919</v>
      </c>
      <c r="G54" s="104" t="s">
        <v>980</v>
      </c>
      <c r="H54" s="82" t="s">
        <v>1061</v>
      </c>
      <c r="I54" s="83" t="s">
        <v>982</v>
      </c>
      <c r="J54" s="84">
        <v>2740</v>
      </c>
      <c r="K54" s="84"/>
      <c r="L54" s="84"/>
      <c r="M54" s="146">
        <v>3</v>
      </c>
      <c r="N54" s="84"/>
      <c r="O54" s="146">
        <v>1</v>
      </c>
      <c r="P54" s="84"/>
      <c r="Q54" s="84">
        <f>J54*M54*O54</f>
        <v>8220</v>
      </c>
      <c r="R54" s="84"/>
      <c r="S54" s="84"/>
      <c r="T54" s="84"/>
      <c r="U54" s="104" t="s">
        <v>1035</v>
      </c>
      <c r="V54" s="149"/>
    </row>
    <row r="55" spans="1:33" s="107" customFormat="1" ht="28" x14ac:dyDescent="0.2">
      <c r="A55" s="128">
        <v>2</v>
      </c>
      <c r="B55" s="101"/>
      <c r="C55" s="102"/>
      <c r="D55" s="156" t="s">
        <v>961</v>
      </c>
      <c r="E55" s="103"/>
      <c r="F55" s="104" t="s">
        <v>1077</v>
      </c>
      <c r="G55" s="104" t="s">
        <v>1022</v>
      </c>
      <c r="H55" s="80" t="s">
        <v>1060</v>
      </c>
      <c r="I55" s="154" t="s">
        <v>962</v>
      </c>
      <c r="J55" s="155">
        <v>4300</v>
      </c>
      <c r="K55" s="84"/>
      <c r="L55" s="102"/>
      <c r="M55" s="156">
        <v>1</v>
      </c>
      <c r="N55" s="156"/>
      <c r="O55" s="156">
        <v>2</v>
      </c>
      <c r="P55" s="156"/>
      <c r="Q55" s="30">
        <f t="shared" ref="Q55" si="22">O55*M55*J55</f>
        <v>8600</v>
      </c>
      <c r="R55" s="30"/>
      <c r="S55" s="30"/>
      <c r="T55" s="93"/>
      <c r="U55" s="100" t="s">
        <v>1079</v>
      </c>
      <c r="V55" s="105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</row>
    <row r="56" spans="1:33" s="129" customFormat="1" ht="42" x14ac:dyDescent="0.2">
      <c r="A56" s="128">
        <v>3</v>
      </c>
      <c r="B56" s="101" t="s">
        <v>957</v>
      </c>
      <c r="C56" s="102" t="s">
        <v>957</v>
      </c>
      <c r="D56" s="156" t="s">
        <v>958</v>
      </c>
      <c r="E56" s="103"/>
      <c r="F56" s="104" t="s">
        <v>919</v>
      </c>
      <c r="G56" s="104" t="s">
        <v>1063</v>
      </c>
      <c r="H56" s="82" t="s">
        <v>1064</v>
      </c>
      <c r="I56" s="83" t="s">
        <v>982</v>
      </c>
      <c r="J56" s="84">
        <v>1940</v>
      </c>
      <c r="K56" s="84"/>
      <c r="L56" s="84"/>
      <c r="M56" s="156">
        <v>2</v>
      </c>
      <c r="N56" s="84"/>
      <c r="O56" s="156">
        <v>1</v>
      </c>
      <c r="P56" s="84"/>
      <c r="Q56" s="84">
        <f>J56*M56*O56</f>
        <v>3880</v>
      </c>
      <c r="R56" s="84"/>
      <c r="S56" s="84"/>
      <c r="T56" s="84"/>
      <c r="U56" s="104" t="s">
        <v>1062</v>
      </c>
      <c r="V56" s="149"/>
    </row>
    <row r="57" spans="1:33" s="129" customFormat="1" ht="42" x14ac:dyDescent="0.2">
      <c r="A57" s="128">
        <v>4</v>
      </c>
      <c r="B57" s="101" t="s">
        <v>957</v>
      </c>
      <c r="C57" s="102" t="s">
        <v>957</v>
      </c>
      <c r="D57" s="156" t="s">
        <v>958</v>
      </c>
      <c r="E57" s="103"/>
      <c r="F57" s="104" t="s">
        <v>919</v>
      </c>
      <c r="G57" s="104" t="s">
        <v>1065</v>
      </c>
      <c r="H57" s="82" t="s">
        <v>1066</v>
      </c>
      <c r="I57" s="83" t="s">
        <v>982</v>
      </c>
      <c r="J57" s="84">
        <v>1650</v>
      </c>
      <c r="K57" s="84"/>
      <c r="L57" s="84"/>
      <c r="M57" s="156">
        <v>1</v>
      </c>
      <c r="N57" s="84"/>
      <c r="O57" s="156">
        <v>1</v>
      </c>
      <c r="P57" s="84"/>
      <c r="Q57" s="84">
        <f>J57*M57*O57</f>
        <v>1650</v>
      </c>
      <c r="R57" s="84"/>
      <c r="S57" s="84"/>
      <c r="T57" s="84"/>
      <c r="U57" s="104" t="s">
        <v>1067</v>
      </c>
      <c r="V57" s="149"/>
    </row>
    <row r="58" spans="1:33" s="107" customFormat="1" ht="28" x14ac:dyDescent="0.2">
      <c r="A58" s="128">
        <v>5</v>
      </c>
      <c r="B58" s="101" t="s">
        <v>957</v>
      </c>
      <c r="C58" s="102" t="s">
        <v>957</v>
      </c>
      <c r="D58" s="146" t="s">
        <v>958</v>
      </c>
      <c r="E58" s="103"/>
      <c r="F58" s="104" t="s">
        <v>981</v>
      </c>
      <c r="G58" s="104" t="s">
        <v>1070</v>
      </c>
      <c r="H58" s="82" t="s">
        <v>1068</v>
      </c>
      <c r="I58" s="83" t="s">
        <v>982</v>
      </c>
      <c r="J58" s="84">
        <v>1066</v>
      </c>
      <c r="K58" s="84"/>
      <c r="L58" s="102"/>
      <c r="M58" s="146">
        <v>1</v>
      </c>
      <c r="N58" s="146"/>
      <c r="O58" s="146">
        <v>1</v>
      </c>
      <c r="P58" s="146"/>
      <c r="Q58" s="30">
        <f>O58*M58*J58</f>
        <v>1066</v>
      </c>
      <c r="R58" s="30"/>
      <c r="S58" s="30"/>
      <c r="T58" s="93"/>
      <c r="U58" s="104" t="s">
        <v>1069</v>
      </c>
      <c r="V58" s="105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</row>
    <row r="59" spans="1:33" s="107" customFormat="1" x14ac:dyDescent="0.2">
      <c r="A59" s="128">
        <v>6</v>
      </c>
      <c r="B59" s="101"/>
      <c r="C59" s="102"/>
      <c r="D59" s="156"/>
      <c r="E59" s="103"/>
      <c r="F59" s="104" t="s">
        <v>981</v>
      </c>
      <c r="G59" s="104" t="s">
        <v>1039</v>
      </c>
      <c r="H59" s="82" t="s">
        <v>1071</v>
      </c>
      <c r="I59" s="83" t="s">
        <v>1036</v>
      </c>
      <c r="J59" s="84">
        <v>1864</v>
      </c>
      <c r="K59" s="84"/>
      <c r="L59" s="102"/>
      <c r="M59" s="156">
        <v>1</v>
      </c>
      <c r="N59" s="156"/>
      <c r="O59" s="156">
        <v>1</v>
      </c>
      <c r="P59" s="156"/>
      <c r="Q59" s="30">
        <f t="shared" ref="Q59:Q61" si="23">O59*M59*J59</f>
        <v>1864</v>
      </c>
      <c r="R59" s="30"/>
      <c r="S59" s="30"/>
      <c r="T59" s="93"/>
      <c r="U59" s="104" t="s">
        <v>1069</v>
      </c>
      <c r="V59" s="105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</row>
    <row r="60" spans="1:33" s="107" customFormat="1" ht="28" x14ac:dyDescent="0.2">
      <c r="A60" s="128">
        <v>7</v>
      </c>
      <c r="B60" s="101" t="s">
        <v>957</v>
      </c>
      <c r="C60" s="102" t="s">
        <v>957</v>
      </c>
      <c r="D60" s="156" t="s">
        <v>958</v>
      </c>
      <c r="E60" s="103"/>
      <c r="F60" s="104" t="s">
        <v>919</v>
      </c>
      <c r="G60" s="104" t="s">
        <v>1072</v>
      </c>
      <c r="H60" s="82" t="s">
        <v>1074</v>
      </c>
      <c r="I60" s="83" t="s">
        <v>982</v>
      </c>
      <c r="J60" s="84">
        <v>2412</v>
      </c>
      <c r="K60" s="84"/>
      <c r="L60" s="102"/>
      <c r="M60" s="156">
        <v>1</v>
      </c>
      <c r="N60" s="156"/>
      <c r="O60" s="156">
        <v>1</v>
      </c>
      <c r="P60" s="156"/>
      <c r="Q60" s="30">
        <f t="shared" si="23"/>
        <v>2412</v>
      </c>
      <c r="R60" s="30"/>
      <c r="S60" s="30"/>
      <c r="T60" s="93"/>
      <c r="U60" s="104" t="s">
        <v>1069</v>
      </c>
      <c r="V60" s="105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</row>
    <row r="61" spans="1:33" s="107" customFormat="1" ht="28" x14ac:dyDescent="0.2">
      <c r="A61" s="128">
        <v>8</v>
      </c>
      <c r="B61" s="101" t="s">
        <v>957</v>
      </c>
      <c r="C61" s="102" t="s">
        <v>957</v>
      </c>
      <c r="D61" s="156" t="s">
        <v>958</v>
      </c>
      <c r="E61" s="103"/>
      <c r="F61" s="104" t="s">
        <v>919</v>
      </c>
      <c r="G61" s="104" t="s">
        <v>1073</v>
      </c>
      <c r="H61" s="82" t="s">
        <v>1075</v>
      </c>
      <c r="I61" s="83" t="s">
        <v>982</v>
      </c>
      <c r="J61" s="84">
        <v>3966</v>
      </c>
      <c r="K61" s="84"/>
      <c r="L61" s="102"/>
      <c r="M61" s="156">
        <v>1</v>
      </c>
      <c r="N61" s="156"/>
      <c r="O61" s="156">
        <v>1</v>
      </c>
      <c r="P61" s="156"/>
      <c r="Q61" s="30">
        <f t="shared" si="23"/>
        <v>3966</v>
      </c>
      <c r="R61" s="30"/>
      <c r="S61" s="30"/>
      <c r="T61" s="93"/>
      <c r="U61" s="104" t="s">
        <v>1069</v>
      </c>
      <c r="V61" s="105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</row>
    <row r="62" spans="1:33" s="107" customFormat="1" ht="28" x14ac:dyDescent="0.2">
      <c r="A62" s="128">
        <v>9</v>
      </c>
      <c r="B62" s="101" t="s">
        <v>957</v>
      </c>
      <c r="C62" s="102" t="s">
        <v>957</v>
      </c>
      <c r="D62" s="146" t="s">
        <v>958</v>
      </c>
      <c r="E62" s="103"/>
      <c r="F62" s="104" t="s">
        <v>919</v>
      </c>
      <c r="G62" s="104" t="s">
        <v>1037</v>
      </c>
      <c r="H62" s="82" t="s">
        <v>1038</v>
      </c>
      <c r="I62" s="83" t="s">
        <v>982</v>
      </c>
      <c r="J62" s="84">
        <v>6090</v>
      </c>
      <c r="K62" s="84"/>
      <c r="L62" s="84"/>
      <c r="M62" s="146">
        <v>1</v>
      </c>
      <c r="N62" s="146"/>
      <c r="O62" s="146">
        <v>1</v>
      </c>
      <c r="P62" s="146"/>
      <c r="Q62" s="30">
        <f t="shared" ref="Q62:Q92" si="24">O62*M62*J62</f>
        <v>6090</v>
      </c>
      <c r="R62" s="30"/>
      <c r="S62" s="30"/>
      <c r="T62" s="93"/>
      <c r="U62" s="104" t="s">
        <v>1045</v>
      </c>
      <c r="V62" s="105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</row>
    <row r="63" spans="1:33" s="107" customFormat="1" x14ac:dyDescent="0.2">
      <c r="A63" s="128">
        <v>10</v>
      </c>
      <c r="B63" s="101" t="s">
        <v>957</v>
      </c>
      <c r="C63" s="102" t="s">
        <v>957</v>
      </c>
      <c r="D63" s="146" t="s">
        <v>958</v>
      </c>
      <c r="E63" s="103"/>
      <c r="F63" s="104" t="s">
        <v>981</v>
      </c>
      <c r="G63" s="92" t="s">
        <v>1041</v>
      </c>
      <c r="H63" s="82" t="s">
        <v>1042</v>
      </c>
      <c r="I63" s="83" t="s">
        <v>1036</v>
      </c>
      <c r="J63" s="84">
        <v>17</v>
      </c>
      <c r="K63" s="84"/>
      <c r="L63" s="102"/>
      <c r="M63" s="146">
        <v>1</v>
      </c>
      <c r="N63" s="146"/>
      <c r="O63" s="146">
        <v>1</v>
      </c>
      <c r="P63" s="146"/>
      <c r="Q63" s="30">
        <f t="shared" ref="Q63" si="25">O63*M63*J63</f>
        <v>17</v>
      </c>
      <c r="R63" s="30"/>
      <c r="S63" s="30"/>
      <c r="T63" s="93"/>
      <c r="U63" s="104" t="s">
        <v>1044</v>
      </c>
      <c r="V63" s="102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</row>
    <row r="64" spans="1:33" s="107" customFormat="1" x14ac:dyDescent="0.2">
      <c r="A64" s="128">
        <v>11</v>
      </c>
      <c r="B64" s="101" t="s">
        <v>957</v>
      </c>
      <c r="C64" s="102" t="s">
        <v>957</v>
      </c>
      <c r="D64" s="146" t="s">
        <v>958</v>
      </c>
      <c r="E64" s="103"/>
      <c r="F64" s="104" t="s">
        <v>1040</v>
      </c>
      <c r="G64" s="92" t="s">
        <v>1043</v>
      </c>
      <c r="H64" s="82" t="s">
        <v>1089</v>
      </c>
      <c r="I64" s="83" t="s">
        <v>1036</v>
      </c>
      <c r="J64" s="84">
        <v>1821</v>
      </c>
      <c r="K64" s="84"/>
      <c r="L64" s="102"/>
      <c r="M64" s="146">
        <v>2</v>
      </c>
      <c r="N64" s="146"/>
      <c r="O64" s="146">
        <v>1</v>
      </c>
      <c r="P64" s="146"/>
      <c r="Q64" s="30">
        <f t="shared" ref="Q64" si="26">O64*M64*J64</f>
        <v>3642</v>
      </c>
      <c r="R64" s="30"/>
      <c r="S64" s="30"/>
      <c r="T64" s="93"/>
      <c r="U64" s="104"/>
      <c r="V64" s="102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</row>
    <row r="65" spans="1:33" s="107" customFormat="1" x14ac:dyDescent="0.2">
      <c r="A65" s="128">
        <v>12</v>
      </c>
      <c r="B65" s="101" t="s">
        <v>957</v>
      </c>
      <c r="C65" s="102" t="s">
        <v>957</v>
      </c>
      <c r="D65" s="146" t="s">
        <v>958</v>
      </c>
      <c r="E65" s="103"/>
      <c r="F65" s="104" t="s">
        <v>1040</v>
      </c>
      <c r="G65" s="92" t="s">
        <v>1039</v>
      </c>
      <c r="H65" s="82" t="s">
        <v>1090</v>
      </c>
      <c r="I65" s="83" t="s">
        <v>1036</v>
      </c>
      <c r="J65" s="84">
        <v>1821</v>
      </c>
      <c r="K65" s="84"/>
      <c r="L65" s="102"/>
      <c r="M65" s="146">
        <v>3</v>
      </c>
      <c r="N65" s="146"/>
      <c r="O65" s="146">
        <v>1</v>
      </c>
      <c r="P65" s="146"/>
      <c r="Q65" s="30">
        <f t="shared" si="24"/>
        <v>5463</v>
      </c>
      <c r="R65" s="30"/>
      <c r="S65" s="30"/>
      <c r="T65" s="93"/>
      <c r="U65" s="104"/>
      <c r="V65" s="102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1:33" s="107" customFormat="1" x14ac:dyDescent="0.2">
      <c r="A66" s="128">
        <v>13</v>
      </c>
      <c r="B66" s="101" t="s">
        <v>957</v>
      </c>
      <c r="C66" s="102" t="s">
        <v>957</v>
      </c>
      <c r="D66" s="156" t="s">
        <v>958</v>
      </c>
      <c r="E66" s="103"/>
      <c r="F66" s="104" t="s">
        <v>1077</v>
      </c>
      <c r="G66" s="92" t="s">
        <v>1083</v>
      </c>
      <c r="H66" s="82" t="s">
        <v>1078</v>
      </c>
      <c r="I66" s="83" t="s">
        <v>982</v>
      </c>
      <c r="J66" s="84">
        <v>4300</v>
      </c>
      <c r="K66" s="84"/>
      <c r="L66" s="102"/>
      <c r="M66" s="156">
        <v>1</v>
      </c>
      <c r="N66" s="156"/>
      <c r="O66" s="156">
        <v>2</v>
      </c>
      <c r="P66" s="156"/>
      <c r="Q66" s="30">
        <f t="shared" si="24"/>
        <v>8600</v>
      </c>
      <c r="R66" s="30"/>
      <c r="S66" s="30"/>
      <c r="T66" s="93"/>
      <c r="U66" s="104" t="s">
        <v>1084</v>
      </c>
      <c r="V66" s="102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1:33" s="107" customFormat="1" ht="28" x14ac:dyDescent="0.2">
      <c r="A67" s="128">
        <v>14</v>
      </c>
      <c r="B67" s="101" t="s">
        <v>957</v>
      </c>
      <c r="C67" s="102" t="s">
        <v>957</v>
      </c>
      <c r="D67" s="156" t="s">
        <v>958</v>
      </c>
      <c r="E67" s="103"/>
      <c r="F67" s="104" t="s">
        <v>1040</v>
      </c>
      <c r="G67" s="92" t="s">
        <v>1081</v>
      </c>
      <c r="H67" s="82" t="s">
        <v>1080</v>
      </c>
      <c r="I67" s="83" t="s">
        <v>982</v>
      </c>
      <c r="J67" s="84">
        <v>3462</v>
      </c>
      <c r="K67" s="84"/>
      <c r="L67" s="102"/>
      <c r="M67" s="156">
        <v>2</v>
      </c>
      <c r="N67" s="156"/>
      <c r="O67" s="156">
        <v>1</v>
      </c>
      <c r="P67" s="156"/>
      <c r="Q67" s="30">
        <f t="shared" si="24"/>
        <v>6924</v>
      </c>
      <c r="R67" s="30"/>
      <c r="S67" s="30"/>
      <c r="T67" s="93"/>
      <c r="U67" s="104"/>
      <c r="V67" s="102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1:33" s="107" customFormat="1" x14ac:dyDescent="0.2">
      <c r="A68" s="128">
        <v>15</v>
      </c>
      <c r="B68" s="101" t="s">
        <v>957</v>
      </c>
      <c r="C68" s="102" t="s">
        <v>957</v>
      </c>
      <c r="D68" s="156" t="s">
        <v>958</v>
      </c>
      <c r="E68" s="103"/>
      <c r="F68" s="104" t="s">
        <v>1077</v>
      </c>
      <c r="G68" s="92" t="s">
        <v>1083</v>
      </c>
      <c r="H68" s="82" t="s">
        <v>1082</v>
      </c>
      <c r="I68" s="83" t="s">
        <v>982</v>
      </c>
      <c r="J68" s="84">
        <v>4300</v>
      </c>
      <c r="K68" s="84"/>
      <c r="L68" s="102"/>
      <c r="M68" s="156">
        <v>1</v>
      </c>
      <c r="N68" s="156"/>
      <c r="O68" s="156">
        <v>2</v>
      </c>
      <c r="P68" s="156"/>
      <c r="Q68" s="30">
        <f t="shared" si="24"/>
        <v>8600</v>
      </c>
      <c r="R68" s="30"/>
      <c r="S68" s="30"/>
      <c r="T68" s="93"/>
      <c r="U68" s="104" t="s">
        <v>1085</v>
      </c>
      <c r="V68" s="102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1:33" s="107" customFormat="1" x14ac:dyDescent="0.2">
      <c r="A69" s="128">
        <v>16</v>
      </c>
      <c r="B69" s="101" t="s">
        <v>957</v>
      </c>
      <c r="C69" s="102" t="s">
        <v>957</v>
      </c>
      <c r="D69" s="156" t="s">
        <v>958</v>
      </c>
      <c r="E69" s="103"/>
      <c r="F69" s="104" t="s">
        <v>1040</v>
      </c>
      <c r="G69" s="92" t="s">
        <v>1081</v>
      </c>
      <c r="H69" s="82" t="s">
        <v>1086</v>
      </c>
      <c r="I69" s="83" t="s">
        <v>982</v>
      </c>
      <c r="J69" s="84">
        <v>3462</v>
      </c>
      <c r="K69" s="84"/>
      <c r="L69" s="102"/>
      <c r="M69" s="156">
        <v>4</v>
      </c>
      <c r="N69" s="156"/>
      <c r="O69" s="156">
        <v>1</v>
      </c>
      <c r="P69" s="156"/>
      <c r="Q69" s="30">
        <f t="shared" si="24"/>
        <v>13848</v>
      </c>
      <c r="R69" s="30"/>
      <c r="S69" s="30"/>
      <c r="T69" s="93"/>
      <c r="U69" s="104"/>
      <c r="V69" s="102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1:33" s="107" customFormat="1" ht="28" x14ac:dyDescent="0.2">
      <c r="A70" s="128">
        <v>17</v>
      </c>
      <c r="B70" s="101" t="s">
        <v>957</v>
      </c>
      <c r="C70" s="102" t="s">
        <v>957</v>
      </c>
      <c r="D70" s="156" t="s">
        <v>958</v>
      </c>
      <c r="E70" s="103"/>
      <c r="F70" s="104" t="s">
        <v>1040</v>
      </c>
      <c r="G70" s="92" t="s">
        <v>1063</v>
      </c>
      <c r="H70" s="82" t="s">
        <v>1087</v>
      </c>
      <c r="I70" s="83" t="s">
        <v>982</v>
      </c>
      <c r="J70" s="84">
        <v>2010</v>
      </c>
      <c r="K70" s="84"/>
      <c r="L70" s="102"/>
      <c r="M70" s="156">
        <v>5</v>
      </c>
      <c r="N70" s="156"/>
      <c r="O70" s="156">
        <v>1</v>
      </c>
      <c r="P70" s="156"/>
      <c r="Q70" s="30">
        <f t="shared" si="24"/>
        <v>10050</v>
      </c>
      <c r="R70" s="30"/>
      <c r="S70" s="30"/>
      <c r="T70" s="93"/>
      <c r="U70" s="104" t="s">
        <v>1088</v>
      </c>
      <c r="V70" s="102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1:33" s="107" customFormat="1" ht="28" x14ac:dyDescent="0.2">
      <c r="A71" s="128">
        <v>18</v>
      </c>
      <c r="B71" s="101" t="s">
        <v>957</v>
      </c>
      <c r="C71" s="102" t="s">
        <v>957</v>
      </c>
      <c r="D71" s="156" t="s">
        <v>958</v>
      </c>
      <c r="E71" s="103"/>
      <c r="F71" s="104" t="s">
        <v>1040</v>
      </c>
      <c r="G71" s="92" t="s">
        <v>1070</v>
      </c>
      <c r="H71" s="82" t="s">
        <v>1092</v>
      </c>
      <c r="I71" s="83" t="s">
        <v>1091</v>
      </c>
      <c r="J71" s="84">
        <v>7880</v>
      </c>
      <c r="K71" s="84"/>
      <c r="L71" s="102"/>
      <c r="M71" s="156">
        <v>2</v>
      </c>
      <c r="N71" s="156"/>
      <c r="O71" s="156">
        <v>1</v>
      </c>
      <c r="P71" s="156"/>
      <c r="Q71" s="30">
        <f t="shared" si="24"/>
        <v>15760</v>
      </c>
      <c r="R71" s="30"/>
      <c r="S71" s="30"/>
      <c r="T71" s="93"/>
      <c r="U71" s="104" t="s">
        <v>1093</v>
      </c>
      <c r="V71" s="102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1:33" s="107" customFormat="1" ht="28" x14ac:dyDescent="0.2">
      <c r="A72" s="128">
        <v>19</v>
      </c>
      <c r="B72" s="101" t="s">
        <v>957</v>
      </c>
      <c r="C72" s="102" t="s">
        <v>957</v>
      </c>
      <c r="D72" s="156" t="s">
        <v>958</v>
      </c>
      <c r="E72" s="103"/>
      <c r="F72" s="104" t="s">
        <v>1040</v>
      </c>
      <c r="G72" s="92" t="s">
        <v>1070</v>
      </c>
      <c r="H72" s="82" t="s">
        <v>1094</v>
      </c>
      <c r="I72" s="83" t="s">
        <v>1091</v>
      </c>
      <c r="J72" s="84">
        <v>3320</v>
      </c>
      <c r="K72" s="84"/>
      <c r="L72" s="102"/>
      <c r="M72" s="156">
        <v>3</v>
      </c>
      <c r="N72" s="156"/>
      <c r="O72" s="156">
        <v>1</v>
      </c>
      <c r="P72" s="156"/>
      <c r="Q72" s="30">
        <f t="shared" si="24"/>
        <v>9960</v>
      </c>
      <c r="R72" s="30"/>
      <c r="S72" s="30"/>
      <c r="T72" s="93"/>
      <c r="U72" s="104" t="s">
        <v>1093</v>
      </c>
      <c r="V72" s="102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1:33" s="107" customFormat="1" ht="28" x14ac:dyDescent="0.2">
      <c r="A73" s="128">
        <v>20</v>
      </c>
      <c r="B73" s="158" t="s">
        <v>1095</v>
      </c>
      <c r="C73" s="159" t="s">
        <v>1095</v>
      </c>
      <c r="D73" s="160" t="s">
        <v>1096</v>
      </c>
      <c r="E73" s="161"/>
      <c r="F73" s="162" t="s">
        <v>919</v>
      </c>
      <c r="G73" s="92" t="s">
        <v>1097</v>
      </c>
      <c r="H73" s="82" t="s">
        <v>1099</v>
      </c>
      <c r="I73" s="83" t="s">
        <v>1098</v>
      </c>
      <c r="J73" s="84">
        <v>1500</v>
      </c>
      <c r="K73" s="84"/>
      <c r="L73" s="102"/>
      <c r="M73" s="156">
        <v>1</v>
      </c>
      <c r="N73" s="156"/>
      <c r="O73" s="156">
        <v>1</v>
      </c>
      <c r="P73" s="156"/>
      <c r="Q73" s="30">
        <f t="shared" si="24"/>
        <v>1500</v>
      </c>
      <c r="R73" s="30"/>
      <c r="S73" s="30"/>
      <c r="T73" s="93"/>
      <c r="U73" s="104" t="s">
        <v>1100</v>
      </c>
      <c r="V73" s="102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1:33" s="129" customFormat="1" ht="56" x14ac:dyDescent="0.2">
      <c r="A74" s="128">
        <v>21</v>
      </c>
      <c r="B74" s="101" t="s">
        <v>957</v>
      </c>
      <c r="C74" s="102" t="s">
        <v>957</v>
      </c>
      <c r="D74" s="146" t="s">
        <v>958</v>
      </c>
      <c r="E74" s="103"/>
      <c r="F74" s="104" t="s">
        <v>919</v>
      </c>
      <c r="G74" s="104" t="s">
        <v>980</v>
      </c>
      <c r="H74" s="82" t="s">
        <v>1076</v>
      </c>
      <c r="I74" s="83" t="s">
        <v>982</v>
      </c>
      <c r="J74" s="84">
        <v>7700</v>
      </c>
      <c r="K74" s="84"/>
      <c r="L74" s="84"/>
      <c r="M74" s="146">
        <v>3</v>
      </c>
      <c r="N74" s="84"/>
      <c r="O74" s="146">
        <v>1</v>
      </c>
      <c r="P74" s="84"/>
      <c r="Q74" s="84">
        <f>J74*M74*O74</f>
        <v>23100</v>
      </c>
      <c r="R74" s="84"/>
      <c r="S74" s="84"/>
      <c r="T74" s="84"/>
      <c r="U74" s="141" t="s">
        <v>1047</v>
      </c>
      <c r="V74" s="149"/>
    </row>
    <row r="75" spans="1:33" s="107" customFormat="1" ht="42" x14ac:dyDescent="0.2">
      <c r="A75" s="128">
        <v>22</v>
      </c>
      <c r="B75" s="101" t="s">
        <v>957</v>
      </c>
      <c r="C75" s="102" t="s">
        <v>957</v>
      </c>
      <c r="D75" s="146" t="s">
        <v>958</v>
      </c>
      <c r="E75" s="103"/>
      <c r="F75" s="104" t="s">
        <v>919</v>
      </c>
      <c r="G75" s="104" t="s">
        <v>980</v>
      </c>
      <c r="H75" s="82" t="s">
        <v>1104</v>
      </c>
      <c r="I75" s="83" t="s">
        <v>982</v>
      </c>
      <c r="J75" s="84">
        <v>3462</v>
      </c>
      <c r="K75" s="84"/>
      <c r="L75" s="102"/>
      <c r="M75" s="146">
        <v>8</v>
      </c>
      <c r="N75" s="146"/>
      <c r="O75" s="146">
        <v>1</v>
      </c>
      <c r="P75" s="146"/>
      <c r="Q75" s="30">
        <f>O75*M75*J75</f>
        <v>27696</v>
      </c>
      <c r="R75" s="30"/>
      <c r="S75" s="30"/>
      <c r="T75" s="93"/>
      <c r="U75" s="141" t="s">
        <v>1047</v>
      </c>
      <c r="V75" s="105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1:33" s="107" customFormat="1" ht="42" x14ac:dyDescent="0.2">
      <c r="A76" s="128">
        <v>23</v>
      </c>
      <c r="B76" s="101" t="s">
        <v>957</v>
      </c>
      <c r="C76" s="102" t="s">
        <v>957</v>
      </c>
      <c r="D76" s="146" t="s">
        <v>958</v>
      </c>
      <c r="E76" s="103"/>
      <c r="F76" s="104" t="s">
        <v>919</v>
      </c>
      <c r="G76" s="104" t="s">
        <v>980</v>
      </c>
      <c r="H76" s="82" t="s">
        <v>1046</v>
      </c>
      <c r="I76" s="83" t="s">
        <v>982</v>
      </c>
      <c r="J76" s="84">
        <v>6810</v>
      </c>
      <c r="K76" s="84"/>
      <c r="L76" s="84"/>
      <c r="M76" s="146">
        <v>7</v>
      </c>
      <c r="N76" s="146"/>
      <c r="O76" s="146">
        <v>1</v>
      </c>
      <c r="P76" s="146"/>
      <c r="Q76" s="30">
        <f t="shared" ref="Q76" si="27">O76*M76*J76</f>
        <v>47670</v>
      </c>
      <c r="R76" s="30"/>
      <c r="S76" s="30"/>
      <c r="T76" s="93"/>
      <c r="U76" s="141" t="s">
        <v>1047</v>
      </c>
      <c r="V76" s="105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</row>
    <row r="77" spans="1:33" s="107" customFormat="1" x14ac:dyDescent="0.2">
      <c r="A77" s="128">
        <v>24</v>
      </c>
      <c r="B77" s="101" t="s">
        <v>957</v>
      </c>
      <c r="C77" s="102" t="s">
        <v>957</v>
      </c>
      <c r="D77" s="146" t="s">
        <v>958</v>
      </c>
      <c r="E77" s="103"/>
      <c r="F77" s="104" t="s">
        <v>919</v>
      </c>
      <c r="G77" s="104" t="s">
        <v>980</v>
      </c>
      <c r="H77" s="82" t="s">
        <v>1048</v>
      </c>
      <c r="I77" s="83" t="s">
        <v>982</v>
      </c>
      <c r="J77" s="84">
        <v>3462</v>
      </c>
      <c r="K77" s="84"/>
      <c r="L77" s="84"/>
      <c r="M77" s="146">
        <v>38</v>
      </c>
      <c r="N77" s="146"/>
      <c r="O77" s="146">
        <v>1</v>
      </c>
      <c r="P77" s="146"/>
      <c r="Q77" s="30">
        <f t="shared" ref="Q77" si="28">O77*M77*J77</f>
        <v>131556</v>
      </c>
      <c r="R77" s="30"/>
      <c r="S77" s="30"/>
      <c r="T77" s="93"/>
      <c r="U77" s="141" t="s">
        <v>1047</v>
      </c>
      <c r="V77" s="105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1:33" s="129" customFormat="1" x14ac:dyDescent="0.2">
      <c r="A78" s="128">
        <v>25</v>
      </c>
      <c r="B78" s="101" t="s">
        <v>957</v>
      </c>
      <c r="C78" s="102" t="s">
        <v>957</v>
      </c>
      <c r="D78" s="146" t="s">
        <v>958</v>
      </c>
      <c r="E78" s="103"/>
      <c r="F78" s="104" t="s">
        <v>919</v>
      </c>
      <c r="G78" s="104" t="s">
        <v>980</v>
      </c>
      <c r="H78" s="82" t="s">
        <v>1101</v>
      </c>
      <c r="I78" s="83" t="s">
        <v>982</v>
      </c>
      <c r="J78" s="84">
        <v>2740</v>
      </c>
      <c r="K78" s="84"/>
      <c r="L78" s="84"/>
      <c r="M78" s="146">
        <v>2</v>
      </c>
      <c r="N78" s="84"/>
      <c r="O78" s="146">
        <v>1</v>
      </c>
      <c r="P78" s="84"/>
      <c r="Q78" s="84">
        <f>J78*M78*O78</f>
        <v>5480</v>
      </c>
      <c r="R78" s="84"/>
      <c r="S78" s="84"/>
      <c r="T78" s="84"/>
      <c r="U78" s="141" t="s">
        <v>1102</v>
      </c>
      <c r="V78" s="149"/>
    </row>
    <row r="79" spans="1:33" s="107" customFormat="1" x14ac:dyDescent="0.2">
      <c r="A79" s="128">
        <v>26</v>
      </c>
      <c r="B79" s="101" t="s">
        <v>957</v>
      </c>
      <c r="C79" s="102" t="s">
        <v>957</v>
      </c>
      <c r="D79" s="146" t="s">
        <v>958</v>
      </c>
      <c r="E79" s="103"/>
      <c r="F79" s="104" t="s">
        <v>919</v>
      </c>
      <c r="G79" s="104" t="s">
        <v>980</v>
      </c>
      <c r="H79" s="82" t="s">
        <v>1103</v>
      </c>
      <c r="I79" s="83" t="s">
        <v>982</v>
      </c>
      <c r="J79" s="84">
        <v>2740</v>
      </c>
      <c r="K79" s="84"/>
      <c r="L79" s="102"/>
      <c r="M79" s="146">
        <v>4</v>
      </c>
      <c r="N79" s="146"/>
      <c r="O79" s="146">
        <v>1</v>
      </c>
      <c r="P79" s="146"/>
      <c r="Q79" s="30">
        <f>O79*M79*J79</f>
        <v>10960</v>
      </c>
      <c r="R79" s="30"/>
      <c r="S79" s="30"/>
      <c r="T79" s="93"/>
      <c r="U79" s="104" t="s">
        <v>1049</v>
      </c>
      <c r="V79" s="105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1:33" s="107" customFormat="1" x14ac:dyDescent="0.2">
      <c r="A80" s="128">
        <v>27</v>
      </c>
      <c r="B80" s="101" t="s">
        <v>957</v>
      </c>
      <c r="C80" s="102" t="s">
        <v>957</v>
      </c>
      <c r="D80" s="146" t="s">
        <v>958</v>
      </c>
      <c r="E80" s="103"/>
      <c r="F80" s="104" t="s">
        <v>1040</v>
      </c>
      <c r="G80" s="104" t="s">
        <v>980</v>
      </c>
      <c r="H80" s="82" t="s">
        <v>1105</v>
      </c>
      <c r="I80" s="83" t="s">
        <v>982</v>
      </c>
      <c r="J80" s="84">
        <v>2740</v>
      </c>
      <c r="K80" s="84"/>
      <c r="L80" s="102"/>
      <c r="M80" s="146">
        <v>1</v>
      </c>
      <c r="N80" s="146"/>
      <c r="O80" s="146">
        <v>1</v>
      </c>
      <c r="P80" s="146"/>
      <c r="Q80" s="30">
        <f>O80*M80*J80</f>
        <v>2740</v>
      </c>
      <c r="R80" s="30"/>
      <c r="S80" s="30"/>
      <c r="T80" s="93"/>
      <c r="U80" s="104" t="s">
        <v>1106</v>
      </c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</row>
    <row r="81" spans="1:33" s="129" customFormat="1" x14ac:dyDescent="0.2">
      <c r="A81" s="128">
        <v>28</v>
      </c>
      <c r="B81" s="101" t="s">
        <v>957</v>
      </c>
      <c r="C81" s="102" t="s">
        <v>957</v>
      </c>
      <c r="D81" s="146" t="s">
        <v>958</v>
      </c>
      <c r="E81" s="103"/>
      <c r="F81" s="104" t="s">
        <v>919</v>
      </c>
      <c r="G81" s="104" t="s">
        <v>980</v>
      </c>
      <c r="H81" s="82" t="s">
        <v>1109</v>
      </c>
      <c r="I81" s="83" t="s">
        <v>982</v>
      </c>
      <c r="J81" s="84">
        <v>2740</v>
      </c>
      <c r="K81" s="84"/>
      <c r="L81" s="84"/>
      <c r="M81" s="146">
        <v>2</v>
      </c>
      <c r="N81" s="84"/>
      <c r="O81" s="146">
        <v>1</v>
      </c>
      <c r="P81" s="84"/>
      <c r="Q81" s="84">
        <f>J81*M81*O81</f>
        <v>5480</v>
      </c>
      <c r="R81" s="84"/>
      <c r="S81" s="84"/>
      <c r="T81" s="84"/>
      <c r="U81" s="104" t="s">
        <v>1106</v>
      </c>
      <c r="V81" s="149"/>
    </row>
    <row r="82" spans="1:33" s="129" customFormat="1" ht="28" x14ac:dyDescent="0.2">
      <c r="A82" s="128">
        <v>29</v>
      </c>
      <c r="B82" s="101" t="s">
        <v>957</v>
      </c>
      <c r="C82" s="102" t="s">
        <v>957</v>
      </c>
      <c r="D82" s="146" t="s">
        <v>958</v>
      </c>
      <c r="E82" s="103"/>
      <c r="F82" s="104" t="s">
        <v>919</v>
      </c>
      <c r="G82" s="104" t="s">
        <v>1051</v>
      </c>
      <c r="H82" s="82" t="s">
        <v>1052</v>
      </c>
      <c r="I82" s="83" t="s">
        <v>982</v>
      </c>
      <c r="J82" s="84">
        <v>3364</v>
      </c>
      <c r="K82" s="84"/>
      <c r="L82" s="84"/>
      <c r="M82" s="146">
        <v>2</v>
      </c>
      <c r="N82" s="84"/>
      <c r="O82" s="146">
        <v>1</v>
      </c>
      <c r="P82" s="84"/>
      <c r="Q82" s="84">
        <f t="shared" ref="Q82:Q85" si="29">J82*M82*O82</f>
        <v>6728</v>
      </c>
      <c r="R82" s="84"/>
      <c r="S82" s="84"/>
      <c r="T82" s="84"/>
      <c r="U82" s="141" t="s">
        <v>1047</v>
      </c>
      <c r="V82" s="149"/>
    </row>
    <row r="83" spans="1:33" s="107" customFormat="1" ht="28" x14ac:dyDescent="0.2">
      <c r="A83" s="128">
        <v>30</v>
      </c>
      <c r="B83" s="101" t="s">
        <v>957</v>
      </c>
      <c r="C83" s="102" t="s">
        <v>957</v>
      </c>
      <c r="D83" s="146" t="s">
        <v>958</v>
      </c>
      <c r="E83" s="103"/>
      <c r="F83" s="104" t="s">
        <v>919</v>
      </c>
      <c r="G83" s="104" t="s">
        <v>980</v>
      </c>
      <c r="H83" s="82" t="s">
        <v>1053</v>
      </c>
      <c r="I83" s="83" t="s">
        <v>982</v>
      </c>
      <c r="J83" s="84">
        <v>3462</v>
      </c>
      <c r="K83" s="84"/>
      <c r="L83" s="102"/>
      <c r="M83" s="146">
        <v>5</v>
      </c>
      <c r="N83" s="146"/>
      <c r="O83" s="146">
        <v>1</v>
      </c>
      <c r="P83" s="146"/>
      <c r="Q83" s="84">
        <f t="shared" si="29"/>
        <v>17310</v>
      </c>
      <c r="R83" s="30"/>
      <c r="S83" s="30"/>
      <c r="T83" s="93"/>
      <c r="U83" s="141" t="s">
        <v>1047</v>
      </c>
      <c r="V83" s="102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</row>
    <row r="84" spans="1:33" s="107" customFormat="1" ht="28" x14ac:dyDescent="0.2">
      <c r="A84" s="128">
        <v>31</v>
      </c>
      <c r="B84" s="101" t="s">
        <v>957</v>
      </c>
      <c r="C84" s="102" t="s">
        <v>957</v>
      </c>
      <c r="D84" s="146" t="s">
        <v>958</v>
      </c>
      <c r="E84" s="103"/>
      <c r="F84" s="104" t="s">
        <v>1040</v>
      </c>
      <c r="G84" s="104" t="s">
        <v>1054</v>
      </c>
      <c r="H84" s="82" t="s">
        <v>1107</v>
      </c>
      <c r="I84" s="83" t="s">
        <v>982</v>
      </c>
      <c r="J84" s="84">
        <v>1180</v>
      </c>
      <c r="K84" s="84"/>
      <c r="L84" s="102"/>
      <c r="M84" s="146">
        <v>2</v>
      </c>
      <c r="N84" s="146"/>
      <c r="O84" s="146">
        <v>1</v>
      </c>
      <c r="P84" s="146"/>
      <c r="Q84" s="84">
        <f t="shared" si="29"/>
        <v>2360</v>
      </c>
      <c r="R84" s="30"/>
      <c r="S84" s="30"/>
      <c r="T84" s="93"/>
      <c r="U84" s="104" t="s">
        <v>1108</v>
      </c>
      <c r="V84" s="102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</row>
    <row r="85" spans="1:33" s="107" customFormat="1" x14ac:dyDescent="0.2">
      <c r="A85" s="128">
        <v>32</v>
      </c>
      <c r="B85" s="101" t="s">
        <v>957</v>
      </c>
      <c r="C85" s="102" t="s">
        <v>957</v>
      </c>
      <c r="D85" s="146" t="s">
        <v>958</v>
      </c>
      <c r="E85" s="103"/>
      <c r="F85" s="104" t="s">
        <v>1050</v>
      </c>
      <c r="G85" s="104" t="s">
        <v>1056</v>
      </c>
      <c r="H85" s="82" t="s">
        <v>1055</v>
      </c>
      <c r="I85" s="83" t="s">
        <v>982</v>
      </c>
      <c r="J85" s="84">
        <v>530</v>
      </c>
      <c r="K85" s="84"/>
      <c r="L85" s="102"/>
      <c r="M85" s="146">
        <v>2</v>
      </c>
      <c r="N85" s="146"/>
      <c r="O85" s="146">
        <v>1</v>
      </c>
      <c r="P85" s="146"/>
      <c r="Q85" s="84">
        <f t="shared" si="29"/>
        <v>1060</v>
      </c>
      <c r="R85" s="30"/>
      <c r="S85" s="30"/>
      <c r="T85" s="93"/>
      <c r="U85" s="141" t="s">
        <v>1110</v>
      </c>
      <c r="V85" s="102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1:33" s="107" customFormat="1" ht="28" x14ac:dyDescent="0.2">
      <c r="A86" s="128">
        <v>33</v>
      </c>
      <c r="B86" s="101" t="s">
        <v>957</v>
      </c>
      <c r="C86" s="102" t="s">
        <v>957</v>
      </c>
      <c r="D86" s="146" t="s">
        <v>958</v>
      </c>
      <c r="E86" s="103"/>
      <c r="F86" s="104" t="s">
        <v>919</v>
      </c>
      <c r="G86" s="104" t="s">
        <v>980</v>
      </c>
      <c r="H86" s="82" t="s">
        <v>1057</v>
      </c>
      <c r="I86" s="83" t="s">
        <v>982</v>
      </c>
      <c r="J86" s="84">
        <v>3462</v>
      </c>
      <c r="K86" s="84"/>
      <c r="L86" s="102"/>
      <c r="M86" s="146">
        <v>2</v>
      </c>
      <c r="N86" s="146"/>
      <c r="O86" s="146">
        <v>1</v>
      </c>
      <c r="P86" s="146"/>
      <c r="Q86" s="84">
        <f t="shared" ref="Q86" si="30">J86*M86*O86</f>
        <v>6924</v>
      </c>
      <c r="R86" s="30"/>
      <c r="S86" s="30"/>
      <c r="T86" s="93"/>
      <c r="U86" s="141" t="s">
        <v>1047</v>
      </c>
      <c r="V86" s="102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1:33" s="107" customFormat="1" x14ac:dyDescent="0.2">
      <c r="A87" s="128">
        <v>34</v>
      </c>
      <c r="B87" s="101" t="s">
        <v>957</v>
      </c>
      <c r="C87" s="102" t="s">
        <v>957</v>
      </c>
      <c r="D87" s="146" t="s">
        <v>947</v>
      </c>
      <c r="E87" s="103"/>
      <c r="F87" s="104" t="s">
        <v>959</v>
      </c>
      <c r="G87" s="104" t="s">
        <v>983</v>
      </c>
      <c r="H87" s="82" t="s">
        <v>1116</v>
      </c>
      <c r="I87" s="83" t="s">
        <v>960</v>
      </c>
      <c r="J87" s="84">
        <v>1300</v>
      </c>
      <c r="K87" s="84"/>
      <c r="L87" s="102"/>
      <c r="M87" s="146">
        <v>5</v>
      </c>
      <c r="N87" s="146"/>
      <c r="O87" s="146">
        <v>1</v>
      </c>
      <c r="P87" s="146"/>
      <c r="Q87" s="30">
        <f t="shared" ref="Q87" si="31">O87*M87*J87</f>
        <v>6500</v>
      </c>
      <c r="R87" s="30"/>
      <c r="S87" s="30"/>
      <c r="T87" s="93"/>
      <c r="U87" s="94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1:33" s="107" customFormat="1" x14ac:dyDescent="0.2">
      <c r="A88" s="128">
        <v>35</v>
      </c>
      <c r="B88" s="101" t="s">
        <v>957</v>
      </c>
      <c r="C88" s="102" t="s">
        <v>957</v>
      </c>
      <c r="D88" s="146" t="s">
        <v>947</v>
      </c>
      <c r="E88" s="103"/>
      <c r="F88" s="104" t="s">
        <v>959</v>
      </c>
      <c r="G88" s="104" t="s">
        <v>983</v>
      </c>
      <c r="H88" s="82" t="s">
        <v>1117</v>
      </c>
      <c r="I88" s="83" t="s">
        <v>960</v>
      </c>
      <c r="J88" s="84">
        <v>1300</v>
      </c>
      <c r="K88" s="84"/>
      <c r="L88" s="102"/>
      <c r="M88" s="146">
        <v>42</v>
      </c>
      <c r="N88" s="146"/>
      <c r="O88" s="146">
        <v>1</v>
      </c>
      <c r="P88" s="146"/>
      <c r="Q88" s="30">
        <f t="shared" si="24"/>
        <v>54600</v>
      </c>
      <c r="R88" s="30"/>
      <c r="S88" s="30"/>
      <c r="T88" s="93"/>
      <c r="U88" s="94"/>
      <c r="V88" s="105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1:33" s="107" customFormat="1" x14ac:dyDescent="0.2">
      <c r="A89" s="128">
        <v>36</v>
      </c>
      <c r="B89" s="101" t="s">
        <v>957</v>
      </c>
      <c r="C89" s="102" t="s">
        <v>957</v>
      </c>
      <c r="D89" s="146" t="s">
        <v>947</v>
      </c>
      <c r="E89" s="103"/>
      <c r="F89" s="104" t="s">
        <v>959</v>
      </c>
      <c r="G89" s="104" t="s">
        <v>983</v>
      </c>
      <c r="H89" s="82" t="s">
        <v>1118</v>
      </c>
      <c r="I89" s="97" t="s">
        <v>960</v>
      </c>
      <c r="J89" s="142">
        <v>750</v>
      </c>
      <c r="K89" s="84"/>
      <c r="L89" s="102"/>
      <c r="M89" s="146">
        <v>110</v>
      </c>
      <c r="N89" s="146"/>
      <c r="O89" s="146">
        <v>1</v>
      </c>
      <c r="P89" s="146"/>
      <c r="Q89" s="30">
        <f t="shared" si="24"/>
        <v>82500</v>
      </c>
      <c r="R89" s="30"/>
      <c r="S89" s="30"/>
      <c r="T89" s="93"/>
      <c r="U89" s="94"/>
      <c r="V89" s="105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1:33" s="107" customFormat="1" x14ac:dyDescent="0.2">
      <c r="A90" s="128">
        <v>37</v>
      </c>
      <c r="B90" s="101" t="s">
        <v>957</v>
      </c>
      <c r="C90" s="102" t="s">
        <v>957</v>
      </c>
      <c r="D90" s="146" t="s">
        <v>947</v>
      </c>
      <c r="E90" s="103"/>
      <c r="F90" s="104" t="s">
        <v>959</v>
      </c>
      <c r="G90" s="104" t="s">
        <v>983</v>
      </c>
      <c r="H90" s="82" t="s">
        <v>1119</v>
      </c>
      <c r="I90" s="97" t="s">
        <v>960</v>
      </c>
      <c r="J90" s="142">
        <v>1550</v>
      </c>
      <c r="K90" s="84"/>
      <c r="L90" s="102"/>
      <c r="M90" s="146">
        <v>56</v>
      </c>
      <c r="N90" s="146"/>
      <c r="O90" s="146">
        <v>1</v>
      </c>
      <c r="P90" s="146"/>
      <c r="Q90" s="30">
        <f t="shared" si="24"/>
        <v>86800</v>
      </c>
      <c r="R90" s="30"/>
      <c r="S90" s="30"/>
      <c r="T90" s="93"/>
      <c r="U90" s="94"/>
      <c r="V90" s="105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1:33" s="107" customFormat="1" x14ac:dyDescent="0.2">
      <c r="A91" s="128">
        <v>38</v>
      </c>
      <c r="B91" s="101" t="s">
        <v>957</v>
      </c>
      <c r="C91" s="102" t="s">
        <v>957</v>
      </c>
      <c r="D91" s="146" t="s">
        <v>947</v>
      </c>
      <c r="E91" s="103"/>
      <c r="F91" s="104" t="s">
        <v>959</v>
      </c>
      <c r="G91" s="104" t="s">
        <v>983</v>
      </c>
      <c r="H91" s="82" t="s">
        <v>1120</v>
      </c>
      <c r="I91" s="83" t="s">
        <v>960</v>
      </c>
      <c r="J91" s="84">
        <v>2250</v>
      </c>
      <c r="K91" s="84"/>
      <c r="L91" s="102"/>
      <c r="M91" s="146">
        <v>2</v>
      </c>
      <c r="N91" s="146"/>
      <c r="O91" s="146">
        <v>2</v>
      </c>
      <c r="P91" s="146"/>
      <c r="Q91" s="30">
        <f t="shared" si="24"/>
        <v>9000</v>
      </c>
      <c r="R91" s="30"/>
      <c r="S91" s="30"/>
      <c r="T91" s="93"/>
      <c r="U91" s="94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1:33" s="107" customFormat="1" x14ac:dyDescent="0.2">
      <c r="A92" s="128">
        <v>39</v>
      </c>
      <c r="B92" s="101" t="s">
        <v>957</v>
      </c>
      <c r="C92" s="102" t="s">
        <v>957</v>
      </c>
      <c r="D92" s="146" t="s">
        <v>947</v>
      </c>
      <c r="E92" s="103"/>
      <c r="F92" s="104" t="s">
        <v>959</v>
      </c>
      <c r="G92" s="104" t="s">
        <v>984</v>
      </c>
      <c r="H92" s="82" t="s">
        <v>1012</v>
      </c>
      <c r="I92" s="83" t="s">
        <v>960</v>
      </c>
      <c r="J92" s="84">
        <v>750</v>
      </c>
      <c r="K92" s="84"/>
      <c r="L92" s="102"/>
      <c r="M92" s="146">
        <v>13</v>
      </c>
      <c r="N92" s="146"/>
      <c r="O92" s="146">
        <v>1</v>
      </c>
      <c r="P92" s="146"/>
      <c r="Q92" s="30">
        <f t="shared" si="24"/>
        <v>9750</v>
      </c>
      <c r="R92" s="30"/>
      <c r="S92" s="30"/>
      <c r="T92" s="93"/>
      <c r="U92" s="94"/>
      <c r="V92" s="10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1:33" s="107" customFormat="1" ht="28" x14ac:dyDescent="0.2">
      <c r="A93" s="128">
        <v>40</v>
      </c>
      <c r="B93" s="101" t="s">
        <v>957</v>
      </c>
      <c r="C93" s="102" t="s">
        <v>957</v>
      </c>
      <c r="D93" s="146" t="s">
        <v>961</v>
      </c>
      <c r="E93" s="103"/>
      <c r="F93" s="146" t="s">
        <v>961</v>
      </c>
      <c r="G93" s="104" t="s">
        <v>985</v>
      </c>
      <c r="H93" s="82" t="s">
        <v>1014</v>
      </c>
      <c r="I93" s="83" t="s">
        <v>962</v>
      </c>
      <c r="J93" s="84">
        <v>850</v>
      </c>
      <c r="K93" s="84"/>
      <c r="L93" s="102"/>
      <c r="M93" s="146">
        <v>7</v>
      </c>
      <c r="N93" s="146"/>
      <c r="O93" s="146">
        <v>1</v>
      </c>
      <c r="P93" s="146"/>
      <c r="Q93" s="30">
        <f t="shared" ref="Q93:Q114" si="32">O93*M93*J93</f>
        <v>5950</v>
      </c>
      <c r="R93" s="30"/>
      <c r="S93" s="30"/>
      <c r="T93" s="93"/>
      <c r="U93" s="100" t="s">
        <v>1033</v>
      </c>
      <c r="V93" s="105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1:33" s="107" customFormat="1" ht="28" x14ac:dyDescent="0.2">
      <c r="A94" s="128">
        <v>41</v>
      </c>
      <c r="B94" s="101" t="s">
        <v>957</v>
      </c>
      <c r="C94" s="102" t="s">
        <v>957</v>
      </c>
      <c r="D94" s="146" t="s">
        <v>961</v>
      </c>
      <c r="E94" s="103"/>
      <c r="F94" s="146" t="s">
        <v>961</v>
      </c>
      <c r="G94" s="104" t="s">
        <v>986</v>
      </c>
      <c r="H94" s="82" t="s">
        <v>1015</v>
      </c>
      <c r="I94" s="83" t="s">
        <v>962</v>
      </c>
      <c r="J94" s="84">
        <v>850</v>
      </c>
      <c r="K94" s="84"/>
      <c r="L94" s="102"/>
      <c r="M94" s="146">
        <v>7</v>
      </c>
      <c r="N94" s="146"/>
      <c r="O94" s="146">
        <v>1</v>
      </c>
      <c r="P94" s="146"/>
      <c r="Q94" s="30">
        <f t="shared" si="32"/>
        <v>5950</v>
      </c>
      <c r="R94" s="30"/>
      <c r="S94" s="30"/>
      <c r="T94" s="93"/>
      <c r="U94" s="100" t="s">
        <v>1033</v>
      </c>
      <c r="V94" s="105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1:33" s="107" customFormat="1" ht="28" x14ac:dyDescent="0.2">
      <c r="A95" s="128">
        <v>42</v>
      </c>
      <c r="B95" s="101" t="s">
        <v>957</v>
      </c>
      <c r="C95" s="102" t="s">
        <v>957</v>
      </c>
      <c r="D95" s="146" t="s">
        <v>961</v>
      </c>
      <c r="E95" s="103"/>
      <c r="F95" s="146" t="s">
        <v>961</v>
      </c>
      <c r="G95" s="104" t="s">
        <v>985</v>
      </c>
      <c r="H95" s="82" t="s">
        <v>1013</v>
      </c>
      <c r="I95" s="83" t="s">
        <v>962</v>
      </c>
      <c r="J95" s="84">
        <v>850</v>
      </c>
      <c r="K95" s="84"/>
      <c r="L95" s="102"/>
      <c r="M95" s="146">
        <v>20</v>
      </c>
      <c r="N95" s="146"/>
      <c r="O95" s="146">
        <v>1</v>
      </c>
      <c r="P95" s="146"/>
      <c r="Q95" s="30">
        <f t="shared" ref="Q95:Q96" si="33">O95*M95*J95</f>
        <v>17000</v>
      </c>
      <c r="R95" s="30"/>
      <c r="S95" s="30"/>
      <c r="T95" s="93"/>
      <c r="U95" s="100" t="s">
        <v>1033</v>
      </c>
      <c r="V95" s="10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1:33" s="107" customFormat="1" ht="28" x14ac:dyDescent="0.2">
      <c r="A96" s="128">
        <v>43</v>
      </c>
      <c r="B96" s="101" t="s">
        <v>957</v>
      </c>
      <c r="C96" s="102" t="s">
        <v>957</v>
      </c>
      <c r="D96" s="146" t="s">
        <v>961</v>
      </c>
      <c r="E96" s="103"/>
      <c r="F96" s="146" t="s">
        <v>961</v>
      </c>
      <c r="G96" s="104" t="s">
        <v>986</v>
      </c>
      <c r="H96" s="82" t="s">
        <v>1016</v>
      </c>
      <c r="I96" s="83" t="s">
        <v>962</v>
      </c>
      <c r="J96" s="84">
        <v>850</v>
      </c>
      <c r="K96" s="84"/>
      <c r="L96" s="102"/>
      <c r="M96" s="146">
        <v>20</v>
      </c>
      <c r="N96" s="146"/>
      <c r="O96" s="146">
        <v>1</v>
      </c>
      <c r="P96" s="146"/>
      <c r="Q96" s="30">
        <f t="shared" si="33"/>
        <v>17000</v>
      </c>
      <c r="R96" s="30"/>
      <c r="S96" s="30"/>
      <c r="T96" s="93"/>
      <c r="U96" s="100" t="s">
        <v>1033</v>
      </c>
      <c r="V96" s="10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1:33" s="107" customFormat="1" ht="28" x14ac:dyDescent="0.2">
      <c r="A97" s="128">
        <v>44</v>
      </c>
      <c r="B97" s="101" t="s">
        <v>957</v>
      </c>
      <c r="C97" s="102" t="s">
        <v>957</v>
      </c>
      <c r="D97" s="146" t="s">
        <v>961</v>
      </c>
      <c r="E97" s="103"/>
      <c r="F97" s="146" t="s">
        <v>961</v>
      </c>
      <c r="G97" s="104" t="s">
        <v>985</v>
      </c>
      <c r="H97" s="82" t="s">
        <v>1017</v>
      </c>
      <c r="I97" s="83" t="s">
        <v>962</v>
      </c>
      <c r="J97" s="84">
        <v>850</v>
      </c>
      <c r="K97" s="84"/>
      <c r="L97" s="102"/>
      <c r="M97" s="146">
        <v>6</v>
      </c>
      <c r="N97" s="146"/>
      <c r="O97" s="146">
        <v>1</v>
      </c>
      <c r="P97" s="146"/>
      <c r="Q97" s="30">
        <f t="shared" ref="Q97:Q98" si="34">O97*M97*J97</f>
        <v>5100</v>
      </c>
      <c r="R97" s="30"/>
      <c r="S97" s="30"/>
      <c r="T97" s="93"/>
      <c r="U97" s="100" t="s">
        <v>1034</v>
      </c>
      <c r="V97" s="105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1:33" s="107" customFormat="1" ht="28" x14ac:dyDescent="0.2">
      <c r="A98" s="128">
        <v>45</v>
      </c>
      <c r="B98" s="101" t="s">
        <v>957</v>
      </c>
      <c r="C98" s="102" t="s">
        <v>957</v>
      </c>
      <c r="D98" s="146" t="s">
        <v>961</v>
      </c>
      <c r="E98" s="103"/>
      <c r="F98" s="146" t="s">
        <v>961</v>
      </c>
      <c r="G98" s="104" t="s">
        <v>986</v>
      </c>
      <c r="H98" s="82" t="s">
        <v>1021</v>
      </c>
      <c r="I98" s="83" t="s">
        <v>962</v>
      </c>
      <c r="J98" s="84">
        <v>850</v>
      </c>
      <c r="K98" s="84"/>
      <c r="L98" s="102"/>
      <c r="M98" s="146">
        <v>6</v>
      </c>
      <c r="N98" s="146"/>
      <c r="O98" s="146">
        <v>1</v>
      </c>
      <c r="P98" s="146"/>
      <c r="Q98" s="30">
        <f t="shared" si="34"/>
        <v>5100</v>
      </c>
      <c r="R98" s="30"/>
      <c r="S98" s="30"/>
      <c r="T98" s="93"/>
      <c r="U98" s="100" t="s">
        <v>1034</v>
      </c>
      <c r="V98" s="105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1:33" s="107" customFormat="1" ht="28" x14ac:dyDescent="0.2">
      <c r="A99" s="128">
        <v>46</v>
      </c>
      <c r="B99" s="101" t="s">
        <v>957</v>
      </c>
      <c r="C99" s="102" t="s">
        <v>957</v>
      </c>
      <c r="D99" s="146" t="s">
        <v>961</v>
      </c>
      <c r="E99" s="103"/>
      <c r="F99" s="146" t="s">
        <v>961</v>
      </c>
      <c r="G99" s="104" t="s">
        <v>985</v>
      </c>
      <c r="H99" s="82" t="s">
        <v>1018</v>
      </c>
      <c r="I99" s="83" t="s">
        <v>962</v>
      </c>
      <c r="J99" s="84">
        <v>850</v>
      </c>
      <c r="K99" s="84"/>
      <c r="L99" s="102"/>
      <c r="M99" s="146">
        <v>4</v>
      </c>
      <c r="N99" s="146"/>
      <c r="O99" s="146">
        <v>1</v>
      </c>
      <c r="P99" s="146"/>
      <c r="Q99" s="30">
        <f t="shared" ref="Q99:Q102" si="35">O99*M99*J99</f>
        <v>3400</v>
      </c>
      <c r="R99" s="30"/>
      <c r="S99" s="30"/>
      <c r="T99" s="93"/>
      <c r="U99" s="100" t="s">
        <v>1058</v>
      </c>
      <c r="V99" s="105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1:33" s="107" customFormat="1" ht="28" x14ac:dyDescent="0.2">
      <c r="A100" s="128">
        <v>47</v>
      </c>
      <c r="B100" s="101" t="s">
        <v>957</v>
      </c>
      <c r="C100" s="102" t="s">
        <v>957</v>
      </c>
      <c r="D100" s="146" t="s">
        <v>961</v>
      </c>
      <c r="E100" s="103"/>
      <c r="F100" s="146" t="s">
        <v>961</v>
      </c>
      <c r="G100" s="104" t="s">
        <v>986</v>
      </c>
      <c r="H100" s="82" t="s">
        <v>1020</v>
      </c>
      <c r="I100" s="83" t="s">
        <v>962</v>
      </c>
      <c r="J100" s="84">
        <v>850</v>
      </c>
      <c r="K100" s="84"/>
      <c r="L100" s="102"/>
      <c r="M100" s="146">
        <v>5</v>
      </c>
      <c r="N100" s="146"/>
      <c r="O100" s="146">
        <v>1</v>
      </c>
      <c r="P100" s="146"/>
      <c r="Q100" s="30">
        <f t="shared" si="35"/>
        <v>4250</v>
      </c>
      <c r="R100" s="30"/>
      <c r="S100" s="30"/>
      <c r="T100" s="93"/>
      <c r="U100" s="100" t="s">
        <v>1034</v>
      </c>
      <c r="V100" s="105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1:33" s="107" customFormat="1" ht="28" x14ac:dyDescent="0.2">
      <c r="A101" s="128">
        <v>48</v>
      </c>
      <c r="B101" s="101" t="s">
        <v>957</v>
      </c>
      <c r="C101" s="102"/>
      <c r="D101" s="146" t="s">
        <v>964</v>
      </c>
      <c r="E101" s="103"/>
      <c r="F101" s="146" t="s">
        <v>920</v>
      </c>
      <c r="G101" s="143" t="s">
        <v>987</v>
      </c>
      <c r="H101" s="82" t="s">
        <v>1019</v>
      </c>
      <c r="I101" s="97" t="s">
        <v>965</v>
      </c>
      <c r="J101" s="142">
        <v>200</v>
      </c>
      <c r="K101" s="84"/>
      <c r="L101" s="102"/>
      <c r="M101" s="146">
        <v>31</v>
      </c>
      <c r="N101" s="146"/>
      <c r="O101" s="146">
        <v>4</v>
      </c>
      <c r="P101" s="146"/>
      <c r="Q101" s="30">
        <f t="shared" si="35"/>
        <v>24800</v>
      </c>
      <c r="R101" s="30"/>
      <c r="S101" s="30"/>
      <c r="T101" s="93"/>
      <c r="U101" s="100"/>
      <c r="V101" s="10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1:33" s="107" customFormat="1" ht="28" x14ac:dyDescent="0.2">
      <c r="A102" s="128">
        <v>49</v>
      </c>
      <c r="B102" s="101" t="s">
        <v>957</v>
      </c>
      <c r="C102" s="102"/>
      <c r="D102" s="146" t="s">
        <v>964</v>
      </c>
      <c r="E102" s="103"/>
      <c r="F102" s="146" t="s">
        <v>920</v>
      </c>
      <c r="G102" s="143" t="s">
        <v>987</v>
      </c>
      <c r="H102" s="82" t="s">
        <v>1111</v>
      </c>
      <c r="I102" s="97" t="s">
        <v>965</v>
      </c>
      <c r="J102" s="142">
        <v>200</v>
      </c>
      <c r="K102" s="84"/>
      <c r="L102" s="102"/>
      <c r="M102" s="146">
        <v>65</v>
      </c>
      <c r="N102" s="146"/>
      <c r="O102" s="146">
        <v>4</v>
      </c>
      <c r="P102" s="146"/>
      <c r="Q102" s="30">
        <f t="shared" si="35"/>
        <v>52000</v>
      </c>
      <c r="R102" s="30"/>
      <c r="S102" s="30"/>
      <c r="T102" s="93"/>
      <c r="U102" s="100"/>
      <c r="V102" s="105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1:33" s="107" customFormat="1" ht="28" x14ac:dyDescent="0.2">
      <c r="A103" s="128">
        <v>50</v>
      </c>
      <c r="B103" s="101" t="s">
        <v>957</v>
      </c>
      <c r="C103" s="102" t="s">
        <v>957</v>
      </c>
      <c r="D103" s="146" t="s">
        <v>964</v>
      </c>
      <c r="E103" s="103"/>
      <c r="F103" s="146" t="s">
        <v>920</v>
      </c>
      <c r="G103" s="143" t="s">
        <v>987</v>
      </c>
      <c r="H103" s="82" t="s">
        <v>1024</v>
      </c>
      <c r="I103" s="97" t="s">
        <v>965</v>
      </c>
      <c r="J103" s="142">
        <v>200</v>
      </c>
      <c r="K103" s="84"/>
      <c r="L103" s="102"/>
      <c r="M103" s="146">
        <v>11</v>
      </c>
      <c r="N103" s="146"/>
      <c r="O103" s="146">
        <v>6</v>
      </c>
      <c r="P103" s="146"/>
      <c r="Q103" s="30">
        <f t="shared" si="32"/>
        <v>13200</v>
      </c>
      <c r="R103" s="30"/>
      <c r="S103" s="30"/>
      <c r="T103" s="93"/>
      <c r="U103" s="94"/>
      <c r="V103" s="105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1:33" s="107" customFormat="1" ht="28" x14ac:dyDescent="0.2">
      <c r="A104" s="128">
        <v>51</v>
      </c>
      <c r="B104" s="101" t="s">
        <v>957</v>
      </c>
      <c r="C104" s="102" t="s">
        <v>957</v>
      </c>
      <c r="D104" s="146" t="s">
        <v>964</v>
      </c>
      <c r="E104" s="103"/>
      <c r="F104" s="146" t="s">
        <v>920</v>
      </c>
      <c r="G104" s="143" t="s">
        <v>987</v>
      </c>
      <c r="H104" s="82" t="s">
        <v>1025</v>
      </c>
      <c r="I104" s="97" t="s">
        <v>965</v>
      </c>
      <c r="J104" s="142">
        <v>200</v>
      </c>
      <c r="K104" s="84"/>
      <c r="L104" s="102"/>
      <c r="M104" s="146">
        <v>5</v>
      </c>
      <c r="N104" s="146"/>
      <c r="O104" s="146">
        <v>6</v>
      </c>
      <c r="P104" s="146"/>
      <c r="Q104" s="30">
        <f t="shared" ref="Q104" si="36">O104*M104*J104</f>
        <v>6000</v>
      </c>
      <c r="R104" s="30"/>
      <c r="S104" s="30"/>
      <c r="T104" s="93"/>
      <c r="U104" s="94"/>
      <c r="V104" s="105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1:33" s="107" customFormat="1" ht="28" x14ac:dyDescent="0.2">
      <c r="A105" s="128">
        <v>52</v>
      </c>
      <c r="B105" s="101" t="s">
        <v>957</v>
      </c>
      <c r="C105" s="102" t="s">
        <v>957</v>
      </c>
      <c r="D105" s="146" t="s">
        <v>964</v>
      </c>
      <c r="E105" s="103"/>
      <c r="F105" s="146" t="s">
        <v>920</v>
      </c>
      <c r="G105" s="143" t="s">
        <v>987</v>
      </c>
      <c r="H105" s="82" t="s">
        <v>1023</v>
      </c>
      <c r="I105" s="97" t="s">
        <v>965</v>
      </c>
      <c r="J105" s="142">
        <v>200</v>
      </c>
      <c r="K105" s="84"/>
      <c r="L105" s="102"/>
      <c r="M105" s="146">
        <v>6</v>
      </c>
      <c r="N105" s="146"/>
      <c r="O105" s="146">
        <v>4</v>
      </c>
      <c r="P105" s="146"/>
      <c r="Q105" s="30">
        <f t="shared" ref="Q105" si="37">O105*M105*J105</f>
        <v>4800</v>
      </c>
      <c r="R105" s="30"/>
      <c r="S105" s="30"/>
      <c r="T105" s="93"/>
      <c r="U105" s="94"/>
      <c r="V105" s="105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1:33" s="107" customFormat="1" x14ac:dyDescent="0.2">
      <c r="A106" s="128">
        <v>53</v>
      </c>
      <c r="B106" s="101" t="s">
        <v>990</v>
      </c>
      <c r="C106" s="102" t="s">
        <v>990</v>
      </c>
      <c r="D106" s="157" t="s">
        <v>990</v>
      </c>
      <c r="E106" s="103"/>
      <c r="F106" s="146" t="s">
        <v>990</v>
      </c>
      <c r="G106" s="143" t="s">
        <v>991</v>
      </c>
      <c r="H106" s="82" t="s">
        <v>1026</v>
      </c>
      <c r="I106" s="97" t="s">
        <v>992</v>
      </c>
      <c r="J106" s="142">
        <v>357</v>
      </c>
      <c r="K106" s="84"/>
      <c r="L106" s="102"/>
      <c r="M106" s="146">
        <v>3</v>
      </c>
      <c r="N106" s="146"/>
      <c r="O106" s="146">
        <v>5</v>
      </c>
      <c r="P106" s="146"/>
      <c r="Q106" s="30">
        <f t="shared" si="32"/>
        <v>5355</v>
      </c>
      <c r="R106" s="30"/>
      <c r="S106" s="30"/>
      <c r="T106" s="93"/>
      <c r="U106" s="94"/>
      <c r="V106" s="105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1:33" s="107" customFormat="1" x14ac:dyDescent="0.2">
      <c r="A107" s="128">
        <v>54</v>
      </c>
      <c r="B107" s="101" t="s">
        <v>955</v>
      </c>
      <c r="C107" s="102" t="s">
        <v>955</v>
      </c>
      <c r="D107" s="157" t="s">
        <v>955</v>
      </c>
      <c r="E107" s="103"/>
      <c r="F107" s="146" t="s">
        <v>955</v>
      </c>
      <c r="G107" s="143" t="s">
        <v>993</v>
      </c>
      <c r="H107" s="82" t="s">
        <v>988</v>
      </c>
      <c r="I107" s="97" t="s">
        <v>982</v>
      </c>
      <c r="J107" s="142">
        <v>1008</v>
      </c>
      <c r="K107" s="84"/>
      <c r="L107" s="102"/>
      <c r="M107" s="146">
        <v>2</v>
      </c>
      <c r="N107" s="146"/>
      <c r="O107" s="146">
        <v>1</v>
      </c>
      <c r="P107" s="146"/>
      <c r="Q107" s="30">
        <f t="shared" si="32"/>
        <v>2016</v>
      </c>
      <c r="R107" s="30"/>
      <c r="S107" s="30"/>
      <c r="T107" s="93"/>
      <c r="U107" s="94"/>
      <c r="V107" s="105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1:33" s="107" customFormat="1" x14ac:dyDescent="0.2">
      <c r="A108" s="128">
        <v>55</v>
      </c>
      <c r="B108" s="101" t="s">
        <v>955</v>
      </c>
      <c r="C108" s="102" t="s">
        <v>955</v>
      </c>
      <c r="D108" s="157" t="s">
        <v>955</v>
      </c>
      <c r="E108" s="103"/>
      <c r="F108" s="146" t="s">
        <v>955</v>
      </c>
      <c r="G108" s="143" t="s">
        <v>994</v>
      </c>
      <c r="H108" s="82" t="s">
        <v>1122</v>
      </c>
      <c r="I108" s="97" t="s">
        <v>956</v>
      </c>
      <c r="J108" s="142">
        <v>100</v>
      </c>
      <c r="K108" s="84"/>
      <c r="L108" s="102"/>
      <c r="M108" s="146">
        <v>2</v>
      </c>
      <c r="N108" s="146"/>
      <c r="O108" s="146">
        <v>6</v>
      </c>
      <c r="P108" s="146"/>
      <c r="Q108" s="30">
        <f t="shared" si="32"/>
        <v>1200</v>
      </c>
      <c r="R108" s="30"/>
      <c r="S108" s="30"/>
      <c r="T108" s="93"/>
      <c r="U108" s="94"/>
      <c r="V108" s="105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</row>
    <row r="109" spans="1:33" s="107" customFormat="1" ht="28" x14ac:dyDescent="0.2">
      <c r="A109" s="128">
        <v>56</v>
      </c>
      <c r="B109" s="101" t="s">
        <v>955</v>
      </c>
      <c r="C109" s="102" t="s">
        <v>955</v>
      </c>
      <c r="D109" s="157" t="s">
        <v>955</v>
      </c>
      <c r="E109" s="103"/>
      <c r="F109" s="146" t="s">
        <v>955</v>
      </c>
      <c r="G109" s="143" t="s">
        <v>989</v>
      </c>
      <c r="H109" s="82" t="s">
        <v>1027</v>
      </c>
      <c r="I109" s="97" t="s">
        <v>969</v>
      </c>
      <c r="J109" s="142">
        <v>2220</v>
      </c>
      <c r="K109" s="84"/>
      <c r="L109" s="102"/>
      <c r="M109" s="146">
        <v>1</v>
      </c>
      <c r="N109" s="146"/>
      <c r="O109" s="146">
        <v>1</v>
      </c>
      <c r="P109" s="146"/>
      <c r="Q109" s="30">
        <f t="shared" si="32"/>
        <v>2220</v>
      </c>
      <c r="R109" s="30"/>
      <c r="S109" s="30"/>
      <c r="T109" s="93"/>
      <c r="U109" s="94"/>
      <c r="V109" s="105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1:33" s="107" customFormat="1" ht="42" customHeight="1" x14ac:dyDescent="0.2">
      <c r="A110" s="128">
        <v>57</v>
      </c>
      <c r="B110" s="153" t="s">
        <v>1115</v>
      </c>
      <c r="C110" s="153" t="s">
        <v>1115</v>
      </c>
      <c r="D110" s="157" t="s">
        <v>1115</v>
      </c>
      <c r="E110" s="103"/>
      <c r="F110" s="146" t="s">
        <v>1115</v>
      </c>
      <c r="G110" s="143" t="s">
        <v>1113</v>
      </c>
      <c r="H110" s="82" t="s">
        <v>1121</v>
      </c>
      <c r="I110" s="97" t="s">
        <v>956</v>
      </c>
      <c r="J110" s="142">
        <v>500</v>
      </c>
      <c r="K110" s="84"/>
      <c r="L110" s="102"/>
      <c r="M110" s="146">
        <v>12</v>
      </c>
      <c r="N110" s="146"/>
      <c r="O110" s="146">
        <v>3</v>
      </c>
      <c r="P110" s="146"/>
      <c r="Q110" s="30">
        <f t="shared" si="32"/>
        <v>18000</v>
      </c>
      <c r="R110" s="30"/>
      <c r="S110" s="30"/>
      <c r="T110" s="93"/>
      <c r="U110" s="94"/>
      <c r="V110" s="105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1:33" s="107" customFormat="1" x14ac:dyDescent="0.2">
      <c r="A111" s="128">
        <v>58</v>
      </c>
      <c r="B111" s="153" t="s">
        <v>1115</v>
      </c>
      <c r="C111" s="153" t="s">
        <v>1115</v>
      </c>
      <c r="D111" s="157" t="s">
        <v>1115</v>
      </c>
      <c r="E111" s="103"/>
      <c r="F111" s="157" t="s">
        <v>1115</v>
      </c>
      <c r="G111" s="143" t="s">
        <v>1113</v>
      </c>
      <c r="H111" s="82" t="s">
        <v>1032</v>
      </c>
      <c r="I111" s="97" t="s">
        <v>956</v>
      </c>
      <c r="J111" s="142">
        <v>500</v>
      </c>
      <c r="K111" s="84"/>
      <c r="L111" s="102"/>
      <c r="M111" s="146">
        <v>4</v>
      </c>
      <c r="N111" s="146"/>
      <c r="O111" s="146">
        <v>6</v>
      </c>
      <c r="P111" s="146"/>
      <c r="Q111" s="30">
        <f t="shared" ref="Q111" si="38">O111*M111*J111</f>
        <v>12000</v>
      </c>
      <c r="R111" s="30"/>
      <c r="S111" s="30"/>
      <c r="T111" s="93"/>
      <c r="U111" s="94"/>
      <c r="V111" s="105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1:33" s="107" customFormat="1" ht="28" x14ac:dyDescent="0.2">
      <c r="A112" s="128">
        <v>59</v>
      </c>
      <c r="B112" s="153" t="s">
        <v>1115</v>
      </c>
      <c r="C112" s="153" t="s">
        <v>1115</v>
      </c>
      <c r="D112" s="157" t="s">
        <v>1115</v>
      </c>
      <c r="E112" s="103"/>
      <c r="F112" s="157" t="s">
        <v>1115</v>
      </c>
      <c r="G112" s="143" t="s">
        <v>1114</v>
      </c>
      <c r="H112" s="82" t="s">
        <v>1123</v>
      </c>
      <c r="I112" s="97" t="s">
        <v>956</v>
      </c>
      <c r="J112" s="142">
        <v>80</v>
      </c>
      <c r="K112" s="84"/>
      <c r="L112" s="102"/>
      <c r="M112" s="146">
        <v>60</v>
      </c>
      <c r="N112" s="146"/>
      <c r="O112" s="146">
        <v>1</v>
      </c>
      <c r="P112" s="146"/>
      <c r="Q112" s="30">
        <f t="shared" si="32"/>
        <v>4800</v>
      </c>
      <c r="R112" s="30"/>
      <c r="S112" s="30"/>
      <c r="T112" s="93"/>
      <c r="U112" s="94"/>
      <c r="V112" s="105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1:33" s="107" customFormat="1" ht="42" x14ac:dyDescent="0.2">
      <c r="A113" s="128">
        <v>60</v>
      </c>
      <c r="B113" s="101" t="s">
        <v>995</v>
      </c>
      <c r="C113" s="102" t="s">
        <v>995</v>
      </c>
      <c r="D113" s="157" t="s">
        <v>971</v>
      </c>
      <c r="E113" s="103"/>
      <c r="F113" s="146" t="s">
        <v>1124</v>
      </c>
      <c r="G113" s="163" t="s">
        <v>1124</v>
      </c>
      <c r="H113" s="82" t="s">
        <v>1130</v>
      </c>
      <c r="I113" s="97" t="s">
        <v>969</v>
      </c>
      <c r="J113" s="142">
        <v>1850</v>
      </c>
      <c r="K113" s="84"/>
      <c r="L113" s="102"/>
      <c r="M113" s="146">
        <v>2</v>
      </c>
      <c r="N113" s="146"/>
      <c r="O113" s="146">
        <v>1</v>
      </c>
      <c r="P113" s="146"/>
      <c r="Q113" s="30">
        <f t="shared" si="32"/>
        <v>3700</v>
      </c>
      <c r="R113" s="30"/>
      <c r="S113" s="30"/>
      <c r="T113" s="93"/>
      <c r="U113" s="94" t="s">
        <v>1125</v>
      </c>
      <c r="V113" s="105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1:33" s="107" customFormat="1" ht="28" x14ac:dyDescent="0.2">
      <c r="A114" s="128">
        <v>61</v>
      </c>
      <c r="B114" s="101" t="s">
        <v>995</v>
      </c>
      <c r="C114" s="102" t="s">
        <v>995</v>
      </c>
      <c r="D114" s="157" t="s">
        <v>971</v>
      </c>
      <c r="E114" s="103"/>
      <c r="F114" s="163" t="s">
        <v>1124</v>
      </c>
      <c r="G114" s="163" t="s">
        <v>1124</v>
      </c>
      <c r="H114" s="82" t="s">
        <v>1126</v>
      </c>
      <c r="I114" s="97" t="s">
        <v>969</v>
      </c>
      <c r="J114" s="142">
        <v>315</v>
      </c>
      <c r="K114" s="84"/>
      <c r="L114" s="102"/>
      <c r="M114" s="146">
        <v>5</v>
      </c>
      <c r="N114" s="146"/>
      <c r="O114" s="146">
        <v>1</v>
      </c>
      <c r="P114" s="146"/>
      <c r="Q114" s="30">
        <f t="shared" si="32"/>
        <v>1575</v>
      </c>
      <c r="R114" s="30"/>
      <c r="S114" s="30"/>
      <c r="T114" s="93"/>
      <c r="U114" s="94" t="s">
        <v>1127</v>
      </c>
      <c r="V114" s="10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1:33" s="107" customFormat="1" ht="28" x14ac:dyDescent="0.2">
      <c r="A115" s="128">
        <v>62</v>
      </c>
      <c r="B115" s="101" t="s">
        <v>995</v>
      </c>
      <c r="C115" s="102" t="s">
        <v>995</v>
      </c>
      <c r="D115" s="163" t="s">
        <v>971</v>
      </c>
      <c r="E115" s="103"/>
      <c r="F115" s="163" t="s">
        <v>1124</v>
      </c>
      <c r="G115" s="163" t="s">
        <v>1124</v>
      </c>
      <c r="H115" s="82" t="s">
        <v>1135</v>
      </c>
      <c r="I115" s="97" t="s">
        <v>969</v>
      </c>
      <c r="J115" s="142">
        <v>1550</v>
      </c>
      <c r="K115" s="84"/>
      <c r="L115" s="102"/>
      <c r="M115" s="163">
        <v>3</v>
      </c>
      <c r="N115" s="163"/>
      <c r="O115" s="163">
        <v>1</v>
      </c>
      <c r="P115" s="163"/>
      <c r="Q115" s="30">
        <f t="shared" ref="Q115" si="39">O115*M115*J115</f>
        <v>4650</v>
      </c>
      <c r="R115" s="30"/>
      <c r="S115" s="30"/>
      <c r="T115" s="93"/>
      <c r="U115" s="94" t="s">
        <v>1143</v>
      </c>
      <c r="V115" s="105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1:33" s="107" customFormat="1" ht="28" x14ac:dyDescent="0.2">
      <c r="A116" s="128">
        <v>63</v>
      </c>
      <c r="B116" s="101" t="s">
        <v>995</v>
      </c>
      <c r="C116" s="102" t="s">
        <v>995</v>
      </c>
      <c r="D116" s="163" t="s">
        <v>971</v>
      </c>
      <c r="E116" s="103"/>
      <c r="F116" s="163" t="s">
        <v>1124</v>
      </c>
      <c r="G116" s="163" t="s">
        <v>1124</v>
      </c>
      <c r="H116" s="82" t="s">
        <v>1128</v>
      </c>
      <c r="I116" s="97" t="s">
        <v>969</v>
      </c>
      <c r="J116" s="142">
        <v>1850</v>
      </c>
      <c r="K116" s="84"/>
      <c r="L116" s="102"/>
      <c r="M116" s="163">
        <v>2</v>
      </c>
      <c r="N116" s="163"/>
      <c r="O116" s="163">
        <v>1</v>
      </c>
      <c r="P116" s="163"/>
      <c r="Q116" s="30">
        <f t="shared" ref="Q116:Q117" si="40">O116*M116*J116</f>
        <v>3700</v>
      </c>
      <c r="R116" s="30"/>
      <c r="S116" s="30"/>
      <c r="T116" s="93"/>
      <c r="U116" s="94" t="s">
        <v>1129</v>
      </c>
      <c r="V116" s="105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1:33" s="107" customFormat="1" ht="44" customHeight="1" x14ac:dyDescent="0.2">
      <c r="A117" s="128">
        <v>64</v>
      </c>
      <c r="B117" s="101" t="s">
        <v>995</v>
      </c>
      <c r="C117" s="102" t="s">
        <v>995</v>
      </c>
      <c r="D117" s="163" t="s">
        <v>971</v>
      </c>
      <c r="E117" s="103"/>
      <c r="F117" s="163" t="s">
        <v>1124</v>
      </c>
      <c r="G117" s="163" t="s">
        <v>1124</v>
      </c>
      <c r="H117" s="82" t="s">
        <v>1131</v>
      </c>
      <c r="I117" s="97" t="s">
        <v>969</v>
      </c>
      <c r="J117" s="142">
        <v>1550</v>
      </c>
      <c r="K117" s="84"/>
      <c r="L117" s="102"/>
      <c r="M117" s="163">
        <v>14</v>
      </c>
      <c r="N117" s="163"/>
      <c r="O117" s="163">
        <v>1</v>
      </c>
      <c r="P117" s="163"/>
      <c r="Q117" s="30">
        <f t="shared" si="40"/>
        <v>21700</v>
      </c>
      <c r="R117" s="30"/>
      <c r="S117" s="30"/>
      <c r="T117" s="93"/>
      <c r="U117" s="94" t="s">
        <v>1129</v>
      </c>
      <c r="V117" s="105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1:33" s="107" customFormat="1" ht="42" x14ac:dyDescent="0.2">
      <c r="A118" s="128">
        <v>65</v>
      </c>
      <c r="B118" s="101" t="s">
        <v>995</v>
      </c>
      <c r="C118" s="102" t="s">
        <v>995</v>
      </c>
      <c r="D118" s="163" t="s">
        <v>971</v>
      </c>
      <c r="E118" s="103"/>
      <c r="F118" s="163" t="s">
        <v>1124</v>
      </c>
      <c r="G118" s="163" t="s">
        <v>1124</v>
      </c>
      <c r="H118" s="82" t="s">
        <v>1132</v>
      </c>
      <c r="I118" s="97" t="s">
        <v>969</v>
      </c>
      <c r="J118" s="142">
        <v>270</v>
      </c>
      <c r="K118" s="84"/>
      <c r="L118" s="102"/>
      <c r="M118" s="163">
        <v>2</v>
      </c>
      <c r="N118" s="163"/>
      <c r="O118" s="163">
        <v>1</v>
      </c>
      <c r="P118" s="163"/>
      <c r="Q118" s="30">
        <f t="shared" ref="Q118" si="41">O118*M118*J118</f>
        <v>540</v>
      </c>
      <c r="R118" s="30"/>
      <c r="S118" s="30"/>
      <c r="T118" s="93"/>
      <c r="U118" s="94" t="s">
        <v>1133</v>
      </c>
      <c r="V118" s="105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1:33" s="107" customFormat="1" ht="56" customHeight="1" x14ac:dyDescent="0.2">
      <c r="A119" s="128">
        <v>66</v>
      </c>
      <c r="B119" s="101" t="s">
        <v>995</v>
      </c>
      <c r="C119" s="102" t="s">
        <v>995</v>
      </c>
      <c r="D119" s="163" t="s">
        <v>971</v>
      </c>
      <c r="E119" s="103"/>
      <c r="F119" s="163" t="s">
        <v>1124</v>
      </c>
      <c r="G119" s="163" t="s">
        <v>1124</v>
      </c>
      <c r="H119" s="82" t="s">
        <v>1139</v>
      </c>
      <c r="I119" s="97" t="s">
        <v>969</v>
      </c>
      <c r="J119" s="142">
        <v>120</v>
      </c>
      <c r="K119" s="84"/>
      <c r="L119" s="102"/>
      <c r="M119" s="163">
        <v>10</v>
      </c>
      <c r="N119" s="163"/>
      <c r="O119" s="163">
        <v>1</v>
      </c>
      <c r="P119" s="163"/>
      <c r="Q119" s="30">
        <f t="shared" ref="Q119:Q120" si="42">O119*M119*J119</f>
        <v>1200</v>
      </c>
      <c r="R119" s="30"/>
      <c r="S119" s="30"/>
      <c r="T119" s="93"/>
      <c r="U119" s="94" t="s">
        <v>1138</v>
      </c>
      <c r="V119" s="105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1:33" s="107" customFormat="1" ht="42" x14ac:dyDescent="0.2">
      <c r="A120" s="128">
        <v>67</v>
      </c>
      <c r="B120" s="101" t="s">
        <v>995</v>
      </c>
      <c r="C120" s="102" t="s">
        <v>995</v>
      </c>
      <c r="D120" s="163" t="s">
        <v>971</v>
      </c>
      <c r="E120" s="103"/>
      <c r="F120" s="163" t="s">
        <v>1124</v>
      </c>
      <c r="G120" s="163" t="s">
        <v>1124</v>
      </c>
      <c r="H120" s="82" t="s">
        <v>1140</v>
      </c>
      <c r="I120" s="97" t="s">
        <v>1141</v>
      </c>
      <c r="J120" s="142">
        <v>10.5</v>
      </c>
      <c r="K120" s="84"/>
      <c r="L120" s="102"/>
      <c r="M120" s="163">
        <v>4</v>
      </c>
      <c r="N120" s="163"/>
      <c r="O120" s="163">
        <v>1</v>
      </c>
      <c r="P120" s="163"/>
      <c r="Q120" s="30">
        <f t="shared" si="42"/>
        <v>42</v>
      </c>
      <c r="R120" s="30"/>
      <c r="S120" s="30"/>
      <c r="T120" s="93"/>
      <c r="U120" s="94" t="s">
        <v>1142</v>
      </c>
      <c r="V120" s="105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1:33" s="107" customFormat="1" ht="56" customHeight="1" x14ac:dyDescent="0.2">
      <c r="A121" s="128">
        <v>68</v>
      </c>
      <c r="B121" s="101" t="s">
        <v>995</v>
      </c>
      <c r="C121" s="102" t="s">
        <v>995</v>
      </c>
      <c r="D121" s="163" t="s">
        <v>971</v>
      </c>
      <c r="E121" s="103"/>
      <c r="F121" s="163" t="s">
        <v>1124</v>
      </c>
      <c r="G121" s="163" t="s">
        <v>1124</v>
      </c>
      <c r="H121" s="82" t="s">
        <v>1137</v>
      </c>
      <c r="I121" s="97" t="s">
        <v>969</v>
      </c>
      <c r="J121" s="142">
        <v>270</v>
      </c>
      <c r="K121" s="84"/>
      <c r="L121" s="102"/>
      <c r="M121" s="163">
        <v>11</v>
      </c>
      <c r="N121" s="163"/>
      <c r="O121" s="163">
        <v>1</v>
      </c>
      <c r="P121" s="163"/>
      <c r="Q121" s="30">
        <f t="shared" ref="Q121:Q124" si="43">O121*M121*J121</f>
        <v>2970</v>
      </c>
      <c r="R121" s="30"/>
      <c r="S121" s="30"/>
      <c r="T121" s="93"/>
      <c r="U121" s="94" t="s">
        <v>1134</v>
      </c>
      <c r="V121" s="105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1:33" s="107" customFormat="1" ht="56" customHeight="1" x14ac:dyDescent="0.2">
      <c r="A122" s="128">
        <v>69</v>
      </c>
      <c r="B122" s="101" t="s">
        <v>995</v>
      </c>
      <c r="C122" s="102" t="s">
        <v>995</v>
      </c>
      <c r="D122" s="163" t="s">
        <v>971</v>
      </c>
      <c r="E122" s="103"/>
      <c r="F122" s="163" t="s">
        <v>1124</v>
      </c>
      <c r="G122" s="163" t="s">
        <v>1124</v>
      </c>
      <c r="H122" s="82" t="s">
        <v>1136</v>
      </c>
      <c r="I122" s="97" t="s">
        <v>969</v>
      </c>
      <c r="J122" s="142">
        <v>30</v>
      </c>
      <c r="K122" s="84"/>
      <c r="L122" s="102"/>
      <c r="M122" s="163">
        <v>48</v>
      </c>
      <c r="N122" s="163"/>
      <c r="O122" s="163">
        <v>1</v>
      </c>
      <c r="P122" s="163"/>
      <c r="Q122" s="30">
        <f t="shared" si="43"/>
        <v>1440</v>
      </c>
      <c r="R122" s="30"/>
      <c r="S122" s="30"/>
      <c r="T122" s="93"/>
      <c r="U122" s="94" t="s">
        <v>1134</v>
      </c>
      <c r="V122" s="105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1:33" s="107" customFormat="1" ht="56" customHeight="1" x14ac:dyDescent="0.2">
      <c r="A123" s="128">
        <v>70</v>
      </c>
      <c r="B123" s="101" t="s">
        <v>995</v>
      </c>
      <c r="C123" s="102" t="s">
        <v>995</v>
      </c>
      <c r="D123" s="164" t="s">
        <v>1145</v>
      </c>
      <c r="E123" s="103"/>
      <c r="F123" s="164" t="s">
        <v>1146</v>
      </c>
      <c r="G123" s="164" t="s">
        <v>1146</v>
      </c>
      <c r="H123" s="82" t="s">
        <v>1147</v>
      </c>
      <c r="I123" s="97" t="s">
        <v>1148</v>
      </c>
      <c r="J123" s="142">
        <v>100000</v>
      </c>
      <c r="K123" s="84"/>
      <c r="L123" s="102"/>
      <c r="M123" s="164">
        <v>1</v>
      </c>
      <c r="N123" s="164"/>
      <c r="O123" s="164">
        <v>1</v>
      </c>
      <c r="P123" s="164"/>
      <c r="Q123" s="30">
        <f t="shared" si="43"/>
        <v>100000</v>
      </c>
      <c r="R123" s="30"/>
      <c r="S123" s="30"/>
      <c r="T123" s="93"/>
      <c r="U123" s="94"/>
      <c r="V123" s="105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1:33" s="107" customFormat="1" ht="56" customHeight="1" x14ac:dyDescent="0.2">
      <c r="A124" s="128">
        <v>71</v>
      </c>
      <c r="B124" s="101" t="s">
        <v>995</v>
      </c>
      <c r="C124" s="102" t="s">
        <v>995</v>
      </c>
      <c r="D124" s="165" t="s">
        <v>1149</v>
      </c>
      <c r="E124" s="103"/>
      <c r="F124" s="165" t="s">
        <v>1150</v>
      </c>
      <c r="G124" s="165" t="s">
        <v>1150</v>
      </c>
      <c r="H124" s="82" t="s">
        <v>1151</v>
      </c>
      <c r="I124" s="97" t="s">
        <v>1152</v>
      </c>
      <c r="J124" s="142">
        <v>3000</v>
      </c>
      <c r="K124" s="84"/>
      <c r="L124" s="102"/>
      <c r="M124" s="165">
        <v>1</v>
      </c>
      <c r="N124" s="165"/>
      <c r="O124" s="165">
        <v>3</v>
      </c>
      <c r="P124" s="165"/>
      <c r="Q124" s="30">
        <f t="shared" si="43"/>
        <v>9000</v>
      </c>
      <c r="R124" s="30"/>
      <c r="S124" s="30"/>
      <c r="T124" s="93"/>
      <c r="U124" s="94"/>
      <c r="V124" s="105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1:33" s="107" customFormat="1" ht="14" customHeight="1" x14ac:dyDescent="0.2">
      <c r="A125" s="226" t="s">
        <v>40</v>
      </c>
      <c r="B125" s="227"/>
      <c r="C125" s="227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8"/>
      <c r="P125" s="130"/>
      <c r="Q125" s="131">
        <f>SUM(Q54:Q124)</f>
        <v>1020984</v>
      </c>
      <c r="R125" s="131"/>
      <c r="S125" s="131"/>
      <c r="T125" s="93"/>
      <c r="U125" s="94"/>
      <c r="V125" s="105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1:33" s="107" customFormat="1" ht="21" customHeight="1" x14ac:dyDescent="0.2">
      <c r="A126" s="172" t="s">
        <v>714</v>
      </c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5"/>
      <c r="U126" s="175"/>
      <c r="V126" s="175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1:33" s="106" customFormat="1" x14ac:dyDescent="0.2">
      <c r="A127" s="15" t="s">
        <v>649</v>
      </c>
      <c r="B127" s="15" t="s">
        <v>405</v>
      </c>
      <c r="C127" s="15" t="s">
        <v>19</v>
      </c>
      <c r="D127" s="15" t="s">
        <v>20</v>
      </c>
      <c r="E127" s="33" t="s">
        <v>21</v>
      </c>
      <c r="F127" s="15" t="s">
        <v>22</v>
      </c>
      <c r="G127" s="15" t="s">
        <v>23</v>
      </c>
      <c r="H127" s="78" t="s">
        <v>24</v>
      </c>
      <c r="I127" s="15" t="s">
        <v>25</v>
      </c>
      <c r="J127" s="17" t="s">
        <v>26</v>
      </c>
      <c r="K127" s="17" t="s">
        <v>973</v>
      </c>
      <c r="L127" s="125" t="s">
        <v>27</v>
      </c>
      <c r="M127" s="15" t="s">
        <v>28</v>
      </c>
      <c r="N127" s="125" t="s">
        <v>29</v>
      </c>
      <c r="O127" s="15" t="s">
        <v>30</v>
      </c>
      <c r="P127" s="125" t="s">
        <v>31</v>
      </c>
      <c r="Q127" s="19" t="s">
        <v>32</v>
      </c>
      <c r="R127" s="19"/>
      <c r="S127" s="125" t="s">
        <v>33</v>
      </c>
      <c r="T127" s="19" t="s">
        <v>34</v>
      </c>
      <c r="U127" s="19" t="s">
        <v>35</v>
      </c>
      <c r="V127" s="126" t="s">
        <v>36</v>
      </c>
    </row>
    <row r="128" spans="1:33" s="127" customFormat="1" ht="14" customHeight="1" x14ac:dyDescent="0.2">
      <c r="A128" s="189" t="s">
        <v>701</v>
      </c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76"/>
      <c r="U128" s="176"/>
      <c r="V128" s="177"/>
    </row>
    <row r="129" spans="1:33" s="107" customFormat="1" x14ac:dyDescent="0.2">
      <c r="A129" s="92">
        <v>1</v>
      </c>
      <c r="B129" s="110"/>
      <c r="C129" s="132"/>
      <c r="D129" s="132"/>
      <c r="E129" s="103"/>
      <c r="F129" s="75"/>
      <c r="G129" s="75"/>
      <c r="H129" s="82"/>
      <c r="I129" s="83"/>
      <c r="J129" s="84"/>
      <c r="K129" s="84"/>
      <c r="L129" s="102"/>
      <c r="M129" s="146"/>
      <c r="N129" s="146"/>
      <c r="O129" s="146"/>
      <c r="P129" s="146"/>
      <c r="Q129" s="30"/>
      <c r="R129" s="30"/>
      <c r="S129" s="30"/>
      <c r="T129" s="93"/>
      <c r="U129" s="94" t="s">
        <v>972</v>
      </c>
      <c r="V129" s="105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1:33" s="107" customFormat="1" x14ac:dyDescent="0.2">
      <c r="A130" s="92">
        <v>2</v>
      </c>
      <c r="B130" s="110"/>
      <c r="C130" s="132"/>
      <c r="D130" s="132"/>
      <c r="E130" s="103"/>
      <c r="F130" s="75"/>
      <c r="G130" s="75"/>
      <c r="H130" s="82"/>
      <c r="I130" s="83"/>
      <c r="J130" s="84"/>
      <c r="K130" s="84"/>
      <c r="L130" s="102"/>
      <c r="M130" s="146"/>
      <c r="N130" s="146"/>
      <c r="O130" s="146"/>
      <c r="P130" s="146"/>
      <c r="Q130" s="30"/>
      <c r="R130" s="30"/>
      <c r="S130" s="30"/>
      <c r="T130" s="93"/>
      <c r="U130" s="94" t="s">
        <v>972</v>
      </c>
      <c r="V130" s="105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1:33" s="107" customFormat="1" x14ac:dyDescent="0.2">
      <c r="A131" s="92">
        <v>3</v>
      </c>
      <c r="B131" s="110"/>
      <c r="C131" s="110"/>
      <c r="D131" s="110"/>
      <c r="E131" s="103"/>
      <c r="F131" s="110"/>
      <c r="G131" s="110"/>
      <c r="H131" s="152"/>
      <c r="I131" s="83"/>
      <c r="J131" s="84"/>
      <c r="K131" s="84"/>
      <c r="L131" s="102"/>
      <c r="M131" s="146"/>
      <c r="N131" s="146"/>
      <c r="O131" s="146"/>
      <c r="P131" s="146"/>
      <c r="Q131" s="30"/>
      <c r="R131" s="30"/>
      <c r="S131" s="30"/>
      <c r="T131" s="93"/>
      <c r="U131" s="94" t="s">
        <v>972</v>
      </c>
      <c r="V131" s="105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1:33" s="107" customFormat="1" ht="14" customHeight="1" x14ac:dyDescent="0.2">
      <c r="A132" s="226" t="s">
        <v>40</v>
      </c>
      <c r="B132" s="227"/>
      <c r="C132" s="227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28"/>
      <c r="P132" s="130"/>
      <c r="Q132" s="131">
        <f>SUM(Q129:Q131)</f>
        <v>0</v>
      </c>
      <c r="R132" s="131">
        <f>SUM(R129:R131)</f>
        <v>0</v>
      </c>
      <c r="S132" s="131">
        <f>SUM(S129:S130)</f>
        <v>0</v>
      </c>
      <c r="T132" s="93">
        <f t="shared" ref="T132" si="44">S132-Q132</f>
        <v>0</v>
      </c>
      <c r="U132" s="94"/>
      <c r="V132" s="105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1:33" s="107" customFormat="1" ht="21" customHeight="1" x14ac:dyDescent="0.2">
      <c r="A133" s="172" t="s">
        <v>713</v>
      </c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5"/>
      <c r="U133" s="175"/>
      <c r="V133" s="175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</row>
    <row r="134" spans="1:33" s="106" customFormat="1" x14ac:dyDescent="0.2">
      <c r="A134" s="15" t="s">
        <v>649</v>
      </c>
      <c r="B134" s="15" t="s">
        <v>405</v>
      </c>
      <c r="C134" s="15" t="s">
        <v>19</v>
      </c>
      <c r="D134" s="15" t="s">
        <v>20</v>
      </c>
      <c r="E134" s="33" t="s">
        <v>21</v>
      </c>
      <c r="F134" s="15" t="s">
        <v>22</v>
      </c>
      <c r="G134" s="15" t="s">
        <v>23</v>
      </c>
      <c r="H134" s="78" t="s">
        <v>24</v>
      </c>
      <c r="I134" s="15" t="s">
        <v>25</v>
      </c>
      <c r="J134" s="17" t="s">
        <v>26</v>
      </c>
      <c r="K134" s="17"/>
      <c r="L134" s="125" t="s">
        <v>27</v>
      </c>
      <c r="M134" s="15" t="s">
        <v>28</v>
      </c>
      <c r="N134" s="125" t="s">
        <v>29</v>
      </c>
      <c r="O134" s="15" t="s">
        <v>30</v>
      </c>
      <c r="P134" s="125" t="s">
        <v>31</v>
      </c>
      <c r="Q134" s="19" t="s">
        <v>32</v>
      </c>
      <c r="R134" s="19"/>
      <c r="S134" s="125" t="s">
        <v>33</v>
      </c>
      <c r="T134" s="19" t="s">
        <v>34</v>
      </c>
      <c r="U134" s="19" t="s">
        <v>35</v>
      </c>
      <c r="V134" s="126" t="s">
        <v>36</v>
      </c>
    </row>
    <row r="135" spans="1:33" s="107" customFormat="1" x14ac:dyDescent="0.2">
      <c r="A135" s="92">
        <v>1</v>
      </c>
      <c r="B135" s="102"/>
      <c r="C135" s="102"/>
      <c r="D135" s="146"/>
      <c r="E135" s="103"/>
      <c r="F135" s="75"/>
      <c r="G135" s="75"/>
      <c r="H135" s="82"/>
      <c r="I135" s="75"/>
      <c r="J135" s="115"/>
      <c r="K135" s="115"/>
      <c r="L135" s="75"/>
      <c r="M135" s="146"/>
      <c r="N135" s="146"/>
      <c r="O135" s="146"/>
      <c r="P135" s="146"/>
      <c r="Q135" s="30">
        <f t="shared" ref="Q135:Q136" si="45">O135*M135*J135</f>
        <v>0</v>
      </c>
      <c r="R135" s="30"/>
      <c r="S135" s="30">
        <f t="shared" ref="S135:S136" si="46">L135*N135*P135</f>
        <v>0</v>
      </c>
      <c r="T135" s="93">
        <f t="shared" ref="T135:T137" si="47">S135-Q135</f>
        <v>0</v>
      </c>
      <c r="U135" s="94"/>
      <c r="V135" s="105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1:33" s="107" customFormat="1" x14ac:dyDescent="0.2">
      <c r="A136" s="92">
        <v>2</v>
      </c>
      <c r="B136" s="102"/>
      <c r="C136" s="102"/>
      <c r="D136" s="146"/>
      <c r="E136" s="103"/>
      <c r="F136" s="75"/>
      <c r="G136" s="75"/>
      <c r="H136" s="82"/>
      <c r="I136" s="75"/>
      <c r="J136" s="115"/>
      <c r="K136" s="115"/>
      <c r="L136" s="75"/>
      <c r="M136" s="146"/>
      <c r="N136" s="146"/>
      <c r="O136" s="146"/>
      <c r="P136" s="146"/>
      <c r="Q136" s="30">
        <f t="shared" si="45"/>
        <v>0</v>
      </c>
      <c r="R136" s="30"/>
      <c r="S136" s="30">
        <f t="shared" si="46"/>
        <v>0</v>
      </c>
      <c r="T136" s="93">
        <f t="shared" si="47"/>
        <v>0</v>
      </c>
      <c r="U136" s="94"/>
      <c r="V136" s="105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</row>
    <row r="137" spans="1:33" s="107" customFormat="1" ht="14" customHeight="1" x14ac:dyDescent="0.2">
      <c r="A137" s="226" t="s">
        <v>40</v>
      </c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8"/>
      <c r="P137" s="130"/>
      <c r="Q137" s="131">
        <f>SUM(Q135:Q136)</f>
        <v>0</v>
      </c>
      <c r="R137" s="131"/>
      <c r="S137" s="131">
        <f>SUM(S135:S136)</f>
        <v>0</v>
      </c>
      <c r="T137" s="93">
        <f t="shared" si="47"/>
        <v>0</v>
      </c>
      <c r="U137" s="94"/>
      <c r="V137" s="105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</row>
    <row r="138" spans="1:33" s="107" customFormat="1" ht="21" customHeight="1" x14ac:dyDescent="0.2">
      <c r="A138" s="172" t="s">
        <v>712</v>
      </c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5"/>
      <c r="U138" s="175"/>
      <c r="V138" s="175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1:33" s="95" customFormat="1" x14ac:dyDescent="0.2">
      <c r="A139" s="133" t="s">
        <v>18</v>
      </c>
      <c r="B139" s="133" t="s">
        <v>42</v>
      </c>
      <c r="C139" s="133" t="s">
        <v>19</v>
      </c>
      <c r="D139" s="133" t="s">
        <v>43</v>
      </c>
      <c r="E139" s="33" t="s">
        <v>21</v>
      </c>
      <c r="F139" s="133" t="s">
        <v>642</v>
      </c>
      <c r="G139" s="133" t="s">
        <v>643</v>
      </c>
      <c r="H139" s="134" t="s">
        <v>24</v>
      </c>
      <c r="I139" s="15" t="s">
        <v>25</v>
      </c>
      <c r="J139" s="17" t="s">
        <v>26</v>
      </c>
      <c r="K139" s="17"/>
      <c r="L139" s="125" t="s">
        <v>27</v>
      </c>
      <c r="M139" s="15" t="s">
        <v>28</v>
      </c>
      <c r="N139" s="125" t="s">
        <v>29</v>
      </c>
      <c r="O139" s="15" t="s">
        <v>30</v>
      </c>
      <c r="P139" s="125" t="s">
        <v>31</v>
      </c>
      <c r="Q139" s="19" t="s">
        <v>32</v>
      </c>
      <c r="R139" s="19"/>
      <c r="S139" s="125" t="s">
        <v>33</v>
      </c>
      <c r="T139" s="19" t="s">
        <v>34</v>
      </c>
      <c r="U139" s="19" t="s">
        <v>35</v>
      </c>
      <c r="V139" s="126" t="s">
        <v>36</v>
      </c>
    </row>
    <row r="140" spans="1:33" s="127" customFormat="1" ht="14" customHeight="1" x14ac:dyDescent="0.2">
      <c r="A140" s="189" t="s">
        <v>700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35"/>
      <c r="U140" s="148"/>
      <c r="V140" s="136"/>
    </row>
    <row r="141" spans="1:33" s="107" customFormat="1" x14ac:dyDescent="0.2">
      <c r="A141" s="92">
        <v>1</v>
      </c>
      <c r="B141" s="101" t="s">
        <v>970</v>
      </c>
      <c r="C141" s="102" t="s">
        <v>970</v>
      </c>
      <c r="D141" s="102" t="s">
        <v>970</v>
      </c>
      <c r="E141" s="137"/>
      <c r="F141" s="111"/>
      <c r="G141" s="111"/>
      <c r="H141" s="153"/>
      <c r="I141" s="111"/>
      <c r="J141" s="138"/>
      <c r="K141" s="138"/>
      <c r="L141" s="139"/>
      <c r="M141" s="146"/>
      <c r="N141" s="146"/>
      <c r="O141" s="146"/>
      <c r="P141" s="146"/>
      <c r="Q141" s="30">
        <f t="shared" ref="Q141:Q142" si="48">O141*M141*J141</f>
        <v>0</v>
      </c>
      <c r="R141" s="30">
        <f>K141*M141*O141</f>
        <v>0</v>
      </c>
      <c r="S141" s="30">
        <f t="shared" ref="S141:S142" si="49">L141*N141*P141</f>
        <v>0</v>
      </c>
      <c r="T141" s="93">
        <f t="shared" ref="T141:T144" si="50">S141-Q141</f>
        <v>0</v>
      </c>
      <c r="U141" s="94"/>
      <c r="V141" s="105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1:33" s="107" customFormat="1" x14ac:dyDescent="0.2">
      <c r="A142" s="92">
        <v>2</v>
      </c>
      <c r="B142" s="101" t="s">
        <v>970</v>
      </c>
      <c r="C142" s="101" t="s">
        <v>970</v>
      </c>
      <c r="D142" s="101" t="s">
        <v>970</v>
      </c>
      <c r="E142" s="137"/>
      <c r="F142" s="111"/>
      <c r="G142" s="111"/>
      <c r="H142" s="82"/>
      <c r="I142" s="112"/>
      <c r="J142" s="138"/>
      <c r="K142" s="138"/>
      <c r="L142" s="139"/>
      <c r="M142" s="146"/>
      <c r="N142" s="146"/>
      <c r="O142" s="146"/>
      <c r="P142" s="146"/>
      <c r="Q142" s="30">
        <f t="shared" si="48"/>
        <v>0</v>
      </c>
      <c r="R142" s="30">
        <f t="shared" ref="R142:R143" si="51">K142*M142*O142</f>
        <v>0</v>
      </c>
      <c r="S142" s="30">
        <f t="shared" si="49"/>
        <v>0</v>
      </c>
      <c r="T142" s="93">
        <f t="shared" si="50"/>
        <v>0</v>
      </c>
      <c r="U142" s="94"/>
      <c r="V142" s="105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1:33" s="107" customFormat="1" x14ac:dyDescent="0.2">
      <c r="A143" s="92">
        <v>3</v>
      </c>
      <c r="B143" s="101" t="s">
        <v>970</v>
      </c>
      <c r="C143" s="101" t="s">
        <v>970</v>
      </c>
      <c r="D143" s="101" t="s">
        <v>970</v>
      </c>
      <c r="E143" s="137"/>
      <c r="F143" s="111"/>
      <c r="G143" s="111"/>
      <c r="H143" s="82"/>
      <c r="I143" s="112"/>
      <c r="J143" s="138"/>
      <c r="K143" s="138"/>
      <c r="L143" s="139"/>
      <c r="M143" s="146"/>
      <c r="N143" s="146"/>
      <c r="O143" s="146"/>
      <c r="P143" s="146"/>
      <c r="Q143" s="30">
        <f t="shared" ref="Q143" si="52">O143*M143*J143</f>
        <v>0</v>
      </c>
      <c r="R143" s="30">
        <f t="shared" si="51"/>
        <v>0</v>
      </c>
      <c r="S143" s="30">
        <f t="shared" ref="S143" si="53">L143*N143*P143</f>
        <v>0</v>
      </c>
      <c r="T143" s="93">
        <f t="shared" ref="T143" si="54">S143-Q143</f>
        <v>0</v>
      </c>
      <c r="U143" s="94"/>
      <c r="V143" s="105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</row>
    <row r="144" spans="1:33" s="107" customFormat="1" ht="14" customHeight="1" x14ac:dyDescent="0.2">
      <c r="A144" s="226" t="s">
        <v>40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8"/>
      <c r="P144" s="130"/>
      <c r="Q144" s="131">
        <f>SUM(Q141:Q143)</f>
        <v>0</v>
      </c>
      <c r="R144" s="131">
        <f>SUM(R141:R143)</f>
        <v>0</v>
      </c>
      <c r="S144" s="131">
        <f>SUM(S141:S142)</f>
        <v>0</v>
      </c>
      <c r="T144" s="93">
        <f t="shared" si="50"/>
        <v>0</v>
      </c>
      <c r="U144" s="94"/>
      <c r="V144" s="105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1:33" s="107" customFormat="1" ht="21" customHeight="1" x14ac:dyDescent="0.2">
      <c r="A145" s="172" t="s">
        <v>715</v>
      </c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5"/>
      <c r="U145" s="175"/>
      <c r="V145" s="175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</row>
    <row r="146" spans="1:33" s="106" customFormat="1" x14ac:dyDescent="0.2">
      <c r="A146" s="15" t="s">
        <v>649</v>
      </c>
      <c r="B146" s="15" t="s">
        <v>405</v>
      </c>
      <c r="C146" s="15" t="s">
        <v>19</v>
      </c>
      <c r="D146" s="15" t="s">
        <v>20</v>
      </c>
      <c r="E146" s="33" t="s">
        <v>21</v>
      </c>
      <c r="F146" s="15" t="s">
        <v>22</v>
      </c>
      <c r="G146" s="15" t="s">
        <v>23</v>
      </c>
      <c r="H146" s="78" t="s">
        <v>24</v>
      </c>
      <c r="I146" s="15" t="s">
        <v>25</v>
      </c>
      <c r="J146" s="17" t="s">
        <v>26</v>
      </c>
      <c r="K146" s="17"/>
      <c r="L146" s="125" t="s">
        <v>27</v>
      </c>
      <c r="M146" s="15" t="s">
        <v>28</v>
      </c>
      <c r="N146" s="125" t="s">
        <v>29</v>
      </c>
      <c r="O146" s="15" t="s">
        <v>30</v>
      </c>
      <c r="P146" s="125" t="s">
        <v>31</v>
      </c>
      <c r="Q146" s="19" t="s">
        <v>32</v>
      </c>
      <c r="R146" s="19"/>
      <c r="S146" s="125" t="s">
        <v>33</v>
      </c>
      <c r="T146" s="19" t="s">
        <v>34</v>
      </c>
      <c r="U146" s="19" t="s">
        <v>35</v>
      </c>
      <c r="V146" s="126" t="s">
        <v>36</v>
      </c>
    </row>
    <row r="147" spans="1:33" s="106" customFormat="1" ht="14" customHeight="1" x14ac:dyDescent="0.2">
      <c r="A147" s="189" t="s">
        <v>705</v>
      </c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35"/>
      <c r="U147" s="148"/>
      <c r="V147" s="136"/>
    </row>
    <row r="148" spans="1:33" s="26" customFormat="1" x14ac:dyDescent="0.2">
      <c r="A148" s="20">
        <v>1</v>
      </c>
      <c r="B148" s="22"/>
      <c r="C148" s="21"/>
      <c r="D148" s="22"/>
      <c r="E148" s="39"/>
      <c r="F148" s="35"/>
      <c r="G148" s="35"/>
      <c r="H148" s="80"/>
      <c r="I148" s="35"/>
      <c r="J148" s="37"/>
      <c r="K148" s="37"/>
      <c r="L148" s="35"/>
      <c r="M148" s="22"/>
      <c r="N148" s="22"/>
      <c r="O148" s="22"/>
      <c r="P148" s="22"/>
      <c r="Q148" s="30">
        <f t="shared" ref="Q148" si="55">O148*M148*J148</f>
        <v>0</v>
      </c>
      <c r="R148" s="30"/>
      <c r="S148" s="30">
        <f t="shared" ref="S148" si="56">L148*N148*P148</f>
        <v>0</v>
      </c>
      <c r="T148" s="25">
        <f t="shared" ref="T148:T149" si="57">S148-Q148</f>
        <v>0</v>
      </c>
      <c r="U148" s="89"/>
      <c r="V148" s="27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s="26" customFormat="1" ht="14" customHeight="1" x14ac:dyDescent="0.2">
      <c r="A149" s="230" t="s">
        <v>40</v>
      </c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2"/>
      <c r="P149" s="147"/>
      <c r="Q149" s="36">
        <f>SUM(Q148:Q148)</f>
        <v>0</v>
      </c>
      <c r="R149" s="36"/>
      <c r="S149" s="36">
        <f>SUM(S148:S148)</f>
        <v>0</v>
      </c>
      <c r="T149" s="25">
        <f t="shared" si="57"/>
        <v>0</v>
      </c>
      <c r="U149" s="14"/>
      <c r="V149" s="27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s="26" customFormat="1" ht="14" customHeight="1" x14ac:dyDescent="0.2">
      <c r="A150" s="219" t="s">
        <v>699</v>
      </c>
      <c r="B150" s="220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1"/>
      <c r="Q150" s="40">
        <f>Q50+Q132+Q137+Q144+Q149+Q125</f>
        <v>1032044</v>
      </c>
      <c r="R150" s="40">
        <f>R50+R132+R137+R144+R149+R125</f>
        <v>0</v>
      </c>
      <c r="S150" s="40">
        <f>S50+S132+S137+S144+S149</f>
        <v>0</v>
      </c>
      <c r="T150" s="41"/>
      <c r="U150" s="113"/>
      <c r="V150" s="4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s="60" customFormat="1" ht="17" customHeight="1" x14ac:dyDescent="0.2">
      <c r="A151" s="205" t="s">
        <v>936</v>
      </c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7"/>
      <c r="P151" s="61">
        <v>0.05</v>
      </c>
      <c r="Q151" s="68">
        <f>(Q150-Q50)*P151</f>
        <v>51049.200000000004</v>
      </c>
      <c r="R151" s="68">
        <f>R150*P151</f>
        <v>0</v>
      </c>
      <c r="S151" s="68">
        <f>S150*P151</f>
        <v>0</v>
      </c>
      <c r="T151" s="58"/>
      <c r="U151" s="114"/>
      <c r="V151" s="59"/>
    </row>
    <row r="152" spans="1:33" s="60" customFormat="1" ht="17" customHeight="1" x14ac:dyDescent="0.2">
      <c r="A152" s="205" t="s">
        <v>937</v>
      </c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7"/>
      <c r="P152" s="61">
        <v>0.1</v>
      </c>
      <c r="Q152" s="68">
        <f>Q50*P152</f>
        <v>1106</v>
      </c>
      <c r="R152" s="68">
        <f>R50*P152</f>
        <v>0</v>
      </c>
      <c r="S152" s="68">
        <f>S151*P152</f>
        <v>0</v>
      </c>
      <c r="T152" s="58"/>
      <c r="U152" s="90"/>
      <c r="V152" s="59"/>
    </row>
    <row r="153" spans="1:33" s="26" customFormat="1" ht="15" customHeight="1" x14ac:dyDescent="0.2">
      <c r="A153" s="223" t="s">
        <v>711</v>
      </c>
      <c r="B153" s="224"/>
      <c r="C153" s="224"/>
      <c r="D153" s="224"/>
      <c r="E153" s="224"/>
      <c r="F153" s="225"/>
      <c r="G153" s="43" t="s">
        <v>44</v>
      </c>
      <c r="H153" s="222" t="s">
        <v>1112</v>
      </c>
      <c r="I153" s="222"/>
      <c r="J153" s="222"/>
      <c r="K153" s="222"/>
      <c r="L153" s="222"/>
      <c r="M153" s="222"/>
      <c r="N153" s="222"/>
      <c r="O153" s="222"/>
      <c r="P153" s="44">
        <v>0.06</v>
      </c>
      <c r="Q153" s="24">
        <f>(Q150+Q151+Q152-Q87-Q88-Q89-Q90-Q91-Q92)*P153</f>
        <v>50102.951999999997</v>
      </c>
      <c r="R153" s="24" t="e">
        <f>(R150-R144-#REF!-#REF!-R92-R91-#REF!-R90-R89-R88-R87)*0.06</f>
        <v>#REF!</v>
      </c>
      <c r="S153" s="24">
        <f>S150*P153</f>
        <v>0</v>
      </c>
      <c r="T153" s="25"/>
      <c r="U153" s="20"/>
      <c r="V153" s="34"/>
    </row>
    <row r="154" spans="1:33" s="26" customFormat="1" ht="14" customHeight="1" x14ac:dyDescent="0.2">
      <c r="A154" s="236" t="s">
        <v>45</v>
      </c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8"/>
      <c r="Q154" s="24">
        <f>SUM(Q150:Q153)</f>
        <v>1134302.152</v>
      </c>
      <c r="R154" s="24" t="e">
        <f>R150+R151+R152+R153</f>
        <v>#REF!</v>
      </c>
      <c r="S154" s="24">
        <f>SUM(S150:S153)</f>
        <v>0</v>
      </c>
      <c r="T154" s="25"/>
      <c r="U154" s="20"/>
      <c r="V154" s="34"/>
    </row>
    <row r="155" spans="1:33" ht="14" customHeight="1" x14ac:dyDescent="0.2">
      <c r="A155" s="233" t="s">
        <v>46</v>
      </c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5"/>
      <c r="Q155" s="45"/>
      <c r="R155" s="45"/>
      <c r="S155" s="45"/>
      <c r="T155" s="45"/>
      <c r="U155" s="45"/>
      <c r="V155" s="45"/>
    </row>
    <row r="156" spans="1:33" ht="15" customHeight="1" x14ac:dyDescent="0.2">
      <c r="A156" s="203" t="s">
        <v>41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46" t="s">
        <v>706</v>
      </c>
      <c r="P156" s="54" t="s">
        <v>723</v>
      </c>
      <c r="Q156" s="51">
        <f>SUMIF(报价结算清单!$E$12:$E$1060,A156,报价结算清单!$Q$12:$Q$1060)/Q150</f>
        <v>4.0308358945936413E-3</v>
      </c>
      <c r="R156" s="51"/>
      <c r="S156" s="47" t="e">
        <f>SUMIF(报价结算清单!$E$12:$E$1060,B156,报价结算清单!$S$12:$S$1060)/S150</f>
        <v>#DIV/0!</v>
      </c>
      <c r="T156" s="25"/>
      <c r="U156" s="14"/>
      <c r="V156" s="27"/>
    </row>
    <row r="157" spans="1:33" ht="15" customHeight="1" x14ac:dyDescent="0.2">
      <c r="A157" s="203" t="s">
        <v>921</v>
      </c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46" t="s">
        <v>708</v>
      </c>
      <c r="P157" s="54" t="s">
        <v>723</v>
      </c>
      <c r="Q157" s="48">
        <f>Q125/Q150</f>
        <v>0.98928340264562364</v>
      </c>
      <c r="R157" s="51"/>
      <c r="S157" s="48" t="e">
        <f>S125/S150</f>
        <v>#DIV/0!</v>
      </c>
      <c r="T157" s="25"/>
      <c r="U157" s="14"/>
      <c r="V157" s="27"/>
    </row>
    <row r="158" spans="1:33" ht="15" customHeight="1" x14ac:dyDescent="0.2">
      <c r="A158" s="203" t="s">
        <v>725</v>
      </c>
      <c r="B158" s="204"/>
      <c r="C158" s="204"/>
      <c r="D158" s="204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46" t="s">
        <v>708</v>
      </c>
      <c r="P158" s="54" t="s">
        <v>723</v>
      </c>
      <c r="Q158" s="48">
        <f>Q132/Q150</f>
        <v>0</v>
      </c>
      <c r="R158" s="51"/>
      <c r="S158" s="48" t="e">
        <f>S132/S150</f>
        <v>#DIV/0!</v>
      </c>
      <c r="T158" s="25"/>
      <c r="U158" s="14"/>
      <c r="V158" s="27"/>
    </row>
    <row r="159" spans="1:33" ht="15" customHeight="1" x14ac:dyDescent="0.2">
      <c r="A159" s="203" t="s">
        <v>726</v>
      </c>
      <c r="B159" s="204"/>
      <c r="C159" s="204"/>
      <c r="D159" s="204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46" t="s">
        <v>708</v>
      </c>
      <c r="P159" s="54" t="s">
        <v>723</v>
      </c>
      <c r="Q159" s="48">
        <f>Q137/Q150</f>
        <v>0</v>
      </c>
      <c r="R159" s="51"/>
      <c r="S159" s="48" t="e">
        <f>S137/S150</f>
        <v>#DIV/0!</v>
      </c>
      <c r="T159" s="25"/>
      <c r="U159" s="14"/>
      <c r="V159" s="27"/>
    </row>
    <row r="160" spans="1:33" ht="15" customHeight="1" x14ac:dyDescent="0.2">
      <c r="A160" s="203" t="s">
        <v>694</v>
      </c>
      <c r="B160" s="204"/>
      <c r="C160" s="204"/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46" t="s">
        <v>708</v>
      </c>
      <c r="P160" s="54" t="s">
        <v>723</v>
      </c>
      <c r="Q160" s="48">
        <f>Q144/Q150</f>
        <v>0</v>
      </c>
      <c r="R160" s="51"/>
      <c r="S160" s="48" t="e">
        <f>S144/S150</f>
        <v>#DIV/0!</v>
      </c>
      <c r="T160" s="25"/>
      <c r="U160" s="14"/>
      <c r="V160" s="27"/>
    </row>
    <row r="161" spans="1:22" ht="15" customHeight="1" x14ac:dyDescent="0.2">
      <c r="A161" s="203" t="s">
        <v>724</v>
      </c>
      <c r="B161" s="204"/>
      <c r="C161" s="204"/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46" t="s">
        <v>707</v>
      </c>
      <c r="P161" s="54" t="s">
        <v>723</v>
      </c>
      <c r="Q161" s="48">
        <f>Q149/Q150</f>
        <v>0</v>
      </c>
      <c r="R161" s="51"/>
      <c r="S161" s="48" t="e">
        <f>S149/S150</f>
        <v>#DIV/0!</v>
      </c>
      <c r="T161" s="25"/>
      <c r="U161" s="14"/>
      <c r="V161" s="27"/>
    </row>
  </sheetData>
  <sheetProtection formatCells="0" formatColumns="0" formatRows="0" insertColumns="0" insertRows="0" insertHyperlinks="0" deleteColumns="0" deleteRows="0" sort="0" autoFilter="0" pivotTables="0"/>
  <mergeCells count="89">
    <mergeCell ref="C12:C14"/>
    <mergeCell ref="A157:N157"/>
    <mergeCell ref="A156:N156"/>
    <mergeCell ref="A155:P155"/>
    <mergeCell ref="A154:P154"/>
    <mergeCell ref="A137:O137"/>
    <mergeCell ref="A138:S138"/>
    <mergeCell ref="A140:S140"/>
    <mergeCell ref="A147:S147"/>
    <mergeCell ref="C24:C25"/>
    <mergeCell ref="B26:B31"/>
    <mergeCell ref="C26:C27"/>
    <mergeCell ref="C28:C29"/>
    <mergeCell ref="C30:C31"/>
    <mergeCell ref="B32:B33"/>
    <mergeCell ref="C32:C33"/>
    <mergeCell ref="A158:N158"/>
    <mergeCell ref="A159:N159"/>
    <mergeCell ref="B47:B48"/>
    <mergeCell ref="A50:O50"/>
    <mergeCell ref="A49:O49"/>
    <mergeCell ref="A150:P150"/>
    <mergeCell ref="H153:O153"/>
    <mergeCell ref="A153:F153"/>
    <mergeCell ref="A132:O132"/>
    <mergeCell ref="A128:S128"/>
    <mergeCell ref="A125:O125"/>
    <mergeCell ref="A53:S53"/>
    <mergeCell ref="A51:S51"/>
    <mergeCell ref="A149:O149"/>
    <mergeCell ref="A145:S145"/>
    <mergeCell ref="A144:O144"/>
    <mergeCell ref="A160:N160"/>
    <mergeCell ref="A161:N161"/>
    <mergeCell ref="A151:O151"/>
    <mergeCell ref="A152:O152"/>
    <mergeCell ref="A1:V1"/>
    <mergeCell ref="A2:B2"/>
    <mergeCell ref="C2:G2"/>
    <mergeCell ref="A3:B3"/>
    <mergeCell ref="C3:G3"/>
    <mergeCell ref="I2:T2"/>
    <mergeCell ref="I3:T3"/>
    <mergeCell ref="U2:V3"/>
    <mergeCell ref="A4:B4"/>
    <mergeCell ref="C4:G4"/>
    <mergeCell ref="I4:N4"/>
    <mergeCell ref="A6:B6"/>
    <mergeCell ref="P4:T4"/>
    <mergeCell ref="C6:T6"/>
    <mergeCell ref="A5:B5"/>
    <mergeCell ref="C5:G5"/>
    <mergeCell ref="I5:N5"/>
    <mergeCell ref="P5:T5"/>
    <mergeCell ref="A7:B7"/>
    <mergeCell ref="C7:G7"/>
    <mergeCell ref="I7:N7"/>
    <mergeCell ref="A8:V8"/>
    <mergeCell ref="P7:T7"/>
    <mergeCell ref="T19:V19"/>
    <mergeCell ref="T35:V35"/>
    <mergeCell ref="A9:S9"/>
    <mergeCell ref="T9:V9"/>
    <mergeCell ref="A11:S11"/>
    <mergeCell ref="T11:V11"/>
    <mergeCell ref="A18:O18"/>
    <mergeCell ref="A34:O34"/>
    <mergeCell ref="B16:B17"/>
    <mergeCell ref="C16:C17"/>
    <mergeCell ref="B20:B25"/>
    <mergeCell ref="A19:S19"/>
    <mergeCell ref="C22:C23"/>
    <mergeCell ref="A35:S35"/>
    <mergeCell ref="C20:C21"/>
    <mergeCell ref="B12:B15"/>
    <mergeCell ref="T145:V145"/>
    <mergeCell ref="T138:V138"/>
    <mergeCell ref="T126:V126"/>
    <mergeCell ref="T51:V51"/>
    <mergeCell ref="T53:V53"/>
    <mergeCell ref="T133:V133"/>
    <mergeCell ref="T128:V128"/>
    <mergeCell ref="D36:D42"/>
    <mergeCell ref="C36:C42"/>
    <mergeCell ref="B36:B42"/>
    <mergeCell ref="A126:S126"/>
    <mergeCell ref="A133:S133"/>
    <mergeCell ref="B43:B44"/>
    <mergeCell ref="B45:B46"/>
  </mergeCells>
  <phoneticPr fontId="10" type="noConversion"/>
  <dataValidations count="3">
    <dataValidation type="list" allowBlank="1" showInputMessage="1" showErrorMessage="1" sqref="G153">
      <formula1>"是,否"</formula1>
    </dataValidation>
    <dataValidation type="list" allowBlank="1" showInputMessage="1" showErrorMessage="1" sqref="P153">
      <formula1>"0%,1%,3%,6%"</formula1>
    </dataValidation>
    <dataValidation type="list" allowBlank="1" showInputMessage="1" showErrorMessage="1" sqref="P151:P152">
      <formula1>"0%,5%,10%"</formula1>
    </dataValidation>
  </dataValidations>
  <hyperlinks>
    <hyperlink ref="P7" r:id="rId1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8" max="1048575" man="1"/>
  </colBreaks>
  <ignoredErrors>
    <ignoredError sqref="Q6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zoomScale="125" workbookViewId="0">
      <pane ySplit="1" topLeftCell="A2" activePane="bottomLeft" state="frozen"/>
      <selection pane="bottomLeft" activeCell="B4" sqref="B4:G4"/>
    </sheetView>
  </sheetViews>
  <sheetFormatPr baseColWidth="10" defaultColWidth="11.6640625" defaultRowHeight="14" x14ac:dyDescent="0.2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x14ac:dyDescent="0.2">
      <c r="A1" s="62" t="s">
        <v>649</v>
      </c>
      <c r="B1" s="62" t="s">
        <v>938</v>
      </c>
      <c r="C1" s="62" t="s">
        <v>914</v>
      </c>
      <c r="D1" s="62" t="s">
        <v>939</v>
      </c>
      <c r="E1" s="62" t="s">
        <v>915</v>
      </c>
      <c r="F1" s="62" t="s">
        <v>916</v>
      </c>
      <c r="G1" s="62" t="s">
        <v>644</v>
      </c>
      <c r="H1" s="63" t="s">
        <v>404</v>
      </c>
    </row>
    <row r="2" spans="1:8" s="6" customFormat="1" x14ac:dyDescent="0.2">
      <c r="A2" s="64"/>
      <c r="B2" s="64"/>
      <c r="C2" s="64"/>
      <c r="D2" s="64"/>
      <c r="E2" s="64"/>
      <c r="F2" s="64"/>
      <c r="G2" s="64"/>
      <c r="H2" s="65"/>
    </row>
    <row r="3" spans="1:8" s="7" customFormat="1" ht="15" x14ac:dyDescent="0.2">
      <c r="A3" s="55" t="s">
        <v>709</v>
      </c>
      <c r="B3" s="55" t="s">
        <v>47</v>
      </c>
      <c r="C3" s="55" t="s">
        <v>48</v>
      </c>
      <c r="D3" s="55" t="s">
        <v>49</v>
      </c>
      <c r="E3" s="55" t="s">
        <v>50</v>
      </c>
      <c r="F3" s="69" t="s">
        <v>51</v>
      </c>
      <c r="G3" s="70">
        <v>100</v>
      </c>
      <c r="H3" s="71" t="e">
        <f>SUMIF([2]报价结算清单!$E$12:$E$573,A3,[2]报价结算清单!$P$12:$P$573)</f>
        <v>#VALUE!</v>
      </c>
    </row>
    <row r="4" spans="1:8" s="7" customFormat="1" ht="28" x14ac:dyDescent="0.2">
      <c r="A4" s="55" t="s">
        <v>948</v>
      </c>
      <c r="B4" s="55" t="s">
        <v>47</v>
      </c>
      <c r="C4" s="55" t="s">
        <v>728</v>
      </c>
      <c r="D4" s="55" t="s">
        <v>729</v>
      </c>
      <c r="E4" s="55" t="s">
        <v>730</v>
      </c>
      <c r="F4" s="69" t="s">
        <v>51</v>
      </c>
      <c r="G4" s="70">
        <v>240</v>
      </c>
      <c r="H4" s="71" t="e">
        <f>SUMIF([2]报价结算清单!$E$12:$E$573,A4,[2]报价结算清单!$P$12:$P$573)</f>
        <v>#VALUE!</v>
      </c>
    </row>
    <row r="5" spans="1:8" s="7" customFormat="1" ht="28" x14ac:dyDescent="0.2">
      <c r="A5" s="55" t="s">
        <v>407</v>
      </c>
      <c r="B5" s="55" t="s">
        <v>47</v>
      </c>
      <c r="C5" s="55" t="s">
        <v>728</v>
      </c>
      <c r="D5" s="55" t="s">
        <v>729</v>
      </c>
      <c r="E5" s="55" t="s">
        <v>731</v>
      </c>
      <c r="F5" s="69" t="s">
        <v>51</v>
      </c>
      <c r="G5" s="70">
        <v>240</v>
      </c>
      <c r="H5" s="71" t="e">
        <f>SUMIF([2]报价结算清单!$E$12:$E$573,A5,[2]报价结算清单!$P$12:$P$573)</f>
        <v>#VALUE!</v>
      </c>
    </row>
    <row r="6" spans="1:8" s="7" customFormat="1" ht="15" x14ac:dyDescent="0.2">
      <c r="A6" s="55" t="s">
        <v>408</v>
      </c>
      <c r="B6" s="55" t="s">
        <v>47</v>
      </c>
      <c r="C6" s="55" t="s">
        <v>56</v>
      </c>
      <c r="D6" s="55" t="s">
        <v>57</v>
      </c>
      <c r="E6" s="55" t="s">
        <v>58</v>
      </c>
      <c r="F6" s="69" t="s">
        <v>51</v>
      </c>
      <c r="G6" s="70">
        <v>48</v>
      </c>
      <c r="H6" s="71" t="e">
        <f>SUMIF([2]报价结算清单!$E$12:$E$573,A6,[2]报价结算清单!$P$12:$P$573)</f>
        <v>#VALUE!</v>
      </c>
    </row>
    <row r="7" spans="1:8" s="7" customFormat="1" ht="15" x14ac:dyDescent="0.2">
      <c r="A7" s="55" t="s">
        <v>409</v>
      </c>
      <c r="B7" s="55" t="s">
        <v>47</v>
      </c>
      <c r="C7" s="55" t="s">
        <v>56</v>
      </c>
      <c r="D7" s="55" t="s">
        <v>59</v>
      </c>
      <c r="E7" s="55" t="s">
        <v>60</v>
      </c>
      <c r="F7" s="69" t="s">
        <v>51</v>
      </c>
      <c r="G7" s="70">
        <v>60</v>
      </c>
      <c r="H7" s="71" t="e">
        <f>SUMIF([2]报价结算清单!$E$12:$E$573,A7,[2]报价结算清单!$P$12:$P$573)</f>
        <v>#VALUE!</v>
      </c>
    </row>
    <row r="8" spans="1:8" ht="15" x14ac:dyDescent="0.2">
      <c r="A8" s="55" t="s">
        <v>410</v>
      </c>
      <c r="B8" s="55" t="s">
        <v>47</v>
      </c>
      <c r="C8" s="55" t="s">
        <v>61</v>
      </c>
      <c r="D8" s="55" t="s">
        <v>62</v>
      </c>
      <c r="E8" s="55" t="s">
        <v>63</v>
      </c>
      <c r="F8" s="69" t="s">
        <v>51</v>
      </c>
      <c r="G8" s="70">
        <v>16</v>
      </c>
      <c r="H8" s="71" t="e">
        <f>SUMIF([2]报价结算清单!$E$12:$E$573,A8,[2]报价结算清单!$P$12:$P$573)</f>
        <v>#VALUE!</v>
      </c>
    </row>
    <row r="9" spans="1:8" ht="15" x14ac:dyDescent="0.2">
      <c r="A9" s="55" t="s">
        <v>411</v>
      </c>
      <c r="B9" s="55" t="s">
        <v>47</v>
      </c>
      <c r="C9" s="55" t="s">
        <v>61</v>
      </c>
      <c r="D9" s="55" t="s">
        <v>64</v>
      </c>
      <c r="E9" s="55" t="s">
        <v>65</v>
      </c>
      <c r="F9" s="69" t="s">
        <v>51</v>
      </c>
      <c r="G9" s="70">
        <v>20</v>
      </c>
      <c r="H9" s="71" t="e">
        <f>SUMIF([2]报价结算清单!$E$12:$E$573,A9,[2]报价结算清单!$P$12:$P$573)</f>
        <v>#VALUE!</v>
      </c>
    </row>
    <row r="10" spans="1:8" ht="15" x14ac:dyDescent="0.2">
      <c r="A10" s="55" t="s">
        <v>412</v>
      </c>
      <c r="B10" s="55" t="s">
        <v>47</v>
      </c>
      <c r="C10" s="55" t="s">
        <v>66</v>
      </c>
      <c r="D10" s="55" t="s">
        <v>733</v>
      </c>
      <c r="E10" s="55" t="s">
        <v>734</v>
      </c>
      <c r="F10" s="69" t="s">
        <v>51</v>
      </c>
      <c r="G10" s="70">
        <v>100</v>
      </c>
      <c r="H10" s="71" t="e">
        <f>SUMIF([2]报价结算清单!$E$12:$E$573,A10,[2]报价结算清单!$P$12:$P$573)</f>
        <v>#VALUE!</v>
      </c>
    </row>
    <row r="11" spans="1:8" ht="15" x14ac:dyDescent="0.2">
      <c r="A11" s="55" t="s">
        <v>413</v>
      </c>
      <c r="B11" s="55" t="s">
        <v>47</v>
      </c>
      <c r="C11" s="55" t="s">
        <v>66</v>
      </c>
      <c r="D11" s="55" t="s">
        <v>733</v>
      </c>
      <c r="E11" s="55" t="s">
        <v>735</v>
      </c>
      <c r="F11" s="69" t="s">
        <v>51</v>
      </c>
      <c r="G11" s="70">
        <v>100</v>
      </c>
      <c r="H11" s="71" t="e">
        <f>SUMIF([2]报价结算清单!$E$12:$E$573,A11,[2]报价结算清单!$P$12:$P$573)</f>
        <v>#VALUE!</v>
      </c>
    </row>
    <row r="12" spans="1:8" ht="15" x14ac:dyDescent="0.2">
      <c r="A12" s="55" t="s">
        <v>414</v>
      </c>
      <c r="B12" s="55" t="s">
        <v>47</v>
      </c>
      <c r="C12" s="55" t="s">
        <v>66</v>
      </c>
      <c r="D12" s="55" t="s">
        <v>733</v>
      </c>
      <c r="E12" s="55" t="s">
        <v>736</v>
      </c>
      <c r="F12" s="69" t="s">
        <v>51</v>
      </c>
      <c r="G12" s="72">
        <v>110</v>
      </c>
      <c r="H12" s="71" t="e">
        <f>SUMIF([2]报价结算清单!$E$12:$E$573,A12,[2]报价结算清单!$P$12:$P$573)</f>
        <v>#VALUE!</v>
      </c>
    </row>
    <row r="13" spans="1:8" ht="15" x14ac:dyDescent="0.2">
      <c r="A13" s="55" t="s">
        <v>415</v>
      </c>
      <c r="B13" s="55" t="s">
        <v>47</v>
      </c>
      <c r="C13" s="55" t="s">
        <v>66</v>
      </c>
      <c r="D13" s="55" t="s">
        <v>733</v>
      </c>
      <c r="E13" s="55" t="s">
        <v>737</v>
      </c>
      <c r="F13" s="69" t="s">
        <v>51</v>
      </c>
      <c r="G13" s="72">
        <v>120</v>
      </c>
      <c r="H13" s="71" t="e">
        <f>SUMIF([2]报价结算清单!$E$12:$E$573,A13,[2]报价结算清单!$P$12:$P$573)</f>
        <v>#VALUE!</v>
      </c>
    </row>
    <row r="14" spans="1:8" ht="15" x14ac:dyDescent="0.2">
      <c r="A14" s="55" t="s">
        <v>416</v>
      </c>
      <c r="B14" s="55" t="s">
        <v>47</v>
      </c>
      <c r="C14" s="55" t="s">
        <v>66</v>
      </c>
      <c r="D14" s="55" t="s">
        <v>733</v>
      </c>
      <c r="E14" s="55" t="s">
        <v>738</v>
      </c>
      <c r="F14" s="69" t="s">
        <v>51</v>
      </c>
      <c r="G14" s="72">
        <v>180</v>
      </c>
      <c r="H14" s="71" t="e">
        <f>SUMIF([2]报价结算清单!$E$12:$E$573,A14,[2]报价结算清单!$P$12:$P$573)</f>
        <v>#VALUE!</v>
      </c>
    </row>
    <row r="15" spans="1:8" ht="15" x14ac:dyDescent="0.2">
      <c r="A15" s="55" t="s">
        <v>417</v>
      </c>
      <c r="B15" s="55" t="s">
        <v>47</v>
      </c>
      <c r="C15" s="55" t="s">
        <v>66</v>
      </c>
      <c r="D15" s="55" t="s">
        <v>733</v>
      </c>
      <c r="E15" s="55" t="s">
        <v>739</v>
      </c>
      <c r="F15" s="69" t="s">
        <v>51</v>
      </c>
      <c r="G15" s="72">
        <v>180</v>
      </c>
      <c r="H15" s="71" t="e">
        <f>SUMIF([2]报价结算清单!$E$12:$E$573,A15,[2]报价结算清单!$P$12:$P$573)</f>
        <v>#VALUE!</v>
      </c>
    </row>
    <row r="16" spans="1:8" ht="15" x14ac:dyDescent="0.2">
      <c r="A16" s="55" t="s">
        <v>418</v>
      </c>
      <c r="B16" s="55" t="s">
        <v>47</v>
      </c>
      <c r="C16" s="55" t="s">
        <v>66</v>
      </c>
      <c r="D16" s="55" t="s">
        <v>733</v>
      </c>
      <c r="E16" s="55" t="s">
        <v>740</v>
      </c>
      <c r="F16" s="69" t="s">
        <v>51</v>
      </c>
      <c r="G16" s="70">
        <v>220</v>
      </c>
      <c r="H16" s="71" t="e">
        <f>SUMIF([2]报价结算清单!$E$12:$E$573,A16,[2]报价结算清单!$P$12:$P$573)</f>
        <v>#VALUE!</v>
      </c>
    </row>
    <row r="17" spans="1:8" ht="15" x14ac:dyDescent="0.2">
      <c r="A17" s="55" t="s">
        <v>419</v>
      </c>
      <c r="B17" s="55" t="s">
        <v>47</v>
      </c>
      <c r="C17" s="55" t="s">
        <v>66</v>
      </c>
      <c r="D17" s="55" t="s">
        <v>733</v>
      </c>
      <c r="E17" s="55" t="s">
        <v>741</v>
      </c>
      <c r="F17" s="69" t="s">
        <v>54</v>
      </c>
      <c r="G17" s="70">
        <v>100</v>
      </c>
      <c r="H17" s="71" t="e">
        <f>SUMIF([2]报价结算清单!$E$12:$E$573,A17,[2]报价结算清单!$P$12:$P$573)</f>
        <v>#VALUE!</v>
      </c>
    </row>
    <row r="18" spans="1:8" ht="15" x14ac:dyDescent="0.2">
      <c r="A18" s="55" t="s">
        <v>420</v>
      </c>
      <c r="B18" s="55" t="s">
        <v>47</v>
      </c>
      <c r="C18" s="55" t="s">
        <v>66</v>
      </c>
      <c r="D18" s="55" t="s">
        <v>733</v>
      </c>
      <c r="E18" s="55" t="s">
        <v>742</v>
      </c>
      <c r="F18" s="69" t="s">
        <v>54</v>
      </c>
      <c r="G18" s="70">
        <v>120</v>
      </c>
      <c r="H18" s="71" t="e">
        <f>SUMIF([2]报价结算清单!$E$12:$E$573,A18,[2]报价结算清单!$P$12:$P$573)</f>
        <v>#VALUE!</v>
      </c>
    </row>
    <row r="19" spans="1:8" ht="15" x14ac:dyDescent="0.2">
      <c r="A19" s="55" t="s">
        <v>421</v>
      </c>
      <c r="B19" s="55" t="s">
        <v>47</v>
      </c>
      <c r="C19" s="55" t="s">
        <v>66</v>
      </c>
      <c r="D19" s="55" t="s">
        <v>733</v>
      </c>
      <c r="E19" s="55" t="s">
        <v>743</v>
      </c>
      <c r="F19" s="69" t="s">
        <v>54</v>
      </c>
      <c r="G19" s="70">
        <v>120</v>
      </c>
      <c r="H19" s="71" t="e">
        <f>SUMIF([2]报价结算清单!$E$12:$E$573,A19,[2]报价结算清单!$P$12:$P$573)</f>
        <v>#VALUE!</v>
      </c>
    </row>
    <row r="20" spans="1:8" ht="15" x14ac:dyDescent="0.2">
      <c r="A20" s="55" t="s">
        <v>422</v>
      </c>
      <c r="B20" s="55" t="s">
        <v>47</v>
      </c>
      <c r="C20" s="55" t="s">
        <v>66</v>
      </c>
      <c r="D20" s="55" t="s">
        <v>733</v>
      </c>
      <c r="E20" s="55" t="s">
        <v>744</v>
      </c>
      <c r="F20" s="69" t="s">
        <v>54</v>
      </c>
      <c r="G20" s="70">
        <v>140</v>
      </c>
      <c r="H20" s="71" t="e">
        <f>SUMIF([2]报价结算清单!$E$12:$E$573,A20,[2]报价结算清单!$P$12:$P$573)</f>
        <v>#VALUE!</v>
      </c>
    </row>
    <row r="21" spans="1:8" ht="15" x14ac:dyDescent="0.2">
      <c r="A21" s="55" t="s">
        <v>423</v>
      </c>
      <c r="B21" s="55" t="s">
        <v>47</v>
      </c>
      <c r="C21" s="55" t="s">
        <v>66</v>
      </c>
      <c r="D21" s="55" t="s">
        <v>733</v>
      </c>
      <c r="E21" s="55" t="s">
        <v>745</v>
      </c>
      <c r="F21" s="69" t="s">
        <v>54</v>
      </c>
      <c r="G21" s="70">
        <v>140</v>
      </c>
      <c r="H21" s="71" t="e">
        <f>SUMIF([2]报价结算清单!$E$12:$E$573,A21,[2]报价结算清单!$P$12:$P$573)</f>
        <v>#VALUE!</v>
      </c>
    </row>
    <row r="22" spans="1:8" ht="15" x14ac:dyDescent="0.2">
      <c r="A22" s="55" t="s">
        <v>424</v>
      </c>
      <c r="B22" s="55" t="s">
        <v>47</v>
      </c>
      <c r="C22" s="55" t="s">
        <v>67</v>
      </c>
      <c r="D22" s="55" t="s">
        <v>68</v>
      </c>
      <c r="E22" s="55" t="s">
        <v>69</v>
      </c>
      <c r="F22" s="69" t="s">
        <v>70</v>
      </c>
      <c r="G22" s="70">
        <v>130</v>
      </c>
      <c r="H22" s="71" t="e">
        <f>SUMIF([2]报价结算清单!$E$12:$E$573,A22,[2]报价结算清单!$P$12:$P$573)</f>
        <v>#VALUE!</v>
      </c>
    </row>
    <row r="23" spans="1:8" s="7" customFormat="1" ht="15" x14ac:dyDescent="0.2">
      <c r="A23" s="55" t="s">
        <v>425</v>
      </c>
      <c r="B23" s="55" t="s">
        <v>47</v>
      </c>
      <c r="C23" s="55" t="s">
        <v>67</v>
      </c>
      <c r="D23" s="55" t="s">
        <v>746</v>
      </c>
      <c r="E23" s="55" t="s">
        <v>747</v>
      </c>
      <c r="F23" s="69" t="s">
        <v>70</v>
      </c>
      <c r="G23" s="72">
        <v>280</v>
      </c>
      <c r="H23" s="71" t="e">
        <f>SUMIF([2]报价结算清单!$E$12:$E$573,A23,[2]报价结算清单!$P$12:$P$573)</f>
        <v>#VALUE!</v>
      </c>
    </row>
    <row r="24" spans="1:8" s="7" customFormat="1" ht="15" x14ac:dyDescent="0.2">
      <c r="A24" s="55" t="s">
        <v>426</v>
      </c>
      <c r="B24" s="55" t="s">
        <v>47</v>
      </c>
      <c r="C24" s="55" t="s">
        <v>71</v>
      </c>
      <c r="D24" s="55" t="s">
        <v>71</v>
      </c>
      <c r="E24" s="55" t="s">
        <v>72</v>
      </c>
      <c r="F24" s="69" t="s">
        <v>55</v>
      </c>
      <c r="G24" s="70">
        <v>220</v>
      </c>
      <c r="H24" s="71" t="e">
        <f>SUMIF([2]报价结算清单!$E$12:$E$573,A24,[2]报价结算清单!$P$12:$P$573)</f>
        <v>#VALUE!</v>
      </c>
    </row>
    <row r="25" spans="1:8" s="7" customFormat="1" ht="15" x14ac:dyDescent="0.2">
      <c r="A25" s="55" t="s">
        <v>427</v>
      </c>
      <c r="B25" s="55" t="s">
        <v>47</v>
      </c>
      <c r="C25" s="55" t="s">
        <v>73</v>
      </c>
      <c r="D25" s="55" t="s">
        <v>73</v>
      </c>
      <c r="E25" s="55" t="s">
        <v>74</v>
      </c>
      <c r="F25" s="69" t="s">
        <v>55</v>
      </c>
      <c r="G25" s="70">
        <v>50</v>
      </c>
      <c r="H25" s="71" t="e">
        <f>SUMIF([2]报价结算清单!$E$12:$E$573,A25,[2]报价结算清单!$P$12:$P$573)</f>
        <v>#VALUE!</v>
      </c>
    </row>
    <row r="26" spans="1:8" s="7" customFormat="1" ht="15" x14ac:dyDescent="0.2">
      <c r="A26" s="55" t="s">
        <v>428</v>
      </c>
      <c r="B26" s="55" t="s">
        <v>47</v>
      </c>
      <c r="C26" s="55" t="s">
        <v>75</v>
      </c>
      <c r="D26" s="55" t="s">
        <v>76</v>
      </c>
      <c r="E26" s="55" t="s">
        <v>77</v>
      </c>
      <c r="F26" s="69" t="s">
        <v>51</v>
      </c>
      <c r="G26" s="70">
        <v>69</v>
      </c>
      <c r="H26" s="71" t="e">
        <f>SUMIF([2]报价结算清单!$E$12:$E$573,A26,[2]报价结算清单!$P$12:$P$573)</f>
        <v>#VALUE!</v>
      </c>
    </row>
    <row r="27" spans="1:8" s="7" customFormat="1" ht="15" x14ac:dyDescent="0.2">
      <c r="A27" s="55" t="s">
        <v>429</v>
      </c>
      <c r="B27" s="55" t="s">
        <v>47</v>
      </c>
      <c r="C27" s="55" t="s">
        <v>78</v>
      </c>
      <c r="D27" s="55" t="s">
        <v>79</v>
      </c>
      <c r="E27" s="55" t="s">
        <v>63</v>
      </c>
      <c r="F27" s="69" t="s">
        <v>55</v>
      </c>
      <c r="G27" s="70">
        <v>95</v>
      </c>
      <c r="H27" s="71" t="e">
        <f>SUMIF([2]报价结算清单!$E$12:$E$573,A27,[2]报价结算清单!$P$12:$P$573)</f>
        <v>#VALUE!</v>
      </c>
    </row>
    <row r="28" spans="1:8" s="7" customFormat="1" ht="15" x14ac:dyDescent="0.2">
      <c r="A28" s="55" t="s">
        <v>430</v>
      </c>
      <c r="B28" s="55" t="s">
        <v>47</v>
      </c>
      <c r="C28" s="55" t="s">
        <v>78</v>
      </c>
      <c r="D28" s="55" t="s">
        <v>748</v>
      </c>
      <c r="E28" s="55" t="s">
        <v>732</v>
      </c>
      <c r="F28" s="69" t="s">
        <v>51</v>
      </c>
      <c r="G28" s="70">
        <v>300</v>
      </c>
      <c r="H28" s="71" t="e">
        <f>SUMIF([2]报价结算清单!$E$12:$E$573,A28,[2]报价结算清单!$P$12:$P$573)</f>
        <v>#VALUE!</v>
      </c>
    </row>
    <row r="29" spans="1:8" s="7" customFormat="1" ht="15" x14ac:dyDescent="0.2">
      <c r="A29" s="55" t="s">
        <v>431</v>
      </c>
      <c r="B29" s="55" t="s">
        <v>47</v>
      </c>
      <c r="C29" s="55" t="s">
        <v>78</v>
      </c>
      <c r="D29" s="55" t="s">
        <v>749</v>
      </c>
      <c r="E29" s="55" t="s">
        <v>732</v>
      </c>
      <c r="F29" s="69" t="s">
        <v>55</v>
      </c>
      <c r="G29" s="70">
        <v>1080</v>
      </c>
      <c r="H29" s="71" t="e">
        <f>SUMIF([2]报价结算清单!$E$12:$E$573,A29,[2]报价结算清单!$P$12:$P$573)</f>
        <v>#VALUE!</v>
      </c>
    </row>
    <row r="30" spans="1:8" s="7" customFormat="1" ht="15" x14ac:dyDescent="0.2">
      <c r="A30" s="55" t="s">
        <v>432</v>
      </c>
      <c r="B30" s="55" t="s">
        <v>47</v>
      </c>
      <c r="C30" s="55" t="s">
        <v>78</v>
      </c>
      <c r="D30" s="55" t="s">
        <v>750</v>
      </c>
      <c r="E30" s="55" t="s">
        <v>732</v>
      </c>
      <c r="F30" s="69" t="s">
        <v>55</v>
      </c>
      <c r="G30" s="72">
        <v>770</v>
      </c>
      <c r="H30" s="71" t="e">
        <f>SUMIF([2]报价结算清单!$E$12:$E$573,A30,[2]报价结算清单!$P$12:$P$573)</f>
        <v>#VALUE!</v>
      </c>
    </row>
    <row r="31" spans="1:8" s="7" customFormat="1" ht="28" x14ac:dyDescent="0.2">
      <c r="A31" s="55" t="s">
        <v>433</v>
      </c>
      <c r="B31" s="55" t="s">
        <v>47</v>
      </c>
      <c r="C31" s="55" t="s">
        <v>80</v>
      </c>
      <c r="D31" s="55" t="s">
        <v>81</v>
      </c>
      <c r="E31" s="55" t="s">
        <v>82</v>
      </c>
      <c r="F31" s="69" t="s">
        <v>54</v>
      </c>
      <c r="G31" s="72">
        <v>40</v>
      </c>
      <c r="H31" s="71" t="e">
        <f>SUMIF([2]报价结算清单!$E$12:$E$573,A31,[2]报价结算清单!$P$12:$P$573)</f>
        <v>#VALUE!</v>
      </c>
    </row>
    <row r="32" spans="1:8" s="7" customFormat="1" ht="15" x14ac:dyDescent="0.2">
      <c r="A32" s="55" t="s">
        <v>434</v>
      </c>
      <c r="B32" s="55" t="s">
        <v>47</v>
      </c>
      <c r="C32" s="55" t="s">
        <v>80</v>
      </c>
      <c r="D32" s="55" t="s">
        <v>83</v>
      </c>
      <c r="E32" s="55" t="s">
        <v>84</v>
      </c>
      <c r="F32" s="69" t="s">
        <v>54</v>
      </c>
      <c r="G32" s="72">
        <v>60</v>
      </c>
      <c r="H32" s="71" t="e">
        <f>SUMIF([2]报价结算清单!$E$12:$E$573,A32,[2]报价结算清单!$P$12:$P$573)</f>
        <v>#VALUE!</v>
      </c>
    </row>
    <row r="33" spans="1:8" s="7" customFormat="1" ht="15" x14ac:dyDescent="0.2">
      <c r="A33" s="55" t="s">
        <v>435</v>
      </c>
      <c r="B33" s="55" t="s">
        <v>47</v>
      </c>
      <c r="C33" s="55" t="s">
        <v>80</v>
      </c>
      <c r="D33" s="55" t="s">
        <v>751</v>
      </c>
      <c r="E33" s="55" t="s">
        <v>85</v>
      </c>
      <c r="F33" s="69" t="s">
        <v>54</v>
      </c>
      <c r="G33" s="70">
        <v>90</v>
      </c>
      <c r="H33" s="71" t="e">
        <f>SUMIF([2]报价结算清单!$E$12:$E$573,A33,[2]报价结算清单!$P$12:$P$573)</f>
        <v>#VALUE!</v>
      </c>
    </row>
    <row r="34" spans="1:8" s="7" customFormat="1" ht="28" x14ac:dyDescent="0.2">
      <c r="A34" s="55" t="s">
        <v>436</v>
      </c>
      <c r="B34" s="55" t="s">
        <v>47</v>
      </c>
      <c r="C34" s="55" t="s">
        <v>87</v>
      </c>
      <c r="D34" s="55" t="s">
        <v>88</v>
      </c>
      <c r="E34" s="55" t="s">
        <v>89</v>
      </c>
      <c r="F34" s="69" t="s">
        <v>51</v>
      </c>
      <c r="G34" s="70">
        <v>460</v>
      </c>
      <c r="H34" s="71" t="e">
        <f>SUMIF([2]报价结算清单!$E$12:$E$573,A34,[2]报价结算清单!$P$12:$P$573)</f>
        <v>#VALUE!</v>
      </c>
    </row>
    <row r="35" spans="1:8" s="7" customFormat="1" ht="28" x14ac:dyDescent="0.2">
      <c r="A35" s="55" t="s">
        <v>437</v>
      </c>
      <c r="B35" s="55" t="s">
        <v>47</v>
      </c>
      <c r="C35" s="55" t="s">
        <v>87</v>
      </c>
      <c r="D35" s="55" t="s">
        <v>90</v>
      </c>
      <c r="E35" s="55" t="s">
        <v>91</v>
      </c>
      <c r="F35" s="69" t="s">
        <v>51</v>
      </c>
      <c r="G35" s="70">
        <v>570</v>
      </c>
      <c r="H35" s="71" t="e">
        <f>SUMIF([2]报价结算清单!$E$12:$E$573,A35,[2]报价结算清单!$P$12:$P$573)</f>
        <v>#VALUE!</v>
      </c>
    </row>
    <row r="36" spans="1:8" s="7" customFormat="1" ht="28" x14ac:dyDescent="0.2">
      <c r="A36" s="55" t="s">
        <v>438</v>
      </c>
      <c r="B36" s="55" t="s">
        <v>47</v>
      </c>
      <c r="C36" s="55" t="s">
        <v>87</v>
      </c>
      <c r="D36" s="55" t="s">
        <v>92</v>
      </c>
      <c r="E36" s="55" t="s">
        <v>93</v>
      </c>
      <c r="F36" s="69" t="s">
        <v>51</v>
      </c>
      <c r="G36" s="70">
        <v>600</v>
      </c>
      <c r="H36" s="71" t="e">
        <f>SUMIF([2]报价结算清单!$E$12:$E$573,A36,[2]报价结算清单!$P$12:$P$573)</f>
        <v>#VALUE!</v>
      </c>
    </row>
    <row r="37" spans="1:8" s="7" customFormat="1" ht="15" x14ac:dyDescent="0.2">
      <c r="A37" s="55" t="s">
        <v>439</v>
      </c>
      <c r="B37" s="55" t="s">
        <v>47</v>
      </c>
      <c r="C37" s="55" t="s">
        <v>87</v>
      </c>
      <c r="D37" s="55" t="s">
        <v>94</v>
      </c>
      <c r="E37" s="55" t="s">
        <v>95</v>
      </c>
      <c r="F37" s="69" t="s">
        <v>51</v>
      </c>
      <c r="G37" s="70">
        <v>570</v>
      </c>
      <c r="H37" s="71" t="e">
        <f>SUMIF([2]报价结算清单!$E$12:$E$573,A37,[2]报价结算清单!$P$12:$P$573)</f>
        <v>#VALUE!</v>
      </c>
    </row>
    <row r="38" spans="1:8" s="7" customFormat="1" ht="28" x14ac:dyDescent="0.2">
      <c r="A38" s="55" t="s">
        <v>440</v>
      </c>
      <c r="B38" s="55" t="s">
        <v>47</v>
      </c>
      <c r="C38" s="55" t="s">
        <v>96</v>
      </c>
      <c r="D38" s="55" t="s">
        <v>97</v>
      </c>
      <c r="E38" s="55" t="s">
        <v>98</v>
      </c>
      <c r="F38" s="69" t="s">
        <v>55</v>
      </c>
      <c r="G38" s="70">
        <v>600</v>
      </c>
      <c r="H38" s="71" t="e">
        <f>SUMIF([2]报价结算清单!$E$12:$E$573,A38,[2]报价结算清单!$P$12:$P$573)</f>
        <v>#VALUE!</v>
      </c>
    </row>
    <row r="39" spans="1:8" s="7" customFormat="1" ht="15" x14ac:dyDescent="0.2">
      <c r="A39" s="55" t="s">
        <v>441</v>
      </c>
      <c r="B39" s="55" t="s">
        <v>47</v>
      </c>
      <c r="C39" s="55" t="s">
        <v>96</v>
      </c>
      <c r="D39" s="55" t="s">
        <v>99</v>
      </c>
      <c r="E39" s="55" t="s">
        <v>100</v>
      </c>
      <c r="F39" s="69" t="s">
        <v>55</v>
      </c>
      <c r="G39" s="70">
        <v>650</v>
      </c>
      <c r="H39" s="71" t="e">
        <f>SUMIF([2]报价结算清单!$E$12:$E$573,A39,[2]报价结算清单!$P$12:$P$573)</f>
        <v>#VALUE!</v>
      </c>
    </row>
    <row r="40" spans="1:8" s="7" customFormat="1" ht="15" x14ac:dyDescent="0.2">
      <c r="A40" s="55" t="s">
        <v>442</v>
      </c>
      <c r="B40" s="55" t="s">
        <v>47</v>
      </c>
      <c r="C40" s="55" t="s">
        <v>96</v>
      </c>
      <c r="D40" s="55" t="s">
        <v>101</v>
      </c>
      <c r="E40" s="55" t="s">
        <v>100</v>
      </c>
      <c r="F40" s="69" t="s">
        <v>55</v>
      </c>
      <c r="G40" s="70">
        <v>800</v>
      </c>
      <c r="H40" s="71" t="e">
        <f>SUMIF([2]报价结算清单!$E$12:$E$573,A40,[2]报价结算清单!$P$12:$P$573)</f>
        <v>#VALUE!</v>
      </c>
    </row>
    <row r="41" spans="1:8" s="7" customFormat="1" ht="15" x14ac:dyDescent="0.2">
      <c r="A41" s="55" t="s">
        <v>443</v>
      </c>
      <c r="B41" s="55" t="s">
        <v>47</v>
      </c>
      <c r="C41" s="55" t="s">
        <v>102</v>
      </c>
      <c r="D41" s="55" t="s">
        <v>103</v>
      </c>
      <c r="E41" s="55" t="s">
        <v>104</v>
      </c>
      <c r="F41" s="69" t="s">
        <v>86</v>
      </c>
      <c r="G41" s="70">
        <v>100</v>
      </c>
      <c r="H41" s="71" t="e">
        <f>SUMIF([2]报价结算清单!$E$12:$E$573,A41,[2]报价结算清单!$P$12:$P$573)</f>
        <v>#VALUE!</v>
      </c>
    </row>
    <row r="42" spans="1:8" s="7" customFormat="1" ht="15" x14ac:dyDescent="0.2">
      <c r="A42" s="55" t="s">
        <v>949</v>
      </c>
      <c r="B42" s="55" t="s">
        <v>47</v>
      </c>
      <c r="C42" s="55" t="s">
        <v>102</v>
      </c>
      <c r="D42" s="55" t="s">
        <v>105</v>
      </c>
      <c r="E42" s="55" t="s">
        <v>106</v>
      </c>
      <c r="F42" s="69" t="s">
        <v>86</v>
      </c>
      <c r="G42" s="70">
        <v>780</v>
      </c>
      <c r="H42" s="71" t="e">
        <f>SUMIF([2]报价结算清单!$E$12:$E$573,A42,[2]报价结算清单!$P$12:$P$573)</f>
        <v>#VALUE!</v>
      </c>
    </row>
    <row r="43" spans="1:8" s="7" customFormat="1" ht="15" x14ac:dyDescent="0.2">
      <c r="A43" s="55" t="s">
        <v>444</v>
      </c>
      <c r="B43" s="55" t="s">
        <v>47</v>
      </c>
      <c r="C43" s="55" t="s">
        <v>102</v>
      </c>
      <c r="D43" s="55" t="s">
        <v>107</v>
      </c>
      <c r="E43" s="55" t="s">
        <v>106</v>
      </c>
      <c r="F43" s="69" t="s">
        <v>86</v>
      </c>
      <c r="G43" s="70">
        <v>400</v>
      </c>
      <c r="H43" s="71" t="e">
        <f>SUMIF([2]报价结算清单!$E$12:$E$573,A43,[2]报价结算清单!$P$12:$P$573)</f>
        <v>#VALUE!</v>
      </c>
    </row>
    <row r="44" spans="1:8" s="7" customFormat="1" ht="42" x14ac:dyDescent="0.2">
      <c r="A44" s="55" t="s">
        <v>445</v>
      </c>
      <c r="B44" s="55" t="s">
        <v>47</v>
      </c>
      <c r="C44" s="55" t="s">
        <v>102</v>
      </c>
      <c r="D44" s="55" t="s">
        <v>108</v>
      </c>
      <c r="E44" s="55" t="s">
        <v>752</v>
      </c>
      <c r="F44" s="69" t="s">
        <v>86</v>
      </c>
      <c r="G44" s="70">
        <v>370</v>
      </c>
      <c r="H44" s="71" t="e">
        <f>SUMIF([2]报价结算清单!$E$12:$E$573,A44,[2]报价结算清单!$P$12:$P$573)</f>
        <v>#VALUE!</v>
      </c>
    </row>
    <row r="45" spans="1:8" s="7" customFormat="1" ht="42" x14ac:dyDescent="0.2">
      <c r="A45" s="55" t="s">
        <v>446</v>
      </c>
      <c r="B45" s="55" t="s">
        <v>47</v>
      </c>
      <c r="C45" s="55" t="s">
        <v>102</v>
      </c>
      <c r="D45" s="55" t="s">
        <v>108</v>
      </c>
      <c r="E45" s="55" t="s">
        <v>109</v>
      </c>
      <c r="F45" s="69" t="s">
        <v>86</v>
      </c>
      <c r="G45" s="70">
        <v>425</v>
      </c>
      <c r="H45" s="71" t="e">
        <f>SUMIF([2]报价结算清单!$E$12:$E$573,A45,[2]报价结算清单!$P$12:$P$573)</f>
        <v>#VALUE!</v>
      </c>
    </row>
    <row r="46" spans="1:8" s="7" customFormat="1" ht="15" x14ac:dyDescent="0.2">
      <c r="A46" s="55" t="s">
        <v>447</v>
      </c>
      <c r="B46" s="55" t="s">
        <v>47</v>
      </c>
      <c r="C46" s="55" t="s">
        <v>102</v>
      </c>
      <c r="D46" s="55" t="s">
        <v>110</v>
      </c>
      <c r="E46" s="55" t="s">
        <v>111</v>
      </c>
      <c r="F46" s="69" t="s">
        <v>112</v>
      </c>
      <c r="G46" s="70">
        <v>100</v>
      </c>
      <c r="H46" s="71" t="e">
        <f>SUMIF([2]报价结算清单!$E$12:$E$573,A46,[2]报价结算清单!$P$12:$P$573)</f>
        <v>#VALUE!</v>
      </c>
    </row>
    <row r="47" spans="1:8" s="7" customFormat="1" ht="15" x14ac:dyDescent="0.2">
      <c r="A47" s="55" t="s">
        <v>448</v>
      </c>
      <c r="B47" s="55" t="s">
        <v>47</v>
      </c>
      <c r="C47" s="55" t="s">
        <v>102</v>
      </c>
      <c r="D47" s="55" t="s">
        <v>110</v>
      </c>
      <c r="E47" s="55" t="s">
        <v>113</v>
      </c>
      <c r="F47" s="69" t="s">
        <v>112</v>
      </c>
      <c r="G47" s="70">
        <v>120</v>
      </c>
      <c r="H47" s="71" t="e">
        <f>SUMIF([2]报价结算清单!$E$12:$E$573,A47,[2]报价结算清单!$P$12:$P$573)</f>
        <v>#VALUE!</v>
      </c>
    </row>
    <row r="48" spans="1:8" s="7" customFormat="1" ht="15" x14ac:dyDescent="0.2">
      <c r="A48" s="55" t="s">
        <v>449</v>
      </c>
      <c r="B48" s="55" t="s">
        <v>47</v>
      </c>
      <c r="C48" s="55" t="s">
        <v>102</v>
      </c>
      <c r="D48" s="55" t="s">
        <v>114</v>
      </c>
      <c r="E48" s="55" t="s">
        <v>115</v>
      </c>
      <c r="F48" s="69" t="s">
        <v>112</v>
      </c>
      <c r="G48" s="70">
        <v>120</v>
      </c>
      <c r="H48" s="71" t="e">
        <f>SUMIF([2]报价结算清单!$E$12:$E$573,A48,[2]报价结算清单!$P$12:$P$573)</f>
        <v>#VALUE!</v>
      </c>
    </row>
    <row r="49" spans="1:8" s="7" customFormat="1" ht="15" x14ac:dyDescent="0.2">
      <c r="A49" s="55" t="s">
        <v>950</v>
      </c>
      <c r="B49" s="55" t="s">
        <v>47</v>
      </c>
      <c r="C49" s="55" t="s">
        <v>102</v>
      </c>
      <c r="D49" s="55" t="s">
        <v>114</v>
      </c>
      <c r="E49" s="55" t="s">
        <v>116</v>
      </c>
      <c r="F49" s="69" t="s">
        <v>112</v>
      </c>
      <c r="G49" s="70">
        <v>190</v>
      </c>
      <c r="H49" s="71" t="e">
        <f>SUMIF([2]报价结算清单!$E$12:$E$573,A49,[2]报价结算清单!$P$12:$P$573)</f>
        <v>#VALUE!</v>
      </c>
    </row>
    <row r="50" spans="1:8" s="7" customFormat="1" ht="15" x14ac:dyDescent="0.2">
      <c r="A50" s="55" t="s">
        <v>450</v>
      </c>
      <c r="B50" s="55" t="s">
        <v>47</v>
      </c>
      <c r="C50" s="55" t="s">
        <v>102</v>
      </c>
      <c r="D50" s="55" t="s">
        <v>117</v>
      </c>
      <c r="E50" s="55" t="s">
        <v>118</v>
      </c>
      <c r="F50" s="69" t="s">
        <v>86</v>
      </c>
      <c r="G50" s="70">
        <v>120</v>
      </c>
      <c r="H50" s="71" t="e">
        <f>SUMIF([2]报价结算清单!$E$12:$E$573,A50,[2]报价结算清单!$P$12:$P$573)</f>
        <v>#VALUE!</v>
      </c>
    </row>
    <row r="51" spans="1:8" s="7" customFormat="1" ht="15" x14ac:dyDescent="0.2">
      <c r="A51" s="55" t="s">
        <v>451</v>
      </c>
      <c r="B51" s="55" t="s">
        <v>47</v>
      </c>
      <c r="C51" s="55" t="s">
        <v>119</v>
      </c>
      <c r="D51" s="55" t="s">
        <v>120</v>
      </c>
      <c r="E51" s="55" t="s">
        <v>753</v>
      </c>
      <c r="F51" s="69" t="s">
        <v>121</v>
      </c>
      <c r="G51" s="70">
        <v>162</v>
      </c>
      <c r="H51" s="71" t="e">
        <f>SUMIF([2]报价结算清单!$E$12:$E$573,A51,[2]报价结算清单!$P$12:$P$573)</f>
        <v>#VALUE!</v>
      </c>
    </row>
    <row r="52" spans="1:8" s="7" customFormat="1" ht="15" x14ac:dyDescent="0.2">
      <c r="A52" s="55" t="s">
        <v>452</v>
      </c>
      <c r="B52" s="55" t="s">
        <v>47</v>
      </c>
      <c r="C52" s="55" t="s">
        <v>119</v>
      </c>
      <c r="D52" s="55" t="s">
        <v>122</v>
      </c>
      <c r="E52" s="55" t="s">
        <v>753</v>
      </c>
      <c r="F52" s="69" t="s">
        <v>121</v>
      </c>
      <c r="G52" s="70">
        <v>110</v>
      </c>
      <c r="H52" s="71" t="e">
        <f>SUMIF([2]报价结算清单!$E$12:$E$573,A52,[2]报价结算清单!$P$12:$P$573)</f>
        <v>#VALUE!</v>
      </c>
    </row>
    <row r="53" spans="1:8" s="7" customFormat="1" ht="15" x14ac:dyDescent="0.2">
      <c r="A53" s="55" t="s">
        <v>453</v>
      </c>
      <c r="B53" s="55" t="s">
        <v>47</v>
      </c>
      <c r="C53" s="55" t="s">
        <v>123</v>
      </c>
      <c r="D53" s="55" t="s">
        <v>124</v>
      </c>
      <c r="E53" s="55" t="s">
        <v>732</v>
      </c>
      <c r="F53" s="69" t="s">
        <v>51</v>
      </c>
      <c r="G53" s="70">
        <v>50</v>
      </c>
      <c r="H53" s="71" t="e">
        <f>SUMIF([2]报价结算清单!$E$12:$E$573,A53,[2]报价结算清单!$P$12:$P$573)</f>
        <v>#VALUE!</v>
      </c>
    </row>
    <row r="54" spans="1:8" s="7" customFormat="1" ht="15" x14ac:dyDescent="0.2">
      <c r="A54" s="55" t="s">
        <v>454</v>
      </c>
      <c r="B54" s="55" t="s">
        <v>47</v>
      </c>
      <c r="C54" s="55" t="s">
        <v>123</v>
      </c>
      <c r="D54" s="55" t="s">
        <v>125</v>
      </c>
      <c r="E54" s="55" t="s">
        <v>126</v>
      </c>
      <c r="F54" s="69" t="s">
        <v>51</v>
      </c>
      <c r="G54" s="70">
        <v>20</v>
      </c>
      <c r="H54" s="71" t="e">
        <f>SUMIF([2]报价结算清单!$E$12:$E$573,A54,[2]报价结算清单!$P$12:$P$573)</f>
        <v>#VALUE!</v>
      </c>
    </row>
    <row r="55" spans="1:8" s="7" customFormat="1" ht="15" x14ac:dyDescent="0.2">
      <c r="A55" s="55" t="s">
        <v>455</v>
      </c>
      <c r="B55" s="55" t="s">
        <v>47</v>
      </c>
      <c r="C55" s="55" t="s">
        <v>123</v>
      </c>
      <c r="D55" s="55" t="s">
        <v>127</v>
      </c>
      <c r="E55" s="55" t="s">
        <v>732</v>
      </c>
      <c r="F55" s="69" t="s">
        <v>51</v>
      </c>
      <c r="G55" s="70">
        <v>75</v>
      </c>
      <c r="H55" s="71" t="e">
        <f>SUMIF([2]报价结算清单!$E$12:$E$573,A55,[2]报价结算清单!$P$12:$P$573)</f>
        <v>#VALUE!</v>
      </c>
    </row>
    <row r="56" spans="1:8" s="7" customFormat="1" ht="15" x14ac:dyDescent="0.2">
      <c r="A56" s="55" t="s">
        <v>456</v>
      </c>
      <c r="B56" s="55" t="s">
        <v>128</v>
      </c>
      <c r="C56" s="55" t="s">
        <v>129</v>
      </c>
      <c r="D56" s="55" t="s">
        <v>130</v>
      </c>
      <c r="E56" s="55" t="s">
        <v>52</v>
      </c>
      <c r="F56" s="69" t="s">
        <v>51</v>
      </c>
      <c r="G56" s="70">
        <v>50</v>
      </c>
      <c r="H56" s="71" t="e">
        <f>SUMIF([2]报价结算清单!$E$12:$E$573,A56,[2]报价结算清单!$P$12:$P$573)</f>
        <v>#VALUE!</v>
      </c>
    </row>
    <row r="57" spans="1:8" s="7" customFormat="1" ht="15" x14ac:dyDescent="0.2">
      <c r="A57" s="55" t="s">
        <v>457</v>
      </c>
      <c r="B57" s="55" t="s">
        <v>128</v>
      </c>
      <c r="C57" s="55" t="s">
        <v>129</v>
      </c>
      <c r="D57" s="55" t="s">
        <v>130</v>
      </c>
      <c r="E57" s="55" t="s">
        <v>131</v>
      </c>
      <c r="F57" s="69" t="s">
        <v>51</v>
      </c>
      <c r="G57" s="70">
        <v>80</v>
      </c>
      <c r="H57" s="71" t="e">
        <f>SUMIF([2]报价结算清单!$E$12:$E$573,A57,[2]报价结算清单!$P$12:$P$573)</f>
        <v>#VALUE!</v>
      </c>
    </row>
    <row r="58" spans="1:8" s="7" customFormat="1" ht="15" x14ac:dyDescent="0.2">
      <c r="A58" s="55" t="s">
        <v>458</v>
      </c>
      <c r="B58" s="55" t="s">
        <v>128</v>
      </c>
      <c r="C58" s="55" t="s">
        <v>132</v>
      </c>
      <c r="D58" s="55" t="s">
        <v>133</v>
      </c>
      <c r="E58" s="55" t="s">
        <v>52</v>
      </c>
      <c r="F58" s="69" t="s">
        <v>51</v>
      </c>
      <c r="G58" s="70">
        <v>50</v>
      </c>
      <c r="H58" s="71" t="e">
        <f>SUMIF([2]报价结算清单!$E$12:$E$573,A58,[2]报价结算清单!$P$12:$P$573)</f>
        <v>#VALUE!</v>
      </c>
    </row>
    <row r="59" spans="1:8" s="7" customFormat="1" ht="15" x14ac:dyDescent="0.2">
      <c r="A59" s="55" t="s">
        <v>459</v>
      </c>
      <c r="B59" s="55" t="s">
        <v>128</v>
      </c>
      <c r="C59" s="55" t="s">
        <v>132</v>
      </c>
      <c r="D59" s="55" t="s">
        <v>133</v>
      </c>
      <c r="E59" s="55" t="s">
        <v>53</v>
      </c>
      <c r="F59" s="69" t="s">
        <v>51</v>
      </c>
      <c r="G59" s="70">
        <v>60</v>
      </c>
      <c r="H59" s="71" t="e">
        <f>SUMIF([2]报价结算清单!$E$12:$E$573,A59,[2]报价结算清单!$P$12:$P$573)</f>
        <v>#VALUE!</v>
      </c>
    </row>
    <row r="60" spans="1:8" s="7" customFormat="1" ht="28" x14ac:dyDescent="0.2">
      <c r="A60" s="55" t="s">
        <v>460</v>
      </c>
      <c r="B60" s="55" t="s">
        <v>128</v>
      </c>
      <c r="C60" s="55" t="s">
        <v>132</v>
      </c>
      <c r="D60" s="55" t="s">
        <v>133</v>
      </c>
      <c r="E60" s="55" t="s">
        <v>134</v>
      </c>
      <c r="F60" s="69" t="s">
        <v>51</v>
      </c>
      <c r="G60" s="70">
        <v>70</v>
      </c>
      <c r="H60" s="71" t="e">
        <f>SUMIF([2]报价结算清单!$E$12:$E$573,A60,[2]报价结算清单!$P$12:$P$573)</f>
        <v>#VALUE!</v>
      </c>
    </row>
    <row r="61" spans="1:8" s="7" customFormat="1" ht="28" x14ac:dyDescent="0.2">
      <c r="A61" s="55" t="s">
        <v>461</v>
      </c>
      <c r="B61" s="55" t="s">
        <v>128</v>
      </c>
      <c r="C61" s="55" t="s">
        <v>132</v>
      </c>
      <c r="D61" s="55" t="s">
        <v>133</v>
      </c>
      <c r="E61" s="55" t="s">
        <v>754</v>
      </c>
      <c r="F61" s="69" t="s">
        <v>51</v>
      </c>
      <c r="G61" s="70">
        <v>110</v>
      </c>
      <c r="H61" s="71" t="e">
        <f>SUMIF([2]报价结算清单!$E$12:$E$573,A61,[2]报价结算清单!$P$12:$P$573)</f>
        <v>#VALUE!</v>
      </c>
    </row>
    <row r="62" spans="1:8" s="7" customFormat="1" ht="28" x14ac:dyDescent="0.2">
      <c r="A62" s="55" t="s">
        <v>462</v>
      </c>
      <c r="B62" s="55" t="s">
        <v>128</v>
      </c>
      <c r="C62" s="55" t="s">
        <v>135</v>
      </c>
      <c r="D62" s="55" t="s">
        <v>136</v>
      </c>
      <c r="E62" s="55" t="s">
        <v>755</v>
      </c>
      <c r="F62" s="69" t="s">
        <v>51</v>
      </c>
      <c r="G62" s="70">
        <v>50</v>
      </c>
      <c r="H62" s="71" t="e">
        <f>SUMIF([2]报价结算清单!$E$12:$E$573,A62,[2]报价结算清单!$P$12:$P$573)</f>
        <v>#VALUE!</v>
      </c>
    </row>
    <row r="63" spans="1:8" s="7" customFormat="1" ht="28" x14ac:dyDescent="0.2">
      <c r="A63" s="55" t="s">
        <v>463</v>
      </c>
      <c r="B63" s="55" t="s">
        <v>128</v>
      </c>
      <c r="C63" s="55" t="s">
        <v>135</v>
      </c>
      <c r="D63" s="55" t="s">
        <v>136</v>
      </c>
      <c r="E63" s="55" t="s">
        <v>756</v>
      </c>
      <c r="F63" s="69" t="s">
        <v>51</v>
      </c>
      <c r="G63" s="70">
        <v>79</v>
      </c>
      <c r="H63" s="71" t="e">
        <f>SUMIF([2]报价结算清单!$E$12:$E$573,A63,[2]报价结算清单!$P$12:$P$573)</f>
        <v>#VALUE!</v>
      </c>
    </row>
    <row r="64" spans="1:8" s="7" customFormat="1" ht="28" x14ac:dyDescent="0.2">
      <c r="A64" s="55" t="s">
        <v>464</v>
      </c>
      <c r="B64" s="55" t="s">
        <v>128</v>
      </c>
      <c r="C64" s="55" t="s">
        <v>137</v>
      </c>
      <c r="D64" s="55" t="s">
        <v>138</v>
      </c>
      <c r="E64" s="55" t="s">
        <v>757</v>
      </c>
      <c r="F64" s="69" t="s">
        <v>51</v>
      </c>
      <c r="G64" s="70">
        <v>60</v>
      </c>
      <c r="H64" s="71" t="e">
        <f>SUMIF([2]报价结算清单!$E$12:$E$573,A64,[2]报价结算清单!$P$12:$P$573)</f>
        <v>#VALUE!</v>
      </c>
    </row>
    <row r="65" spans="1:8" s="7" customFormat="1" ht="28" x14ac:dyDescent="0.2">
      <c r="A65" s="55" t="s">
        <v>465</v>
      </c>
      <c r="B65" s="55" t="s">
        <v>128</v>
      </c>
      <c r="C65" s="55" t="s">
        <v>137</v>
      </c>
      <c r="D65" s="55" t="s">
        <v>138</v>
      </c>
      <c r="E65" s="55" t="s">
        <v>758</v>
      </c>
      <c r="F65" s="69" t="s">
        <v>51</v>
      </c>
      <c r="G65" s="70">
        <v>90</v>
      </c>
      <c r="H65" s="71" t="e">
        <f>SUMIF([2]报价结算清单!$E$12:$E$573,A65,[2]报价结算清单!$P$12:$P$573)</f>
        <v>#VALUE!</v>
      </c>
    </row>
    <row r="66" spans="1:8" s="7" customFormat="1" ht="15" x14ac:dyDescent="0.2">
      <c r="A66" s="55" t="s">
        <v>466</v>
      </c>
      <c r="B66" s="55" t="s">
        <v>128</v>
      </c>
      <c r="C66" s="55" t="s">
        <v>139</v>
      </c>
      <c r="D66" s="55" t="s">
        <v>140</v>
      </c>
      <c r="E66" s="55" t="s">
        <v>141</v>
      </c>
      <c r="F66" s="69" t="s">
        <v>51</v>
      </c>
      <c r="G66" s="70">
        <v>70</v>
      </c>
      <c r="H66" s="71" t="e">
        <f>SUMIF([2]报价结算清单!$E$12:$E$573,A66,[2]报价结算清单!$P$12:$P$573)</f>
        <v>#VALUE!</v>
      </c>
    </row>
    <row r="67" spans="1:8" s="7" customFormat="1" ht="15" x14ac:dyDescent="0.2">
      <c r="A67" s="55" t="s">
        <v>467</v>
      </c>
      <c r="B67" s="55" t="s">
        <v>128</v>
      </c>
      <c r="C67" s="55" t="s">
        <v>142</v>
      </c>
      <c r="D67" s="55" t="s">
        <v>143</v>
      </c>
      <c r="E67" s="55" t="s">
        <v>144</v>
      </c>
      <c r="F67" s="69" t="s">
        <v>51</v>
      </c>
      <c r="G67" s="70">
        <v>42</v>
      </c>
      <c r="H67" s="71" t="e">
        <f>SUMIF([2]报价结算清单!$E$12:$E$573,A67,[2]报价结算清单!$P$12:$P$573)</f>
        <v>#VALUE!</v>
      </c>
    </row>
    <row r="68" spans="1:8" s="7" customFormat="1" ht="15" x14ac:dyDescent="0.2">
      <c r="A68" s="55" t="s">
        <v>468</v>
      </c>
      <c r="B68" s="55" t="s">
        <v>128</v>
      </c>
      <c r="C68" s="55" t="s">
        <v>142</v>
      </c>
      <c r="D68" s="55" t="s">
        <v>145</v>
      </c>
      <c r="E68" s="55" t="s">
        <v>144</v>
      </c>
      <c r="F68" s="69" t="s">
        <v>51</v>
      </c>
      <c r="G68" s="70">
        <v>55</v>
      </c>
      <c r="H68" s="71" t="e">
        <f>SUMIF([2]报价结算清单!$E$12:$E$573,A68,[2]报价结算清单!$P$12:$P$573)</f>
        <v>#VALUE!</v>
      </c>
    </row>
    <row r="69" spans="1:8" s="7" customFormat="1" ht="15" x14ac:dyDescent="0.2">
      <c r="A69" s="55" t="s">
        <v>469</v>
      </c>
      <c r="B69" s="55" t="s">
        <v>128</v>
      </c>
      <c r="C69" s="55" t="s">
        <v>142</v>
      </c>
      <c r="D69" s="55" t="s">
        <v>146</v>
      </c>
      <c r="E69" s="55" t="s">
        <v>144</v>
      </c>
      <c r="F69" s="69" t="s">
        <v>51</v>
      </c>
      <c r="G69" s="70">
        <v>64</v>
      </c>
      <c r="H69" s="71" t="e">
        <f>SUMIF([2]报价结算清单!$E$12:$E$573,A69,[2]报价结算清单!$P$12:$P$573)</f>
        <v>#VALUE!</v>
      </c>
    </row>
    <row r="70" spans="1:8" s="7" customFormat="1" ht="15" x14ac:dyDescent="0.2">
      <c r="A70" s="55" t="s">
        <v>470</v>
      </c>
      <c r="B70" s="55" t="s">
        <v>128</v>
      </c>
      <c r="C70" s="55" t="s">
        <v>142</v>
      </c>
      <c r="D70" s="55" t="s">
        <v>147</v>
      </c>
      <c r="E70" s="55" t="s">
        <v>148</v>
      </c>
      <c r="F70" s="69" t="s">
        <v>51</v>
      </c>
      <c r="G70" s="70">
        <v>60</v>
      </c>
      <c r="H70" s="71" t="e">
        <f>SUMIF([2]报价结算清单!$E$12:$E$573,A70,[2]报价结算清单!$P$12:$P$573)</f>
        <v>#VALUE!</v>
      </c>
    </row>
    <row r="71" spans="1:8" s="7" customFormat="1" ht="15" x14ac:dyDescent="0.2">
      <c r="A71" s="55" t="s">
        <v>471</v>
      </c>
      <c r="B71" s="55" t="s">
        <v>128</v>
      </c>
      <c r="C71" s="55" t="s">
        <v>142</v>
      </c>
      <c r="D71" s="55" t="s">
        <v>759</v>
      </c>
      <c r="E71" s="55" t="s">
        <v>760</v>
      </c>
      <c r="F71" s="69" t="s">
        <v>51</v>
      </c>
      <c r="G71" s="72">
        <v>70</v>
      </c>
      <c r="H71" s="71" t="e">
        <f>SUMIF([2]报价结算清单!$E$12:$E$573,A71,[2]报价结算清单!$P$12:$P$573)</f>
        <v>#VALUE!</v>
      </c>
    </row>
    <row r="72" spans="1:8" s="7" customFormat="1" ht="15" x14ac:dyDescent="0.2">
      <c r="A72" s="55" t="s">
        <v>472</v>
      </c>
      <c r="B72" s="55" t="s">
        <v>128</v>
      </c>
      <c r="C72" s="55" t="s">
        <v>149</v>
      </c>
      <c r="D72" s="55" t="s">
        <v>150</v>
      </c>
      <c r="E72" s="55" t="s">
        <v>151</v>
      </c>
      <c r="F72" s="69" t="s">
        <v>152</v>
      </c>
      <c r="G72" s="70">
        <v>1.4</v>
      </c>
      <c r="H72" s="71" t="e">
        <f>SUMIF([2]报价结算清单!$E$12:$E$573,A72,[2]报价结算清单!$P$12:$P$573)</f>
        <v>#VALUE!</v>
      </c>
    </row>
    <row r="73" spans="1:8" s="7" customFormat="1" ht="15" x14ac:dyDescent="0.2">
      <c r="A73" s="55" t="s">
        <v>473</v>
      </c>
      <c r="B73" s="55" t="s">
        <v>128</v>
      </c>
      <c r="C73" s="55" t="s">
        <v>149</v>
      </c>
      <c r="D73" s="55" t="s">
        <v>150</v>
      </c>
      <c r="E73" s="55" t="s">
        <v>153</v>
      </c>
      <c r="F73" s="69" t="s">
        <v>152</v>
      </c>
      <c r="G73" s="70">
        <v>1</v>
      </c>
      <c r="H73" s="71" t="e">
        <f>SUMIF([2]报价结算清单!$E$12:$E$573,A73,[2]报价结算清单!$P$12:$P$573)</f>
        <v>#VALUE!</v>
      </c>
    </row>
    <row r="74" spans="1:8" s="7" customFormat="1" ht="15" x14ac:dyDescent="0.2">
      <c r="A74" s="55" t="s">
        <v>474</v>
      </c>
      <c r="B74" s="55" t="s">
        <v>128</v>
      </c>
      <c r="C74" s="55" t="s">
        <v>149</v>
      </c>
      <c r="D74" s="55" t="s">
        <v>154</v>
      </c>
      <c r="E74" s="55" t="s">
        <v>151</v>
      </c>
      <c r="F74" s="69" t="s">
        <v>152</v>
      </c>
      <c r="G74" s="70">
        <v>1.5</v>
      </c>
      <c r="H74" s="71" t="e">
        <f>SUMIF([2]报价结算清单!$E$12:$E$573,A74,[2]报价结算清单!$P$12:$P$573)</f>
        <v>#VALUE!</v>
      </c>
    </row>
    <row r="75" spans="1:8" s="7" customFormat="1" ht="15" x14ac:dyDescent="0.2">
      <c r="A75" s="55" t="s">
        <v>475</v>
      </c>
      <c r="B75" s="55" t="s">
        <v>128</v>
      </c>
      <c r="C75" s="55" t="s">
        <v>149</v>
      </c>
      <c r="D75" s="55" t="s">
        <v>154</v>
      </c>
      <c r="E75" s="55" t="s">
        <v>153</v>
      </c>
      <c r="F75" s="69" t="s">
        <v>152</v>
      </c>
      <c r="G75" s="70">
        <v>1.1499999999999999</v>
      </c>
      <c r="H75" s="71" t="e">
        <f>SUMIF([2]报价结算清单!$E$12:$E$573,A75,[2]报价结算清单!$P$12:$P$573)</f>
        <v>#VALUE!</v>
      </c>
    </row>
    <row r="76" spans="1:8" s="7" customFormat="1" ht="15" x14ac:dyDescent="0.2">
      <c r="A76" s="55" t="s">
        <v>476</v>
      </c>
      <c r="B76" s="55" t="s">
        <v>128</v>
      </c>
      <c r="C76" s="55" t="s">
        <v>149</v>
      </c>
      <c r="D76" s="55" t="s">
        <v>155</v>
      </c>
      <c r="E76" s="55" t="s">
        <v>151</v>
      </c>
      <c r="F76" s="69" t="s">
        <v>152</v>
      </c>
      <c r="G76" s="70">
        <v>1.8</v>
      </c>
      <c r="H76" s="71" t="e">
        <f>SUMIF([2]报价结算清单!$E$12:$E$573,A76,[2]报价结算清单!$P$12:$P$573)</f>
        <v>#VALUE!</v>
      </c>
    </row>
    <row r="77" spans="1:8" s="7" customFormat="1" ht="15" x14ac:dyDescent="0.2">
      <c r="A77" s="55" t="s">
        <v>477</v>
      </c>
      <c r="B77" s="55" t="s">
        <v>128</v>
      </c>
      <c r="C77" s="55" t="s">
        <v>149</v>
      </c>
      <c r="D77" s="55" t="s">
        <v>155</v>
      </c>
      <c r="E77" s="55" t="s">
        <v>153</v>
      </c>
      <c r="F77" s="69" t="s">
        <v>152</v>
      </c>
      <c r="G77" s="70">
        <v>1.5</v>
      </c>
      <c r="H77" s="71" t="e">
        <f>SUMIF([2]报价结算清单!$E$12:$E$573,A77,[2]报价结算清单!$P$12:$P$573)</f>
        <v>#VALUE!</v>
      </c>
    </row>
    <row r="78" spans="1:8" s="7" customFormat="1" ht="15" x14ac:dyDescent="0.2">
      <c r="A78" s="55" t="s">
        <v>478</v>
      </c>
      <c r="B78" s="55" t="s">
        <v>128</v>
      </c>
      <c r="C78" s="55" t="s">
        <v>149</v>
      </c>
      <c r="D78" s="55" t="s">
        <v>156</v>
      </c>
      <c r="E78" s="55" t="s">
        <v>151</v>
      </c>
      <c r="F78" s="69" t="s">
        <v>152</v>
      </c>
      <c r="G78" s="70">
        <v>2</v>
      </c>
      <c r="H78" s="71" t="e">
        <f>SUMIF([2]报价结算清单!$E$12:$E$573,A78,[2]报价结算清单!$P$12:$P$573)</f>
        <v>#VALUE!</v>
      </c>
    </row>
    <row r="79" spans="1:8" s="7" customFormat="1" ht="15" x14ac:dyDescent="0.2">
      <c r="A79" s="55" t="s">
        <v>479</v>
      </c>
      <c r="B79" s="55" t="s">
        <v>128</v>
      </c>
      <c r="C79" s="55" t="s">
        <v>149</v>
      </c>
      <c r="D79" s="55" t="s">
        <v>156</v>
      </c>
      <c r="E79" s="55" t="s">
        <v>153</v>
      </c>
      <c r="F79" s="69" t="s">
        <v>152</v>
      </c>
      <c r="G79" s="70">
        <v>1.8</v>
      </c>
      <c r="H79" s="71" t="e">
        <f>SUMIF([2]报价结算清单!$E$12:$E$573,A79,[2]报价结算清单!$P$12:$P$573)</f>
        <v>#VALUE!</v>
      </c>
    </row>
    <row r="80" spans="1:8" s="7" customFormat="1" ht="15" x14ac:dyDescent="0.2">
      <c r="A80" s="55" t="s">
        <v>480</v>
      </c>
      <c r="B80" s="55" t="s">
        <v>128</v>
      </c>
      <c r="C80" s="55" t="s">
        <v>149</v>
      </c>
      <c r="D80" s="55" t="s">
        <v>940</v>
      </c>
      <c r="E80" s="55" t="s">
        <v>941</v>
      </c>
      <c r="F80" s="69" t="s">
        <v>152</v>
      </c>
      <c r="G80" s="70">
        <v>2</v>
      </c>
      <c r="H80" s="71" t="e">
        <f>SUMIF([2]报价结算清单!$E$12:$E$573,A80,[2]报价结算清单!$P$12:$P$573)</f>
        <v>#VALUE!</v>
      </c>
    </row>
    <row r="81" spans="1:8" s="7" customFormat="1" ht="15" x14ac:dyDescent="0.2">
      <c r="A81" s="55" t="s">
        <v>481</v>
      </c>
      <c r="B81" s="55" t="s">
        <v>128</v>
      </c>
      <c r="C81" s="55" t="s">
        <v>149</v>
      </c>
      <c r="D81" s="55" t="s">
        <v>157</v>
      </c>
      <c r="E81" s="55" t="s">
        <v>153</v>
      </c>
      <c r="F81" s="69" t="s">
        <v>152</v>
      </c>
      <c r="G81" s="70">
        <v>1.8</v>
      </c>
      <c r="H81" s="71" t="e">
        <f>SUMIF([2]报价结算清单!$E$12:$E$573,A81,[2]报价结算清单!$P$12:$P$573)</f>
        <v>#VALUE!</v>
      </c>
    </row>
    <row r="82" spans="1:8" s="7" customFormat="1" ht="15" x14ac:dyDescent="0.2">
      <c r="A82" s="55" t="s">
        <v>966</v>
      </c>
      <c r="B82" s="55" t="s">
        <v>128</v>
      </c>
      <c r="C82" s="55" t="s">
        <v>149</v>
      </c>
      <c r="D82" s="55" t="s">
        <v>158</v>
      </c>
      <c r="E82" s="55" t="s">
        <v>151</v>
      </c>
      <c r="F82" s="69" t="s">
        <v>152</v>
      </c>
      <c r="G82" s="70">
        <v>2.2999999999999998</v>
      </c>
      <c r="H82" s="71" t="e">
        <f>SUMIF([2]报价结算清单!$E$12:$E$573,A82,[2]报价结算清单!$P$12:$P$573)</f>
        <v>#VALUE!</v>
      </c>
    </row>
    <row r="83" spans="1:8" s="7" customFormat="1" ht="15" x14ac:dyDescent="0.2">
      <c r="A83" s="55" t="s">
        <v>482</v>
      </c>
      <c r="B83" s="55" t="s">
        <v>128</v>
      </c>
      <c r="C83" s="55" t="s">
        <v>149</v>
      </c>
      <c r="D83" s="55" t="s">
        <v>158</v>
      </c>
      <c r="E83" s="55" t="s">
        <v>153</v>
      </c>
      <c r="F83" s="69" t="s">
        <v>152</v>
      </c>
      <c r="G83" s="70">
        <v>2.2999999999999998</v>
      </c>
      <c r="H83" s="71" t="e">
        <f>SUMIF([2]报价结算清单!$E$12:$E$573,A83,[2]报价结算清单!$P$12:$P$573)</f>
        <v>#VALUE!</v>
      </c>
    </row>
    <row r="84" spans="1:8" s="7" customFormat="1" ht="15" x14ac:dyDescent="0.2">
      <c r="A84" s="55" t="s">
        <v>483</v>
      </c>
      <c r="B84" s="55" t="s">
        <v>128</v>
      </c>
      <c r="C84" s="55" t="s">
        <v>159</v>
      </c>
      <c r="D84" s="55" t="s">
        <v>160</v>
      </c>
      <c r="E84" s="55" t="s">
        <v>161</v>
      </c>
      <c r="F84" s="69" t="s">
        <v>152</v>
      </c>
      <c r="G84" s="70">
        <v>5.5</v>
      </c>
      <c r="H84" s="71" t="e">
        <f>SUMIF([2]报价结算清单!$E$12:$E$573,A84,[2]报价结算清单!$P$12:$P$573)</f>
        <v>#VALUE!</v>
      </c>
    </row>
    <row r="85" spans="1:8" s="7" customFormat="1" ht="15" x14ac:dyDescent="0.2">
      <c r="A85" s="55" t="s">
        <v>484</v>
      </c>
      <c r="B85" s="55" t="s">
        <v>128</v>
      </c>
      <c r="C85" s="55" t="s">
        <v>162</v>
      </c>
      <c r="D85" s="55" t="s">
        <v>163</v>
      </c>
      <c r="E85" s="55" t="s">
        <v>164</v>
      </c>
      <c r="F85" s="69" t="s">
        <v>112</v>
      </c>
      <c r="G85" s="70">
        <v>4.5</v>
      </c>
      <c r="H85" s="71" t="e">
        <f>SUMIF([2]报价结算清单!$E$12:$E$573,A85,[2]报价结算清单!$P$12:$P$573)</f>
        <v>#VALUE!</v>
      </c>
    </row>
    <row r="86" spans="1:8" s="7" customFormat="1" ht="28" x14ac:dyDescent="0.2">
      <c r="A86" s="55" t="s">
        <v>485</v>
      </c>
      <c r="B86" s="55" t="s">
        <v>128</v>
      </c>
      <c r="C86" s="55" t="s">
        <v>165</v>
      </c>
      <c r="D86" s="55" t="s">
        <v>166</v>
      </c>
      <c r="E86" s="55" t="s">
        <v>942</v>
      </c>
      <c r="F86" s="69" t="s">
        <v>112</v>
      </c>
      <c r="G86" s="72">
        <v>10</v>
      </c>
      <c r="H86" s="71" t="e">
        <f>SUMIF([2]报价结算清单!$E$12:$E$573,A86,[2]报价结算清单!$P$12:$P$573)</f>
        <v>#VALUE!</v>
      </c>
    </row>
    <row r="87" spans="1:8" s="7" customFormat="1" ht="28" x14ac:dyDescent="0.2">
      <c r="A87" s="55" t="s">
        <v>486</v>
      </c>
      <c r="B87" s="55" t="s">
        <v>128</v>
      </c>
      <c r="C87" s="55" t="s">
        <v>165</v>
      </c>
      <c r="D87" s="55" t="s">
        <v>168</v>
      </c>
      <c r="E87" s="55" t="s">
        <v>167</v>
      </c>
      <c r="F87" s="69" t="s">
        <v>112</v>
      </c>
      <c r="G87" s="72">
        <v>10</v>
      </c>
      <c r="H87" s="71" t="e">
        <f>SUMIF([2]报价结算清单!$E$12:$E$573,A87,[2]报价结算清单!$P$12:$P$573)</f>
        <v>#VALUE!</v>
      </c>
    </row>
    <row r="88" spans="1:8" s="7" customFormat="1" ht="28" x14ac:dyDescent="0.2">
      <c r="A88" s="55" t="s">
        <v>487</v>
      </c>
      <c r="B88" s="55" t="s">
        <v>128</v>
      </c>
      <c r="C88" s="55" t="s">
        <v>165</v>
      </c>
      <c r="D88" s="55" t="s">
        <v>169</v>
      </c>
      <c r="E88" s="55" t="s">
        <v>167</v>
      </c>
      <c r="F88" s="69" t="s">
        <v>112</v>
      </c>
      <c r="G88" s="70">
        <v>6</v>
      </c>
      <c r="H88" s="71" t="e">
        <f>SUMIF([2]报价结算清单!$E$12:$E$573,A88,[2]报价结算清单!$P$12:$P$573)</f>
        <v>#VALUE!</v>
      </c>
    </row>
    <row r="89" spans="1:8" s="7" customFormat="1" ht="15" x14ac:dyDescent="0.2">
      <c r="A89" s="55" t="s">
        <v>488</v>
      </c>
      <c r="B89" s="55" t="s">
        <v>128</v>
      </c>
      <c r="C89" s="55" t="s">
        <v>170</v>
      </c>
      <c r="D89" s="55" t="s">
        <v>171</v>
      </c>
      <c r="E89" s="55" t="s">
        <v>172</v>
      </c>
      <c r="F89" s="69" t="s">
        <v>86</v>
      </c>
      <c r="G89" s="70">
        <v>20</v>
      </c>
      <c r="H89" s="71" t="e">
        <f>SUMIF([2]报价结算清单!$E$12:$E$573,A89,[2]报价结算清单!$P$12:$P$573)</f>
        <v>#VALUE!</v>
      </c>
    </row>
    <row r="90" spans="1:8" s="7" customFormat="1" ht="15" x14ac:dyDescent="0.2">
      <c r="A90" s="55" t="s">
        <v>489</v>
      </c>
      <c r="B90" s="55" t="s">
        <v>128</v>
      </c>
      <c r="C90" s="55" t="s">
        <v>173</v>
      </c>
      <c r="D90" s="55" t="s">
        <v>174</v>
      </c>
      <c r="E90" s="55" t="s">
        <v>175</v>
      </c>
      <c r="F90" s="69" t="s">
        <v>152</v>
      </c>
      <c r="G90" s="72">
        <v>2</v>
      </c>
      <c r="H90" s="71" t="e">
        <f>SUMIF([2]报价结算清单!$E$12:$E$573,A90,[2]报价结算清单!$P$12:$P$573)</f>
        <v>#VALUE!</v>
      </c>
    </row>
    <row r="91" spans="1:8" s="7" customFormat="1" ht="15" x14ac:dyDescent="0.2">
      <c r="A91" s="55" t="s">
        <v>490</v>
      </c>
      <c r="B91" s="55" t="s">
        <v>128</v>
      </c>
      <c r="C91" s="55" t="s">
        <v>943</v>
      </c>
      <c r="D91" s="55" t="s">
        <v>944</v>
      </c>
      <c r="E91" s="55" t="s">
        <v>175</v>
      </c>
      <c r="F91" s="69" t="s">
        <v>152</v>
      </c>
      <c r="G91" s="70">
        <v>0.9</v>
      </c>
      <c r="H91" s="71" t="e">
        <f>SUMIF([2]报价结算清单!$E$12:$E$573,A91,[2]报价结算清单!$P$12:$P$573)</f>
        <v>#VALUE!</v>
      </c>
    </row>
    <row r="92" spans="1:8" s="7" customFormat="1" ht="15" x14ac:dyDescent="0.2">
      <c r="A92" s="55" t="s">
        <v>491</v>
      </c>
      <c r="B92" s="55" t="s">
        <v>128</v>
      </c>
      <c r="C92" s="55" t="s">
        <v>176</v>
      </c>
      <c r="D92" s="55" t="s">
        <v>945</v>
      </c>
      <c r="E92" s="55" t="s">
        <v>177</v>
      </c>
      <c r="F92" s="69" t="s">
        <v>152</v>
      </c>
      <c r="G92" s="70">
        <v>0.9</v>
      </c>
      <c r="H92" s="71" t="e">
        <f>SUMIF([2]报价结算清单!$E$12:$E$573,A92,[2]报价结算清单!$P$12:$P$573)</f>
        <v>#VALUE!</v>
      </c>
    </row>
    <row r="93" spans="1:8" ht="28" x14ac:dyDescent="0.2">
      <c r="A93" s="55" t="s">
        <v>492</v>
      </c>
      <c r="B93" s="55" t="s">
        <v>128</v>
      </c>
      <c r="C93" s="55" t="s">
        <v>178</v>
      </c>
      <c r="D93" s="55" t="s">
        <v>179</v>
      </c>
      <c r="E93" s="55" t="s">
        <v>180</v>
      </c>
      <c r="F93" s="69" t="s">
        <v>181</v>
      </c>
      <c r="G93" s="70">
        <v>50</v>
      </c>
      <c r="H93" s="71" t="e">
        <f>SUMIF([2]报价结算清单!$E$12:$E$573,A93,[2]报价结算清单!$P$12:$P$573)</f>
        <v>#VALUE!</v>
      </c>
    </row>
    <row r="94" spans="1:8" ht="28" x14ac:dyDescent="0.2">
      <c r="A94" s="55" t="s">
        <v>493</v>
      </c>
      <c r="B94" s="55" t="s">
        <v>128</v>
      </c>
      <c r="C94" s="55" t="s">
        <v>178</v>
      </c>
      <c r="D94" s="55" t="s">
        <v>182</v>
      </c>
      <c r="E94" s="55" t="s">
        <v>180</v>
      </c>
      <c r="F94" s="69" t="s">
        <v>181</v>
      </c>
      <c r="G94" s="70">
        <v>63</v>
      </c>
      <c r="H94" s="71" t="e">
        <f>SUMIF([2]报价结算清单!$E$12:$E$573,A94,[2]报价结算清单!$P$12:$P$573)</f>
        <v>#VALUE!</v>
      </c>
    </row>
    <row r="95" spans="1:8" ht="28" x14ac:dyDescent="0.2">
      <c r="A95" s="55" t="s">
        <v>494</v>
      </c>
      <c r="B95" s="55" t="s">
        <v>128</v>
      </c>
      <c r="C95" s="55" t="s">
        <v>178</v>
      </c>
      <c r="D95" s="55" t="s">
        <v>183</v>
      </c>
      <c r="E95" s="55" t="s">
        <v>184</v>
      </c>
      <c r="F95" s="69" t="s">
        <v>181</v>
      </c>
      <c r="G95" s="70">
        <v>30</v>
      </c>
      <c r="H95" s="71" t="e">
        <f>SUMIF([2]报价结算清单!$E$12:$E$573,A95,[2]报价结算清单!$P$12:$P$573)</f>
        <v>#VALUE!</v>
      </c>
    </row>
    <row r="96" spans="1:8" ht="28" x14ac:dyDescent="0.2">
      <c r="A96" s="55" t="s">
        <v>495</v>
      </c>
      <c r="B96" s="55" t="s">
        <v>128</v>
      </c>
      <c r="C96" s="55" t="s">
        <v>178</v>
      </c>
      <c r="D96" s="55" t="s">
        <v>185</v>
      </c>
      <c r="E96" s="55" t="s">
        <v>186</v>
      </c>
      <c r="F96" s="69" t="s">
        <v>181</v>
      </c>
      <c r="G96" s="70">
        <v>81</v>
      </c>
      <c r="H96" s="71" t="e">
        <f>SUMIF([2]报价结算清单!$E$12:$E$573,A96,[2]报价结算清单!$P$12:$P$573)</f>
        <v>#VALUE!</v>
      </c>
    </row>
    <row r="97" spans="1:8" ht="15" x14ac:dyDescent="0.2">
      <c r="A97" s="55" t="s">
        <v>496</v>
      </c>
      <c r="B97" s="55" t="s">
        <v>128</v>
      </c>
      <c r="C97" s="55" t="s">
        <v>187</v>
      </c>
      <c r="D97" s="55" t="s">
        <v>188</v>
      </c>
      <c r="E97" s="55" t="s">
        <v>189</v>
      </c>
      <c r="F97" s="69" t="s">
        <v>86</v>
      </c>
      <c r="G97" s="72">
        <v>9</v>
      </c>
      <c r="H97" s="71" t="e">
        <f>SUMIF([2]报价结算清单!$E$12:$E$573,A97,[2]报价结算清单!$P$12:$P$573)</f>
        <v>#VALUE!</v>
      </c>
    </row>
    <row r="98" spans="1:8" ht="15" x14ac:dyDescent="0.2">
      <c r="A98" s="55" t="s">
        <v>497</v>
      </c>
      <c r="B98" s="55" t="s">
        <v>128</v>
      </c>
      <c r="C98" s="55" t="s">
        <v>187</v>
      </c>
      <c r="D98" s="55" t="s">
        <v>190</v>
      </c>
      <c r="E98" s="55" t="s">
        <v>191</v>
      </c>
      <c r="F98" s="69" t="s">
        <v>86</v>
      </c>
      <c r="G98" s="70">
        <v>5</v>
      </c>
      <c r="H98" s="71" t="e">
        <f>SUMIF([2]报价结算清单!$E$12:$E$573,A98,[2]报价结算清单!$P$12:$P$573)</f>
        <v>#VALUE!</v>
      </c>
    </row>
    <row r="99" spans="1:8" ht="28" x14ac:dyDescent="0.2">
      <c r="A99" s="55" t="s">
        <v>498</v>
      </c>
      <c r="B99" s="55" t="s">
        <v>128</v>
      </c>
      <c r="C99" s="55" t="s">
        <v>187</v>
      </c>
      <c r="D99" s="55" t="s">
        <v>192</v>
      </c>
      <c r="E99" s="55" t="s">
        <v>193</v>
      </c>
      <c r="F99" s="69" t="s">
        <v>86</v>
      </c>
      <c r="G99" s="70">
        <v>9</v>
      </c>
      <c r="H99" s="71" t="e">
        <f>SUMIF([2]报价结算清单!$E$12:$E$573,A99,[2]报价结算清单!$P$12:$P$573)</f>
        <v>#VALUE!</v>
      </c>
    </row>
    <row r="100" spans="1:8" ht="28" x14ac:dyDescent="0.2">
      <c r="A100" s="55" t="s">
        <v>499</v>
      </c>
      <c r="B100" s="55" t="s">
        <v>128</v>
      </c>
      <c r="C100" s="55" t="s">
        <v>187</v>
      </c>
      <c r="D100" s="55" t="s">
        <v>194</v>
      </c>
      <c r="E100" s="55" t="s">
        <v>193</v>
      </c>
      <c r="F100" s="69" t="s">
        <v>86</v>
      </c>
      <c r="G100" s="70">
        <v>18</v>
      </c>
      <c r="H100" s="71" t="e">
        <f>SUMIF([2]报价结算清单!$E$12:$E$573,A100,[2]报价结算清单!$P$12:$P$573)</f>
        <v>#VALUE!</v>
      </c>
    </row>
    <row r="101" spans="1:8" ht="15" x14ac:dyDescent="0.2">
      <c r="A101" s="55" t="s">
        <v>500</v>
      </c>
      <c r="B101" s="55" t="s">
        <v>197</v>
      </c>
      <c r="C101" s="55" t="s">
        <v>197</v>
      </c>
      <c r="D101" s="55" t="s">
        <v>198</v>
      </c>
      <c r="E101" s="55" t="s">
        <v>761</v>
      </c>
      <c r="F101" s="69" t="s">
        <v>86</v>
      </c>
      <c r="G101" s="70">
        <v>31</v>
      </c>
      <c r="H101" s="71" t="e">
        <f>SUMIF([2]报价结算清单!$E$12:$E$573,A101,[2]报价结算清单!$P$12:$P$573)</f>
        <v>#VALUE!</v>
      </c>
    </row>
    <row r="102" spans="1:8" ht="15" x14ac:dyDescent="0.2">
      <c r="A102" s="55" t="s">
        <v>501</v>
      </c>
      <c r="B102" s="55" t="s">
        <v>197</v>
      </c>
      <c r="C102" s="55" t="s">
        <v>197</v>
      </c>
      <c r="D102" s="55" t="s">
        <v>199</v>
      </c>
      <c r="E102" s="55" t="s">
        <v>761</v>
      </c>
      <c r="F102" s="69" t="s">
        <v>86</v>
      </c>
      <c r="G102" s="70">
        <v>50</v>
      </c>
      <c r="H102" s="71" t="e">
        <f>SUMIF([2]报价结算清单!$E$12:$E$573,A102,[2]报价结算清单!$P$12:$P$573)</f>
        <v>#VALUE!</v>
      </c>
    </row>
    <row r="103" spans="1:8" ht="15" x14ac:dyDescent="0.2">
      <c r="A103" s="55" t="s">
        <v>502</v>
      </c>
      <c r="B103" s="55" t="s">
        <v>197</v>
      </c>
      <c r="C103" s="55" t="s">
        <v>197</v>
      </c>
      <c r="D103" s="55" t="s">
        <v>200</v>
      </c>
      <c r="E103" s="55" t="s">
        <v>761</v>
      </c>
      <c r="F103" s="69" t="s">
        <v>86</v>
      </c>
      <c r="G103" s="70">
        <v>100</v>
      </c>
      <c r="H103" s="71" t="e">
        <f>SUMIF([2]报价结算清单!$E$12:$E$573,A103,[2]报价结算清单!$P$12:$P$573)</f>
        <v>#VALUE!</v>
      </c>
    </row>
    <row r="104" spans="1:8" ht="15" x14ac:dyDescent="0.2">
      <c r="A104" s="55" t="s">
        <v>951</v>
      </c>
      <c r="B104" s="55" t="s">
        <v>201</v>
      </c>
      <c r="C104" s="55" t="s">
        <v>922</v>
      </c>
      <c r="D104" s="55" t="s">
        <v>923</v>
      </c>
      <c r="E104" s="55" t="s">
        <v>924</v>
      </c>
      <c r="F104" s="69" t="s">
        <v>202</v>
      </c>
      <c r="G104" s="70">
        <v>280</v>
      </c>
      <c r="H104" s="71" t="e">
        <f>SUMIF([2]报价结算清单!$E$12:$E$573,A104,[2]报价结算清单!$P$12:$P$573)</f>
        <v>#VALUE!</v>
      </c>
    </row>
    <row r="105" spans="1:8" ht="15" x14ac:dyDescent="0.2">
      <c r="A105" s="55" t="s">
        <v>503</v>
      </c>
      <c r="B105" s="55" t="s">
        <v>201</v>
      </c>
      <c r="C105" s="55" t="s">
        <v>922</v>
      </c>
      <c r="D105" s="55" t="s">
        <v>923</v>
      </c>
      <c r="E105" s="55" t="s">
        <v>925</v>
      </c>
      <c r="F105" s="69" t="s">
        <v>202</v>
      </c>
      <c r="G105" s="70">
        <v>800</v>
      </c>
      <c r="H105" s="71" t="e">
        <f>SUMIF([2]报价结算清单!$E$12:$E$573,A105,[2]报价结算清单!$P$12:$P$573)</f>
        <v>#VALUE!</v>
      </c>
    </row>
    <row r="106" spans="1:8" s="7" customFormat="1" ht="15" x14ac:dyDescent="0.2">
      <c r="A106" s="55" t="s">
        <v>504</v>
      </c>
      <c r="B106" s="55" t="s">
        <v>201</v>
      </c>
      <c r="C106" s="55" t="s">
        <v>922</v>
      </c>
      <c r="D106" s="55" t="s">
        <v>923</v>
      </c>
      <c r="E106" s="55" t="s">
        <v>926</v>
      </c>
      <c r="F106" s="69" t="s">
        <v>202</v>
      </c>
      <c r="G106" s="70">
        <v>1500</v>
      </c>
      <c r="H106" s="71" t="e">
        <f>SUMIF([2]报价结算清单!$E$12:$E$573,A106,[2]报价结算清单!$P$12:$P$573)</f>
        <v>#VALUE!</v>
      </c>
    </row>
    <row r="107" spans="1:8" s="7" customFormat="1" ht="15" x14ac:dyDescent="0.2">
      <c r="A107" s="55" t="s">
        <v>952</v>
      </c>
      <c r="B107" s="55" t="s">
        <v>201</v>
      </c>
      <c r="C107" s="55" t="s">
        <v>922</v>
      </c>
      <c r="D107" s="55" t="s">
        <v>923</v>
      </c>
      <c r="E107" s="55" t="s">
        <v>927</v>
      </c>
      <c r="F107" s="69" t="s">
        <v>202</v>
      </c>
      <c r="G107" s="70">
        <v>2000</v>
      </c>
      <c r="H107" s="71" t="e">
        <f>SUMIF([2]报价结算清单!$E$12:$E$573,A107,[2]报价结算清单!$P$12:$P$573)</f>
        <v>#VALUE!</v>
      </c>
    </row>
    <row r="108" spans="1:8" s="7" customFormat="1" ht="15" x14ac:dyDescent="0.2">
      <c r="A108" s="55" t="s">
        <v>505</v>
      </c>
      <c r="B108" s="55" t="s">
        <v>201</v>
      </c>
      <c r="C108" s="55" t="s">
        <v>922</v>
      </c>
      <c r="D108" s="55" t="s">
        <v>923</v>
      </c>
      <c r="E108" s="55" t="s">
        <v>928</v>
      </c>
      <c r="F108" s="69" t="s">
        <v>202</v>
      </c>
      <c r="G108" s="70">
        <v>2880</v>
      </c>
      <c r="H108" s="71" t="e">
        <f>SUMIF([2]报价结算清单!$E$12:$E$573,A108,[2]报价结算清单!$P$12:$P$573)</f>
        <v>#VALUE!</v>
      </c>
    </row>
    <row r="109" spans="1:8" s="7" customFormat="1" ht="15" x14ac:dyDescent="0.2">
      <c r="A109" s="55" t="s">
        <v>506</v>
      </c>
      <c r="B109" s="55" t="s">
        <v>204</v>
      </c>
      <c r="C109" s="55" t="s">
        <v>205</v>
      </c>
      <c r="D109" s="55" t="s">
        <v>206</v>
      </c>
      <c r="E109" s="55" t="s">
        <v>207</v>
      </c>
      <c r="F109" s="69" t="s">
        <v>195</v>
      </c>
      <c r="G109" s="70">
        <v>1000</v>
      </c>
      <c r="H109" s="71" t="e">
        <f>SUMIF([2]报价结算清单!$E$12:$E$573,A109,[2]报价结算清单!$P$12:$P$573)</f>
        <v>#VALUE!</v>
      </c>
    </row>
    <row r="110" spans="1:8" s="7" customFormat="1" ht="15" x14ac:dyDescent="0.2">
      <c r="A110" s="57"/>
      <c r="B110" s="4"/>
      <c r="C110" s="4"/>
      <c r="D110" s="4"/>
      <c r="E110" s="4"/>
      <c r="F110" s="4"/>
      <c r="G110" s="70" t="e">
        <v>#DIV/0!</v>
      </c>
      <c r="H110" s="5"/>
    </row>
    <row r="111" spans="1:8" ht="42" x14ac:dyDescent="0.2">
      <c r="A111" s="55" t="s">
        <v>762</v>
      </c>
      <c r="B111" s="55" t="s">
        <v>208</v>
      </c>
      <c r="C111" s="55" t="s">
        <v>209</v>
      </c>
      <c r="D111" s="55" t="s">
        <v>763</v>
      </c>
      <c r="E111" s="55" t="s">
        <v>764</v>
      </c>
      <c r="F111" s="69" t="s">
        <v>51</v>
      </c>
      <c r="G111" s="72">
        <v>1000</v>
      </c>
      <c r="H111" s="71" t="e">
        <f>SUMIF([2]报价结算清单!$E$12:$E$573,A111,[2]报价结算清单!$P$12:$P$573)</f>
        <v>#VALUE!</v>
      </c>
    </row>
    <row r="112" spans="1:8" ht="28" x14ac:dyDescent="0.2">
      <c r="A112" s="55" t="s">
        <v>507</v>
      </c>
      <c r="B112" s="55" t="s">
        <v>208</v>
      </c>
      <c r="C112" s="55" t="s">
        <v>209</v>
      </c>
      <c r="D112" s="55" t="s">
        <v>765</v>
      </c>
      <c r="E112" s="55" t="s">
        <v>764</v>
      </c>
      <c r="F112" s="69" t="s">
        <v>51</v>
      </c>
      <c r="G112" s="72">
        <v>700</v>
      </c>
      <c r="H112" s="71" t="e">
        <f>SUMIF([2]报价结算清单!$E$12:$E$573,A112,[2]报价结算清单!$P$12:$P$573)</f>
        <v>#VALUE!</v>
      </c>
    </row>
    <row r="113" spans="1:8" s="7" customFormat="1" ht="28" x14ac:dyDescent="0.2">
      <c r="A113" s="55" t="s">
        <v>508</v>
      </c>
      <c r="B113" s="55" t="s">
        <v>208</v>
      </c>
      <c r="C113" s="55" t="s">
        <v>209</v>
      </c>
      <c r="D113" s="55" t="s">
        <v>210</v>
      </c>
      <c r="E113" s="55" t="s">
        <v>766</v>
      </c>
      <c r="F113" s="69" t="s">
        <v>51</v>
      </c>
      <c r="G113" s="72">
        <v>500</v>
      </c>
      <c r="H113" s="71" t="e">
        <f>SUMIF([2]报价结算清单!$E$12:$E$573,A113,[2]报价结算清单!$P$12:$P$573)</f>
        <v>#VALUE!</v>
      </c>
    </row>
    <row r="114" spans="1:8" s="7" customFormat="1" ht="28" x14ac:dyDescent="0.2">
      <c r="A114" s="55" t="s">
        <v>509</v>
      </c>
      <c r="B114" s="55" t="s">
        <v>208</v>
      </c>
      <c r="C114" s="55" t="s">
        <v>209</v>
      </c>
      <c r="D114" s="55" t="s">
        <v>211</v>
      </c>
      <c r="E114" s="55" t="s">
        <v>766</v>
      </c>
      <c r="F114" s="69" t="s">
        <v>51</v>
      </c>
      <c r="G114" s="70">
        <v>350</v>
      </c>
      <c r="H114" s="71" t="e">
        <f>SUMIF([2]报价结算清单!$E$12:$E$573,A114,[2]报价结算清单!$P$12:$P$573)</f>
        <v>#VALUE!</v>
      </c>
    </row>
    <row r="115" spans="1:8" s="7" customFormat="1" ht="42" x14ac:dyDescent="0.2">
      <c r="A115" s="55" t="s">
        <v>510</v>
      </c>
      <c r="B115" s="55" t="s">
        <v>208</v>
      </c>
      <c r="C115" s="55" t="s">
        <v>209</v>
      </c>
      <c r="D115" s="55" t="s">
        <v>212</v>
      </c>
      <c r="E115" s="55" t="s">
        <v>929</v>
      </c>
      <c r="F115" s="69" t="s">
        <v>51</v>
      </c>
      <c r="G115" s="70">
        <v>400</v>
      </c>
      <c r="H115" s="71" t="e">
        <f>SUMIF([2]报价结算清单!$E$12:$E$573,A115,[2]报价结算清单!$P$12:$P$573)</f>
        <v>#VALUE!</v>
      </c>
    </row>
    <row r="116" spans="1:8" s="7" customFormat="1" ht="42" x14ac:dyDescent="0.2">
      <c r="A116" s="55" t="s">
        <v>511</v>
      </c>
      <c r="B116" s="55" t="s">
        <v>208</v>
      </c>
      <c r="C116" s="55" t="s">
        <v>767</v>
      </c>
      <c r="D116" s="55" t="s">
        <v>213</v>
      </c>
      <c r="E116" s="55" t="s">
        <v>214</v>
      </c>
      <c r="F116" s="69" t="s">
        <v>195</v>
      </c>
      <c r="G116" s="72">
        <v>4200</v>
      </c>
      <c r="H116" s="71" t="e">
        <f>SUMIF([2]报价结算清单!$E$12:$E$573,A116,[2]报价结算清单!$P$12:$P$573)</f>
        <v>#VALUE!</v>
      </c>
    </row>
    <row r="117" spans="1:8" s="7" customFormat="1" ht="42" x14ac:dyDescent="0.2">
      <c r="A117" s="55" t="s">
        <v>512</v>
      </c>
      <c r="B117" s="55" t="s">
        <v>208</v>
      </c>
      <c r="C117" s="55" t="s">
        <v>767</v>
      </c>
      <c r="D117" s="55" t="s">
        <v>215</v>
      </c>
      <c r="E117" s="55" t="s">
        <v>216</v>
      </c>
      <c r="F117" s="69" t="s">
        <v>195</v>
      </c>
      <c r="G117" s="72">
        <v>3600</v>
      </c>
      <c r="H117" s="71" t="e">
        <f>SUMIF([2]报价结算清单!$E$12:$E$573,A117,[2]报价结算清单!$P$12:$P$573)</f>
        <v>#VALUE!</v>
      </c>
    </row>
    <row r="118" spans="1:8" s="7" customFormat="1" ht="42" x14ac:dyDescent="0.2">
      <c r="A118" s="55" t="s">
        <v>513</v>
      </c>
      <c r="B118" s="55" t="s">
        <v>208</v>
      </c>
      <c r="C118" s="55" t="s">
        <v>767</v>
      </c>
      <c r="D118" s="55" t="s">
        <v>217</v>
      </c>
      <c r="E118" s="55" t="s">
        <v>218</v>
      </c>
      <c r="F118" s="69" t="s">
        <v>195</v>
      </c>
      <c r="G118" s="72">
        <v>3000</v>
      </c>
      <c r="H118" s="71" t="e">
        <f>SUMIF([2]报价结算清单!$E$12:$E$573,A118,[2]报价结算清单!$P$12:$P$573)</f>
        <v>#VALUE!</v>
      </c>
    </row>
    <row r="119" spans="1:8" s="7" customFormat="1" ht="42" x14ac:dyDescent="0.2">
      <c r="A119" s="55" t="s">
        <v>514</v>
      </c>
      <c r="B119" s="55" t="s">
        <v>208</v>
      </c>
      <c r="C119" s="55" t="s">
        <v>767</v>
      </c>
      <c r="D119" s="55" t="s">
        <v>219</v>
      </c>
      <c r="E119" s="55" t="s">
        <v>220</v>
      </c>
      <c r="F119" s="69" t="s">
        <v>195</v>
      </c>
      <c r="G119" s="70">
        <v>1500</v>
      </c>
      <c r="H119" s="71" t="e">
        <f>SUMIF([2]报价结算清单!$E$12:$E$573,A119,[2]报价结算清单!$P$12:$P$573)</f>
        <v>#VALUE!</v>
      </c>
    </row>
    <row r="120" spans="1:8" s="7" customFormat="1" ht="42" x14ac:dyDescent="0.2">
      <c r="A120" s="55" t="s">
        <v>515</v>
      </c>
      <c r="B120" s="55" t="s">
        <v>208</v>
      </c>
      <c r="C120" s="55" t="s">
        <v>767</v>
      </c>
      <c r="D120" s="55" t="s">
        <v>221</v>
      </c>
      <c r="E120" s="55" t="s">
        <v>222</v>
      </c>
      <c r="F120" s="69" t="s">
        <v>195</v>
      </c>
      <c r="G120" s="70">
        <v>1100</v>
      </c>
      <c r="H120" s="71" t="e">
        <f>SUMIF([2]报价结算清单!$E$12:$E$573,A120,[2]报价结算清单!$P$12:$P$573)</f>
        <v>#VALUE!</v>
      </c>
    </row>
    <row r="121" spans="1:8" s="7" customFormat="1" ht="15" x14ac:dyDescent="0.2">
      <c r="A121" s="55" t="s">
        <v>516</v>
      </c>
      <c r="B121" s="55" t="s">
        <v>208</v>
      </c>
      <c r="C121" s="55" t="s">
        <v>223</v>
      </c>
      <c r="D121" s="55" t="s">
        <v>224</v>
      </c>
      <c r="E121" s="55" t="s">
        <v>225</v>
      </c>
      <c r="F121" s="69" t="s">
        <v>195</v>
      </c>
      <c r="G121" s="70">
        <v>2061</v>
      </c>
      <c r="H121" s="71" t="e">
        <f>SUMIF([2]报价结算清单!$E$12:$E$573,A121,[2]报价结算清单!$P$12:$P$573)</f>
        <v>#VALUE!</v>
      </c>
    </row>
    <row r="122" spans="1:8" s="7" customFormat="1" ht="42" x14ac:dyDescent="0.2">
      <c r="A122" s="55" t="s">
        <v>517</v>
      </c>
      <c r="B122" s="55" t="s">
        <v>208</v>
      </c>
      <c r="C122" s="55" t="s">
        <v>223</v>
      </c>
      <c r="D122" s="55" t="s">
        <v>226</v>
      </c>
      <c r="E122" s="55" t="s">
        <v>227</v>
      </c>
      <c r="F122" s="69" t="s">
        <v>195</v>
      </c>
      <c r="G122" s="70">
        <v>1500</v>
      </c>
      <c r="H122" s="71" t="e">
        <f>SUMIF([2]报价结算清单!$E$12:$E$573,A122,[2]报价结算清单!$P$12:$P$573)</f>
        <v>#VALUE!</v>
      </c>
    </row>
    <row r="123" spans="1:8" s="7" customFormat="1" ht="15" x14ac:dyDescent="0.2">
      <c r="A123" s="55" t="s">
        <v>518</v>
      </c>
      <c r="B123" s="55" t="s">
        <v>208</v>
      </c>
      <c r="C123" s="55" t="s">
        <v>223</v>
      </c>
      <c r="D123" s="55" t="s">
        <v>228</v>
      </c>
      <c r="E123" s="55" t="s">
        <v>768</v>
      </c>
      <c r="F123" s="69" t="s">
        <v>195</v>
      </c>
      <c r="G123" s="72">
        <v>600</v>
      </c>
      <c r="H123" s="71" t="e">
        <f>SUMIF([2]报价结算清单!$E$12:$E$573,A123,[2]报价结算清单!$P$12:$P$573)</f>
        <v>#VALUE!</v>
      </c>
    </row>
    <row r="124" spans="1:8" s="7" customFormat="1" ht="42" x14ac:dyDescent="0.2">
      <c r="A124" s="55" t="s">
        <v>519</v>
      </c>
      <c r="B124" s="55" t="s">
        <v>208</v>
      </c>
      <c r="C124" s="55" t="s">
        <v>223</v>
      </c>
      <c r="D124" s="55" t="s">
        <v>229</v>
      </c>
      <c r="E124" s="55" t="s">
        <v>230</v>
      </c>
      <c r="F124" s="69" t="s">
        <v>195</v>
      </c>
      <c r="G124" s="70">
        <v>779</v>
      </c>
      <c r="H124" s="71" t="e">
        <f>SUMIF([2]报价结算清单!$E$12:$E$573,A124,[2]报价结算清单!$P$12:$P$573)</f>
        <v>#VALUE!</v>
      </c>
    </row>
    <row r="125" spans="1:8" s="7" customFormat="1" ht="42" x14ac:dyDescent="0.2">
      <c r="A125" s="55" t="s">
        <v>520</v>
      </c>
      <c r="B125" s="55" t="s">
        <v>208</v>
      </c>
      <c r="C125" s="55" t="s">
        <v>223</v>
      </c>
      <c r="D125" s="55" t="s">
        <v>231</v>
      </c>
      <c r="E125" s="55" t="s">
        <v>232</v>
      </c>
      <c r="F125" s="69" t="s">
        <v>195</v>
      </c>
      <c r="G125" s="70">
        <v>492</v>
      </c>
      <c r="H125" s="71" t="e">
        <f>SUMIF([2]报价结算清单!$E$12:$E$573,A125,[2]报价结算清单!$P$12:$P$573)</f>
        <v>#VALUE!</v>
      </c>
    </row>
    <row r="126" spans="1:8" s="7" customFormat="1" ht="28" x14ac:dyDescent="0.2">
      <c r="A126" s="55" t="s">
        <v>521</v>
      </c>
      <c r="B126" s="55" t="s">
        <v>208</v>
      </c>
      <c r="C126" s="55" t="s">
        <v>223</v>
      </c>
      <c r="D126" s="55" t="s">
        <v>233</v>
      </c>
      <c r="E126" s="55" t="s">
        <v>732</v>
      </c>
      <c r="F126" s="69" t="s">
        <v>195</v>
      </c>
      <c r="G126" s="70">
        <v>233</v>
      </c>
      <c r="H126" s="71" t="e">
        <f>SUMIF([2]报价结算清单!$E$12:$E$573,A126,[2]报价结算清单!$P$12:$P$573)</f>
        <v>#VALUE!</v>
      </c>
    </row>
    <row r="127" spans="1:8" s="7" customFormat="1" ht="28" x14ac:dyDescent="0.2">
      <c r="A127" s="55" t="s">
        <v>522</v>
      </c>
      <c r="B127" s="55" t="s">
        <v>208</v>
      </c>
      <c r="C127" s="55" t="s">
        <v>223</v>
      </c>
      <c r="D127" s="55" t="s">
        <v>234</v>
      </c>
      <c r="E127" s="55" t="s">
        <v>732</v>
      </c>
      <c r="F127" s="69" t="s">
        <v>195</v>
      </c>
      <c r="G127" s="70">
        <v>152</v>
      </c>
      <c r="H127" s="71" t="e">
        <f>SUMIF([2]报价结算清单!$E$12:$E$573,A127,[2]报价结算清单!$P$12:$P$573)</f>
        <v>#VALUE!</v>
      </c>
    </row>
    <row r="128" spans="1:8" s="7" customFormat="1" ht="28" x14ac:dyDescent="0.2">
      <c r="A128" s="55" t="s">
        <v>523</v>
      </c>
      <c r="B128" s="55" t="s">
        <v>208</v>
      </c>
      <c r="C128" s="55" t="s">
        <v>235</v>
      </c>
      <c r="D128" s="55" t="s">
        <v>236</v>
      </c>
      <c r="E128" s="55" t="s">
        <v>237</v>
      </c>
      <c r="F128" s="69" t="s">
        <v>195</v>
      </c>
      <c r="G128" s="70">
        <v>1767</v>
      </c>
      <c r="H128" s="71" t="e">
        <f>SUMIF([2]报价结算清单!$E$12:$E$573,A128,[2]报价结算清单!$P$12:$P$573)</f>
        <v>#VALUE!</v>
      </c>
    </row>
    <row r="129" spans="1:8" s="7" customFormat="1" ht="28" x14ac:dyDescent="0.2">
      <c r="A129" s="55" t="s">
        <v>524</v>
      </c>
      <c r="B129" s="55" t="s">
        <v>208</v>
      </c>
      <c r="C129" s="55" t="s">
        <v>235</v>
      </c>
      <c r="D129" s="55" t="s">
        <v>238</v>
      </c>
      <c r="E129" s="55" t="s">
        <v>769</v>
      </c>
      <c r="F129" s="69" t="s">
        <v>195</v>
      </c>
      <c r="G129" s="70">
        <v>200</v>
      </c>
      <c r="H129" s="71" t="e">
        <f>SUMIF([2]报价结算清单!$E$12:$E$573,A129,[2]报价结算清单!$P$12:$P$573)</f>
        <v>#VALUE!</v>
      </c>
    </row>
    <row r="130" spans="1:8" s="7" customFormat="1" ht="28" x14ac:dyDescent="0.2">
      <c r="A130" s="55" t="s">
        <v>525</v>
      </c>
      <c r="B130" s="55" t="s">
        <v>208</v>
      </c>
      <c r="C130" s="55" t="s">
        <v>239</v>
      </c>
      <c r="D130" s="55" t="s">
        <v>240</v>
      </c>
      <c r="E130" s="55" t="s">
        <v>241</v>
      </c>
      <c r="F130" s="69" t="s">
        <v>112</v>
      </c>
      <c r="G130" s="70">
        <v>470</v>
      </c>
      <c r="H130" s="71" t="e">
        <f>SUMIF([2]报价结算清单!$E$12:$E$573,A130,[2]报价结算清单!$P$12:$P$573)</f>
        <v>#VALUE!</v>
      </c>
    </row>
    <row r="131" spans="1:8" s="7" customFormat="1" ht="28" x14ac:dyDescent="0.2">
      <c r="A131" s="55" t="s">
        <v>526</v>
      </c>
      <c r="B131" s="55" t="s">
        <v>208</v>
      </c>
      <c r="C131" s="55" t="s">
        <v>239</v>
      </c>
      <c r="D131" s="55" t="s">
        <v>242</v>
      </c>
      <c r="E131" s="55" t="s">
        <v>241</v>
      </c>
      <c r="F131" s="69" t="s">
        <v>112</v>
      </c>
      <c r="G131" s="70">
        <v>806</v>
      </c>
      <c r="H131" s="71" t="e">
        <f>SUMIF([2]报价结算清单!$E$12:$E$573,A131,[2]报价结算清单!$P$12:$P$573)</f>
        <v>#VALUE!</v>
      </c>
    </row>
    <row r="132" spans="1:8" s="7" customFormat="1" ht="28" x14ac:dyDescent="0.2">
      <c r="A132" s="55" t="s">
        <v>527</v>
      </c>
      <c r="B132" s="55" t="s">
        <v>208</v>
      </c>
      <c r="C132" s="55" t="s">
        <v>239</v>
      </c>
      <c r="D132" s="55" t="s">
        <v>243</v>
      </c>
      <c r="E132" s="55" t="s">
        <v>241</v>
      </c>
      <c r="F132" s="69" t="s">
        <v>112</v>
      </c>
      <c r="G132" s="70">
        <v>1374</v>
      </c>
      <c r="H132" s="71" t="e">
        <f>SUMIF([2]报价结算清单!$E$12:$E$573,A132,[2]报价结算清单!$P$12:$P$573)</f>
        <v>#VALUE!</v>
      </c>
    </row>
    <row r="133" spans="1:8" s="7" customFormat="1" ht="28" x14ac:dyDescent="0.2">
      <c r="A133" s="55" t="s">
        <v>528</v>
      </c>
      <c r="B133" s="55" t="s">
        <v>208</v>
      </c>
      <c r="C133" s="55" t="s">
        <v>239</v>
      </c>
      <c r="D133" s="55" t="s">
        <v>244</v>
      </c>
      <c r="E133" s="55" t="s">
        <v>732</v>
      </c>
      <c r="F133" s="69" t="s">
        <v>86</v>
      </c>
      <c r="G133" s="70">
        <v>100</v>
      </c>
      <c r="H133" s="71" t="e">
        <f>SUMIF([2]报价结算清单!$E$12:$E$573,A133,[2]报价结算清单!$P$12:$P$573)</f>
        <v>#VALUE!</v>
      </c>
    </row>
    <row r="134" spans="1:8" s="7" customFormat="1" ht="28" x14ac:dyDescent="0.2">
      <c r="A134" s="55" t="s">
        <v>529</v>
      </c>
      <c r="B134" s="55" t="s">
        <v>246</v>
      </c>
      <c r="C134" s="55" t="s">
        <v>247</v>
      </c>
      <c r="D134" s="55" t="s">
        <v>248</v>
      </c>
      <c r="E134" s="55" t="s">
        <v>698</v>
      </c>
      <c r="F134" s="69" t="s">
        <v>195</v>
      </c>
      <c r="G134" s="70">
        <v>950</v>
      </c>
      <c r="H134" s="71" t="e">
        <f>SUMIF([2]报价结算清单!$E$12:$E$573,A134,[2]报价结算清单!$P$12:$P$573)</f>
        <v>#VALUE!</v>
      </c>
    </row>
    <row r="135" spans="1:8" ht="28" x14ac:dyDescent="0.2">
      <c r="A135" s="55" t="s">
        <v>530</v>
      </c>
      <c r="B135" s="55" t="s">
        <v>246</v>
      </c>
      <c r="C135" s="55" t="s">
        <v>247</v>
      </c>
      <c r="D135" s="55" t="s">
        <v>249</v>
      </c>
      <c r="E135" s="55" t="s">
        <v>698</v>
      </c>
      <c r="F135" s="69" t="s">
        <v>195</v>
      </c>
      <c r="G135" s="70">
        <v>1100</v>
      </c>
      <c r="H135" s="71" t="e">
        <f>SUMIF([2]报价结算清单!$E$12:$E$573,A135,[2]报价结算清单!$P$12:$P$573)</f>
        <v>#VALUE!</v>
      </c>
    </row>
    <row r="136" spans="1:8" ht="28" x14ac:dyDescent="0.2">
      <c r="A136" s="55" t="s">
        <v>531</v>
      </c>
      <c r="B136" s="55" t="s">
        <v>246</v>
      </c>
      <c r="C136" s="55" t="s">
        <v>247</v>
      </c>
      <c r="D136" s="55" t="s">
        <v>250</v>
      </c>
      <c r="E136" s="55" t="s">
        <v>698</v>
      </c>
      <c r="F136" s="69" t="s">
        <v>195</v>
      </c>
      <c r="G136" s="72">
        <v>700</v>
      </c>
      <c r="H136" s="71" t="e">
        <f>SUMIF([2]报价结算清单!$E$12:$E$573,A136,[2]报价结算清单!$P$12:$P$573)</f>
        <v>#VALUE!</v>
      </c>
    </row>
    <row r="137" spans="1:8" ht="28" x14ac:dyDescent="0.2">
      <c r="A137" s="55" t="s">
        <v>532</v>
      </c>
      <c r="B137" s="55" t="s">
        <v>246</v>
      </c>
      <c r="C137" s="55" t="s">
        <v>247</v>
      </c>
      <c r="D137" s="55" t="s">
        <v>251</v>
      </c>
      <c r="E137" s="55" t="s">
        <v>698</v>
      </c>
      <c r="F137" s="69" t="s">
        <v>195</v>
      </c>
      <c r="G137" s="70">
        <v>722</v>
      </c>
      <c r="H137" s="71" t="e">
        <f>SUMIF([2]报价结算清单!$E$12:$E$573,A137,[2]报价结算清单!$P$12:$P$573)</f>
        <v>#VALUE!</v>
      </c>
    </row>
    <row r="138" spans="1:8" ht="28" x14ac:dyDescent="0.2">
      <c r="A138" s="55" t="s">
        <v>533</v>
      </c>
      <c r="B138" s="55" t="s">
        <v>246</v>
      </c>
      <c r="C138" s="55" t="s">
        <v>247</v>
      </c>
      <c r="D138" s="55" t="s">
        <v>252</v>
      </c>
      <c r="E138" s="55" t="s">
        <v>253</v>
      </c>
      <c r="F138" s="69" t="s">
        <v>195</v>
      </c>
      <c r="G138" s="70">
        <v>758</v>
      </c>
      <c r="H138" s="71" t="e">
        <f>SUMIF([2]报价结算清单!$E$12:$E$573,A138,[2]报价结算清单!$P$12:$P$573)</f>
        <v>#VALUE!</v>
      </c>
    </row>
    <row r="139" spans="1:8" ht="28" x14ac:dyDescent="0.2">
      <c r="A139" s="55" t="s">
        <v>534</v>
      </c>
      <c r="B139" s="55" t="s">
        <v>246</v>
      </c>
      <c r="C139" s="55" t="s">
        <v>247</v>
      </c>
      <c r="D139" s="55" t="s">
        <v>254</v>
      </c>
      <c r="E139" s="55" t="s">
        <v>253</v>
      </c>
      <c r="F139" s="69" t="s">
        <v>195</v>
      </c>
      <c r="G139" s="70">
        <v>759</v>
      </c>
      <c r="H139" s="71" t="e">
        <f>SUMIF([2]报价结算清单!$E$12:$E$573,A139,[2]报价结算清单!$P$12:$P$573)</f>
        <v>#VALUE!</v>
      </c>
    </row>
    <row r="140" spans="1:8" ht="28" x14ac:dyDescent="0.2">
      <c r="A140" s="55" t="s">
        <v>535</v>
      </c>
      <c r="B140" s="55" t="s">
        <v>246</v>
      </c>
      <c r="C140" s="55" t="s">
        <v>247</v>
      </c>
      <c r="D140" s="55" t="s">
        <v>255</v>
      </c>
      <c r="E140" s="55" t="s">
        <v>253</v>
      </c>
      <c r="F140" s="69" t="s">
        <v>195</v>
      </c>
      <c r="G140" s="70">
        <v>600</v>
      </c>
      <c r="H140" s="71" t="e">
        <f>SUMIF([2]报价结算清单!$E$12:$E$573,A140,[2]报价结算清单!$P$12:$P$573)</f>
        <v>#VALUE!</v>
      </c>
    </row>
    <row r="141" spans="1:8" ht="28" x14ac:dyDescent="0.2">
      <c r="A141" s="55" t="s">
        <v>536</v>
      </c>
      <c r="B141" s="55" t="s">
        <v>246</v>
      </c>
      <c r="C141" s="55" t="s">
        <v>256</v>
      </c>
      <c r="D141" s="55" t="s">
        <v>248</v>
      </c>
      <c r="E141" s="55" t="s">
        <v>257</v>
      </c>
      <c r="F141" s="69" t="s">
        <v>195</v>
      </c>
      <c r="G141" s="70">
        <v>815</v>
      </c>
      <c r="H141" s="71" t="e">
        <f>SUMIF([2]报价结算清单!$E$12:$E$573,A141,[2]报价结算清单!$P$12:$P$573)</f>
        <v>#VALUE!</v>
      </c>
    </row>
    <row r="142" spans="1:8" ht="28" x14ac:dyDescent="0.2">
      <c r="A142" s="55" t="s">
        <v>537</v>
      </c>
      <c r="B142" s="55" t="s">
        <v>246</v>
      </c>
      <c r="C142" s="55" t="s">
        <v>256</v>
      </c>
      <c r="D142" s="55" t="s">
        <v>249</v>
      </c>
      <c r="E142" s="55" t="s">
        <v>257</v>
      </c>
      <c r="F142" s="69" t="s">
        <v>195</v>
      </c>
      <c r="G142" s="70">
        <v>867</v>
      </c>
      <c r="H142" s="71" t="e">
        <f>SUMIF([2]报价结算清单!$E$12:$E$573,A142,[2]报价结算清单!$P$12:$P$573)</f>
        <v>#VALUE!</v>
      </c>
    </row>
    <row r="143" spans="1:8" s="7" customFormat="1" ht="28" x14ac:dyDescent="0.2">
      <c r="A143" s="55" t="s">
        <v>538</v>
      </c>
      <c r="B143" s="55" t="s">
        <v>246</v>
      </c>
      <c r="C143" s="55" t="s">
        <v>256</v>
      </c>
      <c r="D143" s="55" t="s">
        <v>250</v>
      </c>
      <c r="E143" s="55" t="s">
        <v>257</v>
      </c>
      <c r="F143" s="69" t="s">
        <v>195</v>
      </c>
      <c r="G143" s="70">
        <v>821</v>
      </c>
      <c r="H143" s="71" t="e">
        <f>SUMIF([2]报价结算清单!$E$12:$E$573,A143,[2]报价结算清单!$P$12:$P$573)</f>
        <v>#VALUE!</v>
      </c>
    </row>
    <row r="144" spans="1:8" s="7" customFormat="1" ht="28" x14ac:dyDescent="0.2">
      <c r="A144" s="55" t="s">
        <v>539</v>
      </c>
      <c r="B144" s="55" t="s">
        <v>246</v>
      </c>
      <c r="C144" s="55" t="s">
        <v>256</v>
      </c>
      <c r="D144" s="55" t="s">
        <v>251</v>
      </c>
      <c r="E144" s="55" t="s">
        <v>257</v>
      </c>
      <c r="F144" s="69" t="s">
        <v>195</v>
      </c>
      <c r="G144" s="70">
        <v>629</v>
      </c>
      <c r="H144" s="71" t="e">
        <f>SUMIF([2]报价结算清单!$E$12:$E$573,A144,[2]报价结算清单!$P$12:$P$573)</f>
        <v>#VALUE!</v>
      </c>
    </row>
    <row r="145" spans="1:8" s="7" customFormat="1" ht="28" x14ac:dyDescent="0.2">
      <c r="A145" s="55" t="s">
        <v>540</v>
      </c>
      <c r="B145" s="55" t="s">
        <v>246</v>
      </c>
      <c r="C145" s="55" t="s">
        <v>256</v>
      </c>
      <c r="D145" s="55" t="s">
        <v>252</v>
      </c>
      <c r="E145" s="55" t="s">
        <v>258</v>
      </c>
      <c r="F145" s="69" t="s">
        <v>195</v>
      </c>
      <c r="G145" s="70">
        <v>540</v>
      </c>
      <c r="H145" s="71" t="e">
        <f>SUMIF([2]报价结算清单!$E$12:$E$573,A145,[2]报价结算清单!$P$12:$P$573)</f>
        <v>#VALUE!</v>
      </c>
    </row>
    <row r="146" spans="1:8" s="7" customFormat="1" ht="28" x14ac:dyDescent="0.2">
      <c r="A146" s="55" t="s">
        <v>541</v>
      </c>
      <c r="B146" s="55" t="s">
        <v>246</v>
      </c>
      <c r="C146" s="55" t="s">
        <v>256</v>
      </c>
      <c r="D146" s="55" t="s">
        <v>254</v>
      </c>
      <c r="E146" s="55" t="s">
        <v>258</v>
      </c>
      <c r="F146" s="69" t="s">
        <v>195</v>
      </c>
      <c r="G146" s="70">
        <v>582</v>
      </c>
      <c r="H146" s="71" t="e">
        <f>SUMIF([2]报价结算清单!$E$12:$E$573,A146,[2]报价结算清单!$P$12:$P$573)</f>
        <v>#VALUE!</v>
      </c>
    </row>
    <row r="147" spans="1:8" s="7" customFormat="1" ht="28" x14ac:dyDescent="0.2">
      <c r="A147" s="55" t="s">
        <v>542</v>
      </c>
      <c r="B147" s="55" t="s">
        <v>246</v>
      </c>
      <c r="C147" s="55" t="s">
        <v>256</v>
      </c>
      <c r="D147" s="55" t="s">
        <v>255</v>
      </c>
      <c r="E147" s="55" t="s">
        <v>258</v>
      </c>
      <c r="F147" s="69" t="s">
        <v>195</v>
      </c>
      <c r="G147" s="70">
        <v>514</v>
      </c>
      <c r="H147" s="71" t="e">
        <f>SUMIF([2]报价结算清单!$E$12:$E$573,A147,[2]报价结算清单!$P$12:$P$573)</f>
        <v>#VALUE!</v>
      </c>
    </row>
    <row r="148" spans="1:8" s="7" customFormat="1" ht="28" x14ac:dyDescent="0.2">
      <c r="A148" s="55" t="s">
        <v>543</v>
      </c>
      <c r="B148" s="55" t="s">
        <v>246</v>
      </c>
      <c r="C148" s="55" t="s">
        <v>259</v>
      </c>
      <c r="D148" s="55" t="s">
        <v>248</v>
      </c>
      <c r="E148" s="55" t="s">
        <v>260</v>
      </c>
      <c r="F148" s="69" t="s">
        <v>195</v>
      </c>
      <c r="G148" s="70">
        <v>584</v>
      </c>
      <c r="H148" s="71" t="e">
        <f>SUMIF([2]报价结算清单!$E$12:$E$573,A148,[2]报价结算清单!$P$12:$P$573)</f>
        <v>#VALUE!</v>
      </c>
    </row>
    <row r="149" spans="1:8" s="7" customFormat="1" ht="28" x14ac:dyDescent="0.2">
      <c r="A149" s="55" t="s">
        <v>544</v>
      </c>
      <c r="B149" s="55" t="s">
        <v>246</v>
      </c>
      <c r="C149" s="55" t="s">
        <v>259</v>
      </c>
      <c r="D149" s="55" t="s">
        <v>249</v>
      </c>
      <c r="E149" s="55" t="s">
        <v>260</v>
      </c>
      <c r="F149" s="69" t="s">
        <v>195</v>
      </c>
      <c r="G149" s="70">
        <v>580</v>
      </c>
      <c r="H149" s="71" t="e">
        <f>SUMIF([2]报价结算清单!$E$12:$E$573,A149,[2]报价结算清单!$P$12:$P$573)</f>
        <v>#VALUE!</v>
      </c>
    </row>
    <row r="150" spans="1:8" s="7" customFormat="1" ht="28" x14ac:dyDescent="0.2">
      <c r="A150" s="55" t="s">
        <v>545</v>
      </c>
      <c r="B150" s="55" t="s">
        <v>246</v>
      </c>
      <c r="C150" s="55" t="s">
        <v>259</v>
      </c>
      <c r="D150" s="55" t="s">
        <v>250</v>
      </c>
      <c r="E150" s="55" t="s">
        <v>260</v>
      </c>
      <c r="F150" s="69" t="s">
        <v>195</v>
      </c>
      <c r="G150" s="70">
        <v>564</v>
      </c>
      <c r="H150" s="71" t="e">
        <f>SUMIF([2]报价结算清单!$E$12:$E$573,A150,[2]报价结算清单!$P$12:$P$573)</f>
        <v>#VALUE!</v>
      </c>
    </row>
    <row r="151" spans="1:8" s="7" customFormat="1" ht="28" x14ac:dyDescent="0.2">
      <c r="A151" s="55" t="s">
        <v>546</v>
      </c>
      <c r="B151" s="55" t="s">
        <v>246</v>
      </c>
      <c r="C151" s="55" t="s">
        <v>259</v>
      </c>
      <c r="D151" s="55" t="s">
        <v>251</v>
      </c>
      <c r="E151" s="55" t="s">
        <v>260</v>
      </c>
      <c r="F151" s="69" t="s">
        <v>195</v>
      </c>
      <c r="G151" s="70">
        <v>485</v>
      </c>
      <c r="H151" s="71" t="e">
        <f>SUMIF([2]报价结算清单!$E$12:$E$573,A151,[2]报价结算清单!$P$12:$P$573)</f>
        <v>#VALUE!</v>
      </c>
    </row>
    <row r="152" spans="1:8" s="7" customFormat="1" ht="28" x14ac:dyDescent="0.2">
      <c r="A152" s="55" t="s">
        <v>547</v>
      </c>
      <c r="B152" s="55" t="s">
        <v>246</v>
      </c>
      <c r="C152" s="55" t="s">
        <v>259</v>
      </c>
      <c r="D152" s="55" t="s">
        <v>252</v>
      </c>
      <c r="E152" s="55" t="s">
        <v>261</v>
      </c>
      <c r="F152" s="69" t="s">
        <v>195</v>
      </c>
      <c r="G152" s="70">
        <v>373</v>
      </c>
      <c r="H152" s="71" t="e">
        <f>SUMIF([2]报价结算清单!$E$12:$E$573,A152,[2]报价结算清单!$P$12:$P$573)</f>
        <v>#VALUE!</v>
      </c>
    </row>
    <row r="153" spans="1:8" s="7" customFormat="1" ht="28" x14ac:dyDescent="0.2">
      <c r="A153" s="55" t="s">
        <v>548</v>
      </c>
      <c r="B153" s="55" t="s">
        <v>246</v>
      </c>
      <c r="C153" s="55" t="s">
        <v>259</v>
      </c>
      <c r="D153" s="55" t="s">
        <v>254</v>
      </c>
      <c r="E153" s="55" t="s">
        <v>261</v>
      </c>
      <c r="F153" s="69" t="s">
        <v>195</v>
      </c>
      <c r="G153" s="70">
        <v>400</v>
      </c>
      <c r="H153" s="71" t="e">
        <f>SUMIF([2]报价结算清单!$E$12:$E$573,A153,[2]报价结算清单!$P$12:$P$573)</f>
        <v>#VALUE!</v>
      </c>
    </row>
    <row r="154" spans="1:8" s="7" customFormat="1" ht="28" x14ac:dyDescent="0.2">
      <c r="A154" s="55" t="s">
        <v>549</v>
      </c>
      <c r="B154" s="55" t="s">
        <v>246</v>
      </c>
      <c r="C154" s="55" t="s">
        <v>259</v>
      </c>
      <c r="D154" s="55" t="s">
        <v>255</v>
      </c>
      <c r="E154" s="55" t="s">
        <v>261</v>
      </c>
      <c r="F154" s="69" t="s">
        <v>195</v>
      </c>
      <c r="G154" s="70">
        <v>369</v>
      </c>
      <c r="H154" s="71" t="e">
        <f>SUMIF([2]报价结算清单!$E$12:$E$573,A154,[2]报价结算清单!$P$12:$P$573)</f>
        <v>#VALUE!</v>
      </c>
    </row>
    <row r="155" spans="1:8" s="7" customFormat="1" ht="15" x14ac:dyDescent="0.2">
      <c r="A155" s="55" t="s">
        <v>550</v>
      </c>
      <c r="B155" s="55" t="s">
        <v>246</v>
      </c>
      <c r="C155" s="55" t="s">
        <v>262</v>
      </c>
      <c r="D155" s="55" t="s">
        <v>263</v>
      </c>
      <c r="E155" s="55" t="s">
        <v>264</v>
      </c>
      <c r="F155" s="69" t="s">
        <v>265</v>
      </c>
      <c r="G155" s="70">
        <v>368</v>
      </c>
      <c r="H155" s="71" t="e">
        <f>SUMIF([2]报价结算清单!$E$12:$E$573,A155,[2]报价结算清单!$P$12:$P$573)</f>
        <v>#VALUE!</v>
      </c>
    </row>
    <row r="156" spans="1:8" s="7" customFormat="1" ht="28" x14ac:dyDescent="0.2">
      <c r="A156" s="55" t="s">
        <v>551</v>
      </c>
      <c r="B156" s="55" t="s">
        <v>246</v>
      </c>
      <c r="C156" s="55" t="s">
        <v>266</v>
      </c>
      <c r="D156" s="55" t="s">
        <v>267</v>
      </c>
      <c r="E156" s="55" t="s">
        <v>268</v>
      </c>
      <c r="F156" s="69" t="s">
        <v>195</v>
      </c>
      <c r="G156" s="70">
        <v>250</v>
      </c>
      <c r="H156" s="71" t="e">
        <f>SUMIF([2]报价结算清单!$E$12:$E$573,A156,[2]报价结算清单!$P$12:$P$573)</f>
        <v>#VALUE!</v>
      </c>
    </row>
    <row r="157" spans="1:8" s="7" customFormat="1" ht="56" x14ac:dyDescent="0.2">
      <c r="A157" s="55" t="s">
        <v>552</v>
      </c>
      <c r="B157" s="55" t="s">
        <v>246</v>
      </c>
      <c r="C157" s="55" t="s">
        <v>269</v>
      </c>
      <c r="D157" s="55" t="s">
        <v>270</v>
      </c>
      <c r="E157" s="55" t="s">
        <v>271</v>
      </c>
      <c r="F157" s="69" t="s">
        <v>195</v>
      </c>
      <c r="G157" s="72">
        <v>1200</v>
      </c>
      <c r="H157" s="71" t="e">
        <f>SUMIF([2]报价结算清单!$E$12:$E$573,A157,[2]报价结算清单!$P$12:$P$573)</f>
        <v>#VALUE!</v>
      </c>
    </row>
    <row r="158" spans="1:8" s="7" customFormat="1" ht="28" x14ac:dyDescent="0.2">
      <c r="A158" s="55" t="s">
        <v>553</v>
      </c>
      <c r="B158" s="55" t="s">
        <v>246</v>
      </c>
      <c r="C158" s="55" t="s">
        <v>272</v>
      </c>
      <c r="D158" s="55" t="s">
        <v>273</v>
      </c>
      <c r="E158" s="55" t="s">
        <v>274</v>
      </c>
      <c r="F158" s="69" t="s">
        <v>121</v>
      </c>
      <c r="G158" s="70">
        <v>150</v>
      </c>
      <c r="H158" s="71" t="e">
        <f>SUMIF([2]报价结算清单!$E$12:$E$573,A158,[2]报价结算清单!$P$12:$P$573)</f>
        <v>#VALUE!</v>
      </c>
    </row>
    <row r="159" spans="1:8" s="7" customFormat="1" ht="42" x14ac:dyDescent="0.2">
      <c r="A159" s="55" t="s">
        <v>554</v>
      </c>
      <c r="B159" s="55" t="s">
        <v>246</v>
      </c>
      <c r="C159" s="55" t="s">
        <v>272</v>
      </c>
      <c r="D159" s="55" t="s">
        <v>275</v>
      </c>
      <c r="E159" s="55" t="s">
        <v>274</v>
      </c>
      <c r="F159" s="69" t="s">
        <v>121</v>
      </c>
      <c r="G159" s="70">
        <v>150</v>
      </c>
      <c r="H159" s="71" t="e">
        <f>SUMIF([2]报价结算清单!$E$12:$E$573,A159,[2]报价结算清单!$P$12:$P$573)</f>
        <v>#VALUE!</v>
      </c>
    </row>
    <row r="160" spans="1:8" s="7" customFormat="1" ht="56" x14ac:dyDescent="0.2">
      <c r="A160" s="55" t="s">
        <v>555</v>
      </c>
      <c r="B160" s="55" t="s">
        <v>246</v>
      </c>
      <c r="C160" s="55" t="s">
        <v>272</v>
      </c>
      <c r="D160" s="55" t="s">
        <v>276</v>
      </c>
      <c r="E160" s="55" t="s">
        <v>274</v>
      </c>
      <c r="F160" s="69" t="s">
        <v>121</v>
      </c>
      <c r="G160" s="70">
        <v>190</v>
      </c>
      <c r="H160" s="71" t="e">
        <f>SUMIF([2]报价结算清单!$E$12:$E$573,A160,[2]报价结算清单!$P$12:$P$573)</f>
        <v>#VALUE!</v>
      </c>
    </row>
    <row r="161" spans="1:8" s="7" customFormat="1" ht="28" x14ac:dyDescent="0.2">
      <c r="A161" s="55" t="s">
        <v>556</v>
      </c>
      <c r="B161" s="55" t="s">
        <v>246</v>
      </c>
      <c r="C161" s="55" t="s">
        <v>277</v>
      </c>
      <c r="D161" s="55" t="s">
        <v>278</v>
      </c>
      <c r="E161" s="55" t="s">
        <v>732</v>
      </c>
      <c r="F161" s="69" t="s">
        <v>195</v>
      </c>
      <c r="G161" s="70">
        <v>51</v>
      </c>
      <c r="H161" s="71" t="e">
        <f>SUMIF([2]报价结算清单!$E$12:$E$573,A161,[2]报价结算清单!$P$12:$P$573)</f>
        <v>#VALUE!</v>
      </c>
    </row>
    <row r="162" spans="1:8" s="7" customFormat="1" ht="28" x14ac:dyDescent="0.2">
      <c r="A162" s="55" t="s">
        <v>557</v>
      </c>
      <c r="B162" s="55" t="s">
        <v>246</v>
      </c>
      <c r="C162" s="55" t="s">
        <v>277</v>
      </c>
      <c r="D162" s="55" t="s">
        <v>279</v>
      </c>
      <c r="E162" s="55" t="s">
        <v>770</v>
      </c>
      <c r="F162" s="69" t="s">
        <v>195</v>
      </c>
      <c r="G162" s="70">
        <v>200</v>
      </c>
      <c r="H162" s="71" t="e">
        <f>SUMIF([2]报价结算清单!$E$12:$E$573,A162,[2]报价结算清单!$P$12:$P$573)</f>
        <v>#VALUE!</v>
      </c>
    </row>
    <row r="163" spans="1:8" s="7" customFormat="1" ht="15" x14ac:dyDescent="0.2">
      <c r="A163" s="55" t="s">
        <v>558</v>
      </c>
      <c r="B163" s="55" t="s">
        <v>280</v>
      </c>
      <c r="C163" s="55" t="s">
        <v>281</v>
      </c>
      <c r="D163" s="55" t="s">
        <v>282</v>
      </c>
      <c r="E163" s="55" t="s">
        <v>283</v>
      </c>
      <c r="F163" s="69" t="s">
        <v>284</v>
      </c>
      <c r="G163" s="70">
        <v>200</v>
      </c>
      <c r="H163" s="71" t="e">
        <f>SUMIF([2]报价结算清单!$E$12:$E$573,A163,[2]报价结算清单!$P$12:$P$573)</f>
        <v>#VALUE!</v>
      </c>
    </row>
    <row r="164" spans="1:8" s="7" customFormat="1" ht="15" x14ac:dyDescent="0.2">
      <c r="A164" s="55" t="s">
        <v>559</v>
      </c>
      <c r="B164" s="55" t="s">
        <v>280</v>
      </c>
      <c r="C164" s="55" t="s">
        <v>281</v>
      </c>
      <c r="D164" s="55" t="s">
        <v>771</v>
      </c>
      <c r="E164" s="55" t="s">
        <v>772</v>
      </c>
      <c r="F164" s="69" t="s">
        <v>284</v>
      </c>
      <c r="G164" s="70">
        <v>120</v>
      </c>
      <c r="H164" s="71" t="e">
        <f>SUMIF([2]报价结算清单!$E$12:$E$573,A164,[2]报价结算清单!$P$12:$P$573)</f>
        <v>#VALUE!</v>
      </c>
    </row>
    <row r="165" spans="1:8" s="7" customFormat="1" ht="28" x14ac:dyDescent="0.2">
      <c r="A165" s="55" t="s">
        <v>560</v>
      </c>
      <c r="B165" s="55" t="s">
        <v>280</v>
      </c>
      <c r="C165" s="55" t="s">
        <v>281</v>
      </c>
      <c r="D165" s="55" t="s">
        <v>285</v>
      </c>
      <c r="E165" s="55" t="s">
        <v>773</v>
      </c>
      <c r="F165" s="69" t="s">
        <v>195</v>
      </c>
      <c r="G165" s="72">
        <v>550</v>
      </c>
      <c r="H165" s="71" t="e">
        <f>SUMIF([2]报价结算清单!$E$12:$E$573,A165,[2]报价结算清单!$P$12:$P$573)</f>
        <v>#VALUE!</v>
      </c>
    </row>
    <row r="166" spans="1:8" s="7" customFormat="1" ht="28" x14ac:dyDescent="0.2">
      <c r="A166" s="55" t="s">
        <v>561</v>
      </c>
      <c r="B166" s="55" t="s">
        <v>280</v>
      </c>
      <c r="C166" s="55" t="s">
        <v>281</v>
      </c>
      <c r="D166" s="55" t="s">
        <v>286</v>
      </c>
      <c r="E166" s="55" t="s">
        <v>287</v>
      </c>
      <c r="F166" s="69" t="s">
        <v>195</v>
      </c>
      <c r="G166" s="70">
        <v>697</v>
      </c>
      <c r="H166" s="71" t="e">
        <f>SUMIF([2]报价结算清单!$E$12:$E$573,A166,[2]报价结算清单!$P$12:$P$573)</f>
        <v>#VALUE!</v>
      </c>
    </row>
    <row r="167" spans="1:8" s="7" customFormat="1" ht="28" x14ac:dyDescent="0.2">
      <c r="A167" s="55" t="s">
        <v>562</v>
      </c>
      <c r="B167" s="55" t="s">
        <v>280</v>
      </c>
      <c r="C167" s="55" t="s">
        <v>281</v>
      </c>
      <c r="D167" s="55" t="s">
        <v>288</v>
      </c>
      <c r="E167" s="55" t="s">
        <v>774</v>
      </c>
      <c r="F167" s="69" t="s">
        <v>195</v>
      </c>
      <c r="G167" s="72">
        <v>400</v>
      </c>
      <c r="H167" s="71" t="e">
        <f>SUMIF([2]报价结算清单!$E$12:$E$573,A167,[2]报价结算清单!$P$12:$P$573)</f>
        <v>#VALUE!</v>
      </c>
    </row>
    <row r="168" spans="1:8" s="7" customFormat="1" ht="28" x14ac:dyDescent="0.2">
      <c r="A168" s="55" t="s">
        <v>563</v>
      </c>
      <c r="B168" s="55" t="s">
        <v>280</v>
      </c>
      <c r="C168" s="55" t="s">
        <v>281</v>
      </c>
      <c r="D168" s="55" t="s">
        <v>289</v>
      </c>
      <c r="E168" s="55" t="s">
        <v>775</v>
      </c>
      <c r="F168" s="69" t="s">
        <v>195</v>
      </c>
      <c r="G168" s="70">
        <v>290</v>
      </c>
      <c r="H168" s="71" t="e">
        <f>SUMIF([2]报价结算清单!$E$12:$E$573,A168,[2]报价结算清单!$P$12:$P$573)</f>
        <v>#VALUE!</v>
      </c>
    </row>
    <row r="169" spans="1:8" s="7" customFormat="1" ht="28" x14ac:dyDescent="0.2">
      <c r="A169" s="55" t="s">
        <v>564</v>
      </c>
      <c r="B169" s="55" t="s">
        <v>280</v>
      </c>
      <c r="C169" s="55" t="s">
        <v>290</v>
      </c>
      <c r="D169" s="55" t="s">
        <v>291</v>
      </c>
      <c r="E169" s="55" t="s">
        <v>776</v>
      </c>
      <c r="F169" s="69" t="s">
        <v>195</v>
      </c>
      <c r="G169" s="72">
        <v>600</v>
      </c>
      <c r="H169" s="71" t="e">
        <f>SUMIF([2]报价结算清单!$E$12:$E$573,A169,[2]报价结算清单!$P$12:$P$573)</f>
        <v>#VALUE!</v>
      </c>
    </row>
    <row r="170" spans="1:8" s="7" customFormat="1" ht="15" x14ac:dyDescent="0.2">
      <c r="A170" s="55" t="s">
        <v>565</v>
      </c>
      <c r="B170" s="55" t="s">
        <v>280</v>
      </c>
      <c r="C170" s="55" t="s">
        <v>290</v>
      </c>
      <c r="D170" s="55" t="s">
        <v>292</v>
      </c>
      <c r="E170" s="55" t="s">
        <v>293</v>
      </c>
      <c r="F170" s="69" t="s">
        <v>195</v>
      </c>
      <c r="G170" s="70">
        <v>120</v>
      </c>
      <c r="H170" s="71" t="e">
        <f>SUMIF([2]报价结算清单!$E$12:$E$573,A170,[2]报价结算清单!$P$12:$P$573)</f>
        <v>#VALUE!</v>
      </c>
    </row>
    <row r="171" spans="1:8" s="7" customFormat="1" ht="15" x14ac:dyDescent="0.2">
      <c r="A171" s="55" t="s">
        <v>566</v>
      </c>
      <c r="B171" s="55" t="s">
        <v>280</v>
      </c>
      <c r="C171" s="55" t="s">
        <v>290</v>
      </c>
      <c r="D171" s="55" t="s">
        <v>294</v>
      </c>
      <c r="E171" s="55" t="s">
        <v>732</v>
      </c>
      <c r="F171" s="69" t="s">
        <v>195</v>
      </c>
      <c r="G171" s="70">
        <v>150</v>
      </c>
      <c r="H171" s="71" t="e">
        <f>SUMIF([2]报价结算清单!$E$12:$E$573,A171,[2]报价结算清单!$P$12:$P$573)</f>
        <v>#VALUE!</v>
      </c>
    </row>
    <row r="172" spans="1:8" s="7" customFormat="1" ht="15" x14ac:dyDescent="0.2">
      <c r="A172" s="55" t="s">
        <v>567</v>
      </c>
      <c r="B172" s="55" t="s">
        <v>280</v>
      </c>
      <c r="C172" s="55" t="s">
        <v>290</v>
      </c>
      <c r="D172" s="55" t="s">
        <v>295</v>
      </c>
      <c r="E172" s="55" t="s">
        <v>777</v>
      </c>
      <c r="F172" s="69" t="s">
        <v>195</v>
      </c>
      <c r="G172" s="70">
        <v>120</v>
      </c>
      <c r="H172" s="71" t="e">
        <f>SUMIF([2]报价结算清单!$E$12:$E$573,A172,[2]报价结算清单!$P$12:$P$573)</f>
        <v>#VALUE!</v>
      </c>
    </row>
    <row r="173" spans="1:8" s="7" customFormat="1" ht="28" x14ac:dyDescent="0.2">
      <c r="A173" s="55" t="s">
        <v>568</v>
      </c>
      <c r="B173" s="55" t="s">
        <v>280</v>
      </c>
      <c r="C173" s="55" t="s">
        <v>296</v>
      </c>
      <c r="D173" s="55" t="s">
        <v>297</v>
      </c>
      <c r="E173" s="55" t="s">
        <v>298</v>
      </c>
      <c r="F173" s="69" t="s">
        <v>195</v>
      </c>
      <c r="G173" s="70">
        <v>1800</v>
      </c>
      <c r="H173" s="71" t="e">
        <f>SUMIF([2]报价结算清单!$E$12:$E$573,A173,[2]报价结算清单!$P$12:$P$573)</f>
        <v>#VALUE!</v>
      </c>
    </row>
    <row r="174" spans="1:8" s="7" customFormat="1" ht="28" x14ac:dyDescent="0.2">
      <c r="A174" s="55" t="s">
        <v>569</v>
      </c>
      <c r="B174" s="55" t="s">
        <v>280</v>
      </c>
      <c r="C174" s="55" t="s">
        <v>296</v>
      </c>
      <c r="D174" s="55" t="s">
        <v>297</v>
      </c>
      <c r="E174" s="55" t="s">
        <v>299</v>
      </c>
      <c r="F174" s="69" t="s">
        <v>195</v>
      </c>
      <c r="G174" s="72">
        <v>2000</v>
      </c>
      <c r="H174" s="71" t="e">
        <f>SUMIF([2]报价结算清单!$E$12:$E$573,A174,[2]报价结算清单!$P$12:$P$573)</f>
        <v>#VALUE!</v>
      </c>
    </row>
    <row r="175" spans="1:8" s="7" customFormat="1" ht="28" x14ac:dyDescent="0.2">
      <c r="A175" s="55" t="s">
        <v>570</v>
      </c>
      <c r="B175" s="55" t="s">
        <v>280</v>
      </c>
      <c r="C175" s="55" t="s">
        <v>296</v>
      </c>
      <c r="D175" s="55" t="s">
        <v>300</v>
      </c>
      <c r="E175" s="55" t="s">
        <v>301</v>
      </c>
      <c r="F175" s="69" t="s">
        <v>195</v>
      </c>
      <c r="G175" s="70">
        <v>850</v>
      </c>
      <c r="H175" s="71" t="e">
        <f>SUMIF([2]报价结算清单!$E$12:$E$573,A175,[2]报价结算清单!$P$12:$P$573)</f>
        <v>#VALUE!</v>
      </c>
    </row>
    <row r="176" spans="1:8" s="7" customFormat="1" ht="28" x14ac:dyDescent="0.2">
      <c r="A176" s="55" t="s">
        <v>571</v>
      </c>
      <c r="B176" s="55" t="s">
        <v>280</v>
      </c>
      <c r="C176" s="55" t="s">
        <v>296</v>
      </c>
      <c r="D176" s="55" t="s">
        <v>302</v>
      </c>
      <c r="E176" s="55" t="s">
        <v>732</v>
      </c>
      <c r="F176" s="69" t="s">
        <v>195</v>
      </c>
      <c r="G176" s="70">
        <v>100</v>
      </c>
      <c r="H176" s="71" t="e">
        <f>SUMIF([2]报价结算清单!$E$12:$E$573,A176,[2]报价结算清单!$P$12:$P$573)</f>
        <v>#VALUE!</v>
      </c>
    </row>
    <row r="177" spans="1:8" s="7" customFormat="1" ht="28" x14ac:dyDescent="0.2">
      <c r="A177" s="55" t="s">
        <v>572</v>
      </c>
      <c r="B177" s="55" t="s">
        <v>280</v>
      </c>
      <c r="C177" s="55" t="s">
        <v>296</v>
      </c>
      <c r="D177" s="55" t="s">
        <v>303</v>
      </c>
      <c r="E177" s="55" t="s">
        <v>304</v>
      </c>
      <c r="F177" s="69" t="s">
        <v>195</v>
      </c>
      <c r="G177" s="72">
        <v>200</v>
      </c>
      <c r="H177" s="71" t="e">
        <f>SUMIF([2]报价结算清单!$E$12:$E$573,A177,[2]报价结算清单!$P$12:$P$573)</f>
        <v>#VALUE!</v>
      </c>
    </row>
    <row r="178" spans="1:8" s="7" customFormat="1" ht="28" x14ac:dyDescent="0.2">
      <c r="A178" s="55" t="s">
        <v>573</v>
      </c>
      <c r="B178" s="55" t="s">
        <v>280</v>
      </c>
      <c r="C178" s="55" t="s">
        <v>296</v>
      </c>
      <c r="D178" s="55" t="s">
        <v>305</v>
      </c>
      <c r="E178" s="55" t="s">
        <v>306</v>
      </c>
      <c r="F178" s="69" t="s">
        <v>195</v>
      </c>
      <c r="G178" s="70">
        <v>200</v>
      </c>
      <c r="H178" s="71" t="e">
        <f>SUMIF([2]报价结算清单!$E$12:$E$573,A178,[2]报价结算清单!$P$12:$P$573)</f>
        <v>#VALUE!</v>
      </c>
    </row>
    <row r="179" spans="1:8" s="7" customFormat="1" ht="28" x14ac:dyDescent="0.2">
      <c r="A179" s="55" t="s">
        <v>574</v>
      </c>
      <c r="B179" s="55" t="s">
        <v>307</v>
      </c>
      <c r="C179" s="55" t="s">
        <v>308</v>
      </c>
      <c r="D179" s="55" t="s">
        <v>309</v>
      </c>
      <c r="E179" s="55" t="s">
        <v>732</v>
      </c>
      <c r="F179" s="69" t="s">
        <v>54</v>
      </c>
      <c r="G179" s="70">
        <v>121</v>
      </c>
      <c r="H179" s="71" t="e">
        <f>SUMIF([2]报价结算清单!$E$12:$E$573,A179,[2]报价结算清单!$P$12:$P$573)</f>
        <v>#VALUE!</v>
      </c>
    </row>
    <row r="180" spans="1:8" s="7" customFormat="1" ht="28" x14ac:dyDescent="0.2">
      <c r="A180" s="55" t="s">
        <v>575</v>
      </c>
      <c r="B180" s="55" t="s">
        <v>307</v>
      </c>
      <c r="C180" s="55" t="s">
        <v>308</v>
      </c>
      <c r="D180" s="55" t="s">
        <v>310</v>
      </c>
      <c r="E180" s="55" t="s">
        <v>732</v>
      </c>
      <c r="F180" s="69" t="s">
        <v>54</v>
      </c>
      <c r="G180" s="70">
        <v>92</v>
      </c>
      <c r="H180" s="71" t="e">
        <f>SUMIF([2]报价结算清单!$E$12:$E$573,A180,[2]报价结算清单!$P$12:$P$573)</f>
        <v>#VALUE!</v>
      </c>
    </row>
    <row r="181" spans="1:8" s="7" customFormat="1" ht="28" x14ac:dyDescent="0.2">
      <c r="A181" s="55" t="s">
        <v>576</v>
      </c>
      <c r="B181" s="55" t="s">
        <v>307</v>
      </c>
      <c r="C181" s="55" t="s">
        <v>308</v>
      </c>
      <c r="D181" s="55" t="s">
        <v>311</v>
      </c>
      <c r="E181" s="55" t="s">
        <v>732</v>
      </c>
      <c r="F181" s="69" t="s">
        <v>54</v>
      </c>
      <c r="G181" s="70">
        <v>60</v>
      </c>
      <c r="H181" s="71" t="e">
        <f>SUMIF([2]报价结算清单!$E$12:$E$573,A181,[2]报价结算清单!$P$12:$P$573)</f>
        <v>#VALUE!</v>
      </c>
    </row>
    <row r="182" spans="1:8" s="7" customFormat="1" ht="15" x14ac:dyDescent="0.2">
      <c r="A182" s="55" t="s">
        <v>577</v>
      </c>
      <c r="B182" s="55" t="s">
        <v>312</v>
      </c>
      <c r="C182" s="55" t="s">
        <v>313</v>
      </c>
      <c r="D182" s="55" t="s">
        <v>314</v>
      </c>
      <c r="E182" s="55" t="s">
        <v>732</v>
      </c>
      <c r="F182" s="69" t="s">
        <v>195</v>
      </c>
      <c r="G182" s="70">
        <v>873</v>
      </c>
      <c r="H182" s="71" t="e">
        <f>SUMIF([2]报价结算清单!$E$12:$E$573,A182,[2]报价结算清单!$P$12:$P$573)</f>
        <v>#VALUE!</v>
      </c>
    </row>
    <row r="183" spans="1:8" s="7" customFormat="1" ht="15" x14ac:dyDescent="0.2">
      <c r="A183" s="55" t="s">
        <v>578</v>
      </c>
      <c r="B183" s="55" t="s">
        <v>312</v>
      </c>
      <c r="C183" s="55" t="s">
        <v>313</v>
      </c>
      <c r="D183" s="55" t="s">
        <v>315</v>
      </c>
      <c r="E183" s="55" t="s">
        <v>732</v>
      </c>
      <c r="F183" s="69" t="s">
        <v>195</v>
      </c>
      <c r="G183" s="70">
        <v>1100</v>
      </c>
      <c r="H183" s="71" t="e">
        <f>SUMIF([2]报价结算清单!$E$12:$E$573,A183,[2]报价结算清单!$P$12:$P$573)</f>
        <v>#VALUE!</v>
      </c>
    </row>
    <row r="184" spans="1:8" s="7" customFormat="1" ht="15" x14ac:dyDescent="0.2">
      <c r="A184" s="55" t="s">
        <v>579</v>
      </c>
      <c r="B184" s="55" t="s">
        <v>312</v>
      </c>
      <c r="C184" s="55" t="s">
        <v>313</v>
      </c>
      <c r="D184" s="55" t="s">
        <v>316</v>
      </c>
      <c r="E184" s="55" t="s">
        <v>732</v>
      </c>
      <c r="F184" s="69" t="s">
        <v>195</v>
      </c>
      <c r="G184" s="70">
        <v>220</v>
      </c>
      <c r="H184" s="71" t="e">
        <f>SUMIF([2]报价结算清单!$E$12:$E$573,A184,[2]报价结算清单!$P$12:$P$573)</f>
        <v>#VALUE!</v>
      </c>
    </row>
    <row r="185" spans="1:8" s="7" customFormat="1" ht="15" x14ac:dyDescent="0.2">
      <c r="A185" s="55" t="s">
        <v>580</v>
      </c>
      <c r="B185" s="55" t="s">
        <v>312</v>
      </c>
      <c r="C185" s="55" t="s">
        <v>313</v>
      </c>
      <c r="D185" s="55" t="s">
        <v>317</v>
      </c>
      <c r="E185" s="55" t="s">
        <v>732</v>
      </c>
      <c r="F185" s="69" t="s">
        <v>195</v>
      </c>
      <c r="G185" s="70">
        <v>500</v>
      </c>
      <c r="H185" s="71" t="e">
        <f>SUMIF([2]报价结算清单!$E$12:$E$573,A185,[2]报价结算清单!$P$12:$P$573)</f>
        <v>#VALUE!</v>
      </c>
    </row>
    <row r="186" spans="1:8" s="7" customFormat="1" ht="15" x14ac:dyDescent="0.2">
      <c r="A186" s="55" t="s">
        <v>581</v>
      </c>
      <c r="B186" s="55" t="s">
        <v>312</v>
      </c>
      <c r="C186" s="55" t="s">
        <v>318</v>
      </c>
      <c r="D186" s="55" t="s">
        <v>778</v>
      </c>
      <c r="E186" s="55" t="s">
        <v>732</v>
      </c>
      <c r="F186" s="69" t="s">
        <v>86</v>
      </c>
      <c r="G186" s="70">
        <v>300</v>
      </c>
      <c r="H186" s="71" t="e">
        <f>SUMIF([2]报价结算清单!$E$12:$E$573,A186,[2]报价结算清单!$P$12:$P$573)</f>
        <v>#VALUE!</v>
      </c>
    </row>
    <row r="187" spans="1:8" s="7" customFormat="1" ht="15" x14ac:dyDescent="0.2">
      <c r="A187" s="55" t="s">
        <v>582</v>
      </c>
      <c r="B187" s="55" t="s">
        <v>312</v>
      </c>
      <c r="C187" s="55" t="s">
        <v>318</v>
      </c>
      <c r="D187" s="55" t="s">
        <v>779</v>
      </c>
      <c r="E187" s="55" t="s">
        <v>732</v>
      </c>
      <c r="F187" s="69" t="s">
        <v>51</v>
      </c>
      <c r="G187" s="70">
        <v>250</v>
      </c>
      <c r="H187" s="71" t="e">
        <f>SUMIF([2]报价结算清单!$E$12:$E$573,A187,[2]报价结算清单!$P$12:$P$573)</f>
        <v>#VALUE!</v>
      </c>
    </row>
    <row r="188" spans="1:8" s="7" customFormat="1" ht="28" x14ac:dyDescent="0.2">
      <c r="A188" s="55" t="s">
        <v>583</v>
      </c>
      <c r="B188" s="55" t="s">
        <v>319</v>
      </c>
      <c r="C188" s="55" t="s">
        <v>320</v>
      </c>
      <c r="D188" s="55" t="s">
        <v>321</v>
      </c>
      <c r="E188" s="55" t="s">
        <v>732</v>
      </c>
      <c r="F188" s="69" t="s">
        <v>195</v>
      </c>
      <c r="G188" s="70">
        <v>1000</v>
      </c>
      <c r="H188" s="71" t="e">
        <f>SUMIF([2]报价结算清单!$E$12:$E$573,A188,[2]报价结算清单!$P$12:$P$573)</f>
        <v>#VALUE!</v>
      </c>
    </row>
    <row r="189" spans="1:8" s="7" customFormat="1" ht="28" x14ac:dyDescent="0.2">
      <c r="A189" s="55" t="s">
        <v>584</v>
      </c>
      <c r="B189" s="55" t="s">
        <v>319</v>
      </c>
      <c r="C189" s="55" t="s">
        <v>320</v>
      </c>
      <c r="D189" s="55" t="s">
        <v>322</v>
      </c>
      <c r="E189" s="55" t="s">
        <v>732</v>
      </c>
      <c r="F189" s="69" t="s">
        <v>86</v>
      </c>
      <c r="G189" s="70">
        <v>100</v>
      </c>
      <c r="H189" s="71" t="e">
        <f>SUMIF([2]报价结算清单!$E$12:$E$573,A189,[2]报价结算清单!$P$12:$P$573)</f>
        <v>#VALUE!</v>
      </c>
    </row>
    <row r="190" spans="1:8" s="7" customFormat="1" ht="28" x14ac:dyDescent="0.2">
      <c r="A190" s="55" t="s">
        <v>585</v>
      </c>
      <c r="B190" s="55" t="s">
        <v>319</v>
      </c>
      <c r="C190" s="55" t="s">
        <v>323</v>
      </c>
      <c r="D190" s="55" t="s">
        <v>324</v>
      </c>
      <c r="E190" s="55" t="s">
        <v>325</v>
      </c>
      <c r="F190" s="69" t="s">
        <v>86</v>
      </c>
      <c r="G190" s="70">
        <v>150</v>
      </c>
      <c r="H190" s="71" t="e">
        <f>SUMIF([2]报价结算清单!$E$12:$E$573,A190,[2]报价结算清单!$P$12:$P$573)</f>
        <v>#VALUE!</v>
      </c>
    </row>
    <row r="191" spans="1:8" s="7" customFormat="1" ht="28" x14ac:dyDescent="0.2">
      <c r="A191" s="55" t="s">
        <v>586</v>
      </c>
      <c r="B191" s="55" t="s">
        <v>326</v>
      </c>
      <c r="C191" s="55" t="s">
        <v>327</v>
      </c>
      <c r="D191" s="55" t="s">
        <v>327</v>
      </c>
      <c r="E191" s="55" t="s">
        <v>732</v>
      </c>
      <c r="F191" s="69" t="s">
        <v>51</v>
      </c>
      <c r="G191" s="70">
        <v>150</v>
      </c>
      <c r="H191" s="71" t="e">
        <f>SUMIF([2]报价结算清单!$E$12:$E$573,A191,[2]报价结算清单!$P$12:$P$573)</f>
        <v>#VALUE!</v>
      </c>
    </row>
    <row r="192" spans="1:8" s="7" customFormat="1" ht="15" x14ac:dyDescent="0.2">
      <c r="A192" s="55" t="s">
        <v>587</v>
      </c>
      <c r="B192" s="55" t="s">
        <v>328</v>
      </c>
      <c r="C192" s="55" t="s">
        <v>335</v>
      </c>
      <c r="D192" s="55" t="s">
        <v>780</v>
      </c>
      <c r="E192" s="55" t="s">
        <v>732</v>
      </c>
      <c r="F192" s="69" t="s">
        <v>329</v>
      </c>
      <c r="G192" s="70">
        <v>600</v>
      </c>
      <c r="H192" s="71" t="e">
        <f>SUMIF([2]报价结算清单!$E$12:$E$573,A192,[2]报价结算清单!$P$12:$P$573)</f>
        <v>#VALUE!</v>
      </c>
    </row>
    <row r="193" spans="1:8" s="7" customFormat="1" ht="15" x14ac:dyDescent="0.2">
      <c r="A193" s="55" t="s">
        <v>588</v>
      </c>
      <c r="B193" s="55" t="s">
        <v>328</v>
      </c>
      <c r="C193" s="55" t="s">
        <v>335</v>
      </c>
      <c r="D193" s="55" t="s">
        <v>781</v>
      </c>
      <c r="E193" s="55" t="s">
        <v>782</v>
      </c>
      <c r="F193" s="69" t="s">
        <v>329</v>
      </c>
      <c r="G193" s="70">
        <v>1800</v>
      </c>
      <c r="H193" s="71" t="e">
        <f>SUMIF([2]报价结算清单!$E$12:$E$573,A193,[2]报价结算清单!$P$12:$P$573)</f>
        <v>#VALUE!</v>
      </c>
    </row>
    <row r="194" spans="1:8" s="7" customFormat="1" ht="28" x14ac:dyDescent="0.2">
      <c r="A194" s="55" t="s">
        <v>589</v>
      </c>
      <c r="B194" s="55" t="s">
        <v>328</v>
      </c>
      <c r="C194" s="55" t="s">
        <v>330</v>
      </c>
      <c r="D194" s="55" t="s">
        <v>331</v>
      </c>
      <c r="E194" s="55" t="s">
        <v>332</v>
      </c>
      <c r="F194" s="69" t="s">
        <v>333</v>
      </c>
      <c r="G194" s="72">
        <v>1200</v>
      </c>
      <c r="H194" s="71" t="e">
        <f>SUMIF([2]报价结算清单!$E$12:$E$573,A194,[2]报价结算清单!$P$12:$P$573)</f>
        <v>#VALUE!</v>
      </c>
    </row>
    <row r="195" spans="1:8" s="7" customFormat="1" ht="15" x14ac:dyDescent="0.2">
      <c r="A195" s="55" t="s">
        <v>590</v>
      </c>
      <c r="B195" s="55" t="s">
        <v>328</v>
      </c>
      <c r="C195" s="55" t="s">
        <v>783</v>
      </c>
      <c r="D195" s="55" t="s">
        <v>784</v>
      </c>
      <c r="E195" s="55" t="s">
        <v>785</v>
      </c>
      <c r="F195" s="69" t="s">
        <v>329</v>
      </c>
      <c r="G195" s="73">
        <v>2000</v>
      </c>
      <c r="H195" s="71" t="e">
        <f>SUMIF([2]报价结算清单!$E$12:$E$573,A195,[2]报价结算清单!$P$12:$P$573)</f>
        <v>#VALUE!</v>
      </c>
    </row>
    <row r="196" spans="1:8" s="7" customFormat="1" ht="15" x14ac:dyDescent="0.2">
      <c r="A196" s="55" t="s">
        <v>591</v>
      </c>
      <c r="B196" s="55" t="s">
        <v>328</v>
      </c>
      <c r="C196" s="55" t="s">
        <v>783</v>
      </c>
      <c r="D196" s="55" t="s">
        <v>784</v>
      </c>
      <c r="E196" s="55" t="s">
        <v>786</v>
      </c>
      <c r="F196" s="69" t="s">
        <v>329</v>
      </c>
      <c r="G196" s="73">
        <v>1500</v>
      </c>
      <c r="H196" s="71" t="e">
        <f>SUMIF([2]报价结算清单!$E$12:$E$573,A196,[2]报价结算清单!$P$12:$P$573)</f>
        <v>#VALUE!</v>
      </c>
    </row>
    <row r="197" spans="1:8" s="7" customFormat="1" ht="15" x14ac:dyDescent="0.2">
      <c r="A197" s="55" t="s">
        <v>592</v>
      </c>
      <c r="B197" s="55" t="s">
        <v>328</v>
      </c>
      <c r="C197" s="55" t="s">
        <v>783</v>
      </c>
      <c r="D197" s="55" t="s">
        <v>784</v>
      </c>
      <c r="E197" s="55" t="s">
        <v>787</v>
      </c>
      <c r="F197" s="69" t="s">
        <v>329</v>
      </c>
      <c r="G197" s="73">
        <v>2500</v>
      </c>
      <c r="H197" s="71" t="e">
        <f>SUMIF([2]报价结算清单!$E$12:$E$573,A197,[2]报价结算清单!$P$12:$P$573)</f>
        <v>#VALUE!</v>
      </c>
    </row>
    <row r="198" spans="1:8" s="7" customFormat="1" x14ac:dyDescent="0.2">
      <c r="A198" s="57"/>
      <c r="B198" s="4"/>
      <c r="C198" s="4"/>
      <c r="D198" s="4"/>
      <c r="E198" s="4"/>
      <c r="F198" s="4"/>
      <c r="G198" s="4"/>
      <c r="H198" s="5"/>
    </row>
    <row r="199" spans="1:8" s="7" customFormat="1" ht="15" x14ac:dyDescent="0.2">
      <c r="A199" s="55" t="s">
        <v>788</v>
      </c>
      <c r="B199" s="55" t="s">
        <v>394</v>
      </c>
      <c r="C199" s="55" t="s">
        <v>396</v>
      </c>
      <c r="D199" s="55" t="s">
        <v>397</v>
      </c>
      <c r="E199" s="55" t="s">
        <v>398</v>
      </c>
      <c r="F199" s="69" t="s">
        <v>343</v>
      </c>
      <c r="G199" s="70">
        <v>2000</v>
      </c>
      <c r="H199" s="71" t="e">
        <f>SUMIF([2]报价结算清单!$E$12:$E$573,A199,[2]报价结算清单!$P$12:$P$573)</f>
        <v>#VALUE!</v>
      </c>
    </row>
    <row r="200" spans="1:8" s="7" customFormat="1" ht="28" x14ac:dyDescent="0.2">
      <c r="A200" s="55" t="s">
        <v>593</v>
      </c>
      <c r="B200" s="55" t="s">
        <v>336</v>
      </c>
      <c r="C200" s="55" t="s">
        <v>337</v>
      </c>
      <c r="D200" s="55" t="s">
        <v>338</v>
      </c>
      <c r="E200" s="55" t="s">
        <v>339</v>
      </c>
      <c r="F200" s="69" t="s">
        <v>340</v>
      </c>
      <c r="G200" s="70">
        <v>260</v>
      </c>
      <c r="H200" s="71" t="e">
        <f>SUMIF([2]报价结算清单!$E$12:$E$573,A200,[2]报价结算清单!$P$12:$P$573)</f>
        <v>#VALUE!</v>
      </c>
    </row>
    <row r="201" spans="1:8" s="7" customFormat="1" ht="28" x14ac:dyDescent="0.2">
      <c r="A201" s="55" t="s">
        <v>594</v>
      </c>
      <c r="B201" s="55" t="s">
        <v>336</v>
      </c>
      <c r="C201" s="55" t="s">
        <v>337</v>
      </c>
      <c r="D201" s="55" t="s">
        <v>341</v>
      </c>
      <c r="E201" s="55" t="s">
        <v>342</v>
      </c>
      <c r="F201" s="69" t="s">
        <v>245</v>
      </c>
      <c r="G201" s="70">
        <v>3000</v>
      </c>
      <c r="H201" s="71" t="e">
        <f>SUMIF([2]报价结算清单!$E$12:$E$573,A201,[2]报价结算清单!$P$12:$P$573)</f>
        <v>#VALUE!</v>
      </c>
    </row>
    <row r="202" spans="1:8" s="7" customFormat="1" ht="42" x14ac:dyDescent="0.2">
      <c r="A202" s="55" t="s">
        <v>595</v>
      </c>
      <c r="B202" s="55" t="s">
        <v>344</v>
      </c>
      <c r="C202" s="55" t="s">
        <v>345</v>
      </c>
      <c r="D202" s="55" t="s">
        <v>346</v>
      </c>
      <c r="E202" s="55" t="s">
        <v>789</v>
      </c>
      <c r="F202" s="69" t="s">
        <v>343</v>
      </c>
      <c r="G202" s="72">
        <v>2300</v>
      </c>
      <c r="H202" s="71" t="e">
        <f>SUMIF([2]报价结算清单!$E$12:$E$573,A202,[2]报价结算清单!$P$12:$P$573)</f>
        <v>#VALUE!</v>
      </c>
    </row>
    <row r="203" spans="1:8" s="7" customFormat="1" ht="28" x14ac:dyDescent="0.2">
      <c r="A203" s="55" t="s">
        <v>596</v>
      </c>
      <c r="B203" s="55" t="s">
        <v>344</v>
      </c>
      <c r="C203" s="55" t="s">
        <v>334</v>
      </c>
      <c r="D203" s="55" t="s">
        <v>348</v>
      </c>
      <c r="E203" s="55" t="s">
        <v>349</v>
      </c>
      <c r="F203" s="69" t="s">
        <v>343</v>
      </c>
      <c r="G203" s="72">
        <v>2200</v>
      </c>
      <c r="H203" s="71" t="e">
        <f>SUMIF([2]报价结算清单!$E$12:$E$573,A203,[2]报价结算清单!$P$12:$P$573)</f>
        <v>#VALUE!</v>
      </c>
    </row>
    <row r="204" spans="1:8" s="7" customFormat="1" ht="42" x14ac:dyDescent="0.2">
      <c r="A204" s="55" t="s">
        <v>597</v>
      </c>
      <c r="B204" s="55" t="s">
        <v>344</v>
      </c>
      <c r="C204" s="55" t="s">
        <v>334</v>
      </c>
      <c r="D204" s="55" t="s">
        <v>350</v>
      </c>
      <c r="E204" s="55" t="s">
        <v>789</v>
      </c>
      <c r="F204" s="69" t="s">
        <v>343</v>
      </c>
      <c r="G204" s="70">
        <v>2300</v>
      </c>
      <c r="H204" s="71" t="e">
        <f>SUMIF([2]报价结算清单!$E$12:$E$573,A204,[2]报价结算清单!$P$12:$P$573)</f>
        <v>#VALUE!</v>
      </c>
    </row>
    <row r="205" spans="1:8" s="7" customFormat="1" ht="42" x14ac:dyDescent="0.2">
      <c r="A205" s="55" t="s">
        <v>598</v>
      </c>
      <c r="B205" s="55" t="s">
        <v>344</v>
      </c>
      <c r="C205" s="55" t="s">
        <v>344</v>
      </c>
      <c r="D205" s="55" t="s">
        <v>351</v>
      </c>
      <c r="E205" s="55" t="s">
        <v>790</v>
      </c>
      <c r="F205" s="69" t="s">
        <v>343</v>
      </c>
      <c r="G205" s="70">
        <v>3500</v>
      </c>
      <c r="H205" s="71" t="e">
        <f>SUMIF([2]报价结算清单!$E$12:$E$573,A205,[2]报价结算清单!$P$12:$P$573)</f>
        <v>#VALUE!</v>
      </c>
    </row>
    <row r="206" spans="1:8" s="7" customFormat="1" ht="28" x14ac:dyDescent="0.2">
      <c r="A206" s="55" t="s">
        <v>599</v>
      </c>
      <c r="B206" s="55" t="s">
        <v>344</v>
      </c>
      <c r="C206" s="55" t="s">
        <v>352</v>
      </c>
      <c r="D206" s="55" t="s">
        <v>791</v>
      </c>
      <c r="E206" s="55" t="s">
        <v>792</v>
      </c>
      <c r="F206" s="69" t="s">
        <v>343</v>
      </c>
      <c r="G206" s="70">
        <v>1500</v>
      </c>
      <c r="H206" s="71" t="e">
        <f>SUMIF([2]报价结算清单!$E$12:$E$573,A206,[2]报价结算清单!$P$12:$P$573)</f>
        <v>#VALUE!</v>
      </c>
    </row>
    <row r="207" spans="1:8" s="7" customFormat="1" ht="42" x14ac:dyDescent="0.2">
      <c r="A207" s="55" t="s">
        <v>600</v>
      </c>
      <c r="B207" s="55" t="s">
        <v>344</v>
      </c>
      <c r="C207" s="55" t="s">
        <v>352</v>
      </c>
      <c r="D207" s="55" t="s">
        <v>353</v>
      </c>
      <c r="E207" s="55" t="s">
        <v>793</v>
      </c>
      <c r="F207" s="69" t="s">
        <v>343</v>
      </c>
      <c r="G207" s="70">
        <v>3495</v>
      </c>
      <c r="H207" s="71" t="e">
        <f>SUMIF([2]报价结算清单!$E$12:$E$573,A207,[2]报价结算清单!$P$12:$P$573)</f>
        <v>#VALUE!</v>
      </c>
    </row>
    <row r="208" spans="1:8" s="7" customFormat="1" ht="15" x14ac:dyDescent="0.2">
      <c r="A208" s="55" t="s">
        <v>953</v>
      </c>
      <c r="B208" s="55" t="s">
        <v>344</v>
      </c>
      <c r="C208" s="55" t="s">
        <v>352</v>
      </c>
      <c r="D208" s="55" t="s">
        <v>794</v>
      </c>
      <c r="E208" s="55" t="s">
        <v>795</v>
      </c>
      <c r="F208" s="69" t="s">
        <v>796</v>
      </c>
      <c r="G208" s="70">
        <v>3500</v>
      </c>
      <c r="H208" s="71" t="e">
        <f>SUMIF([2]报价结算清单!$E$12:$E$573,A208,[2]报价结算清单!$P$12:$P$573)</f>
        <v>#VALUE!</v>
      </c>
    </row>
    <row r="209" spans="1:8" s="7" customFormat="1" ht="28" x14ac:dyDescent="0.2">
      <c r="A209" s="55" t="s">
        <v>601</v>
      </c>
      <c r="B209" s="55" t="s">
        <v>354</v>
      </c>
      <c r="C209" s="55" t="s">
        <v>355</v>
      </c>
      <c r="D209" s="55" t="s">
        <v>356</v>
      </c>
      <c r="E209" s="55" t="s">
        <v>357</v>
      </c>
      <c r="F209" s="69" t="s">
        <v>343</v>
      </c>
      <c r="G209" s="70">
        <v>570</v>
      </c>
      <c r="H209" s="71" t="e">
        <f>SUMIF([2]报价结算清单!$E$12:$E$573,A209,[2]报价结算清单!$P$12:$P$573)</f>
        <v>#VALUE!</v>
      </c>
    </row>
    <row r="210" spans="1:8" s="7" customFormat="1" ht="28" x14ac:dyDescent="0.2">
      <c r="A210" s="55" t="s">
        <v>602</v>
      </c>
      <c r="B210" s="55" t="s">
        <v>354</v>
      </c>
      <c r="C210" s="55" t="s">
        <v>355</v>
      </c>
      <c r="D210" s="55" t="s">
        <v>358</v>
      </c>
      <c r="E210" s="55" t="s">
        <v>359</v>
      </c>
      <c r="F210" s="69" t="s">
        <v>343</v>
      </c>
      <c r="G210" s="70">
        <v>600</v>
      </c>
      <c r="H210" s="71" t="e">
        <f>SUMIF([2]报价结算清单!$E$12:$E$573,A210,[2]报价结算清单!$P$12:$P$573)</f>
        <v>#VALUE!</v>
      </c>
    </row>
    <row r="211" spans="1:8" s="7" customFormat="1" ht="42" x14ac:dyDescent="0.2">
      <c r="A211" s="55" t="s">
        <v>603</v>
      </c>
      <c r="B211" s="55" t="s">
        <v>354</v>
      </c>
      <c r="C211" s="55" t="s">
        <v>360</v>
      </c>
      <c r="D211" s="55" t="s">
        <v>361</v>
      </c>
      <c r="E211" s="55" t="s">
        <v>797</v>
      </c>
      <c r="F211" s="69" t="s">
        <v>343</v>
      </c>
      <c r="G211" s="70">
        <v>1722</v>
      </c>
      <c r="H211" s="71" t="e">
        <f>SUMIF([2]报价结算清单!$E$12:$E$573,A211,[2]报价结算清单!$P$12:$P$573)</f>
        <v>#VALUE!</v>
      </c>
    </row>
    <row r="212" spans="1:8" s="7" customFormat="1" ht="15" x14ac:dyDescent="0.2">
      <c r="A212" s="55" t="s">
        <v>954</v>
      </c>
      <c r="B212" s="55" t="s">
        <v>362</v>
      </c>
      <c r="C212" s="55" t="s">
        <v>362</v>
      </c>
      <c r="D212" s="55" t="s">
        <v>363</v>
      </c>
      <c r="E212" s="55" t="s">
        <v>364</v>
      </c>
      <c r="F212" s="69" t="s">
        <v>347</v>
      </c>
      <c r="G212" s="70">
        <v>300</v>
      </c>
      <c r="H212" s="71" t="e">
        <f>SUMIF([2]报价结算清单!$E$12:$E$573,A212,[2]报价结算清单!$P$12:$P$573)</f>
        <v>#VALUE!</v>
      </c>
    </row>
    <row r="213" spans="1:8" s="7" customFormat="1" ht="28" x14ac:dyDescent="0.2">
      <c r="A213" s="55" t="s">
        <v>604</v>
      </c>
      <c r="B213" s="55" t="s">
        <v>362</v>
      </c>
      <c r="C213" s="55" t="s">
        <v>362</v>
      </c>
      <c r="D213" s="55" t="s">
        <v>365</v>
      </c>
      <c r="E213" s="55" t="s">
        <v>366</v>
      </c>
      <c r="F213" s="69" t="s">
        <v>347</v>
      </c>
      <c r="G213" s="70">
        <v>500</v>
      </c>
      <c r="H213" s="71" t="e">
        <f>SUMIF([2]报价结算清单!$E$12:$E$573,A213,[2]报价结算清单!$P$12:$P$573)</f>
        <v>#VALUE!</v>
      </c>
    </row>
    <row r="214" spans="1:8" s="7" customFormat="1" ht="15" x14ac:dyDescent="0.2">
      <c r="A214" s="55" t="s">
        <v>605</v>
      </c>
      <c r="B214" s="55" t="s">
        <v>367</v>
      </c>
      <c r="C214" s="55" t="s">
        <v>368</v>
      </c>
      <c r="D214" s="55" t="s">
        <v>369</v>
      </c>
      <c r="E214" s="55" t="s">
        <v>798</v>
      </c>
      <c r="F214" s="69" t="s">
        <v>347</v>
      </c>
      <c r="G214" s="70">
        <v>187</v>
      </c>
      <c r="H214" s="71" t="e">
        <f>SUMIF([2]报价结算清单!$E$12:$E$573,A214,[2]报价结算清单!$P$12:$P$573)</f>
        <v>#VALUE!</v>
      </c>
    </row>
    <row r="215" spans="1:8" s="7" customFormat="1" ht="28" x14ac:dyDescent="0.2">
      <c r="A215" s="55" t="s">
        <v>606</v>
      </c>
      <c r="B215" s="55" t="s">
        <v>367</v>
      </c>
      <c r="C215" s="55" t="s">
        <v>368</v>
      </c>
      <c r="D215" s="55" t="s">
        <v>370</v>
      </c>
      <c r="E215" s="55" t="s">
        <v>371</v>
      </c>
      <c r="F215" s="69" t="s">
        <v>347</v>
      </c>
      <c r="G215" s="70">
        <v>421</v>
      </c>
      <c r="H215" s="71" t="e">
        <f>SUMIF([2]报价结算清单!$E$12:$E$573,A215,[2]报价结算清单!$P$12:$P$573)</f>
        <v>#VALUE!</v>
      </c>
    </row>
    <row r="216" spans="1:8" s="7" customFormat="1" ht="28" x14ac:dyDescent="0.2">
      <c r="A216" s="55" t="s">
        <v>607</v>
      </c>
      <c r="B216" s="55" t="s">
        <v>367</v>
      </c>
      <c r="C216" s="55" t="s">
        <v>368</v>
      </c>
      <c r="D216" s="55" t="s">
        <v>372</v>
      </c>
      <c r="E216" s="55" t="s">
        <v>373</v>
      </c>
      <c r="F216" s="69" t="s">
        <v>347</v>
      </c>
      <c r="G216" s="70">
        <v>700</v>
      </c>
      <c r="H216" s="71" t="e">
        <f>SUMIF([2]报价结算清单!$E$12:$E$573,A216,[2]报价结算清单!$P$12:$P$573)</f>
        <v>#VALUE!</v>
      </c>
    </row>
    <row r="217" spans="1:8" s="7" customFormat="1" ht="15" x14ac:dyDescent="0.2">
      <c r="A217" s="55" t="s">
        <v>608</v>
      </c>
      <c r="B217" s="55" t="s">
        <v>367</v>
      </c>
      <c r="C217" s="55" t="s">
        <v>368</v>
      </c>
      <c r="D217" s="55" t="s">
        <v>799</v>
      </c>
      <c r="E217" s="55" t="s">
        <v>732</v>
      </c>
      <c r="F217" s="69" t="s">
        <v>329</v>
      </c>
      <c r="G217" s="70">
        <v>500</v>
      </c>
      <c r="H217" s="71" t="e">
        <f>SUMIF([2]报价结算清单!$E$12:$E$573,A217,[2]报价结算清单!$P$12:$P$573)</f>
        <v>#VALUE!</v>
      </c>
    </row>
    <row r="218" spans="1:8" s="7" customFormat="1" ht="15" x14ac:dyDescent="0.2">
      <c r="A218" s="55" t="s">
        <v>609</v>
      </c>
      <c r="B218" s="55" t="s">
        <v>367</v>
      </c>
      <c r="C218" s="55" t="s">
        <v>368</v>
      </c>
      <c r="D218" s="55" t="s">
        <v>800</v>
      </c>
      <c r="E218" s="55" t="s">
        <v>732</v>
      </c>
      <c r="F218" s="69" t="s">
        <v>329</v>
      </c>
      <c r="G218" s="70">
        <v>1500</v>
      </c>
      <c r="H218" s="71" t="e">
        <f>SUMIF([2]报价结算清单!$E$12:$E$573,A218,[2]报价结算清单!$P$12:$P$573)</f>
        <v>#VALUE!</v>
      </c>
    </row>
    <row r="219" spans="1:8" s="7" customFormat="1" ht="15" x14ac:dyDescent="0.2">
      <c r="A219" s="55" t="s">
        <v>610</v>
      </c>
      <c r="B219" s="55" t="s">
        <v>367</v>
      </c>
      <c r="C219" s="55" t="s">
        <v>368</v>
      </c>
      <c r="D219" s="55" t="s">
        <v>801</v>
      </c>
      <c r="E219" s="55" t="s">
        <v>732</v>
      </c>
      <c r="F219" s="69" t="s">
        <v>329</v>
      </c>
      <c r="G219" s="70">
        <v>2000</v>
      </c>
      <c r="H219" s="71" t="e">
        <f>SUMIF([2]报价结算清单!$E$12:$E$573,A219,[2]报价结算清单!$P$12:$P$573)</f>
        <v>#VALUE!</v>
      </c>
    </row>
    <row r="220" spans="1:8" s="9" customFormat="1" ht="70" x14ac:dyDescent="0.2">
      <c r="A220" s="55" t="s">
        <v>946</v>
      </c>
      <c r="B220" s="55" t="s">
        <v>367</v>
      </c>
      <c r="C220" s="55" t="s">
        <v>368</v>
      </c>
      <c r="D220" s="55" t="s">
        <v>374</v>
      </c>
      <c r="E220" s="55" t="s">
        <v>375</v>
      </c>
      <c r="F220" s="69" t="s">
        <v>347</v>
      </c>
      <c r="G220" s="70">
        <v>944</v>
      </c>
      <c r="H220" s="71" t="e">
        <f>SUMIF([2]报价结算清单!$E$12:$E$573,A220,[2]报价结算清单!$P$12:$P$573)</f>
        <v>#VALUE!</v>
      </c>
    </row>
    <row r="221" spans="1:8" s="9" customFormat="1" ht="42" x14ac:dyDescent="0.2">
      <c r="A221" s="55" t="s">
        <v>611</v>
      </c>
      <c r="B221" s="55" t="s">
        <v>367</v>
      </c>
      <c r="C221" s="55" t="s">
        <v>368</v>
      </c>
      <c r="D221" s="55" t="s">
        <v>376</v>
      </c>
      <c r="E221" s="55" t="s">
        <v>377</v>
      </c>
      <c r="F221" s="69" t="s">
        <v>347</v>
      </c>
      <c r="G221" s="70">
        <v>650</v>
      </c>
      <c r="H221" s="71" t="e">
        <f>SUMIF([2]报价结算清单!$E$12:$E$573,A221,[2]报价结算清单!$P$12:$P$573)</f>
        <v>#VALUE!</v>
      </c>
    </row>
    <row r="222" spans="1:8" s="9" customFormat="1" ht="42" x14ac:dyDescent="0.2">
      <c r="A222" s="55" t="s">
        <v>612</v>
      </c>
      <c r="B222" s="55" t="s">
        <v>367</v>
      </c>
      <c r="C222" s="55" t="s">
        <v>368</v>
      </c>
      <c r="D222" s="55" t="s">
        <v>378</v>
      </c>
      <c r="E222" s="55" t="s">
        <v>377</v>
      </c>
      <c r="F222" s="69" t="s">
        <v>347</v>
      </c>
      <c r="G222" s="70">
        <v>300</v>
      </c>
      <c r="H222" s="71" t="e">
        <f>SUMIF([2]报价结算清单!$E$12:$E$573,A222,[2]报价结算清单!$P$12:$P$573)</f>
        <v>#VALUE!</v>
      </c>
    </row>
    <row r="223" spans="1:8" s="9" customFormat="1" ht="56" x14ac:dyDescent="0.2">
      <c r="A223" s="55" t="s">
        <v>613</v>
      </c>
      <c r="B223" s="55" t="s">
        <v>367</v>
      </c>
      <c r="C223" s="55" t="s">
        <v>379</v>
      </c>
      <c r="D223" s="55" t="s">
        <v>380</v>
      </c>
      <c r="E223" s="55" t="s">
        <v>381</v>
      </c>
      <c r="F223" s="69" t="s">
        <v>347</v>
      </c>
      <c r="G223" s="70">
        <v>1500</v>
      </c>
      <c r="H223" s="71" t="e">
        <f>SUMIF([2]报价结算清单!$E$12:$E$573,A223,[2]报价结算清单!$P$12:$P$573)</f>
        <v>#VALUE!</v>
      </c>
    </row>
    <row r="224" spans="1:8" s="9" customFormat="1" ht="42" x14ac:dyDescent="0.2">
      <c r="A224" s="55" t="s">
        <v>614</v>
      </c>
      <c r="B224" s="55" t="s">
        <v>367</v>
      </c>
      <c r="C224" s="55" t="s">
        <v>379</v>
      </c>
      <c r="D224" s="55" t="s">
        <v>382</v>
      </c>
      <c r="E224" s="55" t="s">
        <v>383</v>
      </c>
      <c r="F224" s="69" t="s">
        <v>347</v>
      </c>
      <c r="G224" s="70">
        <v>2500</v>
      </c>
      <c r="H224" s="71" t="e">
        <f>SUMIF([2]报价结算清单!$E$12:$E$573,A224,[2]报价结算清单!$P$12:$P$573)</f>
        <v>#VALUE!</v>
      </c>
    </row>
    <row r="225" spans="1:8" s="9" customFormat="1" ht="42" x14ac:dyDescent="0.2">
      <c r="A225" s="55" t="s">
        <v>615</v>
      </c>
      <c r="B225" s="55" t="s">
        <v>367</v>
      </c>
      <c r="C225" s="55" t="s">
        <v>379</v>
      </c>
      <c r="D225" s="55" t="s">
        <v>384</v>
      </c>
      <c r="E225" s="55" t="s">
        <v>385</v>
      </c>
      <c r="F225" s="69" t="s">
        <v>386</v>
      </c>
      <c r="G225" s="70">
        <v>2152</v>
      </c>
      <c r="H225" s="71" t="e">
        <f>SUMIF([2]报价结算清单!$E$12:$E$573,A225,[2]报价结算清单!$P$12:$P$573)</f>
        <v>#VALUE!</v>
      </c>
    </row>
    <row r="226" spans="1:8" s="9" customFormat="1" ht="42" x14ac:dyDescent="0.2">
      <c r="A226" s="55" t="s">
        <v>616</v>
      </c>
      <c r="B226" s="55" t="s">
        <v>367</v>
      </c>
      <c r="C226" s="55" t="s">
        <v>387</v>
      </c>
      <c r="D226" s="55" t="s">
        <v>388</v>
      </c>
      <c r="E226" s="55" t="s">
        <v>389</v>
      </c>
      <c r="F226" s="69" t="s">
        <v>347</v>
      </c>
      <c r="G226" s="70">
        <v>1400</v>
      </c>
      <c r="H226" s="71" t="e">
        <f>SUMIF([2]报价结算清单!$E$12:$E$573,A226,[2]报价结算清单!$P$12:$P$573)</f>
        <v>#VALUE!</v>
      </c>
    </row>
    <row r="227" spans="1:8" s="9" customFormat="1" ht="70" x14ac:dyDescent="0.2">
      <c r="A227" s="55" t="s">
        <v>617</v>
      </c>
      <c r="B227" s="55" t="s">
        <v>367</v>
      </c>
      <c r="C227" s="55" t="s">
        <v>387</v>
      </c>
      <c r="D227" s="55" t="s">
        <v>390</v>
      </c>
      <c r="E227" s="55" t="s">
        <v>391</v>
      </c>
      <c r="F227" s="69" t="s">
        <v>802</v>
      </c>
      <c r="G227" s="70">
        <v>8500</v>
      </c>
      <c r="H227" s="71" t="e">
        <f>SUMIF([2]报价结算清单!$E$12:$E$573,A227,[2]报价结算清单!$P$12:$P$573)</f>
        <v>#VALUE!</v>
      </c>
    </row>
    <row r="228" spans="1:8" s="7" customFormat="1" ht="70" x14ac:dyDescent="0.2">
      <c r="A228" s="55" t="s">
        <v>618</v>
      </c>
      <c r="B228" s="55" t="s">
        <v>367</v>
      </c>
      <c r="C228" s="55" t="s">
        <v>387</v>
      </c>
      <c r="D228" s="55" t="s">
        <v>390</v>
      </c>
      <c r="E228" s="55" t="s">
        <v>391</v>
      </c>
      <c r="F228" s="69" t="s">
        <v>343</v>
      </c>
      <c r="G228" s="70">
        <v>10000</v>
      </c>
      <c r="H228" s="71" t="e">
        <f>SUMIF([2]报价结算清单!$E$12:$E$573,A228,[2]报价结算清单!$P$12:$P$573)</f>
        <v>#VALUE!</v>
      </c>
    </row>
    <row r="229" spans="1:8" s="7" customFormat="1" ht="70" x14ac:dyDescent="0.2">
      <c r="A229" s="55" t="s">
        <v>619</v>
      </c>
      <c r="B229" s="55" t="s">
        <v>367</v>
      </c>
      <c r="C229" s="55" t="s">
        <v>387</v>
      </c>
      <c r="D229" s="55" t="s">
        <v>390</v>
      </c>
      <c r="E229" s="55" t="s">
        <v>392</v>
      </c>
      <c r="F229" s="69" t="s">
        <v>802</v>
      </c>
      <c r="G229" s="70">
        <v>3800</v>
      </c>
      <c r="H229" s="71" t="e">
        <f>SUMIF([2]报价结算清单!$E$12:$E$573,A229,[2]报价结算清单!$P$12:$P$573)</f>
        <v>#VALUE!</v>
      </c>
    </row>
    <row r="230" spans="1:8" s="7" customFormat="1" ht="70" x14ac:dyDescent="0.2">
      <c r="A230" s="55" t="s">
        <v>620</v>
      </c>
      <c r="B230" s="55" t="s">
        <v>367</v>
      </c>
      <c r="C230" s="55" t="s">
        <v>387</v>
      </c>
      <c r="D230" s="55" t="s">
        <v>390</v>
      </c>
      <c r="E230" s="55" t="s">
        <v>392</v>
      </c>
      <c r="F230" s="69" t="s">
        <v>343</v>
      </c>
      <c r="G230" s="70">
        <v>5500</v>
      </c>
      <c r="H230" s="71" t="e">
        <f>SUMIF([2]报价结算清单!$E$12:$E$573,A230,[2]报价结算清单!$P$12:$P$573)</f>
        <v>#VALUE!</v>
      </c>
    </row>
    <row r="231" spans="1:8" s="7" customFormat="1" ht="70" x14ac:dyDescent="0.2">
      <c r="A231" s="55" t="s">
        <v>621</v>
      </c>
      <c r="B231" s="55" t="s">
        <v>367</v>
      </c>
      <c r="C231" s="55" t="s">
        <v>387</v>
      </c>
      <c r="D231" s="55" t="s">
        <v>393</v>
      </c>
      <c r="E231" s="55" t="s">
        <v>391</v>
      </c>
      <c r="F231" s="69" t="s">
        <v>802</v>
      </c>
      <c r="G231" s="70">
        <v>8000</v>
      </c>
      <c r="H231" s="71" t="e">
        <f>SUMIF([2]报价结算清单!$E$12:$E$573,A231,[2]报价结算清单!$P$12:$P$573)</f>
        <v>#VALUE!</v>
      </c>
    </row>
    <row r="232" spans="1:8" s="7" customFormat="1" ht="70" x14ac:dyDescent="0.2">
      <c r="A232" s="55" t="s">
        <v>622</v>
      </c>
      <c r="B232" s="55" t="s">
        <v>367</v>
      </c>
      <c r="C232" s="55" t="s">
        <v>387</v>
      </c>
      <c r="D232" s="55" t="s">
        <v>393</v>
      </c>
      <c r="E232" s="55" t="s">
        <v>391</v>
      </c>
      <c r="F232" s="69" t="s">
        <v>343</v>
      </c>
      <c r="G232" s="70">
        <v>10000</v>
      </c>
      <c r="H232" s="71" t="e">
        <f>SUMIF([2]报价结算清单!$E$12:$E$573,A232,[2]报价结算清单!$P$12:$P$573)</f>
        <v>#VALUE!</v>
      </c>
    </row>
    <row r="233" spans="1:8" s="7" customFormat="1" ht="70" x14ac:dyDescent="0.2">
      <c r="A233" s="55" t="s">
        <v>623</v>
      </c>
      <c r="B233" s="55" t="s">
        <v>367</v>
      </c>
      <c r="C233" s="55" t="s">
        <v>387</v>
      </c>
      <c r="D233" s="55" t="s">
        <v>393</v>
      </c>
      <c r="E233" s="55" t="s">
        <v>392</v>
      </c>
      <c r="F233" s="69" t="s">
        <v>802</v>
      </c>
      <c r="G233" s="70">
        <v>3181</v>
      </c>
      <c r="H233" s="71" t="e">
        <f>SUMIF([2]报价结算清单!$E$12:$E$573,A233,[2]报价结算清单!$P$12:$P$573)</f>
        <v>#VALUE!</v>
      </c>
    </row>
    <row r="234" spans="1:8" s="7" customFormat="1" ht="70" x14ac:dyDescent="0.2">
      <c r="A234" s="55" t="s">
        <v>624</v>
      </c>
      <c r="B234" s="55" t="s">
        <v>367</v>
      </c>
      <c r="C234" s="55" t="s">
        <v>387</v>
      </c>
      <c r="D234" s="55" t="s">
        <v>393</v>
      </c>
      <c r="E234" s="55" t="s">
        <v>392</v>
      </c>
      <c r="F234" s="69" t="s">
        <v>343</v>
      </c>
      <c r="G234" s="70">
        <v>4409</v>
      </c>
      <c r="H234" s="71" t="e">
        <f>SUMIF([2]报价结算清单!$E$12:$E$573,A234,[2]报价结算清单!$P$12:$P$573)</f>
        <v>#VALUE!</v>
      </c>
    </row>
    <row r="235" spans="1:8" s="7" customFormat="1" ht="28" x14ac:dyDescent="0.2">
      <c r="A235" s="55" t="s">
        <v>625</v>
      </c>
      <c r="B235" s="55" t="s">
        <v>367</v>
      </c>
      <c r="C235" s="55" t="s">
        <v>654</v>
      </c>
      <c r="D235" s="55" t="s">
        <v>655</v>
      </c>
      <c r="E235" s="55" t="s">
        <v>803</v>
      </c>
      <c r="F235" s="69" t="s">
        <v>343</v>
      </c>
      <c r="G235" s="70">
        <v>600</v>
      </c>
      <c r="H235" s="71" t="e">
        <f>SUMIF([2]报价结算清单!$E$12:$E$573,A235,[2]报价结算清单!$P$12:$P$573)</f>
        <v>#VALUE!</v>
      </c>
    </row>
    <row r="236" spans="1:8" s="7" customFormat="1" ht="28" x14ac:dyDescent="0.2">
      <c r="A236" s="55" t="s">
        <v>626</v>
      </c>
      <c r="B236" s="55" t="s">
        <v>367</v>
      </c>
      <c r="C236" s="55" t="s">
        <v>654</v>
      </c>
      <c r="D236" s="55" t="s">
        <v>655</v>
      </c>
      <c r="E236" s="55" t="s">
        <v>804</v>
      </c>
      <c r="F236" s="69" t="s">
        <v>343</v>
      </c>
      <c r="G236" s="70">
        <v>600</v>
      </c>
      <c r="H236" s="71" t="e">
        <f>SUMIF([2]报价结算清单!$E$12:$E$573,A236,[2]报价结算清单!$P$12:$P$573)</f>
        <v>#VALUE!</v>
      </c>
    </row>
    <row r="237" spans="1:8" s="7" customFormat="1" ht="28" x14ac:dyDescent="0.2">
      <c r="A237" s="55" t="s">
        <v>627</v>
      </c>
      <c r="B237" s="55" t="s">
        <v>367</v>
      </c>
      <c r="C237" s="55" t="s">
        <v>654</v>
      </c>
      <c r="D237" s="55" t="s">
        <v>656</v>
      </c>
      <c r="E237" s="55" t="s">
        <v>805</v>
      </c>
      <c r="F237" s="69" t="s">
        <v>343</v>
      </c>
      <c r="G237" s="70">
        <v>500</v>
      </c>
      <c r="H237" s="71" t="e">
        <f>SUMIF([2]报价结算清单!$E$12:$E$573,A237,[2]报价结算清单!$P$12:$P$573)</f>
        <v>#VALUE!</v>
      </c>
    </row>
    <row r="238" spans="1:8" s="7" customFormat="1" ht="28" x14ac:dyDescent="0.2">
      <c r="A238" s="55" t="s">
        <v>628</v>
      </c>
      <c r="B238" s="55" t="s">
        <v>367</v>
      </c>
      <c r="C238" s="55" t="s">
        <v>654</v>
      </c>
      <c r="D238" s="55" t="s">
        <v>656</v>
      </c>
      <c r="E238" s="55" t="s">
        <v>806</v>
      </c>
      <c r="F238" s="69" t="s">
        <v>343</v>
      </c>
      <c r="G238" s="70">
        <v>600</v>
      </c>
      <c r="H238" s="71" t="e">
        <f>SUMIF([2]报价结算清单!$E$12:$E$573,A238,[2]报价结算清单!$P$12:$P$573)</f>
        <v>#VALUE!</v>
      </c>
    </row>
    <row r="239" spans="1:8" s="7" customFormat="1" ht="28" x14ac:dyDescent="0.2">
      <c r="A239" s="55" t="s">
        <v>629</v>
      </c>
      <c r="B239" s="55" t="s">
        <v>367</v>
      </c>
      <c r="C239" s="55" t="s">
        <v>654</v>
      </c>
      <c r="D239" s="55" t="s">
        <v>657</v>
      </c>
      <c r="E239" s="55" t="s">
        <v>807</v>
      </c>
      <c r="F239" s="69" t="s">
        <v>343</v>
      </c>
      <c r="G239" s="70">
        <v>600</v>
      </c>
      <c r="H239" s="71" t="e">
        <f>SUMIF([2]报价结算清单!$E$12:$E$573,A239,[2]报价结算清单!$P$12:$P$573)</f>
        <v>#VALUE!</v>
      </c>
    </row>
    <row r="240" spans="1:8" s="7" customFormat="1" ht="28" x14ac:dyDescent="0.2">
      <c r="A240" s="55" t="s">
        <v>630</v>
      </c>
      <c r="B240" s="55" t="s">
        <v>367</v>
      </c>
      <c r="C240" s="55" t="s">
        <v>654</v>
      </c>
      <c r="D240" s="55" t="s">
        <v>657</v>
      </c>
      <c r="E240" s="55" t="s">
        <v>808</v>
      </c>
      <c r="F240" s="69" t="s">
        <v>343</v>
      </c>
      <c r="G240" s="70">
        <v>1500</v>
      </c>
      <c r="H240" s="71" t="e">
        <f>SUMIF([2]报价结算清单!$E$12:$E$573,A240,[2]报价结算清单!$P$12:$P$573)</f>
        <v>#VALUE!</v>
      </c>
    </row>
    <row r="241" spans="1:8" s="7" customFormat="1" ht="28" x14ac:dyDescent="0.2">
      <c r="A241" s="55" t="s">
        <v>631</v>
      </c>
      <c r="B241" s="55" t="s">
        <v>367</v>
      </c>
      <c r="C241" s="55" t="s">
        <v>654</v>
      </c>
      <c r="D241" s="55" t="s">
        <v>657</v>
      </c>
      <c r="E241" s="55" t="s">
        <v>809</v>
      </c>
      <c r="F241" s="69" t="s">
        <v>343</v>
      </c>
      <c r="G241" s="70">
        <v>1000</v>
      </c>
      <c r="H241" s="71" t="e">
        <f>SUMIF([2]报价结算清单!$E$12:$E$573,A241,[2]报价结算清单!$P$12:$P$573)</f>
        <v>#VALUE!</v>
      </c>
    </row>
    <row r="242" spans="1:8" s="7" customFormat="1" ht="28" x14ac:dyDescent="0.2">
      <c r="A242" s="55" t="s">
        <v>632</v>
      </c>
      <c r="B242" s="55" t="s">
        <v>367</v>
      </c>
      <c r="C242" s="55" t="s">
        <v>654</v>
      </c>
      <c r="D242" s="55" t="s">
        <v>657</v>
      </c>
      <c r="E242" s="55" t="s">
        <v>810</v>
      </c>
      <c r="F242" s="69" t="s">
        <v>343</v>
      </c>
      <c r="G242" s="70">
        <v>1000</v>
      </c>
      <c r="H242" s="71" t="e">
        <f>SUMIF([2]报价结算清单!$E$12:$E$573,A242,[2]报价结算清单!$P$12:$P$573)</f>
        <v>#VALUE!</v>
      </c>
    </row>
    <row r="243" spans="1:8" s="7" customFormat="1" ht="28" x14ac:dyDescent="0.2">
      <c r="A243" s="55" t="s">
        <v>633</v>
      </c>
      <c r="B243" s="55" t="s">
        <v>367</v>
      </c>
      <c r="C243" s="55" t="s">
        <v>660</v>
      </c>
      <c r="D243" s="55" t="s">
        <v>661</v>
      </c>
      <c r="E243" s="55" t="s">
        <v>811</v>
      </c>
      <c r="F243" s="69" t="s">
        <v>343</v>
      </c>
      <c r="G243" s="70">
        <v>600</v>
      </c>
      <c r="H243" s="71" t="e">
        <f>SUMIF([2]报价结算清单!$E$12:$E$573,A243,[2]报价结算清单!$P$12:$P$573)</f>
        <v>#VALUE!</v>
      </c>
    </row>
    <row r="244" spans="1:8" s="7" customFormat="1" ht="28" x14ac:dyDescent="0.2">
      <c r="A244" s="55" t="s">
        <v>634</v>
      </c>
      <c r="B244" s="55" t="s">
        <v>367</v>
      </c>
      <c r="C244" s="55" t="s">
        <v>660</v>
      </c>
      <c r="D244" s="55" t="s">
        <v>661</v>
      </c>
      <c r="E244" s="55" t="s">
        <v>812</v>
      </c>
      <c r="F244" s="69" t="s">
        <v>343</v>
      </c>
      <c r="G244" s="70">
        <v>3000</v>
      </c>
      <c r="H244" s="71" t="e">
        <f>SUMIF([2]报价结算清单!$E$12:$E$573,A244,[2]报价结算清单!$P$12:$P$573)</f>
        <v>#VALUE!</v>
      </c>
    </row>
    <row r="245" spans="1:8" s="7" customFormat="1" ht="28" x14ac:dyDescent="0.2">
      <c r="A245" s="55" t="s">
        <v>635</v>
      </c>
      <c r="B245" s="55" t="s">
        <v>367</v>
      </c>
      <c r="C245" s="55" t="s">
        <v>660</v>
      </c>
      <c r="D245" s="55" t="s">
        <v>661</v>
      </c>
      <c r="E245" s="55" t="s">
        <v>813</v>
      </c>
      <c r="F245" s="69" t="s">
        <v>343</v>
      </c>
      <c r="G245" s="70">
        <v>1500</v>
      </c>
      <c r="H245" s="71" t="e">
        <f>SUMIF([2]报价结算清单!$E$12:$E$573,A245,[2]报价结算清单!$P$12:$P$573)</f>
        <v>#VALUE!</v>
      </c>
    </row>
    <row r="246" spans="1:8" s="7" customFormat="1" ht="42" x14ac:dyDescent="0.2">
      <c r="A246" s="55" t="s">
        <v>636</v>
      </c>
      <c r="B246" s="55" t="s">
        <v>367</v>
      </c>
      <c r="C246" s="55" t="s">
        <v>660</v>
      </c>
      <c r="D246" s="55" t="s">
        <v>665</v>
      </c>
      <c r="E246" s="55" t="s">
        <v>814</v>
      </c>
      <c r="F246" s="69" t="s">
        <v>343</v>
      </c>
      <c r="G246" s="70">
        <v>1500</v>
      </c>
      <c r="H246" s="71" t="e">
        <f>SUMIF([2]报价结算清单!$E$12:$E$573,A246,[2]报价结算清单!$P$12:$P$573)</f>
        <v>#VALUE!</v>
      </c>
    </row>
    <row r="247" spans="1:8" s="7" customFormat="1" ht="42" x14ac:dyDescent="0.2">
      <c r="A247" s="55" t="s">
        <v>637</v>
      </c>
      <c r="B247" s="55" t="s">
        <v>367</v>
      </c>
      <c r="C247" s="55" t="s">
        <v>660</v>
      </c>
      <c r="D247" s="55" t="s">
        <v>665</v>
      </c>
      <c r="E247" s="55" t="s">
        <v>815</v>
      </c>
      <c r="F247" s="69" t="s">
        <v>343</v>
      </c>
      <c r="G247" s="70">
        <v>2500</v>
      </c>
      <c r="H247" s="71" t="e">
        <f>SUMIF([2]报价结算清单!$E$12:$E$573,A247,[2]报价结算清单!$P$12:$P$573)</f>
        <v>#VALUE!</v>
      </c>
    </row>
    <row r="248" spans="1:8" s="7" customFormat="1" ht="42" x14ac:dyDescent="0.2">
      <c r="A248" s="55" t="s">
        <v>638</v>
      </c>
      <c r="B248" s="55" t="s">
        <v>367</v>
      </c>
      <c r="C248" s="55" t="s">
        <v>660</v>
      </c>
      <c r="D248" s="55" t="s">
        <v>665</v>
      </c>
      <c r="E248" s="55" t="s">
        <v>816</v>
      </c>
      <c r="F248" s="69" t="s">
        <v>343</v>
      </c>
      <c r="G248" s="70">
        <v>2500</v>
      </c>
      <c r="H248" s="71" t="e">
        <f>SUMIF([2]报价结算清单!$E$12:$E$573,A248,[2]报价结算清单!$P$12:$P$573)</f>
        <v>#VALUE!</v>
      </c>
    </row>
    <row r="249" spans="1:8" s="7" customFormat="1" ht="42" x14ac:dyDescent="0.2">
      <c r="A249" s="55" t="s">
        <v>639</v>
      </c>
      <c r="B249" s="55" t="s">
        <v>367</v>
      </c>
      <c r="C249" s="55" t="s">
        <v>660</v>
      </c>
      <c r="D249" s="55" t="s">
        <v>665</v>
      </c>
      <c r="E249" s="55" t="s">
        <v>817</v>
      </c>
      <c r="F249" s="69" t="s">
        <v>343</v>
      </c>
      <c r="G249" s="70">
        <v>3500</v>
      </c>
      <c r="H249" s="71" t="e">
        <f>SUMIF([2]报价结算清单!$E$12:$E$573,A249,[2]报价结算清单!$P$12:$P$573)</f>
        <v>#VALUE!</v>
      </c>
    </row>
    <row r="250" spans="1:8" s="7" customFormat="1" ht="28" x14ac:dyDescent="0.2">
      <c r="A250" s="55" t="s">
        <v>640</v>
      </c>
      <c r="B250" s="55" t="s">
        <v>367</v>
      </c>
      <c r="C250" s="55" t="s">
        <v>660</v>
      </c>
      <c r="D250" s="55" t="s">
        <v>669</v>
      </c>
      <c r="E250" s="55" t="s">
        <v>818</v>
      </c>
      <c r="F250" s="69" t="s">
        <v>343</v>
      </c>
      <c r="G250" s="70">
        <v>1200</v>
      </c>
      <c r="H250" s="71" t="e">
        <f>SUMIF([2]报价结算清单!$E$12:$E$573,A250,[2]报价结算清单!$P$12:$P$573)</f>
        <v>#VALUE!</v>
      </c>
    </row>
    <row r="251" spans="1:8" s="7" customFormat="1" ht="28" x14ac:dyDescent="0.2">
      <c r="A251" s="55" t="s">
        <v>641</v>
      </c>
      <c r="B251" s="55" t="s">
        <v>367</v>
      </c>
      <c r="C251" s="55" t="s">
        <v>660</v>
      </c>
      <c r="D251" s="55" t="s">
        <v>669</v>
      </c>
      <c r="E251" s="55" t="s">
        <v>819</v>
      </c>
      <c r="F251" s="69" t="s">
        <v>343</v>
      </c>
      <c r="G251" s="70">
        <v>2000</v>
      </c>
      <c r="H251" s="71" t="e">
        <f>SUMIF([2]报价结算清单!$E$12:$E$573,A251,[2]报价结算清单!$P$12:$P$573)</f>
        <v>#VALUE!</v>
      </c>
    </row>
    <row r="252" spans="1:8" s="7" customFormat="1" ht="28" x14ac:dyDescent="0.2">
      <c r="A252" s="55" t="s">
        <v>658</v>
      </c>
      <c r="B252" s="55" t="s">
        <v>367</v>
      </c>
      <c r="C252" s="55" t="s">
        <v>660</v>
      </c>
      <c r="D252" s="55" t="s">
        <v>672</v>
      </c>
      <c r="E252" s="55" t="s">
        <v>820</v>
      </c>
      <c r="F252" s="69" t="s">
        <v>343</v>
      </c>
      <c r="G252" s="70">
        <v>1000</v>
      </c>
      <c r="H252" s="71" t="e">
        <f>SUMIF([2]报价结算清单!$E$12:$E$573,A252,[2]报价结算清单!$P$12:$P$573)</f>
        <v>#VALUE!</v>
      </c>
    </row>
    <row r="253" spans="1:8" s="7" customFormat="1" ht="28" x14ac:dyDescent="0.2">
      <c r="A253" s="55" t="s">
        <v>659</v>
      </c>
      <c r="B253" s="55" t="s">
        <v>367</v>
      </c>
      <c r="C253" s="55" t="s">
        <v>660</v>
      </c>
      <c r="D253" s="55" t="s">
        <v>672</v>
      </c>
      <c r="E253" s="55" t="s">
        <v>821</v>
      </c>
      <c r="F253" s="69" t="s">
        <v>343</v>
      </c>
      <c r="G253" s="70">
        <v>2000</v>
      </c>
      <c r="H253" s="71" t="e">
        <f>SUMIF([2]报价结算清单!$E$12:$E$573,A253,[2]报价结算清单!$P$12:$P$573)</f>
        <v>#VALUE!</v>
      </c>
    </row>
    <row r="254" spans="1:8" s="7" customFormat="1" ht="42" x14ac:dyDescent="0.2">
      <c r="A254" s="55" t="s">
        <v>662</v>
      </c>
      <c r="B254" s="55" t="s">
        <v>367</v>
      </c>
      <c r="C254" s="55" t="s">
        <v>660</v>
      </c>
      <c r="D254" s="55" t="s">
        <v>675</v>
      </c>
      <c r="E254" s="55" t="s">
        <v>822</v>
      </c>
      <c r="F254" s="69" t="s">
        <v>343</v>
      </c>
      <c r="G254" s="70">
        <v>1200</v>
      </c>
      <c r="H254" s="71" t="e">
        <f>SUMIF([2]报价结算清单!$E$12:$E$573,A254,[2]报价结算清单!$P$12:$P$573)</f>
        <v>#VALUE!</v>
      </c>
    </row>
    <row r="255" spans="1:8" s="7" customFormat="1" ht="42" x14ac:dyDescent="0.2">
      <c r="A255" s="55" t="s">
        <v>663</v>
      </c>
      <c r="B255" s="55" t="s">
        <v>367</v>
      </c>
      <c r="C255" s="55" t="s">
        <v>660</v>
      </c>
      <c r="D255" s="55" t="s">
        <v>675</v>
      </c>
      <c r="E255" s="55" t="s">
        <v>823</v>
      </c>
      <c r="F255" s="69" t="s">
        <v>343</v>
      </c>
      <c r="G255" s="70">
        <v>2000</v>
      </c>
      <c r="H255" s="71" t="e">
        <f>SUMIF([2]报价结算清单!$E$12:$E$573,A255,[2]报价结算清单!$P$12:$P$573)</f>
        <v>#VALUE!</v>
      </c>
    </row>
    <row r="256" spans="1:8" s="7" customFormat="1" ht="42" x14ac:dyDescent="0.2">
      <c r="A256" s="55" t="s">
        <v>664</v>
      </c>
      <c r="B256" s="55" t="s">
        <v>367</v>
      </c>
      <c r="C256" s="55" t="s">
        <v>660</v>
      </c>
      <c r="D256" s="55" t="s">
        <v>824</v>
      </c>
      <c r="E256" s="55" t="s">
        <v>825</v>
      </c>
      <c r="F256" s="69" t="s">
        <v>343</v>
      </c>
      <c r="G256" s="70">
        <v>1500</v>
      </c>
      <c r="H256" s="71" t="e">
        <f>SUMIF([2]报价结算清单!$E$12:$E$573,A256,[2]报价结算清单!$P$12:$P$573)</f>
        <v>#VALUE!</v>
      </c>
    </row>
    <row r="257" spans="1:8" s="7" customFormat="1" ht="42" x14ac:dyDescent="0.2">
      <c r="A257" s="55" t="s">
        <v>666</v>
      </c>
      <c r="B257" s="55" t="s">
        <v>826</v>
      </c>
      <c r="C257" s="55" t="s">
        <v>827</v>
      </c>
      <c r="D257" s="55" t="s">
        <v>828</v>
      </c>
      <c r="E257" s="55" t="s">
        <v>829</v>
      </c>
      <c r="F257" s="69" t="s">
        <v>830</v>
      </c>
      <c r="G257" s="72">
        <v>1200</v>
      </c>
      <c r="H257" s="71" t="e">
        <f>SUMIF([2]报价结算清单!$E$12:$E$573,A257,[2]报价结算清单!$P$12:$P$573)</f>
        <v>#VALUE!</v>
      </c>
    </row>
    <row r="258" spans="1:8" s="9" customFormat="1" ht="15" x14ac:dyDescent="0.2">
      <c r="A258" s="55" t="s">
        <v>667</v>
      </c>
      <c r="B258" s="55" t="s">
        <v>826</v>
      </c>
      <c r="C258" s="55" t="s">
        <v>827</v>
      </c>
      <c r="D258" s="55" t="s">
        <v>828</v>
      </c>
      <c r="E258" s="55" t="s">
        <v>831</v>
      </c>
      <c r="F258" s="69" t="s">
        <v>832</v>
      </c>
      <c r="G258" s="72">
        <v>80</v>
      </c>
      <c r="H258" s="71" t="e">
        <f>SUMIF([2]报价结算清单!$E$12:$E$573,A258,[2]报价结算清单!$P$12:$P$573)</f>
        <v>#VALUE!</v>
      </c>
    </row>
    <row r="259" spans="1:8" s="9" customFormat="1" ht="15" x14ac:dyDescent="0.2">
      <c r="A259" s="55" t="s">
        <v>668</v>
      </c>
      <c r="B259" s="55" t="s">
        <v>826</v>
      </c>
      <c r="C259" s="55" t="s">
        <v>827</v>
      </c>
      <c r="D259" s="55" t="s">
        <v>828</v>
      </c>
      <c r="E259" s="55" t="s">
        <v>833</v>
      </c>
      <c r="F259" s="69" t="s">
        <v>834</v>
      </c>
      <c r="G259" s="72">
        <v>10</v>
      </c>
      <c r="H259" s="71" t="e">
        <f>SUMIF([2]报价结算清单!$E$12:$E$573,A259,[2]报价结算清单!$P$12:$P$573)</f>
        <v>#VALUE!</v>
      </c>
    </row>
    <row r="260" spans="1:8" s="9" customFormat="1" ht="42" x14ac:dyDescent="0.2">
      <c r="A260" s="55" t="s">
        <v>963</v>
      </c>
      <c r="B260" s="55" t="s">
        <v>826</v>
      </c>
      <c r="C260" s="55" t="s">
        <v>827</v>
      </c>
      <c r="D260" s="55" t="s">
        <v>828</v>
      </c>
      <c r="E260" s="55" t="s">
        <v>835</v>
      </c>
      <c r="F260" s="69" t="s">
        <v>830</v>
      </c>
      <c r="G260" s="72">
        <v>1000</v>
      </c>
      <c r="H260" s="71" t="e">
        <f>SUMIF([2]报价结算清单!$E$12:$E$573,A260,[2]报价结算清单!$P$12:$P$573)</f>
        <v>#VALUE!</v>
      </c>
    </row>
    <row r="261" spans="1:8" s="9" customFormat="1" ht="15" x14ac:dyDescent="0.2">
      <c r="A261" s="55" t="s">
        <v>670</v>
      </c>
      <c r="B261" s="55" t="s">
        <v>826</v>
      </c>
      <c r="C261" s="55" t="s">
        <v>827</v>
      </c>
      <c r="D261" s="55" t="s">
        <v>828</v>
      </c>
      <c r="E261" s="55" t="s">
        <v>836</v>
      </c>
      <c r="F261" s="69" t="s">
        <v>832</v>
      </c>
      <c r="G261" s="72">
        <v>70</v>
      </c>
      <c r="H261" s="71" t="e">
        <f>SUMIF([2]报价结算清单!$E$12:$E$573,A261,[2]报价结算清单!$P$12:$P$573)</f>
        <v>#VALUE!</v>
      </c>
    </row>
    <row r="262" spans="1:8" s="9" customFormat="1" ht="15" x14ac:dyDescent="0.2">
      <c r="A262" s="55" t="s">
        <v>671</v>
      </c>
      <c r="B262" s="55" t="s">
        <v>826</v>
      </c>
      <c r="C262" s="55" t="s">
        <v>827</v>
      </c>
      <c r="D262" s="55" t="s">
        <v>828</v>
      </c>
      <c r="E262" s="55" t="s">
        <v>837</v>
      </c>
      <c r="F262" s="69" t="s">
        <v>834</v>
      </c>
      <c r="G262" s="72">
        <v>10</v>
      </c>
      <c r="H262" s="71" t="e">
        <f>SUMIF([2]报价结算清单!$E$12:$E$573,A262,[2]报价结算清单!$P$12:$P$573)</f>
        <v>#VALUE!</v>
      </c>
    </row>
    <row r="263" spans="1:8" s="9" customFormat="1" ht="42" x14ac:dyDescent="0.2">
      <c r="A263" s="55" t="s">
        <v>673</v>
      </c>
      <c r="B263" s="55" t="s">
        <v>826</v>
      </c>
      <c r="C263" s="55" t="s">
        <v>827</v>
      </c>
      <c r="D263" s="55" t="s">
        <v>828</v>
      </c>
      <c r="E263" s="55" t="s">
        <v>838</v>
      </c>
      <c r="F263" s="69" t="s">
        <v>830</v>
      </c>
      <c r="G263" s="72">
        <v>1500</v>
      </c>
      <c r="H263" s="71" t="e">
        <f>SUMIF([2]报价结算清单!$E$12:$E$573,A263,[2]报价结算清单!$P$12:$P$573)</f>
        <v>#VALUE!</v>
      </c>
    </row>
    <row r="264" spans="1:8" s="9" customFormat="1" ht="15" x14ac:dyDescent="0.2">
      <c r="A264" s="55" t="s">
        <v>674</v>
      </c>
      <c r="B264" s="55" t="s">
        <v>826</v>
      </c>
      <c r="C264" s="55" t="s">
        <v>827</v>
      </c>
      <c r="D264" s="55" t="s">
        <v>828</v>
      </c>
      <c r="E264" s="55" t="s">
        <v>839</v>
      </c>
      <c r="F264" s="69" t="s">
        <v>832</v>
      </c>
      <c r="G264" s="72">
        <v>120</v>
      </c>
      <c r="H264" s="71" t="e">
        <f>SUMIF([2]报价结算清单!$E$12:$E$573,A264,[2]报价结算清单!$P$12:$P$573)</f>
        <v>#VALUE!</v>
      </c>
    </row>
    <row r="265" spans="1:8" s="9" customFormat="1" ht="15" x14ac:dyDescent="0.2">
      <c r="A265" s="55" t="s">
        <v>676</v>
      </c>
      <c r="B265" s="55" t="s">
        <v>826</v>
      </c>
      <c r="C265" s="55" t="s">
        <v>827</v>
      </c>
      <c r="D265" s="55" t="s">
        <v>828</v>
      </c>
      <c r="E265" s="55" t="s">
        <v>840</v>
      </c>
      <c r="F265" s="69" t="s">
        <v>834</v>
      </c>
      <c r="G265" s="72">
        <v>15</v>
      </c>
      <c r="H265" s="71" t="e">
        <f>SUMIF([2]报价结算清单!$E$12:$E$573,A265,[2]报价结算清单!$P$12:$P$573)</f>
        <v>#VALUE!</v>
      </c>
    </row>
    <row r="266" spans="1:8" s="9" customFormat="1" ht="28" x14ac:dyDescent="0.2">
      <c r="A266" s="55" t="s">
        <v>677</v>
      </c>
      <c r="B266" s="55" t="s">
        <v>826</v>
      </c>
      <c r="C266" s="55" t="s">
        <v>827</v>
      </c>
      <c r="D266" s="55" t="s">
        <v>828</v>
      </c>
      <c r="E266" s="55" t="s">
        <v>930</v>
      </c>
      <c r="F266" s="69" t="s">
        <v>830</v>
      </c>
      <c r="G266" s="72">
        <v>1800</v>
      </c>
      <c r="H266" s="71" t="e">
        <f>SUMIF([2]报价结算清单!$E$12:$E$573,A266,[2]报价结算清单!$P$12:$P$573)</f>
        <v>#VALUE!</v>
      </c>
    </row>
    <row r="267" spans="1:8" s="9" customFormat="1" ht="15" x14ac:dyDescent="0.2">
      <c r="A267" s="55" t="s">
        <v>678</v>
      </c>
      <c r="B267" s="55" t="s">
        <v>826</v>
      </c>
      <c r="C267" s="55" t="s">
        <v>827</v>
      </c>
      <c r="D267" s="55" t="s">
        <v>828</v>
      </c>
      <c r="E267" s="55" t="s">
        <v>841</v>
      </c>
      <c r="F267" s="69" t="s">
        <v>832</v>
      </c>
      <c r="G267" s="72">
        <v>150</v>
      </c>
      <c r="H267" s="71" t="e">
        <f>SUMIF([2]报价结算清单!$E$12:$E$573,A267,[2]报价结算清单!$P$12:$P$573)</f>
        <v>#VALUE!</v>
      </c>
    </row>
    <row r="268" spans="1:8" s="9" customFormat="1" ht="15" x14ac:dyDescent="0.2">
      <c r="A268" s="55" t="s">
        <v>679</v>
      </c>
      <c r="B268" s="55" t="s">
        <v>826</v>
      </c>
      <c r="C268" s="55" t="s">
        <v>827</v>
      </c>
      <c r="D268" s="55" t="s">
        <v>828</v>
      </c>
      <c r="E268" s="55" t="s">
        <v>842</v>
      </c>
      <c r="F268" s="69" t="s">
        <v>834</v>
      </c>
      <c r="G268" s="72">
        <v>20</v>
      </c>
      <c r="H268" s="71" t="e">
        <f>SUMIF([2]报价结算清单!$E$12:$E$573,A268,[2]报价结算清单!$P$12:$P$573)</f>
        <v>#VALUE!</v>
      </c>
    </row>
    <row r="269" spans="1:8" s="9" customFormat="1" ht="15" x14ac:dyDescent="0.2">
      <c r="A269" s="55" t="s">
        <v>680</v>
      </c>
      <c r="B269" s="55" t="s">
        <v>826</v>
      </c>
      <c r="C269" s="55" t="s">
        <v>827</v>
      </c>
      <c r="D269" s="55" t="s">
        <v>843</v>
      </c>
      <c r="E269" s="55" t="s">
        <v>844</v>
      </c>
      <c r="F269" s="69" t="s">
        <v>202</v>
      </c>
      <c r="G269" s="70">
        <v>450</v>
      </c>
      <c r="H269" s="71" t="e">
        <f>SUMIF([2]报价结算清单!$E$12:$E$573,A269,[2]报价结算清单!$P$12:$P$573)</f>
        <v>#VALUE!</v>
      </c>
    </row>
    <row r="270" spans="1:8" s="9" customFormat="1" ht="15" x14ac:dyDescent="0.2">
      <c r="A270" s="55" t="s">
        <v>681</v>
      </c>
      <c r="B270" s="55" t="s">
        <v>826</v>
      </c>
      <c r="C270" s="55" t="s">
        <v>827</v>
      </c>
      <c r="D270" s="55" t="s">
        <v>843</v>
      </c>
      <c r="E270" s="55" t="s">
        <v>845</v>
      </c>
      <c r="F270" s="69" t="s">
        <v>202</v>
      </c>
      <c r="G270" s="70">
        <v>620</v>
      </c>
      <c r="H270" s="71" t="e">
        <f>SUMIF([2]报价结算清单!$E$12:$E$573,A270,[2]报价结算清单!$P$12:$P$573)</f>
        <v>#VALUE!</v>
      </c>
    </row>
    <row r="271" spans="1:8" s="7" customFormat="1" ht="15" x14ac:dyDescent="0.2">
      <c r="A271" s="55" t="s">
        <v>682</v>
      </c>
      <c r="B271" s="55" t="s">
        <v>826</v>
      </c>
      <c r="C271" s="55" t="s">
        <v>827</v>
      </c>
      <c r="D271" s="55" t="s">
        <v>843</v>
      </c>
      <c r="E271" s="55" t="s">
        <v>846</v>
      </c>
      <c r="F271" s="69" t="s">
        <v>202</v>
      </c>
      <c r="G271" s="70">
        <v>910</v>
      </c>
      <c r="H271" s="71" t="e">
        <f>SUMIF([2]报价结算清单!$E$12:$E$573,A271,[2]报价结算清单!$P$12:$P$573)</f>
        <v>#VALUE!</v>
      </c>
    </row>
    <row r="272" spans="1:8" s="7" customFormat="1" ht="15" x14ac:dyDescent="0.2">
      <c r="A272" s="55" t="s">
        <v>683</v>
      </c>
      <c r="B272" s="55" t="s">
        <v>826</v>
      </c>
      <c r="C272" s="55" t="s">
        <v>827</v>
      </c>
      <c r="D272" s="55" t="s">
        <v>843</v>
      </c>
      <c r="E272" s="55" t="s">
        <v>847</v>
      </c>
      <c r="F272" s="69" t="s">
        <v>202</v>
      </c>
      <c r="G272" s="70">
        <v>1200</v>
      </c>
      <c r="H272" s="71" t="e">
        <f>SUMIF([2]报价结算清单!$E$12:$E$573,A272,[2]报价结算清单!$P$12:$P$573)</f>
        <v>#VALUE!</v>
      </c>
    </row>
    <row r="273" spans="1:8" s="7" customFormat="1" ht="15" x14ac:dyDescent="0.2">
      <c r="A273" s="55" t="s">
        <v>684</v>
      </c>
      <c r="B273" s="55" t="s">
        <v>826</v>
      </c>
      <c r="C273" s="55" t="s">
        <v>827</v>
      </c>
      <c r="D273" s="55" t="s">
        <v>843</v>
      </c>
      <c r="E273" s="55" t="s">
        <v>848</v>
      </c>
      <c r="F273" s="69" t="s">
        <v>202</v>
      </c>
      <c r="G273" s="70">
        <v>1065</v>
      </c>
      <c r="H273" s="71" t="e">
        <f>SUMIF([2]报价结算清单!$E$12:$E$573,A273,[2]报价结算清单!$P$12:$P$573)</f>
        <v>#VALUE!</v>
      </c>
    </row>
    <row r="274" spans="1:8" s="7" customFormat="1" ht="15" x14ac:dyDescent="0.2">
      <c r="A274" s="55" t="s">
        <v>685</v>
      </c>
      <c r="B274" s="55" t="s">
        <v>826</v>
      </c>
      <c r="C274" s="55" t="s">
        <v>827</v>
      </c>
      <c r="D274" s="55" t="s">
        <v>843</v>
      </c>
      <c r="E274" s="55" t="s">
        <v>849</v>
      </c>
      <c r="F274" s="69" t="s">
        <v>202</v>
      </c>
      <c r="G274" s="70">
        <v>1800</v>
      </c>
      <c r="H274" s="71" t="e">
        <f>SUMIF([2]报价结算清单!$E$12:$E$573,A274,[2]报价结算清单!$P$12:$P$573)</f>
        <v>#VALUE!</v>
      </c>
    </row>
    <row r="275" spans="1:8" s="7" customFormat="1" ht="15" x14ac:dyDescent="0.2">
      <c r="A275" s="55" t="s">
        <v>686</v>
      </c>
      <c r="B275" s="55" t="s">
        <v>826</v>
      </c>
      <c r="C275" s="55" t="s">
        <v>827</v>
      </c>
      <c r="D275" s="55" t="s">
        <v>843</v>
      </c>
      <c r="E275" s="55" t="s">
        <v>850</v>
      </c>
      <c r="F275" s="69" t="s">
        <v>202</v>
      </c>
      <c r="G275" s="70">
        <v>2100</v>
      </c>
      <c r="H275" s="71" t="e">
        <f>SUMIF([2]报价结算清单!$E$12:$E$573,A275,[2]报价结算清单!$P$12:$P$573)</f>
        <v>#VALUE!</v>
      </c>
    </row>
    <row r="276" spans="1:8" s="7" customFormat="1" ht="15" x14ac:dyDescent="0.2">
      <c r="A276" s="55" t="s">
        <v>687</v>
      </c>
      <c r="B276" s="55" t="s">
        <v>826</v>
      </c>
      <c r="C276" s="55" t="s">
        <v>827</v>
      </c>
      <c r="D276" s="55" t="s">
        <v>843</v>
      </c>
      <c r="E276" s="55" t="s">
        <v>851</v>
      </c>
      <c r="F276" s="69" t="s">
        <v>202</v>
      </c>
      <c r="G276" s="70">
        <v>2423</v>
      </c>
      <c r="H276" s="71" t="e">
        <f>SUMIF([2]报价结算清单!$E$12:$E$573,A276,[2]报价结算清单!$P$12:$P$573)</f>
        <v>#VALUE!</v>
      </c>
    </row>
    <row r="277" spans="1:8" s="7" customFormat="1" ht="15" x14ac:dyDescent="0.2">
      <c r="A277" s="55" t="s">
        <v>688</v>
      </c>
      <c r="B277" s="55" t="s">
        <v>826</v>
      </c>
      <c r="C277" s="55" t="s">
        <v>827</v>
      </c>
      <c r="D277" s="55" t="s">
        <v>852</v>
      </c>
      <c r="E277" s="55" t="s">
        <v>853</v>
      </c>
      <c r="F277" s="69" t="s">
        <v>203</v>
      </c>
      <c r="G277" s="70">
        <v>7</v>
      </c>
      <c r="H277" s="71" t="e">
        <f>SUMIF([2]报价结算清单!$E$12:$E$573,A277,[2]报价结算清单!$P$12:$P$573)</f>
        <v>#VALUE!</v>
      </c>
    </row>
    <row r="278" spans="1:8" s="7" customFormat="1" ht="15" x14ac:dyDescent="0.2">
      <c r="A278" s="55" t="s">
        <v>689</v>
      </c>
      <c r="B278" s="55" t="s">
        <v>826</v>
      </c>
      <c r="C278" s="55" t="s">
        <v>827</v>
      </c>
      <c r="D278" s="55" t="s">
        <v>852</v>
      </c>
      <c r="E278" s="55" t="s">
        <v>854</v>
      </c>
      <c r="F278" s="69" t="s">
        <v>203</v>
      </c>
      <c r="G278" s="70">
        <v>8</v>
      </c>
      <c r="H278" s="71" t="e">
        <f>SUMIF([2]报价结算清单!$E$12:$E$573,A278,[2]报价结算清单!$P$12:$P$573)</f>
        <v>#VALUE!</v>
      </c>
    </row>
    <row r="279" spans="1:8" s="7" customFormat="1" ht="15" x14ac:dyDescent="0.2">
      <c r="A279" s="55" t="s">
        <v>690</v>
      </c>
      <c r="B279" s="55" t="s">
        <v>826</v>
      </c>
      <c r="C279" s="55" t="s">
        <v>827</v>
      </c>
      <c r="D279" s="55" t="s">
        <v>852</v>
      </c>
      <c r="E279" s="55" t="s">
        <v>855</v>
      </c>
      <c r="F279" s="69" t="s">
        <v>203</v>
      </c>
      <c r="G279" s="70">
        <v>9</v>
      </c>
      <c r="H279" s="71" t="e">
        <f>SUMIF([2]报价结算清单!$E$12:$E$573,A279,[2]报价结算清单!$P$12:$P$573)</f>
        <v>#VALUE!</v>
      </c>
    </row>
    <row r="280" spans="1:8" s="6" customFormat="1" ht="15" x14ac:dyDescent="0.2">
      <c r="A280" s="55" t="s">
        <v>691</v>
      </c>
      <c r="B280" s="55" t="s">
        <v>826</v>
      </c>
      <c r="C280" s="55" t="s">
        <v>827</v>
      </c>
      <c r="D280" s="55" t="s">
        <v>852</v>
      </c>
      <c r="E280" s="55" t="s">
        <v>856</v>
      </c>
      <c r="F280" s="69" t="s">
        <v>203</v>
      </c>
      <c r="G280" s="70">
        <v>10</v>
      </c>
      <c r="H280" s="71" t="e">
        <f>SUMIF([2]报价结算清单!$E$12:$E$573,A280,[2]报价结算清单!$P$12:$P$573)</f>
        <v>#VALUE!</v>
      </c>
    </row>
    <row r="281" spans="1:8" s="9" customFormat="1" ht="15" x14ac:dyDescent="0.2">
      <c r="A281" s="55" t="s">
        <v>692</v>
      </c>
      <c r="B281" s="55" t="s">
        <v>826</v>
      </c>
      <c r="C281" s="55" t="s">
        <v>827</v>
      </c>
      <c r="D281" s="55" t="s">
        <v>852</v>
      </c>
      <c r="E281" s="55" t="s">
        <v>857</v>
      </c>
      <c r="F281" s="69" t="s">
        <v>203</v>
      </c>
      <c r="G281" s="70">
        <v>13</v>
      </c>
      <c r="H281" s="71" t="e">
        <f>SUMIF([2]报价结算清单!$E$12:$E$573,A281,[2]报价结算清单!$P$12:$P$573)</f>
        <v>#VALUE!</v>
      </c>
    </row>
    <row r="282" spans="1:8" s="9" customFormat="1" ht="15" x14ac:dyDescent="0.2">
      <c r="A282" s="55" t="s">
        <v>693</v>
      </c>
      <c r="B282" s="55" t="s">
        <v>826</v>
      </c>
      <c r="C282" s="55" t="s">
        <v>827</v>
      </c>
      <c r="D282" s="55" t="s">
        <v>852</v>
      </c>
      <c r="E282" s="55" t="s">
        <v>858</v>
      </c>
      <c r="F282" s="69" t="s">
        <v>203</v>
      </c>
      <c r="G282" s="70">
        <v>17</v>
      </c>
      <c r="H282" s="71" t="e">
        <f>SUMIF([2]报价结算清单!$E$12:$E$573,A282,[2]报价结算清单!$P$12:$P$573)</f>
        <v>#VALUE!</v>
      </c>
    </row>
    <row r="283" spans="1:8" s="9" customFormat="1" x14ac:dyDescent="0.2">
      <c r="A283" s="57"/>
      <c r="B283" s="4"/>
      <c r="C283" s="4"/>
      <c r="D283" s="4"/>
      <c r="E283" s="4"/>
      <c r="F283" s="4"/>
      <c r="G283" s="4"/>
      <c r="H283" s="5"/>
    </row>
    <row r="284" spans="1:8" s="9" customFormat="1" ht="42" x14ac:dyDescent="0.2">
      <c r="A284" s="55" t="s">
        <v>859</v>
      </c>
      <c r="B284" s="55" t="s">
        <v>399</v>
      </c>
      <c r="C284" s="55" t="s">
        <v>400</v>
      </c>
      <c r="D284" s="55" t="s">
        <v>401</v>
      </c>
      <c r="E284" s="55" t="s">
        <v>402</v>
      </c>
      <c r="F284" s="55" t="s">
        <v>395</v>
      </c>
      <c r="G284" s="11"/>
      <c r="H284" s="56" t="e">
        <f>SUMIF([2]报价结算清单!$E$12:$E$573,A284,[2]报价结算清单!$P$12:$P$573)</f>
        <v>#VALUE!</v>
      </c>
    </row>
    <row r="285" spans="1:8" s="9" customFormat="1" x14ac:dyDescent="0.2">
      <c r="A285" s="57"/>
      <c r="B285" s="4"/>
      <c r="C285" s="4"/>
      <c r="D285" s="4"/>
      <c r="E285" s="4"/>
      <c r="F285" s="4"/>
      <c r="G285" s="4"/>
      <c r="H285" s="5"/>
    </row>
    <row r="286" spans="1:8" s="9" customFormat="1" x14ac:dyDescent="0.2">
      <c r="A286" s="55" t="s">
        <v>860</v>
      </c>
      <c r="B286" s="55" t="s">
        <v>861</v>
      </c>
      <c r="C286" s="55" t="s">
        <v>862</v>
      </c>
      <c r="D286" s="55" t="s">
        <v>863</v>
      </c>
      <c r="E286" s="55" t="s">
        <v>732</v>
      </c>
      <c r="F286" s="55" t="s">
        <v>395</v>
      </c>
      <c r="G286" s="11"/>
      <c r="H286" s="56" t="e">
        <f>SUMIF([2]报价结算清单!$E$12:$E$573,A286,[2]报价结算清单!$P$12:$P$573)</f>
        <v>#VALUE!</v>
      </c>
    </row>
    <row r="287" spans="1:8" s="9" customFormat="1" x14ac:dyDescent="0.2">
      <c r="A287" s="55" t="s">
        <v>650</v>
      </c>
      <c r="B287" s="55" t="s">
        <v>861</v>
      </c>
      <c r="C287" s="55" t="s">
        <v>862</v>
      </c>
      <c r="D287" s="55" t="s">
        <v>864</v>
      </c>
      <c r="E287" s="55" t="s">
        <v>732</v>
      </c>
      <c r="F287" s="55" t="s">
        <v>395</v>
      </c>
      <c r="G287" s="11"/>
      <c r="H287" s="56" t="e">
        <f>SUMIF([2]报价结算清单!$E$12:$E$573,A287,[2]报价结算清单!$P$12:$P$573)</f>
        <v>#VALUE!</v>
      </c>
    </row>
    <row r="288" spans="1:8" s="9" customFormat="1" x14ac:dyDescent="0.2">
      <c r="A288" s="55" t="s">
        <v>651</v>
      </c>
      <c r="B288" s="55" t="s">
        <v>861</v>
      </c>
      <c r="C288" s="55" t="s">
        <v>862</v>
      </c>
      <c r="D288" s="55" t="s">
        <v>865</v>
      </c>
      <c r="E288" s="55" t="s">
        <v>732</v>
      </c>
      <c r="F288" s="55" t="s">
        <v>395</v>
      </c>
      <c r="G288" s="11"/>
      <c r="H288" s="56" t="e">
        <f>SUMIF([2]报价结算清单!$E$12:$E$573,A288,[2]报价结算清单!$P$12:$P$573)</f>
        <v>#VALUE!</v>
      </c>
    </row>
    <row r="289" spans="1:8" s="9" customFormat="1" x14ac:dyDescent="0.2">
      <c r="A289" s="55" t="s">
        <v>652</v>
      </c>
      <c r="B289" s="55" t="s">
        <v>861</v>
      </c>
      <c r="C289" s="55" t="s">
        <v>862</v>
      </c>
      <c r="D289" s="55" t="s">
        <v>196</v>
      </c>
      <c r="E289" s="55" t="s">
        <v>732</v>
      </c>
      <c r="F289" s="55" t="s">
        <v>395</v>
      </c>
      <c r="G289" s="11"/>
      <c r="H289" s="56" t="e">
        <f>SUMIF([2]报价结算清单!$E$12:$E$573,A289,[2]报价结算清单!$P$12:$P$573)</f>
        <v>#VALUE!</v>
      </c>
    </row>
    <row r="290" spans="1:8" s="9" customFormat="1" x14ac:dyDescent="0.2">
      <c r="A290" s="55" t="s">
        <v>653</v>
      </c>
      <c r="B290" s="55" t="s">
        <v>861</v>
      </c>
      <c r="C290" s="55" t="s">
        <v>862</v>
      </c>
      <c r="D290" s="55" t="s">
        <v>866</v>
      </c>
      <c r="E290" s="55" t="s">
        <v>732</v>
      </c>
      <c r="F290" s="55" t="s">
        <v>395</v>
      </c>
      <c r="G290" s="11"/>
      <c r="H290" s="56" t="e">
        <f>SUMIF([2]报价结算清单!$E$12:$E$573,A290,[2]报价结算清单!$P$12:$P$573)</f>
        <v>#VALUE!</v>
      </c>
    </row>
    <row r="291" spans="1:8" s="9" customFormat="1" x14ac:dyDescent="0.2">
      <c r="A291" s="55" t="s">
        <v>867</v>
      </c>
      <c r="B291" s="55" t="s">
        <v>861</v>
      </c>
      <c r="C291" s="55" t="s">
        <v>868</v>
      </c>
      <c r="D291" s="55" t="s">
        <v>869</v>
      </c>
      <c r="E291" s="55" t="s">
        <v>870</v>
      </c>
      <c r="F291" s="55" t="s">
        <v>395</v>
      </c>
      <c r="G291" s="11"/>
      <c r="H291" s="56" t="e">
        <f>SUMIF([2]报价结算清单!$E$12:$E$573,A291,[2]报价结算清单!$P$12:$P$573)</f>
        <v>#VALUE!</v>
      </c>
    </row>
    <row r="292" spans="1:8" s="9" customFormat="1" x14ac:dyDescent="0.2">
      <c r="A292" s="55" t="s">
        <v>871</v>
      </c>
      <c r="B292" s="55" t="s">
        <v>861</v>
      </c>
      <c r="C292" s="55" t="s">
        <v>868</v>
      </c>
      <c r="D292" s="55" t="s">
        <v>869</v>
      </c>
      <c r="E292" s="55" t="s">
        <v>872</v>
      </c>
      <c r="F292" s="55" t="s">
        <v>395</v>
      </c>
      <c r="G292" s="11"/>
      <c r="H292" s="56" t="e">
        <f>SUMIF([2]报价结算清单!$E$12:$E$573,A292,[2]报价结算清单!$P$12:$P$573)</f>
        <v>#VALUE!</v>
      </c>
    </row>
    <row r="293" spans="1:8" s="9" customFormat="1" x14ac:dyDescent="0.2">
      <c r="A293" s="55" t="s">
        <v>873</v>
      </c>
      <c r="B293" s="55" t="s">
        <v>861</v>
      </c>
      <c r="C293" s="55" t="s">
        <v>868</v>
      </c>
      <c r="D293" s="55" t="s">
        <v>869</v>
      </c>
      <c r="E293" s="55" t="s">
        <v>874</v>
      </c>
      <c r="F293" s="55" t="s">
        <v>395</v>
      </c>
      <c r="G293" s="11"/>
      <c r="H293" s="56" t="e">
        <f>SUMIF([2]报价结算清单!$E$12:$E$573,A293,[2]报价结算清单!$P$12:$P$573)</f>
        <v>#VALUE!</v>
      </c>
    </row>
    <row r="294" spans="1:8" s="9" customFormat="1" x14ac:dyDescent="0.2">
      <c r="A294" s="55" t="s">
        <v>875</v>
      </c>
      <c r="B294" s="55" t="s">
        <v>861</v>
      </c>
      <c r="C294" s="55" t="s">
        <v>868</v>
      </c>
      <c r="D294" s="55" t="s">
        <v>869</v>
      </c>
      <c r="E294" s="55" t="s">
        <v>876</v>
      </c>
      <c r="F294" s="55" t="s">
        <v>395</v>
      </c>
      <c r="G294" s="11"/>
      <c r="H294" s="56" t="e">
        <f>SUMIF([2]报价结算清单!$E$12:$E$573,A294,[2]报价结算清单!$P$12:$P$573)</f>
        <v>#VALUE!</v>
      </c>
    </row>
    <row r="295" spans="1:8" s="9" customFormat="1" x14ac:dyDescent="0.2">
      <c r="A295" s="55" t="s">
        <v>877</v>
      </c>
      <c r="B295" s="55" t="s">
        <v>878</v>
      </c>
      <c r="C295" s="55" t="s">
        <v>879</v>
      </c>
      <c r="D295" s="55" t="s">
        <v>880</v>
      </c>
      <c r="E295" s="55" t="s">
        <v>881</v>
      </c>
      <c r="F295" s="55" t="s">
        <v>395</v>
      </c>
      <c r="G295" s="11"/>
      <c r="H295" s="56" t="e">
        <f>SUMIF([2]报价结算清单!$E$12:$E$573,A295,[2]报价结算清单!$P$12:$P$573)</f>
        <v>#VALUE!</v>
      </c>
    </row>
    <row r="296" spans="1:8" x14ac:dyDescent="0.2">
      <c r="A296" s="55" t="s">
        <v>882</v>
      </c>
      <c r="B296" s="55" t="s">
        <v>878</v>
      </c>
      <c r="C296" s="55" t="s">
        <v>879</v>
      </c>
      <c r="D296" s="55" t="s">
        <v>880</v>
      </c>
      <c r="E296" s="55" t="s">
        <v>883</v>
      </c>
      <c r="F296" s="55" t="s">
        <v>395</v>
      </c>
      <c r="G296" s="67"/>
      <c r="H296" s="56" t="e">
        <f>SUMIF([2]报价结算清单!$E$12:$E$573,A296,[2]报价结算清单!$P$12:$P$573)</f>
        <v>#VALUE!</v>
      </c>
    </row>
    <row r="297" spans="1:8" x14ac:dyDescent="0.2">
      <c r="A297" s="55" t="s">
        <v>884</v>
      </c>
      <c r="B297" s="55" t="s">
        <v>878</v>
      </c>
      <c r="C297" s="55" t="s">
        <v>879</v>
      </c>
      <c r="D297" s="55" t="s">
        <v>880</v>
      </c>
      <c r="E297" s="55" t="s">
        <v>885</v>
      </c>
      <c r="F297" s="55" t="s">
        <v>395</v>
      </c>
      <c r="G297" s="67"/>
      <c r="H297" s="56" t="e">
        <f>SUMIF([2]报价结算清单!$E$12:$E$573,A297,[2]报价结算清单!$P$12:$P$573)</f>
        <v>#VALUE!</v>
      </c>
    </row>
    <row r="298" spans="1:8" x14ac:dyDescent="0.2">
      <c r="A298" s="55" t="s">
        <v>886</v>
      </c>
      <c r="B298" s="55" t="s">
        <v>861</v>
      </c>
      <c r="C298" s="55" t="s">
        <v>868</v>
      </c>
      <c r="D298" s="55" t="s">
        <v>887</v>
      </c>
      <c r="E298" s="55" t="s">
        <v>888</v>
      </c>
      <c r="F298" s="55" t="s">
        <v>395</v>
      </c>
      <c r="G298" s="67"/>
      <c r="H298" s="56" t="e">
        <f>SUMIF([2]报价结算清单!$E$12:$E$573,A298,[2]报价结算清单!$P$12:$P$573)</f>
        <v>#VALUE!</v>
      </c>
    </row>
    <row r="299" spans="1:8" x14ac:dyDescent="0.2">
      <c r="A299" s="55" t="s">
        <v>889</v>
      </c>
      <c r="B299" s="55" t="s">
        <v>861</v>
      </c>
      <c r="C299" s="55" t="s">
        <v>868</v>
      </c>
      <c r="D299" s="55" t="s">
        <v>887</v>
      </c>
      <c r="E299" s="55" t="s">
        <v>890</v>
      </c>
      <c r="F299" s="55" t="s">
        <v>395</v>
      </c>
      <c r="G299" s="67"/>
      <c r="H299" s="56" t="e">
        <f>SUMIF([2]报价结算清单!$E$12:$E$573,A299,[2]报价结算清单!$P$12:$P$573)</f>
        <v>#VALUE!</v>
      </c>
    </row>
    <row r="300" spans="1:8" x14ac:dyDescent="0.2">
      <c r="A300" s="55" t="s">
        <v>891</v>
      </c>
      <c r="B300" s="55" t="s">
        <v>861</v>
      </c>
      <c r="C300" s="55" t="s">
        <v>868</v>
      </c>
      <c r="D300" s="55" t="s">
        <v>887</v>
      </c>
      <c r="E300" s="55" t="s">
        <v>892</v>
      </c>
      <c r="F300" s="55" t="s">
        <v>395</v>
      </c>
      <c r="G300" s="67"/>
      <c r="H300" s="56" t="e">
        <f>SUMIF([2]报价结算清单!$E$12:$E$573,A300,[2]报价结算清单!$P$12:$P$573)</f>
        <v>#VALUE!</v>
      </c>
    </row>
    <row r="301" spans="1:8" x14ac:dyDescent="0.2">
      <c r="A301" s="55" t="s">
        <v>893</v>
      </c>
      <c r="B301" s="55" t="s">
        <v>861</v>
      </c>
      <c r="C301" s="55" t="s">
        <v>868</v>
      </c>
      <c r="D301" s="55" t="s">
        <v>887</v>
      </c>
      <c r="E301" s="55" t="s">
        <v>894</v>
      </c>
      <c r="F301" s="55" t="s">
        <v>395</v>
      </c>
      <c r="G301" s="67"/>
      <c r="H301" s="56" t="e">
        <f>SUMIF([2]报价结算清单!$E$12:$E$573,A301,[2]报价结算清单!$P$12:$P$573)</f>
        <v>#VALUE!</v>
      </c>
    </row>
    <row r="302" spans="1:8" x14ac:dyDescent="0.2">
      <c r="A302" s="55" t="s">
        <v>895</v>
      </c>
      <c r="B302" s="55" t="s">
        <v>861</v>
      </c>
      <c r="C302" s="55" t="s">
        <v>868</v>
      </c>
      <c r="D302" s="55" t="s">
        <v>896</v>
      </c>
      <c r="E302" s="55" t="s">
        <v>897</v>
      </c>
      <c r="F302" s="55" t="s">
        <v>395</v>
      </c>
      <c r="G302" s="67"/>
      <c r="H302" s="56" t="e">
        <f>SUMIF([2]报价结算清单!$E$12:$E$573,A302,[2]报价结算清单!$P$12:$P$573)</f>
        <v>#VALUE!</v>
      </c>
    </row>
    <row r="303" spans="1:8" x14ac:dyDescent="0.2">
      <c r="A303" s="55" t="s">
        <v>898</v>
      </c>
      <c r="B303" s="55" t="s">
        <v>861</v>
      </c>
      <c r="C303" s="55" t="s">
        <v>868</v>
      </c>
      <c r="D303" s="55" t="s">
        <v>896</v>
      </c>
      <c r="E303" s="55" t="s">
        <v>899</v>
      </c>
      <c r="F303" s="55" t="s">
        <v>395</v>
      </c>
      <c r="G303" s="67"/>
      <c r="H303" s="56" t="e">
        <f>SUMIF([2]报价结算清单!$E$12:$E$573,A303,[2]报价结算清单!$P$12:$P$573)</f>
        <v>#VALUE!</v>
      </c>
    </row>
    <row r="304" spans="1:8" x14ac:dyDescent="0.2">
      <c r="A304" s="55" t="s">
        <v>900</v>
      </c>
      <c r="B304" s="55" t="s">
        <v>861</v>
      </c>
      <c r="C304" s="55" t="s">
        <v>901</v>
      </c>
      <c r="D304" s="55" t="s">
        <v>902</v>
      </c>
      <c r="E304" s="55" t="s">
        <v>903</v>
      </c>
      <c r="F304" s="55" t="s">
        <v>395</v>
      </c>
      <c r="G304" s="67"/>
      <c r="H304" s="56" t="e">
        <f>SUMIF([2]报价结算清单!$E$12:$E$573,A304,[2]报价结算清单!$P$12:$P$573)</f>
        <v>#VALUE!</v>
      </c>
    </row>
    <row r="305" spans="1:8" x14ac:dyDescent="0.2">
      <c r="A305" s="55" t="s">
        <v>904</v>
      </c>
      <c r="B305" s="55" t="s">
        <v>861</v>
      </c>
      <c r="C305" s="55" t="s">
        <v>901</v>
      </c>
      <c r="D305" s="55" t="s">
        <v>902</v>
      </c>
      <c r="E305" s="55" t="s">
        <v>905</v>
      </c>
      <c r="F305" s="55" t="s">
        <v>395</v>
      </c>
      <c r="G305" s="67"/>
      <c r="H305" s="56" t="e">
        <f>SUMIF([2]报价结算清单!$E$12:$E$573,A305,[2]报价结算清单!$P$12:$P$573)</f>
        <v>#VALUE!</v>
      </c>
    </row>
    <row r="306" spans="1:8" x14ac:dyDescent="0.2">
      <c r="A306" s="55" t="s">
        <v>906</v>
      </c>
      <c r="B306" s="55" t="s">
        <v>861</v>
      </c>
      <c r="C306" s="55" t="s">
        <v>901</v>
      </c>
      <c r="D306" s="55" t="s">
        <v>697</v>
      </c>
      <c r="E306" s="55" t="s">
        <v>697</v>
      </c>
      <c r="F306" s="55" t="s">
        <v>395</v>
      </c>
      <c r="G306" s="67"/>
      <c r="H306" s="56" t="e">
        <f>SUMIF([2]报价结算清单!$E$12:$E$573,A306,[2]报价结算清单!$P$12:$P$573)</f>
        <v>#VALUE!</v>
      </c>
    </row>
    <row r="307" spans="1:8" x14ac:dyDescent="0.2">
      <c r="A307" s="57"/>
      <c r="B307" s="4"/>
      <c r="C307" s="4"/>
      <c r="D307" s="4"/>
      <c r="E307" s="4"/>
      <c r="F307" s="4"/>
      <c r="G307" s="4"/>
      <c r="H307" s="5"/>
    </row>
    <row r="308" spans="1:8" x14ac:dyDescent="0.2">
      <c r="A308" s="55" t="s">
        <v>907</v>
      </c>
      <c r="B308" s="55" t="s">
        <v>908</v>
      </c>
      <c r="C308" s="55" t="s">
        <v>403</v>
      </c>
      <c r="D308" s="55" t="s">
        <v>909</v>
      </c>
      <c r="E308" s="55" t="s">
        <v>910</v>
      </c>
      <c r="F308" s="55" t="s">
        <v>395</v>
      </c>
      <c r="G308" s="67"/>
      <c r="H308" s="56" t="e">
        <f>SUMIF([2]报价结算清单!$E$12:$E$573,A308,[2]报价结算清单!$P$12:$P$573)</f>
        <v>#VALUE!</v>
      </c>
    </row>
    <row r="309" spans="1:8" x14ac:dyDescent="0.2">
      <c r="A309" s="55" t="s">
        <v>695</v>
      </c>
      <c r="B309" s="55" t="s">
        <v>911</v>
      </c>
      <c r="C309" s="2" t="s">
        <v>931</v>
      </c>
      <c r="D309" s="2" t="s">
        <v>932</v>
      </c>
      <c r="E309" s="2" t="s">
        <v>913</v>
      </c>
      <c r="F309" s="55" t="s">
        <v>395</v>
      </c>
      <c r="G309" s="67"/>
      <c r="H309" s="56" t="e">
        <f>SUMIF([2]报价结算清单!$E$12:$E$573,A309,[2]报价结算清单!$P$12:$P$573)</f>
        <v>#VALUE!</v>
      </c>
    </row>
    <row r="310" spans="1:8" x14ac:dyDescent="0.2">
      <c r="A310" s="55" t="s">
        <v>696</v>
      </c>
      <c r="B310" s="55" t="s">
        <v>911</v>
      </c>
      <c r="C310" s="2" t="s">
        <v>931</v>
      </c>
      <c r="D310" s="2" t="s">
        <v>933</v>
      </c>
      <c r="E310" s="2" t="s">
        <v>913</v>
      </c>
      <c r="F310" s="55" t="s">
        <v>395</v>
      </c>
      <c r="G310" s="67"/>
      <c r="H310" s="56" t="e">
        <f>SUMIF([2]报价结算清单!$E$12:$E$573,A310,[2]报价结算清单!$P$12:$P$573)</f>
        <v>#VALUE!</v>
      </c>
    </row>
    <row r="311" spans="1:8" x14ac:dyDescent="0.2">
      <c r="A311" s="55" t="s">
        <v>934</v>
      </c>
      <c r="B311" s="55" t="s">
        <v>911</v>
      </c>
      <c r="C311" s="2" t="s">
        <v>912</v>
      </c>
      <c r="D311" s="2" t="s">
        <v>935</v>
      </c>
      <c r="E311" s="2" t="s">
        <v>913</v>
      </c>
      <c r="F311" s="55" t="s">
        <v>395</v>
      </c>
      <c r="G311" s="66">
        <v>0.06</v>
      </c>
      <c r="H311" s="56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2022-09-27T09:35:58Z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