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F:\00方案\雪佛兰\雪佛兰6区遵义0608\报价\"/>
    </mc:Choice>
  </mc:AlternateContent>
  <xr:revisionPtr revIDLastSave="0" documentId="13_ncr:1_{891A22A3-4866-4EC5-8698-8147CC76DCF0}" xr6:coauthVersionLast="46" xr6:coauthVersionMax="46" xr10:uidLastSave="{00000000-0000-0000-0000-000000000000}"/>
  <bookViews>
    <workbookView xWindow="345" yWindow="2535" windowWidth="33660" windowHeight="16665" tabRatio="822" activeTab="3" xr2:uid="{00000000-000D-0000-FFFF-FFFF00000000}"/>
  </bookViews>
  <sheets>
    <sheet name="Sheet1" sheetId="1" state="hidden" r:id="rId1"/>
    <sheet name="华山国际酒店二区报价 " sheetId="2" state="hidden" r:id="rId2"/>
    <sheet name="汇总" sheetId="9" r:id="rId3"/>
    <sheet name="大区区域会" sheetId="7" r:id="rId4"/>
    <sheet name="华山国际酒店八区报价" sheetId="8" state="hidden" r:id="rId5"/>
  </sheets>
  <definedNames>
    <definedName name="_xlnm.Print_Area" localSheetId="3">大区区域会!$A$1:$J$33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7" l="1"/>
  <c r="I22" i="7"/>
  <c r="I40" i="7" l="1"/>
  <c r="I41" i="7"/>
  <c r="I42" i="7" l="1"/>
  <c r="I9" i="7"/>
  <c r="I10" i="7"/>
  <c r="I11" i="7"/>
  <c r="I12" i="7"/>
  <c r="I43" i="7" l="1"/>
  <c r="I44" i="7" s="1"/>
  <c r="I45" i="7" s="1"/>
  <c r="I18" i="7"/>
  <c r="D8" i="9" l="1"/>
  <c r="I46" i="7"/>
  <c r="I47" i="7" s="1"/>
  <c r="I33" i="8"/>
  <c r="I25" i="8"/>
  <c r="I24" i="8"/>
  <c r="I23" i="8"/>
  <c r="I22" i="8"/>
  <c r="I21" i="8"/>
  <c r="I17" i="8"/>
  <c r="I16" i="8"/>
  <c r="I13" i="8"/>
  <c r="I15" i="8" s="1"/>
  <c r="I12" i="8"/>
  <c r="I26" i="7"/>
  <c r="I25" i="7"/>
  <c r="I24" i="7"/>
  <c r="I20" i="7"/>
  <c r="I23" i="7" s="1"/>
  <c r="I17" i="7"/>
  <c r="I19" i="7" s="1"/>
  <c r="I16" i="7"/>
  <c r="I8" i="7"/>
  <c r="I33" i="2"/>
  <c r="I25" i="2"/>
  <c r="I24" i="2"/>
  <c r="I21" i="2"/>
  <c r="I17" i="2"/>
  <c r="I18" i="2" s="1"/>
  <c r="I13" i="2"/>
  <c r="I15" i="2" s="1"/>
  <c r="I12" i="2"/>
  <c r="B15" i="1"/>
  <c r="I18" i="8" l="1"/>
  <c r="I28" i="2"/>
  <c r="I13" i="7"/>
  <c r="I28" i="8"/>
  <c r="I34" i="8" s="1"/>
  <c r="I27" i="7"/>
  <c r="I34" i="2"/>
  <c r="I35" i="8" l="1"/>
  <c r="I36" i="8" s="1"/>
  <c r="I37" i="8" s="1"/>
  <c r="I35" i="2"/>
  <c r="I36" i="2"/>
  <c r="I37" i="2" s="1"/>
  <c r="I28" i="7"/>
  <c r="I29" i="7" s="1"/>
  <c r="I30" i="7" l="1"/>
  <c r="I33" i="7" s="1"/>
  <c r="D7" i="9" l="1"/>
  <c r="D9" i="9" s="1"/>
  <c r="D10" i="9" s="1"/>
  <c r="I31" i="7"/>
  <c r="I32" i="7" s="1"/>
  <c r="I1" i="7" l="1"/>
</calcChain>
</file>

<file path=xl/sharedStrings.xml><?xml version="1.0" encoding="utf-8"?>
<sst xmlns="http://schemas.openxmlformats.org/spreadsheetml/2006/main" count="363" uniqueCount="167">
  <si>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</si>
  <si>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</si>
  <si>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</si>
  <si>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</si>
  <si>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</si>
  <si>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</si>
  <si>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</si>
  <si>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</si>
  <si>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</si>
  <si>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</si>
  <si>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</si>
  <si>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</si>
  <si>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</si>
  <si>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</si>
  <si>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</si>
  <si>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</si>
  <si>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</si>
  <si>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</si>
  <si>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</si>
  <si>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</si>
  <si>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</si>
  <si>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</si>
  <si>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</si>
  <si>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</si>
  <si>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</si>
  <si>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</si>
  <si>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</si>
  <si>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</si>
  <si>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</si>
  <si>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</si>
  <si>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</si>
  <si>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</si>
  <si>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</si>
  <si>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</si>
  <si>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</si>
  <si>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</si>
  <si>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</si>
  <si>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</si>
  <si>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</si>
  <si>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</si>
  <si>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</si>
  <si>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</si>
  <si>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</si>
  <si>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</si>
  <si>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</si>
  <si>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</si>
  <si>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</si>
  <si>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</si>
  <si>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</si>
  <si>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</si>
  <si>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</si>
  <si>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</si>
  <si>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</si>
  <si>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</si>
  <si>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</si>
  <si>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</si>
  <si>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</si>
  <si>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</si>
  <si>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</si>
  <si>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</si>
  <si>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</si>
  <si>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</si>
  <si>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</si>
  <si>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</si>
  <si>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</si>
  <si>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</si>
  <si>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</si>
  <si>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</si>
  <si>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</si>
  <si>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</si>
  <si>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</si>
  <si>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</si>
  <si>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</si>
  <si>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</si>
  <si>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</si>
  <si>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</si>
  <si>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</si>
  <si>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</si>
  <si>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</si>
  <si>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</si>
  <si>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</si>
  <si>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</si>
  <si>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</si>
  <si>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</si>
  <si>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</si>
  <si>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</si>
  <si>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</si>
  <si>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</si>
  <si>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</si>
  <si>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</si>
  <si>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</si>
  <si>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</si>
  <si>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</si>
  <si>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</si>
  <si>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</si>
  <si>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</si>
  <si>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</si>
  <si>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</si>
  <si>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</si>
  <si>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</si>
  <si>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</si>
  <si>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</si>
  <si>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</si>
  <si>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</si>
  <si>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</si>
  <si>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报价公司：康辉集团北京国际会议展览有限公司</t>
  </si>
  <si>
    <t xml:space="preserve">办公地址：北京市朝阳区农展馆南路13号12层1510内002 </t>
  </si>
  <si>
    <t>大区区域会</t>
  </si>
  <si>
    <t>净价总计（不含6%税）</t>
  </si>
  <si>
    <t>含税总计（6%税）</t>
  </si>
  <si>
    <t>用餐</t>
  </si>
  <si>
    <t>会议当天自助午餐lunch</t>
  </si>
  <si>
    <t>含软饮，酒水，话筒，音响，餐标固定120元/人</t>
  </si>
  <si>
    <t>会议当天晚宴dinner</t>
  </si>
  <si>
    <t>桌</t>
  </si>
  <si>
    <t>含软饮，酒水，话筒，音响，餐标固定180元/人</t>
  </si>
  <si>
    <t>住宿费用</t>
  </si>
  <si>
    <t>大床房（含双早）</t>
  </si>
  <si>
    <t>不超过600含双早</t>
  </si>
  <si>
    <t>标房（含双早）</t>
  </si>
  <si>
    <t>住宿费用合计</t>
  </si>
  <si>
    <t>大会议室Meeting Room</t>
  </si>
  <si>
    <t>易拉宝roll up</t>
  </si>
  <si>
    <t>80cm*200cm，用于签到及酒店指引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</si>
  <si>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</si>
  <si>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</si>
  <si>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</si>
  <si>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</si>
  <si>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净价合计Total</t>
  </si>
  <si>
    <t>服务费Service charge10%</t>
  </si>
  <si>
    <t>不含税总价</t>
  </si>
  <si>
    <t>税费Tax6%</t>
  </si>
  <si>
    <t>含税总价Total Fee</t>
  </si>
  <si>
    <t>2014.12.04—2014.12.06</t>
  </si>
  <si>
    <t>100</t>
  </si>
  <si>
    <t>自助午餐</t>
  </si>
  <si>
    <t>投影+幕布</t>
  </si>
  <si>
    <t>200左右</t>
    <phoneticPr fontId="18" type="noConversion"/>
  </si>
  <si>
    <t>次</t>
    <phoneticPr fontId="18" type="noConversion"/>
  </si>
  <si>
    <t>不超过600含双早</t>
    <phoneticPr fontId="18" type="noConversion"/>
  </si>
  <si>
    <t>报价人：唐子灵18349387890</t>
    <phoneticPr fontId="18" type="noConversion"/>
  </si>
  <si>
    <t>600平米，可容纳200人会议室，含讲台、固定话筒、音响设备及两个无线话筒，LED大屏，与会人员矿泉水</t>
    <phoneticPr fontId="18" type="noConversion"/>
  </si>
  <si>
    <t>小会议室Meeting Room</t>
    <phoneticPr fontId="18" type="noConversion"/>
  </si>
  <si>
    <t>场</t>
    <phoneticPr fontId="18" type="noConversion"/>
  </si>
  <si>
    <t>6.7-6.9</t>
    <phoneticPr fontId="18" type="noConversion"/>
  </si>
  <si>
    <t>遵义格兰云天酒店</t>
    <phoneticPr fontId="18" type="noConversion"/>
  </si>
  <si>
    <t>遵义</t>
    <phoneticPr fontId="18" type="noConversion"/>
  </si>
  <si>
    <t>会议当天午餐桌餐lunch</t>
    <phoneticPr fontId="18" type="noConversion"/>
  </si>
  <si>
    <t>会议当天晚宴主桌dinner</t>
    <phoneticPr fontId="18" type="noConversion"/>
  </si>
  <si>
    <t>人</t>
    <phoneticPr fontId="18" type="noConversion"/>
  </si>
  <si>
    <t>桌</t>
    <phoneticPr fontId="18" type="noConversion"/>
  </si>
  <si>
    <t>个</t>
    <phoneticPr fontId="18" type="noConversion"/>
  </si>
  <si>
    <t>人均不含税</t>
    <phoneticPr fontId="18" type="noConversion"/>
  </si>
  <si>
    <t>考察费用</t>
    <phoneticPr fontId="18" type="noConversion"/>
  </si>
  <si>
    <t>6.9考察大巴车往返接送</t>
    <phoneticPr fontId="18" type="noConversion"/>
  </si>
  <si>
    <t>辆</t>
    <phoneticPr fontId="18" type="noConversion"/>
  </si>
  <si>
    <t>项</t>
    <phoneticPr fontId="18" type="noConversion"/>
  </si>
  <si>
    <t>6.9日考察现场导游及观光车</t>
    <phoneticPr fontId="18" type="noConversion"/>
  </si>
  <si>
    <t>报价时间：2021年6月4日</t>
    <phoneticPr fontId="18" type="noConversion"/>
  </si>
  <si>
    <t>当地考察</t>
    <phoneticPr fontId="18" type="noConversion"/>
  </si>
  <si>
    <t>6.9日考察横幅、车头牌</t>
    <phoneticPr fontId="18" type="noConversion"/>
  </si>
  <si>
    <t>摆渡车、耳机、讲解人员</t>
    <phoneticPr fontId="18" type="noConversion"/>
  </si>
  <si>
    <t>其他消费</t>
    <phoneticPr fontId="18" type="noConversion"/>
  </si>
  <si>
    <t>0.8*6m手持横幅，车头牌三个</t>
    <phoneticPr fontId="18" type="noConversion"/>
  </si>
  <si>
    <t>麻将间及会场赔偿费用</t>
    <phoneticPr fontId="18" type="noConversion"/>
  </si>
  <si>
    <t>红酒wine</t>
    <phoneticPr fontId="18" type="noConversion"/>
  </si>
  <si>
    <t>会议通知短信text message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</si>
</sst>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\¥#,##0.00_);[Red]\(\¥#,##0.00\)"/>
    <numFmt numFmtId="177" formatCode="\¥#,##0.00;\¥\-#,##0.00"/>
    <numFmt numFmtId="178" formatCode="\¥#,##0.00"/>
    <numFmt numFmtId="179" formatCode="0_ "/>
    <numFmt numFmtId="180" formatCode="0.00_ "/>
  </numFmts>
  <fonts count="19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8"/>
      <name val="微软雅黑"/>
      <family val="2"/>
      <charset val="134"/>
    </font>
    <font>
      <sz val="1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>
      <alignment vertical="center"/>
    </xf>
  </cellStyleXfs>
  <cellXfs count="23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6" fontId="2" fillId="5" borderId="8" xfId="0" applyNumberFormat="1" applyFont="1" applyFill="1" applyBorder="1" applyAlignment="1">
      <alignment horizontal="right" vertical="center"/>
    </xf>
    <xf numFmtId="176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6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6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6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6" fontId="1" fillId="3" borderId="14" xfId="0" applyNumberFormat="1" applyFont="1" applyFill="1" applyBorder="1" applyAlignment="1">
      <alignment horizontal="right" vertical="center"/>
    </xf>
    <xf numFmtId="176" fontId="2" fillId="3" borderId="26" xfId="0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 wrapText="1"/>
    </xf>
    <xf numFmtId="176" fontId="1" fillId="3" borderId="26" xfId="0" applyNumberFormat="1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left" vertical="center"/>
    </xf>
    <xf numFmtId="176" fontId="2" fillId="0" borderId="27" xfId="0" applyNumberFormat="1" applyFont="1" applyFill="1" applyBorder="1" applyAlignment="1">
      <alignment horizontal="left" vertical="center" wrapText="1"/>
    </xf>
    <xf numFmtId="176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6" fontId="1" fillId="6" borderId="8" xfId="0" applyNumberFormat="1" applyFont="1" applyFill="1" applyBorder="1" applyAlignment="1">
      <alignment horizontal="right" vertical="center"/>
    </xf>
    <xf numFmtId="176" fontId="1" fillId="6" borderId="26" xfId="0" applyNumberFormat="1" applyFont="1" applyFill="1" applyBorder="1" applyAlignment="1">
      <alignment horizontal="left" vertical="center"/>
    </xf>
    <xf numFmtId="176" fontId="1" fillId="7" borderId="8" xfId="0" applyNumberFormat="1" applyFont="1" applyFill="1" applyBorder="1" applyAlignment="1">
      <alignment horizontal="right" vertical="center"/>
    </xf>
    <xf numFmtId="176" fontId="1" fillId="7" borderId="26" xfId="0" applyNumberFormat="1" applyFont="1" applyFill="1" applyBorder="1" applyAlignment="1">
      <alignment horizontal="left" vertical="center"/>
    </xf>
    <xf numFmtId="176" fontId="4" fillId="8" borderId="23" xfId="0" applyNumberFormat="1" applyFont="1" applyFill="1" applyBorder="1" applyAlignment="1">
      <alignment horizontal="right" vertical="center"/>
    </xf>
    <xf numFmtId="176" fontId="4" fillId="8" borderId="28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2" fillId="9" borderId="0" xfId="0" applyNumberFormat="1" applyFont="1" applyFill="1" applyBorder="1" applyAlignment="1">
      <alignment vertical="top"/>
    </xf>
    <xf numFmtId="179" fontId="2" fillId="9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9" borderId="0" xfId="0" applyNumberFormat="1" applyFont="1" applyFill="1" applyBorder="1" applyAlignment="1">
      <alignment vertical="top"/>
    </xf>
    <xf numFmtId="179" fontId="2" fillId="0" borderId="0" xfId="0" applyNumberFormat="1" applyFont="1" applyFill="1" applyBorder="1" applyAlignment="1">
      <alignment vertical="top"/>
    </xf>
    <xf numFmtId="179" fontId="2" fillId="2" borderId="0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6" fontId="2" fillId="5" borderId="8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6" borderId="8" xfId="0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center" vertical="center"/>
    </xf>
    <xf numFmtId="180" fontId="1" fillId="10" borderId="8" xfId="0" applyNumberFormat="1" applyFont="1" applyFill="1" applyBorder="1" applyAlignment="1">
      <alignment horizontal="center" vertical="center"/>
    </xf>
    <xf numFmtId="180" fontId="1" fillId="6" borderId="8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Alignment="1"/>
    <xf numFmtId="49" fontId="0" fillId="0" borderId="0" xfId="0" applyNumberForma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3" fillId="0" borderId="0" xfId="0" applyNumberFormat="1" applyFont="1"/>
    <xf numFmtId="49" fontId="13" fillId="11" borderId="8" xfId="0" applyNumberFormat="1" applyFont="1" applyFill="1" applyBorder="1" applyAlignment="1">
      <alignment vertical="center"/>
    </xf>
    <xf numFmtId="0" fontId="13" fillId="11" borderId="8" xfId="0" applyFont="1" applyFill="1" applyBorder="1" applyAlignment="1">
      <alignment vertical="center"/>
    </xf>
    <xf numFmtId="14" fontId="14" fillId="0" borderId="17" xfId="0" applyNumberFormat="1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12" borderId="21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left"/>
    </xf>
    <xf numFmtId="0" fontId="13" fillId="0" borderId="0" xfId="0" applyFont="1" applyBorder="1" applyAlignment="1"/>
    <xf numFmtId="49" fontId="13" fillId="0" borderId="0" xfId="0" applyNumberFormat="1" applyFont="1" applyBorder="1" applyAlignment="1"/>
    <xf numFmtId="14" fontId="13" fillId="0" borderId="33" xfId="0" applyNumberFormat="1" applyFont="1" applyFill="1" applyBorder="1" applyAlignment="1">
      <alignment horizontal="left"/>
    </xf>
    <xf numFmtId="0" fontId="13" fillId="0" borderId="1" xfId="0" applyFont="1" applyBorder="1" applyAlignment="1"/>
    <xf numFmtId="49" fontId="13" fillId="0" borderId="1" xfId="0" applyNumberFormat="1" applyFont="1" applyBorder="1" applyAlignment="1"/>
    <xf numFmtId="1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49" fontId="13" fillId="0" borderId="0" xfId="0" applyNumberFormat="1" applyFont="1" applyBorder="1"/>
    <xf numFmtId="0" fontId="14" fillId="0" borderId="0" xfId="0" applyFont="1"/>
    <xf numFmtId="49" fontId="14" fillId="0" borderId="0" xfId="0" applyNumberFormat="1" applyFont="1"/>
    <xf numFmtId="0" fontId="15" fillId="0" borderId="0" xfId="0" applyFont="1" applyBorder="1" applyAlignment="1"/>
    <xf numFmtId="0" fontId="16" fillId="0" borderId="0" xfId="0" applyFont="1"/>
    <xf numFmtId="180" fontId="14" fillId="0" borderId="26" xfId="0" applyNumberFormat="1" applyFont="1" applyBorder="1" applyAlignment="1">
      <alignment horizontal="center" vertical="center"/>
    </xf>
    <xf numFmtId="0" fontId="13" fillId="0" borderId="36" xfId="0" applyFont="1" applyBorder="1" applyAlignment="1"/>
    <xf numFmtId="0" fontId="13" fillId="0" borderId="37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1" fillId="3" borderId="17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49" fontId="2" fillId="9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77" fontId="2" fillId="3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176" fontId="1" fillId="7" borderId="8" xfId="1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176" fontId="2" fillId="5" borderId="26" xfId="0" applyNumberFormat="1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vertical="center"/>
    </xf>
    <xf numFmtId="176" fontId="1" fillId="7" borderId="17" xfId="1" applyNumberFormat="1" applyFont="1" applyFill="1" applyBorder="1" applyAlignment="1">
      <alignment horizontal="left" vertical="center"/>
    </xf>
    <xf numFmtId="0" fontId="4" fillId="8" borderId="39" xfId="0" applyFont="1" applyFill="1" applyBorder="1" applyAlignment="1">
      <alignment horizontal="center" vertical="center"/>
    </xf>
    <xf numFmtId="176" fontId="4" fillId="8" borderId="39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176" fontId="2" fillId="5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1" fontId="13" fillId="0" borderId="0" xfId="0" applyNumberFormat="1" applyFont="1" applyAlignment="1">
      <alignment horizontal="left"/>
    </xf>
    <xf numFmtId="0" fontId="13" fillId="11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11" borderId="8" xfId="0" applyFont="1" applyFill="1" applyBorder="1" applyAlignment="1">
      <alignment horizontal="center" vertical="center"/>
    </xf>
    <xf numFmtId="180" fontId="13" fillId="12" borderId="22" xfId="0" applyNumberFormat="1" applyFont="1" applyFill="1" applyBorder="1" applyAlignment="1">
      <alignment horizontal="right" vertical="center"/>
    </xf>
    <xf numFmtId="180" fontId="13" fillId="12" borderId="34" xfId="0" applyNumberFormat="1" applyFont="1" applyFill="1" applyBorder="1" applyAlignment="1">
      <alignment horizontal="right" vertical="center"/>
    </xf>
    <xf numFmtId="0" fontId="13" fillId="11" borderId="31" xfId="0" applyFont="1" applyFill="1" applyBorder="1" applyAlignment="1">
      <alignment horizontal="center" vertical="center"/>
    </xf>
    <xf numFmtId="0" fontId="13" fillId="11" borderId="32" xfId="0" applyFont="1" applyFill="1" applyBorder="1" applyAlignment="1">
      <alignment horizontal="center" vertical="center"/>
    </xf>
    <xf numFmtId="0" fontId="13" fillId="11" borderId="35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13" fillId="11" borderId="26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6" fontId="1" fillId="3" borderId="15" xfId="1" applyNumberFormat="1" applyFont="1" applyFill="1" applyBorder="1" applyAlignment="1">
      <alignment horizontal="left" vertical="center"/>
    </xf>
    <xf numFmtId="176" fontId="1" fillId="3" borderId="16" xfId="1" applyNumberFormat="1" applyFont="1" applyFill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1" fillId="3" borderId="17" xfId="1" applyNumberFormat="1" applyFont="1" applyFill="1" applyBorder="1" applyAlignment="1">
      <alignment horizontal="left" vertical="center"/>
    </xf>
    <xf numFmtId="176" fontId="1" fillId="3" borderId="8" xfId="1" applyNumberFormat="1" applyFont="1" applyFill="1" applyBorder="1" applyAlignment="1">
      <alignment horizontal="left"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18" xfId="1" applyNumberFormat="1" applyFont="1" applyFill="1" applyBorder="1" applyAlignment="1">
      <alignment horizontal="center" vertical="center"/>
    </xf>
    <xf numFmtId="176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6" fontId="2" fillId="3" borderId="16" xfId="1" applyNumberFormat="1" applyFont="1" applyFill="1" applyBorder="1" applyAlignment="1">
      <alignment horizontal="center" vertical="center"/>
    </xf>
    <xf numFmtId="176" fontId="1" fillId="7" borderId="15" xfId="1" applyNumberFormat="1" applyFont="1" applyFill="1" applyBorder="1" applyAlignment="1">
      <alignment horizontal="left" vertical="center"/>
    </xf>
    <xf numFmtId="176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6" fontId="1" fillId="0" borderId="17" xfId="1" applyNumberFormat="1" applyFont="1" applyFill="1" applyBorder="1" applyAlignment="1">
      <alignment horizontal="center" vertical="center" wrapText="1"/>
    </xf>
    <xf numFmtId="176" fontId="2" fillId="2" borderId="8" xfId="1" applyNumberFormat="1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left" vertical="center"/>
    </xf>
    <xf numFmtId="0" fontId="4" fillId="8" borderId="39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76" fontId="2" fillId="3" borderId="8" xfId="1" applyNumberFormat="1" applyFont="1" applyFill="1" applyBorder="1" applyAlignment="1">
      <alignment horizontal="center" vertical="center"/>
    </xf>
    <xf numFmtId="176" fontId="1" fillId="0" borderId="44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76" fontId="1" fillId="0" borderId="43" xfId="1" applyNumberFormat="1" applyFont="1" applyFill="1" applyBorder="1" applyAlignment="1">
      <alignment horizontal="center" vertical="center"/>
    </xf>
  </cellXfs>
  <cellStyles count="3">
    <cellStyle name="常规" xfId="0" builtinId="0"/>
    <cellStyle name="普通 2" xfId="2" xr:uid="{00000000-0005-0000-0000-00000D000000}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4150" cy="52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" customWidth="1"/>
    <col min="3" max="3" width="8" customWidth="1"/>
    <col min="4" max="4" width="7.5" style="85" customWidth="1"/>
    <col min="5" max="5" width="7" customWidth="1"/>
    <col min="6" max="6" width="18" customWidth="1"/>
    <col min="7" max="7" width="6.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86"/>
      <c r="B1" s="86"/>
      <c r="C1" s="86"/>
      <c r="D1" s="146" t="s">
        <v>0</v>
      </c>
      <c r="E1" s="146"/>
      <c r="F1" s="146"/>
      <c r="G1" s="146"/>
      <c r="H1" s="86"/>
      <c r="I1" s="86"/>
      <c r="J1" s="86"/>
      <c r="K1" s="111"/>
    </row>
    <row r="2" spans="1:11" s="82" customFormat="1" ht="18">
      <c r="A2" s="88"/>
      <c r="B2" s="88"/>
      <c r="C2" s="88"/>
      <c r="D2" s="146"/>
      <c r="E2" s="146"/>
      <c r="F2" s="146"/>
      <c r="G2" s="146"/>
      <c r="H2" s="88"/>
      <c r="I2" s="88"/>
      <c r="J2" s="88"/>
    </row>
    <row r="3" spans="1:11" s="82" customFormat="1" ht="31.5">
      <c r="A3" s="88"/>
      <c r="B3" s="88"/>
      <c r="C3" s="88"/>
      <c r="D3" s="87"/>
      <c r="E3" s="87"/>
      <c r="F3" s="87"/>
      <c r="G3" s="87"/>
      <c r="H3" s="88"/>
      <c r="I3" s="88"/>
      <c r="J3" s="88"/>
    </row>
    <row r="4" spans="1:11" s="82" customFormat="1" ht="18">
      <c r="A4" s="89" t="s">
        <v>1</v>
      </c>
      <c r="B4" s="89" t="s">
        <v>2</v>
      </c>
      <c r="C4" s="89"/>
      <c r="D4" s="143" t="s">
        <v>3</v>
      </c>
      <c r="E4" s="143"/>
      <c r="F4" s="143"/>
      <c r="G4" s="143" t="s">
        <v>4</v>
      </c>
      <c r="H4" s="143"/>
      <c r="I4" s="143"/>
      <c r="J4" s="143"/>
      <c r="K4" s="112"/>
    </row>
    <row r="5" spans="1:11" s="82" customFormat="1" ht="18">
      <c r="A5" s="88" t="s">
        <v>5</v>
      </c>
      <c r="B5" s="90" t="s">
        <v>6</v>
      </c>
      <c r="C5" s="91" t="s">
        <v>7</v>
      </c>
      <c r="D5" s="89" t="s">
        <v>8</v>
      </c>
      <c r="E5" s="89"/>
      <c r="F5" s="143" t="s">
        <v>9</v>
      </c>
      <c r="G5" s="143"/>
      <c r="H5" s="144" t="s">
        <v>10</v>
      </c>
      <c r="I5" s="144"/>
      <c r="J5" s="144"/>
      <c r="K5" s="112"/>
    </row>
    <row r="6" spans="1:11" s="82" customFormat="1" ht="18">
      <c r="A6" s="88"/>
      <c r="B6" s="88"/>
      <c r="C6" s="88"/>
      <c r="D6" s="92"/>
      <c r="E6" s="88"/>
      <c r="F6" s="88"/>
      <c r="G6" s="88"/>
      <c r="H6" s="88"/>
      <c r="I6" s="88"/>
      <c r="J6" s="88"/>
    </row>
    <row r="7" spans="1:11" s="82" customFormat="1" ht="21.75" customHeight="1">
      <c r="A7" s="153" t="s">
        <v>11</v>
      </c>
      <c r="B7" s="145" t="s">
        <v>12</v>
      </c>
      <c r="C7" s="145" t="s">
        <v>13</v>
      </c>
      <c r="D7" s="145" t="s">
        <v>14</v>
      </c>
      <c r="E7" s="145"/>
      <c r="F7" s="145" t="s">
        <v>15</v>
      </c>
      <c r="G7" s="145"/>
      <c r="H7" s="145" t="s">
        <v>16</v>
      </c>
      <c r="I7" s="145" t="s">
        <v>17</v>
      </c>
      <c r="J7" s="157" t="s">
        <v>18</v>
      </c>
    </row>
    <row r="8" spans="1:11" s="82" customFormat="1" ht="20.25" customHeight="1">
      <c r="A8" s="154"/>
      <c r="B8" s="147"/>
      <c r="C8" s="147"/>
      <c r="D8" s="93" t="s">
        <v>19</v>
      </c>
      <c r="E8" s="94" t="s">
        <v>20</v>
      </c>
      <c r="F8" s="147"/>
      <c r="G8" s="147"/>
      <c r="H8" s="147"/>
      <c r="I8" s="147"/>
      <c r="J8" s="158"/>
    </row>
    <row r="9" spans="1:11" s="83" customFormat="1" ht="38.25" customHeight="1">
      <c r="A9" s="95"/>
      <c r="B9" s="155" t="s">
        <v>21</v>
      </c>
      <c r="C9" s="96"/>
      <c r="D9" s="97"/>
      <c r="E9" s="97"/>
      <c r="F9" s="159"/>
      <c r="G9" s="142"/>
      <c r="H9" s="98"/>
      <c r="I9" s="98"/>
      <c r="J9" s="113"/>
    </row>
    <row r="10" spans="1:11" s="83" customFormat="1" ht="38.25" customHeight="1">
      <c r="A10" s="95"/>
      <c r="B10" s="156"/>
      <c r="C10" s="96"/>
      <c r="D10" s="97"/>
      <c r="E10" s="97"/>
      <c r="F10" s="160"/>
      <c r="G10" s="161"/>
      <c r="H10" s="98"/>
      <c r="I10" s="98"/>
      <c r="J10" s="113"/>
    </row>
    <row r="11" spans="1:11" s="83" customFormat="1" ht="38.25" customHeight="1">
      <c r="A11" s="95"/>
      <c r="B11" s="156"/>
      <c r="C11" s="96"/>
      <c r="D11" s="97"/>
      <c r="E11" s="97"/>
      <c r="F11" s="159"/>
      <c r="G11" s="142"/>
      <c r="H11" s="98"/>
      <c r="I11" s="98"/>
      <c r="J11" s="113"/>
    </row>
    <row r="12" spans="1:11" s="83" customFormat="1" ht="21.75" customHeight="1">
      <c r="A12" s="95"/>
      <c r="B12" s="156"/>
      <c r="C12" s="96"/>
      <c r="D12" s="97"/>
      <c r="E12" s="97"/>
      <c r="F12" s="142"/>
      <c r="G12" s="142"/>
      <c r="H12" s="98"/>
      <c r="I12" s="98"/>
      <c r="J12" s="113"/>
    </row>
    <row r="13" spans="1:11" s="83" customFormat="1" ht="21.75" customHeight="1">
      <c r="A13" s="95"/>
      <c r="B13" s="156"/>
      <c r="C13" s="96"/>
      <c r="D13" s="97"/>
      <c r="E13" s="97"/>
      <c r="F13" s="142"/>
      <c r="G13" s="142"/>
      <c r="H13" s="98"/>
      <c r="I13" s="98"/>
      <c r="J13" s="113"/>
    </row>
    <row r="14" spans="1:11" s="83" customFormat="1" ht="21.75" customHeight="1">
      <c r="A14" s="95"/>
      <c r="B14" s="156"/>
      <c r="C14" s="96"/>
      <c r="D14" s="97"/>
      <c r="E14" s="97"/>
      <c r="F14" s="142"/>
      <c r="G14" s="142"/>
      <c r="H14" s="98"/>
      <c r="I14" s="98"/>
      <c r="J14" s="113"/>
    </row>
    <row r="15" spans="1:11" s="83" customFormat="1" ht="21.75" customHeight="1">
      <c r="A15" s="99" t="s">
        <v>22</v>
      </c>
      <c r="B15" s="148">
        <f>SUM(J9:J14)</f>
        <v>0</v>
      </c>
      <c r="C15" s="148"/>
      <c r="D15" s="148"/>
      <c r="E15" s="148"/>
      <c r="F15" s="148"/>
      <c r="G15" s="148"/>
      <c r="H15" s="148"/>
      <c r="I15" s="148"/>
      <c r="J15" s="149"/>
    </row>
    <row r="16" spans="1:11" s="83" customFormat="1" ht="18.75" customHeight="1">
      <c r="A16" s="150" t="s">
        <v>23</v>
      </c>
      <c r="B16" s="151"/>
      <c r="C16" s="151"/>
      <c r="D16" s="151"/>
      <c r="E16" s="151"/>
      <c r="F16" s="151"/>
      <c r="G16" s="151"/>
      <c r="H16" s="151"/>
      <c r="I16" s="151"/>
      <c r="J16" s="152"/>
    </row>
    <row r="17" spans="1:10" s="84" customFormat="1" ht="36.75" customHeight="1">
      <c r="A17" s="100" t="s">
        <v>24</v>
      </c>
      <c r="B17" s="101"/>
      <c r="C17" s="101"/>
      <c r="D17" s="102"/>
      <c r="E17" s="101" t="s">
        <v>25</v>
      </c>
      <c r="F17" s="101"/>
      <c r="G17" s="101"/>
      <c r="H17" s="101" t="s">
        <v>26</v>
      </c>
      <c r="I17" s="101"/>
      <c r="J17" s="114"/>
    </row>
    <row r="18" spans="1:10" s="84" customFormat="1" ht="36" customHeight="1">
      <c r="A18" s="103" t="s">
        <v>27</v>
      </c>
      <c r="B18" s="104"/>
      <c r="C18" s="104"/>
      <c r="D18" s="105"/>
      <c r="E18" s="104" t="s">
        <v>28</v>
      </c>
      <c r="F18" s="104"/>
      <c r="G18" s="104"/>
      <c r="H18" s="104"/>
      <c r="I18" s="104"/>
      <c r="J18" s="115"/>
    </row>
    <row r="19" spans="1:10" ht="36" customHeight="1">
      <c r="A19" s="106"/>
      <c r="B19" s="107"/>
      <c r="C19" s="107"/>
      <c r="D19" s="108"/>
      <c r="E19" s="107"/>
      <c r="F19" s="107"/>
      <c r="G19" s="107"/>
      <c r="H19" s="107"/>
      <c r="I19" s="107"/>
      <c r="J19" s="107"/>
    </row>
    <row r="20" spans="1:10" ht="17.25">
      <c r="A20" s="109"/>
      <c r="B20" s="109"/>
      <c r="C20" s="109"/>
      <c r="D20" s="110"/>
      <c r="E20" s="109"/>
      <c r="F20" s="109"/>
      <c r="G20" s="109"/>
      <c r="H20" s="109"/>
      <c r="I20" s="109"/>
      <c r="J20" s="109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8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" style="4" customWidth="1"/>
    <col min="2" max="2" width="16.5" style="2" customWidth="1"/>
    <col min="3" max="3" width="24.5" style="2" customWidth="1"/>
    <col min="4" max="7" width="6.5" style="4" customWidth="1"/>
    <col min="8" max="8" width="13.5" style="5" customWidth="1"/>
    <col min="9" max="9" width="18.5" style="5" customWidth="1"/>
    <col min="10" max="10" width="65.5" style="2" customWidth="1"/>
    <col min="11" max="16384" width="8.875" style="4"/>
  </cols>
  <sheetData>
    <row r="1" spans="1:23" s="1" customFormat="1" ht="26.25" customHeight="1">
      <c r="A1" s="6" t="s">
        <v>29</v>
      </c>
      <c r="B1" s="162" t="s">
        <v>30</v>
      </c>
      <c r="C1" s="162"/>
      <c r="D1" s="162"/>
      <c r="E1" s="162"/>
      <c r="F1" s="162"/>
      <c r="G1" s="162"/>
      <c r="H1" s="162"/>
      <c r="I1" s="162"/>
      <c r="J1" s="162"/>
    </row>
    <row r="2" spans="1:23" s="1" customFormat="1" ht="26.25" customHeight="1">
      <c r="A2" s="7" t="s">
        <v>31</v>
      </c>
      <c r="B2" s="163" t="s">
        <v>32</v>
      </c>
      <c r="C2" s="162"/>
      <c r="D2" s="162"/>
      <c r="E2" s="162"/>
      <c r="F2" s="162"/>
      <c r="G2" s="162"/>
      <c r="H2" s="162"/>
      <c r="I2" s="162"/>
      <c r="J2" s="162"/>
    </row>
    <row r="3" spans="1:23" s="1" customFormat="1" ht="26.25" customHeight="1">
      <c r="A3" s="7" t="s">
        <v>33</v>
      </c>
      <c r="B3" s="162" t="s">
        <v>34</v>
      </c>
      <c r="C3" s="162"/>
      <c r="D3" s="162"/>
      <c r="E3" s="162"/>
      <c r="F3" s="162"/>
      <c r="G3" s="162"/>
      <c r="H3" s="162"/>
      <c r="I3" s="162"/>
      <c r="J3" s="162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25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2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9" t="s">
        <v>41</v>
      </c>
      <c r="B7" s="170"/>
      <c r="C7" s="171"/>
      <c r="D7" s="164" t="s">
        <v>42</v>
      </c>
      <c r="E7" s="164"/>
      <c r="F7" s="164"/>
      <c r="G7" s="164"/>
      <c r="H7" s="164"/>
      <c r="I7" s="164"/>
      <c r="J7" s="167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72"/>
      <c r="B8" s="173"/>
      <c r="C8" s="174"/>
      <c r="D8" s="165" t="s">
        <v>44</v>
      </c>
      <c r="E8" s="165"/>
      <c r="F8" s="165"/>
      <c r="G8" s="165"/>
      <c r="H8" s="166" t="s">
        <v>45</v>
      </c>
      <c r="I8" s="166"/>
      <c r="J8" s="168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175"/>
      <c r="B9" s="176"/>
      <c r="C9" s="177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68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1.95" customHeight="1">
      <c r="A10" s="191" t="s">
        <v>50</v>
      </c>
      <c r="B10" s="178" t="s">
        <v>51</v>
      </c>
      <c r="C10" s="179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1.95" customHeight="1">
      <c r="A11" s="192"/>
      <c r="B11" s="178" t="s">
        <v>55</v>
      </c>
      <c r="C11" s="179"/>
      <c r="D11" s="14">
        <v>20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0" t="s">
        <v>56</v>
      </c>
      <c r="B12" s="181"/>
      <c r="C12" s="181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1.95" customHeight="1">
      <c r="A13" s="193"/>
      <c r="B13" s="182" t="s">
        <v>58</v>
      </c>
      <c r="C13" s="183"/>
      <c r="D13" s="19">
        <v>50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4000</v>
      </c>
      <c r="J13" s="47" t="s">
        <v>61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193"/>
      <c r="B14" s="182" t="s">
        <v>62</v>
      </c>
      <c r="C14" s="183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84" t="s">
        <v>63</v>
      </c>
      <c r="B15" s="185"/>
      <c r="C15" s="185"/>
      <c r="D15" s="12"/>
      <c r="E15" s="12"/>
      <c r="F15" s="12"/>
      <c r="G15" s="12"/>
      <c r="H15" s="12"/>
      <c r="I15" s="43">
        <f>SUM(I13:I14)</f>
        <v>4000</v>
      </c>
      <c r="J15" s="49"/>
    </row>
    <row r="16" spans="1:23" s="3" customFormat="1" ht="23.25" customHeight="1">
      <c r="A16" s="194" t="s">
        <v>64</v>
      </c>
      <c r="B16" s="186" t="s">
        <v>65</v>
      </c>
      <c r="C16" s="187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v>13000</v>
      </c>
      <c r="J16" s="51" t="s">
        <v>68</v>
      </c>
    </row>
    <row r="17" spans="1:10" s="3" customFormat="1" ht="23.25" customHeight="1">
      <c r="A17" s="195"/>
      <c r="B17" s="186" t="s">
        <v>69</v>
      </c>
      <c r="C17" s="187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84" t="s">
        <v>71</v>
      </c>
      <c r="B18" s="185"/>
      <c r="C18" s="185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95"/>
      <c r="B19" s="182" t="s">
        <v>72</v>
      </c>
      <c r="C19" s="183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95"/>
      <c r="B20" s="182" t="s">
        <v>76</v>
      </c>
      <c r="C20" s="183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95"/>
      <c r="B21" s="182" t="s">
        <v>78</v>
      </c>
      <c r="C21" s="183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>H21*F21*D21</f>
        <v>400</v>
      </c>
      <c r="J21" s="53" t="s">
        <v>80</v>
      </c>
    </row>
    <row r="22" spans="1:10" s="2" customFormat="1" ht="24" customHeight="1">
      <c r="A22" s="195"/>
      <c r="B22" s="182" t="s">
        <v>81</v>
      </c>
      <c r="C22" s="183"/>
      <c r="D22" s="24">
        <v>2</v>
      </c>
      <c r="E22" s="24" t="s">
        <v>82</v>
      </c>
      <c r="F22" s="24">
        <v>1</v>
      </c>
      <c r="G22" s="24" t="s">
        <v>60</v>
      </c>
      <c r="H22" s="25">
        <v>50</v>
      </c>
      <c r="I22" s="15">
        <v>100</v>
      </c>
      <c r="J22" s="53"/>
    </row>
    <row r="23" spans="1:10" s="2" customFormat="1" ht="24" customHeight="1">
      <c r="A23" s="195"/>
      <c r="B23" s="182" t="s">
        <v>83</v>
      </c>
      <c r="C23" s="183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v>100</v>
      </c>
      <c r="J23" s="53"/>
    </row>
    <row r="24" spans="1:10" s="2" customFormat="1" ht="24" customHeight="1">
      <c r="A24" s="195"/>
      <c r="B24" s="182" t="s">
        <v>85</v>
      </c>
      <c r="C24" s="183"/>
      <c r="D24" s="24">
        <v>10</v>
      </c>
      <c r="E24" s="24" t="s">
        <v>73</v>
      </c>
      <c r="F24" s="24">
        <v>1</v>
      </c>
      <c r="G24" s="24" t="s">
        <v>60</v>
      </c>
      <c r="H24" s="25">
        <v>100</v>
      </c>
      <c r="I24" s="15">
        <f>H24*F24*D24</f>
        <v>1000</v>
      </c>
      <c r="J24" s="53" t="s">
        <v>86</v>
      </c>
    </row>
    <row r="25" spans="1:10" s="2" customFormat="1" ht="24" customHeight="1">
      <c r="A25" s="195"/>
      <c r="B25" s="200" t="s">
        <v>87</v>
      </c>
      <c r="C25" s="201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95"/>
      <c r="B26" s="200" t="s">
        <v>89</v>
      </c>
      <c r="C26" s="201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95"/>
      <c r="B27" s="200" t="s">
        <v>91</v>
      </c>
      <c r="C27" s="201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84" t="s">
        <v>93</v>
      </c>
      <c r="B28" s="185"/>
      <c r="C28" s="185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196" t="s">
        <v>94</v>
      </c>
      <c r="B29" s="205" t="s">
        <v>95</v>
      </c>
      <c r="C29" s="205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197"/>
      <c r="B30" s="198" t="s">
        <v>97</v>
      </c>
      <c r="C30" s="199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197"/>
      <c r="B31" s="198" t="s">
        <v>94</v>
      </c>
      <c r="C31" s="199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197"/>
      <c r="B32" s="200" t="s">
        <v>99</v>
      </c>
      <c r="C32" s="201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202"/>
      <c r="C33" s="202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29558</v>
      </c>
      <c r="J34" s="57"/>
    </row>
    <row r="35" spans="1:10" s="2" customFormat="1">
      <c r="A35" s="203" t="s">
        <v>102</v>
      </c>
      <c r="B35" s="204"/>
      <c r="C35" s="204"/>
      <c r="D35" s="35"/>
      <c r="E35" s="36"/>
      <c r="F35" s="36"/>
      <c r="G35" s="36"/>
      <c r="H35" s="36"/>
      <c r="I35" s="58">
        <f>SUM(I34-I33)*10%</f>
        <v>2595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1929.1799999999998</v>
      </c>
      <c r="J36" s="59"/>
    </row>
    <row r="37" spans="1:10" s="2" customFormat="1" ht="23.25" customHeight="1">
      <c r="A37" s="188" t="s">
        <v>104</v>
      </c>
      <c r="B37" s="189"/>
      <c r="C37" s="190"/>
      <c r="D37" s="38"/>
      <c r="E37" s="39"/>
      <c r="F37" s="39"/>
      <c r="G37" s="39"/>
      <c r="H37" s="39"/>
      <c r="I37" s="60">
        <f>I34+I35+I36</f>
        <v>34082.18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10"/>
  <sheetViews>
    <sheetView workbookViewId="0">
      <selection activeCell="E11" sqref="E11"/>
    </sheetView>
  </sheetViews>
  <sheetFormatPr defaultColWidth="9" defaultRowHeight="14.25"/>
  <cols>
    <col min="2" max="2" width="35.5" customWidth="1"/>
    <col min="3" max="3" width="15.625" customWidth="1"/>
    <col min="4" max="4" width="11.875" customWidth="1"/>
  </cols>
  <sheetData>
    <row r="3" spans="2:4" ht="16.5">
      <c r="B3" s="75" t="s">
        <v>105</v>
      </c>
    </row>
    <row r="4" spans="2:4" ht="16.5">
      <c r="B4" s="75" t="s">
        <v>158</v>
      </c>
    </row>
    <row r="5" spans="2:4" ht="17.25">
      <c r="B5" s="75" t="s">
        <v>140</v>
      </c>
      <c r="C5" s="76"/>
    </row>
    <row r="6" spans="2:4" ht="16.5">
      <c r="B6" s="77" t="s">
        <v>106</v>
      </c>
    </row>
    <row r="7" spans="2:4" ht="16.5">
      <c r="B7" s="207" t="s">
        <v>41</v>
      </c>
      <c r="C7" s="78" t="s">
        <v>107</v>
      </c>
      <c r="D7" s="79">
        <f>大区区域会!I30</f>
        <v>118487.6</v>
      </c>
    </row>
    <row r="8" spans="2:4" ht="16.5">
      <c r="B8" s="208"/>
      <c r="C8" s="78" t="s">
        <v>159</v>
      </c>
      <c r="D8" s="79">
        <f>大区区域会!I45</f>
        <v>10010</v>
      </c>
    </row>
    <row r="9" spans="2:4" ht="15">
      <c r="B9" s="206" t="s">
        <v>108</v>
      </c>
      <c r="C9" s="206"/>
      <c r="D9" s="80">
        <f>SUM(D7:D8)</f>
        <v>128497.60000000001</v>
      </c>
    </row>
    <row r="10" spans="2:4" ht="15">
      <c r="B10" s="206" t="s">
        <v>109</v>
      </c>
      <c r="C10" s="206"/>
      <c r="D10" s="81">
        <f>D9*1.06</f>
        <v>136207.45600000001</v>
      </c>
    </row>
  </sheetData>
  <mergeCells count="3">
    <mergeCell ref="B9:C9"/>
    <mergeCell ref="B10:C10"/>
    <mergeCell ref="B7:B8"/>
  </mergeCells>
  <phoneticPr fontId="18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showGridLines="0" tabSelected="1" zoomScaleNormal="58" workbookViewId="0">
      <selection activeCell="H24" sqref="H24"/>
    </sheetView>
  </sheetViews>
  <sheetFormatPr defaultColWidth="8.875" defaultRowHeight="16.5"/>
  <cols>
    <col min="1" max="1" width="15.875" style="4" customWidth="1"/>
    <col min="2" max="2" width="15.125" style="2" customWidth="1"/>
    <col min="3" max="3" width="35.375" style="2" customWidth="1"/>
    <col min="4" max="7" width="6.5" style="4" customWidth="1"/>
    <col min="8" max="8" width="18.375" style="5" customWidth="1"/>
    <col min="9" max="9" width="18.5" style="5" customWidth="1"/>
    <col min="10" max="10" width="74.625" style="2" customWidth="1"/>
    <col min="11" max="16384" width="8.875" style="4"/>
  </cols>
  <sheetData>
    <row r="1" spans="1:10" s="1" customFormat="1" ht="15" customHeight="1">
      <c r="A1" s="41" t="s">
        <v>33</v>
      </c>
      <c r="B1" s="63" t="s">
        <v>144</v>
      </c>
      <c r="C1" s="63"/>
      <c r="D1" s="64"/>
      <c r="E1" s="64"/>
      <c r="F1" s="65"/>
      <c r="G1" s="65"/>
      <c r="H1" s="65"/>
      <c r="I1" s="65">
        <f>I32</f>
        <v>125596.856</v>
      </c>
      <c r="J1" s="73"/>
    </row>
    <row r="2" spans="1:10" s="1" customFormat="1" ht="15" customHeight="1">
      <c r="A2" s="41" t="s">
        <v>35</v>
      </c>
      <c r="B2" s="63" t="s">
        <v>146</v>
      </c>
      <c r="C2" s="63"/>
      <c r="D2" s="66"/>
      <c r="E2" s="66"/>
      <c r="F2" s="67"/>
      <c r="G2" s="67"/>
      <c r="H2" s="67"/>
      <c r="I2" s="67"/>
      <c r="J2" s="71"/>
    </row>
    <row r="3" spans="1:10" s="1" customFormat="1" ht="15" customHeight="1">
      <c r="A3" s="41" t="s">
        <v>37</v>
      </c>
      <c r="B3" s="63" t="s">
        <v>145</v>
      </c>
      <c r="C3" s="63"/>
      <c r="D3" s="64"/>
      <c r="E3" s="64"/>
      <c r="F3" s="68"/>
      <c r="G3" s="68"/>
      <c r="H3" s="68"/>
      <c r="I3" s="68"/>
      <c r="J3" s="72"/>
    </row>
    <row r="4" spans="1:10" s="1" customFormat="1" ht="21.95" customHeight="1" thickBot="1">
      <c r="A4" s="41" t="s">
        <v>39</v>
      </c>
      <c r="B4" s="123" t="s">
        <v>137</v>
      </c>
      <c r="C4" s="123"/>
      <c r="D4" s="64"/>
      <c r="E4" s="64"/>
      <c r="F4" s="65"/>
      <c r="G4" s="65"/>
      <c r="H4" s="65"/>
      <c r="I4" s="65"/>
      <c r="J4" s="124"/>
    </row>
    <row r="5" spans="1:10" ht="16.5" customHeight="1">
      <c r="A5" s="218" t="s">
        <v>41</v>
      </c>
      <c r="B5" s="219"/>
      <c r="C5" s="220"/>
      <c r="D5" s="209" t="s">
        <v>42</v>
      </c>
      <c r="E5" s="210"/>
      <c r="F5" s="210"/>
      <c r="G5" s="210"/>
      <c r="H5" s="210"/>
      <c r="I5" s="211"/>
      <c r="J5" s="130" t="s">
        <v>43</v>
      </c>
    </row>
    <row r="6" spans="1:10" s="2" customFormat="1" ht="16.5" customHeight="1">
      <c r="A6" s="221"/>
      <c r="B6" s="222"/>
      <c r="C6" s="223"/>
      <c r="D6" s="137" t="s">
        <v>44</v>
      </c>
      <c r="E6" s="137"/>
      <c r="F6" s="137"/>
      <c r="G6" s="137"/>
      <c r="H6" s="138" t="s">
        <v>45</v>
      </c>
      <c r="I6" s="138"/>
      <c r="J6" s="131"/>
    </row>
    <row r="7" spans="1:10" s="2" customFormat="1" ht="16.5" customHeight="1">
      <c r="A7" s="224"/>
      <c r="B7" s="225"/>
      <c r="C7" s="226"/>
      <c r="D7" s="137" t="s">
        <v>46</v>
      </c>
      <c r="E7" s="137" t="s">
        <v>47</v>
      </c>
      <c r="F7" s="137" t="s">
        <v>46</v>
      </c>
      <c r="G7" s="137" t="s">
        <v>47</v>
      </c>
      <c r="H7" s="138" t="s">
        <v>48</v>
      </c>
      <c r="I7" s="138" t="s">
        <v>49</v>
      </c>
      <c r="J7" s="131"/>
    </row>
    <row r="8" spans="1:10" s="2" customFormat="1" ht="21.95" customHeight="1">
      <c r="A8" s="213" t="s">
        <v>110</v>
      </c>
      <c r="B8" s="212" t="s">
        <v>111</v>
      </c>
      <c r="C8" s="212"/>
      <c r="D8" s="19">
        <v>137</v>
      </c>
      <c r="E8" s="19" t="s">
        <v>59</v>
      </c>
      <c r="F8" s="19">
        <v>1</v>
      </c>
      <c r="G8" s="19" t="s">
        <v>60</v>
      </c>
      <c r="H8" s="20">
        <v>120</v>
      </c>
      <c r="I8" s="15">
        <f>H8*F8*D8</f>
        <v>16440</v>
      </c>
      <c r="J8" s="47" t="s">
        <v>112</v>
      </c>
    </row>
    <row r="9" spans="1:10" s="2" customFormat="1" ht="21.95" customHeight="1">
      <c r="A9" s="213"/>
      <c r="B9" s="212" t="s">
        <v>147</v>
      </c>
      <c r="C9" s="212"/>
      <c r="D9" s="19">
        <v>2</v>
      </c>
      <c r="E9" s="19" t="s">
        <v>150</v>
      </c>
      <c r="F9" s="19">
        <v>1</v>
      </c>
      <c r="G9" s="19" t="s">
        <v>60</v>
      </c>
      <c r="H9" s="20">
        <v>1388</v>
      </c>
      <c r="I9" s="15">
        <f t="shared" ref="I9:I12" si="0">H9*F9*D9</f>
        <v>2776</v>
      </c>
      <c r="J9" s="47"/>
    </row>
    <row r="10" spans="1:10" s="2" customFormat="1" ht="21.95" customHeight="1">
      <c r="A10" s="213"/>
      <c r="B10" s="212" t="s">
        <v>113</v>
      </c>
      <c r="C10" s="212"/>
      <c r="D10" s="19">
        <v>14</v>
      </c>
      <c r="E10" s="19" t="s">
        <v>114</v>
      </c>
      <c r="F10" s="19">
        <v>1</v>
      </c>
      <c r="G10" s="19" t="s">
        <v>60</v>
      </c>
      <c r="H10" s="20">
        <v>1800</v>
      </c>
      <c r="I10" s="15">
        <f t="shared" si="0"/>
        <v>25200</v>
      </c>
      <c r="J10" s="47" t="s">
        <v>115</v>
      </c>
    </row>
    <row r="11" spans="1:10" s="2" customFormat="1" ht="21.95" customHeight="1">
      <c r="A11" s="213"/>
      <c r="B11" s="212" t="s">
        <v>148</v>
      </c>
      <c r="C11" s="212"/>
      <c r="D11" s="19">
        <v>20</v>
      </c>
      <c r="E11" s="19" t="s">
        <v>149</v>
      </c>
      <c r="F11" s="19">
        <v>1</v>
      </c>
      <c r="G11" s="19" t="s">
        <v>60</v>
      </c>
      <c r="H11" s="20">
        <v>600</v>
      </c>
      <c r="I11" s="15">
        <f t="shared" si="0"/>
        <v>12000</v>
      </c>
      <c r="J11" s="47"/>
    </row>
    <row r="12" spans="1:10" s="2" customFormat="1" ht="21.95" customHeight="1">
      <c r="A12" s="213"/>
      <c r="B12" s="212" t="s">
        <v>165</v>
      </c>
      <c r="C12" s="212"/>
      <c r="D12" s="69">
        <v>1</v>
      </c>
      <c r="E12" s="69" t="s">
        <v>138</v>
      </c>
      <c r="F12" s="69">
        <v>1</v>
      </c>
      <c r="G12" s="69" t="s">
        <v>143</v>
      </c>
      <c r="H12" s="70">
        <v>7000</v>
      </c>
      <c r="I12" s="15">
        <f t="shared" si="0"/>
        <v>7000</v>
      </c>
      <c r="J12" s="47"/>
    </row>
    <row r="13" spans="1:10" s="2" customFormat="1" ht="16.5" customHeight="1">
      <c r="A13" s="184" t="s">
        <v>63</v>
      </c>
      <c r="B13" s="185"/>
      <c r="C13" s="185"/>
      <c r="D13" s="121"/>
      <c r="E13" s="121"/>
      <c r="F13" s="121"/>
      <c r="G13" s="121"/>
      <c r="H13" s="121"/>
      <c r="I13" s="43">
        <f>SUM(I8:I12)</f>
        <v>63416</v>
      </c>
      <c r="J13" s="49"/>
    </row>
    <row r="14" spans="1:10" s="2" customFormat="1" ht="21.95" customHeight="1">
      <c r="A14" s="213" t="s">
        <v>116</v>
      </c>
      <c r="B14" s="212" t="s">
        <v>117</v>
      </c>
      <c r="C14" s="212"/>
      <c r="D14" s="19"/>
      <c r="E14" s="19"/>
      <c r="F14" s="19"/>
      <c r="G14" s="19" t="s">
        <v>53</v>
      </c>
      <c r="H14" s="20">
        <v>550</v>
      </c>
      <c r="I14" s="15"/>
      <c r="J14" s="47" t="s">
        <v>139</v>
      </c>
    </row>
    <row r="15" spans="1:10" s="2" customFormat="1" ht="21.95" customHeight="1">
      <c r="A15" s="213"/>
      <c r="B15" s="212" t="s">
        <v>119</v>
      </c>
      <c r="C15" s="212"/>
      <c r="D15" s="19"/>
      <c r="E15" s="19"/>
      <c r="F15" s="19"/>
      <c r="G15" s="19" t="s">
        <v>53</v>
      </c>
      <c r="H15" s="20">
        <v>550</v>
      </c>
      <c r="I15" s="15"/>
      <c r="J15" s="47" t="s">
        <v>118</v>
      </c>
    </row>
    <row r="16" spans="1:10" s="2" customFormat="1" ht="16.5" customHeight="1">
      <c r="A16" s="184" t="s">
        <v>120</v>
      </c>
      <c r="B16" s="185"/>
      <c r="C16" s="185"/>
      <c r="D16" s="121"/>
      <c r="E16" s="121"/>
      <c r="F16" s="121"/>
      <c r="G16" s="121"/>
      <c r="H16" s="121"/>
      <c r="I16" s="43">
        <f>SUM(I14:I15)</f>
        <v>0</v>
      </c>
      <c r="J16" s="49"/>
    </row>
    <row r="17" spans="1:10" s="62" customFormat="1" ht="33.950000000000003" customHeight="1">
      <c r="A17" s="214" t="s">
        <v>65</v>
      </c>
      <c r="B17" s="215" t="s">
        <v>121</v>
      </c>
      <c r="C17" s="215"/>
      <c r="D17" s="69">
        <v>1</v>
      </c>
      <c r="E17" s="69" t="s">
        <v>66</v>
      </c>
      <c r="F17" s="69">
        <v>1</v>
      </c>
      <c r="G17" s="69" t="s">
        <v>67</v>
      </c>
      <c r="H17" s="70">
        <v>30000</v>
      </c>
      <c r="I17" s="74">
        <f>H17*F17*D17</f>
        <v>30000</v>
      </c>
      <c r="J17" s="132" t="s">
        <v>141</v>
      </c>
    </row>
    <row r="18" spans="1:10" s="62" customFormat="1" ht="33.950000000000003" customHeight="1">
      <c r="A18" s="214"/>
      <c r="B18" s="215" t="s">
        <v>142</v>
      </c>
      <c r="C18" s="215"/>
      <c r="D18" s="69">
        <v>1</v>
      </c>
      <c r="E18" s="69" t="s">
        <v>138</v>
      </c>
      <c r="F18" s="69">
        <v>1</v>
      </c>
      <c r="G18" s="69" t="s">
        <v>143</v>
      </c>
      <c r="H18" s="70">
        <v>4500</v>
      </c>
      <c r="I18" s="74">
        <f>H18*F18*D18</f>
        <v>4500</v>
      </c>
      <c r="J18" s="132"/>
    </row>
    <row r="19" spans="1:10" s="2" customFormat="1" ht="16.5" customHeight="1">
      <c r="A19" s="184" t="s">
        <v>71</v>
      </c>
      <c r="B19" s="185"/>
      <c r="C19" s="185"/>
      <c r="D19" s="121"/>
      <c r="E19" s="121"/>
      <c r="F19" s="121"/>
      <c r="G19" s="121"/>
      <c r="H19" s="121"/>
      <c r="I19" s="43">
        <f>SUM(I17:I18)</f>
        <v>34500</v>
      </c>
      <c r="J19" s="49"/>
    </row>
    <row r="20" spans="1:10" s="2" customFormat="1" ht="24" customHeight="1">
      <c r="A20" s="194"/>
      <c r="B20" s="212" t="s">
        <v>122</v>
      </c>
      <c r="C20" s="212"/>
      <c r="D20" s="19">
        <v>2</v>
      </c>
      <c r="E20" s="19" t="s">
        <v>73</v>
      </c>
      <c r="F20" s="19">
        <v>1</v>
      </c>
      <c r="G20" s="19" t="s">
        <v>60</v>
      </c>
      <c r="H20" s="25">
        <v>200</v>
      </c>
      <c r="I20" s="15">
        <f>H20*F20*D20</f>
        <v>400</v>
      </c>
      <c r="J20" s="47" t="s">
        <v>123</v>
      </c>
    </row>
    <row r="21" spans="1:10" s="2" customFormat="1" ht="24" customHeight="1">
      <c r="A21" s="195"/>
      <c r="B21" s="182" t="s">
        <v>166</v>
      </c>
      <c r="C21" s="183"/>
      <c r="D21" s="19">
        <v>1</v>
      </c>
      <c r="E21" s="19" t="s">
        <v>156</v>
      </c>
      <c r="F21" s="19">
        <v>3</v>
      </c>
      <c r="G21" s="19" t="s">
        <v>138</v>
      </c>
      <c r="H21" s="25">
        <v>0</v>
      </c>
      <c r="I21" s="15">
        <f>H21*F21*D21</f>
        <v>0</v>
      </c>
      <c r="J21" s="47"/>
    </row>
    <row r="22" spans="1:10" s="2" customFormat="1" ht="24" customHeight="1">
      <c r="A22" s="232"/>
      <c r="B22" s="212" t="s">
        <v>162</v>
      </c>
      <c r="C22" s="212"/>
      <c r="D22" s="19">
        <v>1</v>
      </c>
      <c r="E22" s="19"/>
      <c r="F22" s="19">
        <v>1</v>
      </c>
      <c r="G22" s="19"/>
      <c r="H22" s="25">
        <v>2500</v>
      </c>
      <c r="I22" s="15">
        <f t="shared" ref="I22" si="1">H22*F22*D22</f>
        <v>2500</v>
      </c>
      <c r="J22" s="47" t="s">
        <v>164</v>
      </c>
    </row>
    <row r="23" spans="1:10" s="2" customFormat="1" ht="24" customHeight="1">
      <c r="A23" s="184" t="s">
        <v>93</v>
      </c>
      <c r="B23" s="185"/>
      <c r="C23" s="185"/>
      <c r="D23" s="121"/>
      <c r="E23" s="121"/>
      <c r="F23" s="121"/>
      <c r="G23" s="121"/>
      <c r="H23" s="121"/>
      <c r="I23" s="43">
        <f>SUM(I20:I22)</f>
        <v>2900</v>
      </c>
      <c r="J23" s="49"/>
    </row>
    <row r="24" spans="1:10" s="2" customFormat="1" ht="24" customHeight="1">
      <c r="A24" s="231" t="s">
        <v>94</v>
      </c>
      <c r="B24" s="205" t="s">
        <v>124</v>
      </c>
      <c r="C24" s="205"/>
      <c r="D24" s="120">
        <v>2</v>
      </c>
      <c r="E24" s="120" t="s">
        <v>59</v>
      </c>
      <c r="F24" s="120">
        <v>1</v>
      </c>
      <c r="G24" s="120" t="s">
        <v>60</v>
      </c>
      <c r="H24" s="27">
        <v>1200</v>
      </c>
      <c r="I24" s="27">
        <f>H24*F24*D24</f>
        <v>2400</v>
      </c>
      <c r="J24" s="230" t="s">
        <v>125</v>
      </c>
    </row>
    <row r="25" spans="1:10" s="2" customFormat="1" ht="24" customHeight="1">
      <c r="A25" s="231"/>
      <c r="B25" s="205" t="s">
        <v>126</v>
      </c>
      <c r="C25" s="205"/>
      <c r="D25" s="120">
        <v>1</v>
      </c>
      <c r="E25" s="120" t="s">
        <v>52</v>
      </c>
      <c r="F25" s="120">
        <v>3</v>
      </c>
      <c r="G25" s="120" t="s">
        <v>53</v>
      </c>
      <c r="H25" s="27">
        <v>500</v>
      </c>
      <c r="I25" s="27">
        <f>H25*F25*D25</f>
        <v>1500</v>
      </c>
      <c r="J25" s="230"/>
    </row>
    <row r="26" spans="1:10" s="2" customFormat="1" ht="24" customHeight="1">
      <c r="A26" s="231"/>
      <c r="B26" s="205" t="s">
        <v>127</v>
      </c>
      <c r="C26" s="205"/>
      <c r="D26" s="120">
        <v>2</v>
      </c>
      <c r="E26" s="120" t="s">
        <v>59</v>
      </c>
      <c r="F26" s="120">
        <v>3</v>
      </c>
      <c r="G26" s="120" t="s">
        <v>66</v>
      </c>
      <c r="H26" s="27">
        <v>500</v>
      </c>
      <c r="I26" s="27">
        <f>H26*F26*D26</f>
        <v>3000</v>
      </c>
      <c r="J26" s="230"/>
    </row>
    <row r="27" spans="1:10" s="2" customFormat="1" ht="24" customHeight="1">
      <c r="A27" s="119" t="s">
        <v>100</v>
      </c>
      <c r="B27" s="227"/>
      <c r="C27" s="227"/>
      <c r="D27" s="125"/>
      <c r="E27" s="125"/>
      <c r="F27" s="125"/>
      <c r="G27" s="125"/>
      <c r="H27" s="126"/>
      <c r="I27" s="43">
        <f>SUM(I24:I26)</f>
        <v>6900</v>
      </c>
      <c r="J27" s="49"/>
    </row>
    <row r="28" spans="1:10" s="2" customFormat="1" ht="24" customHeight="1">
      <c r="A28" s="133" t="s">
        <v>128</v>
      </c>
      <c r="B28" s="122"/>
      <c r="C28" s="122"/>
      <c r="D28" s="127"/>
      <c r="E28" s="127"/>
      <c r="F28" s="127"/>
      <c r="G28" s="127"/>
      <c r="H28" s="127"/>
      <c r="I28" s="56">
        <f>I13+I19+I23+I27+I16</f>
        <v>107716</v>
      </c>
      <c r="J28" s="57"/>
    </row>
    <row r="29" spans="1:10" s="2" customFormat="1">
      <c r="A29" s="133" t="s">
        <v>129</v>
      </c>
      <c r="B29" s="122"/>
      <c r="C29" s="122"/>
      <c r="D29" s="127"/>
      <c r="E29" s="127"/>
      <c r="F29" s="127"/>
      <c r="G29" s="127"/>
      <c r="H29" s="127"/>
      <c r="I29" s="56">
        <f>I28*0.1</f>
        <v>10771.6</v>
      </c>
      <c r="J29" s="57"/>
    </row>
    <row r="30" spans="1:10" s="2" customFormat="1">
      <c r="A30" s="133" t="s">
        <v>130</v>
      </c>
      <c r="B30" s="122"/>
      <c r="C30" s="122"/>
      <c r="D30" s="127"/>
      <c r="E30" s="127"/>
      <c r="F30" s="127"/>
      <c r="G30" s="127"/>
      <c r="H30" s="127"/>
      <c r="I30" s="56">
        <f>I28+I29</f>
        <v>118487.6</v>
      </c>
      <c r="J30" s="57"/>
    </row>
    <row r="31" spans="1:10" s="2" customFormat="1">
      <c r="A31" s="134" t="s">
        <v>131</v>
      </c>
      <c r="B31" s="128"/>
      <c r="C31" s="128"/>
      <c r="D31" s="129"/>
      <c r="E31" s="129"/>
      <c r="F31" s="129"/>
      <c r="G31" s="129"/>
      <c r="H31" s="129"/>
      <c r="I31" s="58">
        <f>I30*6%</f>
        <v>7109.2560000000003</v>
      </c>
      <c r="J31" s="59"/>
    </row>
    <row r="32" spans="1:10" s="2" customFormat="1" ht="21.75" thickBot="1">
      <c r="A32" s="216" t="s">
        <v>132</v>
      </c>
      <c r="B32" s="217"/>
      <c r="C32" s="217"/>
      <c r="D32" s="135"/>
      <c r="E32" s="135"/>
      <c r="F32" s="135"/>
      <c r="G32" s="135"/>
      <c r="H32" s="135"/>
      <c r="I32" s="136">
        <f>I30+I31</f>
        <v>125596.856</v>
      </c>
      <c r="J32" s="61"/>
    </row>
    <row r="33" spans="1:10" s="2" customFormat="1">
      <c r="A33" s="6"/>
      <c r="B33" s="40"/>
      <c r="C33" s="40"/>
      <c r="D33" s="41"/>
      <c r="E33" s="41"/>
      <c r="F33" s="41"/>
      <c r="G33" s="41"/>
      <c r="H33" s="41" t="s">
        <v>152</v>
      </c>
      <c r="I33" s="5">
        <f>I30/200</f>
        <v>592.43799999999999</v>
      </c>
    </row>
    <row r="34" spans="1:10" s="2" customFormat="1">
      <c r="A34" s="6"/>
      <c r="B34" s="40"/>
      <c r="C34" s="40"/>
      <c r="D34" s="41"/>
      <c r="E34" s="41"/>
      <c r="F34" s="41"/>
      <c r="G34" s="41"/>
      <c r="H34" s="41"/>
      <c r="I34" s="5"/>
    </row>
    <row r="35" spans="1:10" ht="16.5" customHeight="1">
      <c r="A35" s="116"/>
      <c r="B35" s="117"/>
      <c r="C35" s="117"/>
      <c r="D35" s="116"/>
      <c r="E35" s="116"/>
      <c r="F35" s="116"/>
      <c r="G35" s="116"/>
      <c r="H35" s="118"/>
      <c r="I35" s="118"/>
      <c r="J35" s="117"/>
    </row>
    <row r="36" spans="1:10" ht="16.5" customHeight="1" thickBot="1">
      <c r="A36" s="116"/>
      <c r="B36" s="117"/>
      <c r="C36" s="117"/>
      <c r="D36" s="116"/>
      <c r="E36" s="116"/>
      <c r="F36" s="116"/>
      <c r="G36" s="116"/>
      <c r="H36" s="118"/>
      <c r="I36" s="118"/>
      <c r="J36" s="117"/>
    </row>
    <row r="37" spans="1:10">
      <c r="A37" s="218" t="s">
        <v>41</v>
      </c>
      <c r="B37" s="219"/>
      <c r="C37" s="220"/>
      <c r="D37" s="209" t="s">
        <v>42</v>
      </c>
      <c r="E37" s="210"/>
      <c r="F37" s="210"/>
      <c r="G37" s="210"/>
      <c r="H37" s="210"/>
      <c r="I37" s="211"/>
      <c r="J37" s="130" t="s">
        <v>43</v>
      </c>
    </row>
    <row r="38" spans="1:10">
      <c r="A38" s="221"/>
      <c r="B38" s="222"/>
      <c r="C38" s="223"/>
      <c r="D38" s="137" t="s">
        <v>44</v>
      </c>
      <c r="E38" s="137"/>
      <c r="F38" s="137"/>
      <c r="G38" s="137"/>
      <c r="H38" s="138" t="s">
        <v>45</v>
      </c>
      <c r="I38" s="138"/>
      <c r="J38" s="131"/>
    </row>
    <row r="39" spans="1:10">
      <c r="A39" s="224"/>
      <c r="B39" s="225"/>
      <c r="C39" s="226"/>
      <c r="D39" s="137" t="s">
        <v>46</v>
      </c>
      <c r="E39" s="137" t="s">
        <v>47</v>
      </c>
      <c r="F39" s="137" t="s">
        <v>46</v>
      </c>
      <c r="G39" s="137" t="s">
        <v>47</v>
      </c>
      <c r="H39" s="138" t="s">
        <v>48</v>
      </c>
      <c r="I39" s="138" t="s">
        <v>49</v>
      </c>
      <c r="J39" s="131"/>
    </row>
    <row r="40" spans="1:10">
      <c r="A40" s="228" t="s">
        <v>153</v>
      </c>
      <c r="B40" s="212" t="s">
        <v>154</v>
      </c>
      <c r="C40" s="212"/>
      <c r="D40" s="19">
        <v>3</v>
      </c>
      <c r="E40" s="19" t="s">
        <v>155</v>
      </c>
      <c r="F40" s="19">
        <v>1</v>
      </c>
      <c r="G40" s="19" t="s">
        <v>138</v>
      </c>
      <c r="H40" s="140">
        <v>2000</v>
      </c>
      <c r="I40" s="141">
        <f t="shared" ref="I40:I41" si="2">H40*F40*D40</f>
        <v>6000</v>
      </c>
      <c r="J40" s="47"/>
    </row>
    <row r="41" spans="1:10">
      <c r="A41" s="229"/>
      <c r="B41" s="212" t="s">
        <v>157</v>
      </c>
      <c r="C41" s="212"/>
      <c r="D41" s="19">
        <v>1</v>
      </c>
      <c r="E41" s="19" t="s">
        <v>156</v>
      </c>
      <c r="F41" s="19">
        <v>1</v>
      </c>
      <c r="G41" s="19" t="s">
        <v>138</v>
      </c>
      <c r="H41" s="140">
        <v>3000</v>
      </c>
      <c r="I41" s="141">
        <f t="shared" si="2"/>
        <v>3000</v>
      </c>
      <c r="J41" s="47" t="s">
        <v>161</v>
      </c>
    </row>
    <row r="42" spans="1:10" s="2" customFormat="1" ht="24" customHeight="1">
      <c r="A42" s="229"/>
      <c r="B42" s="212" t="s">
        <v>160</v>
      </c>
      <c r="C42" s="212"/>
      <c r="D42" s="19">
        <v>1</v>
      </c>
      <c r="E42" s="19" t="s">
        <v>151</v>
      </c>
      <c r="F42" s="19">
        <v>1</v>
      </c>
      <c r="G42" s="19" t="s">
        <v>138</v>
      </c>
      <c r="H42" s="140">
        <v>100</v>
      </c>
      <c r="I42" s="141">
        <f>H42*F42*D42</f>
        <v>100</v>
      </c>
      <c r="J42" s="47" t="s">
        <v>163</v>
      </c>
    </row>
    <row r="43" spans="1:10" s="2" customFormat="1" ht="24" customHeight="1">
      <c r="A43" s="133" t="s">
        <v>128</v>
      </c>
      <c r="B43" s="139"/>
      <c r="C43" s="139"/>
      <c r="D43" s="127"/>
      <c r="E43" s="127"/>
      <c r="F43" s="127"/>
      <c r="G43" s="127"/>
      <c r="H43" s="127"/>
      <c r="I43" s="56">
        <f>SUM(I40:I42)</f>
        <v>9100</v>
      </c>
      <c r="J43" s="57"/>
    </row>
    <row r="44" spans="1:10">
      <c r="A44" s="133" t="s">
        <v>129</v>
      </c>
      <c r="B44" s="139"/>
      <c r="C44" s="139"/>
      <c r="D44" s="127"/>
      <c r="E44" s="127"/>
      <c r="F44" s="127"/>
      <c r="G44" s="127"/>
      <c r="H44" s="127"/>
      <c r="I44" s="56">
        <f>I43*0.1</f>
        <v>910</v>
      </c>
      <c r="J44" s="57"/>
    </row>
    <row r="45" spans="1:10" s="2" customFormat="1">
      <c r="A45" s="133" t="s">
        <v>130</v>
      </c>
      <c r="B45" s="139"/>
      <c r="C45" s="139"/>
      <c r="D45" s="127"/>
      <c r="E45" s="127"/>
      <c r="F45" s="127"/>
      <c r="G45" s="127"/>
      <c r="H45" s="127"/>
      <c r="I45" s="56">
        <f>I43+I44</f>
        <v>10010</v>
      </c>
      <c r="J45" s="57"/>
    </row>
    <row r="46" spans="1:10" s="2" customFormat="1">
      <c r="A46" s="134" t="s">
        <v>131</v>
      </c>
      <c r="B46" s="128"/>
      <c r="C46" s="128"/>
      <c r="D46" s="129"/>
      <c r="E46" s="129"/>
      <c r="F46" s="129"/>
      <c r="G46" s="129"/>
      <c r="H46" s="129"/>
      <c r="I46" s="58">
        <f>I45*6%</f>
        <v>600.6</v>
      </c>
      <c r="J46" s="59"/>
    </row>
    <row r="47" spans="1:10" s="2" customFormat="1" ht="21.75" thickBot="1">
      <c r="A47" s="216" t="s">
        <v>132</v>
      </c>
      <c r="B47" s="217"/>
      <c r="C47" s="217"/>
      <c r="D47" s="135"/>
      <c r="E47" s="135"/>
      <c r="F47" s="135"/>
      <c r="G47" s="135"/>
      <c r="H47" s="135"/>
      <c r="I47" s="136">
        <f>I45+I46</f>
        <v>10610.6</v>
      </c>
      <c r="J47" s="61"/>
    </row>
    <row r="48" spans="1:10" s="2" customFormat="1">
      <c r="A48" s="4"/>
      <c r="D48" s="4"/>
      <c r="E48" s="4"/>
      <c r="F48" s="4"/>
      <c r="G48" s="4"/>
      <c r="H48" s="5"/>
      <c r="I48" s="5"/>
    </row>
    <row r="49" spans="1:9" s="2" customFormat="1">
      <c r="A49" s="4"/>
      <c r="D49" s="4"/>
      <c r="E49" s="4"/>
      <c r="F49" s="4"/>
      <c r="G49" s="4"/>
      <c r="H49" s="5"/>
      <c r="I49" s="5"/>
    </row>
  </sheetData>
  <mergeCells count="36">
    <mergeCell ref="J24:J26"/>
    <mergeCell ref="A14:A15"/>
    <mergeCell ref="A24:A26"/>
    <mergeCell ref="B24:C24"/>
    <mergeCell ref="B25:C25"/>
    <mergeCell ref="B26:C26"/>
    <mergeCell ref="B14:C14"/>
    <mergeCell ref="B15:C15"/>
    <mergeCell ref="A16:C16"/>
    <mergeCell ref="B17:C17"/>
    <mergeCell ref="A19:C19"/>
    <mergeCell ref="B20:C20"/>
    <mergeCell ref="A23:C23"/>
    <mergeCell ref="A20:A22"/>
    <mergeCell ref="A47:C47"/>
    <mergeCell ref="A37:C39"/>
    <mergeCell ref="A5:C7"/>
    <mergeCell ref="B42:C42"/>
    <mergeCell ref="B27:C27"/>
    <mergeCell ref="A32:C32"/>
    <mergeCell ref="A40:A42"/>
    <mergeCell ref="D5:I5"/>
    <mergeCell ref="B40:C40"/>
    <mergeCell ref="B41:C41"/>
    <mergeCell ref="B8:C8"/>
    <mergeCell ref="B10:C10"/>
    <mergeCell ref="A13:C13"/>
    <mergeCell ref="A8:A12"/>
    <mergeCell ref="B12:C12"/>
    <mergeCell ref="B11:C11"/>
    <mergeCell ref="B9:C9"/>
    <mergeCell ref="B21:C21"/>
    <mergeCell ref="D37:I37"/>
    <mergeCell ref="B22:C22"/>
    <mergeCell ref="A17:A18"/>
    <mergeCell ref="B18:C18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5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8"/>
  <sheetViews>
    <sheetView workbookViewId="0">
      <selection activeCell="B3" sqref="B3:J3"/>
    </sheetView>
  </sheetViews>
  <sheetFormatPr defaultColWidth="8.875" defaultRowHeight="16.5"/>
  <cols>
    <col min="1" max="1" width="19" style="4" customWidth="1"/>
    <col min="2" max="2" width="16.5" style="2" customWidth="1"/>
    <col min="3" max="3" width="24.5" style="2" customWidth="1"/>
    <col min="4" max="7" width="6.5" style="4" customWidth="1"/>
    <col min="8" max="8" width="13.5" style="5" customWidth="1"/>
    <col min="9" max="9" width="18.5" style="5" customWidth="1"/>
    <col min="10" max="10" width="65.5" style="2" customWidth="1"/>
    <col min="11" max="16384" width="8.875" style="4"/>
  </cols>
  <sheetData>
    <row r="1" spans="1:23" s="1" customFormat="1" ht="26.25" customHeight="1">
      <c r="A1" s="6" t="s">
        <v>29</v>
      </c>
      <c r="B1" s="162" t="s">
        <v>30</v>
      </c>
      <c r="C1" s="162"/>
      <c r="D1" s="162"/>
      <c r="E1" s="162"/>
      <c r="F1" s="162"/>
      <c r="G1" s="162"/>
      <c r="H1" s="162"/>
      <c r="I1" s="162"/>
      <c r="J1" s="162"/>
    </row>
    <row r="2" spans="1:23" s="1" customFormat="1" ht="26.25" customHeight="1">
      <c r="A2" s="7" t="s">
        <v>31</v>
      </c>
      <c r="B2" s="163" t="s">
        <v>32</v>
      </c>
      <c r="C2" s="162"/>
      <c r="D2" s="162"/>
      <c r="E2" s="162"/>
      <c r="F2" s="162"/>
      <c r="G2" s="162"/>
      <c r="H2" s="162"/>
      <c r="I2" s="162"/>
      <c r="J2" s="162"/>
    </row>
    <row r="3" spans="1:23" s="1" customFormat="1" ht="26.25" customHeight="1">
      <c r="A3" s="7" t="s">
        <v>33</v>
      </c>
      <c r="B3" s="162" t="s">
        <v>133</v>
      </c>
      <c r="C3" s="162"/>
      <c r="D3" s="162"/>
      <c r="E3" s="162"/>
      <c r="F3" s="162"/>
      <c r="G3" s="162"/>
      <c r="H3" s="162"/>
      <c r="I3" s="162"/>
      <c r="J3" s="162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25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25" customHeight="1">
      <c r="A6" s="7" t="s">
        <v>39</v>
      </c>
      <c r="B6" s="11" t="s">
        <v>134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9" t="s">
        <v>41</v>
      </c>
      <c r="B7" s="170"/>
      <c r="C7" s="171"/>
      <c r="D7" s="164" t="s">
        <v>42</v>
      </c>
      <c r="E7" s="164"/>
      <c r="F7" s="164"/>
      <c r="G7" s="164"/>
      <c r="H7" s="164"/>
      <c r="I7" s="164"/>
      <c r="J7" s="167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72"/>
      <c r="B8" s="173"/>
      <c r="C8" s="174"/>
      <c r="D8" s="165" t="s">
        <v>44</v>
      </c>
      <c r="E8" s="165"/>
      <c r="F8" s="165"/>
      <c r="G8" s="165"/>
      <c r="H8" s="166" t="s">
        <v>45</v>
      </c>
      <c r="I8" s="166"/>
      <c r="J8" s="168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175"/>
      <c r="B9" s="176"/>
      <c r="C9" s="177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68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1.95" customHeight="1">
      <c r="A10" s="191" t="s">
        <v>50</v>
      </c>
      <c r="B10" s="178" t="s">
        <v>51</v>
      </c>
      <c r="C10" s="179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1.95" customHeight="1">
      <c r="A11" s="192"/>
      <c r="B11" s="178" t="s">
        <v>55</v>
      </c>
      <c r="C11" s="179"/>
      <c r="D11" s="14">
        <v>50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0" t="s">
        <v>56</v>
      </c>
      <c r="B12" s="181"/>
      <c r="C12" s="181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1.95" customHeight="1">
      <c r="A13" s="193"/>
      <c r="B13" s="182" t="s">
        <v>58</v>
      </c>
      <c r="C13" s="183"/>
      <c r="D13" s="19">
        <v>100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8000</v>
      </c>
      <c r="J13" s="47" t="s">
        <v>135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193"/>
      <c r="B14" s="182" t="s">
        <v>62</v>
      </c>
      <c r="C14" s="183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84" t="s">
        <v>63</v>
      </c>
      <c r="B15" s="185"/>
      <c r="C15" s="185"/>
      <c r="D15" s="12"/>
      <c r="E15" s="12"/>
      <c r="F15" s="12"/>
      <c r="G15" s="12"/>
      <c r="H15" s="12"/>
      <c r="I15" s="43">
        <f>SUM(I13:I14)</f>
        <v>8000</v>
      </c>
      <c r="J15" s="49"/>
    </row>
    <row r="16" spans="1:23" s="3" customFormat="1" ht="23.25" customHeight="1">
      <c r="A16" s="194" t="s">
        <v>64</v>
      </c>
      <c r="B16" s="186" t="s">
        <v>65</v>
      </c>
      <c r="C16" s="187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f>H16*F16*D16</f>
        <v>13000</v>
      </c>
      <c r="J16" s="51" t="s">
        <v>68</v>
      </c>
    </row>
    <row r="17" spans="1:10" s="3" customFormat="1" ht="23.25" customHeight="1">
      <c r="A17" s="195"/>
      <c r="B17" s="186" t="s">
        <v>136</v>
      </c>
      <c r="C17" s="187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84" t="s">
        <v>71</v>
      </c>
      <c r="B18" s="185"/>
      <c r="C18" s="185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95"/>
      <c r="B19" s="182" t="s">
        <v>72</v>
      </c>
      <c r="C19" s="183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95"/>
      <c r="B20" s="182" t="s">
        <v>76</v>
      </c>
      <c r="C20" s="183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95"/>
      <c r="B21" s="182" t="s">
        <v>78</v>
      </c>
      <c r="C21" s="183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 t="shared" ref="I21:I24" si="0">H21*F21*D21</f>
        <v>400</v>
      </c>
      <c r="J21" s="53" t="s">
        <v>80</v>
      </c>
    </row>
    <row r="22" spans="1:10" s="2" customFormat="1" ht="24" customHeight="1">
      <c r="A22" s="195"/>
      <c r="B22" s="182" t="s">
        <v>85</v>
      </c>
      <c r="C22" s="183"/>
      <c r="D22" s="24">
        <v>10</v>
      </c>
      <c r="E22" s="24" t="s">
        <v>73</v>
      </c>
      <c r="F22" s="24">
        <v>1</v>
      </c>
      <c r="G22" s="24" t="s">
        <v>60</v>
      </c>
      <c r="H22" s="25">
        <v>100</v>
      </c>
      <c r="I22" s="15">
        <f t="shared" si="0"/>
        <v>1000</v>
      </c>
      <c r="J22" s="53" t="s">
        <v>86</v>
      </c>
    </row>
    <row r="23" spans="1:10" s="2" customFormat="1" ht="24" customHeight="1">
      <c r="A23" s="195"/>
      <c r="B23" s="182" t="s">
        <v>83</v>
      </c>
      <c r="C23" s="183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f t="shared" si="0"/>
        <v>100</v>
      </c>
      <c r="J23" s="53"/>
    </row>
    <row r="24" spans="1:10" s="2" customFormat="1" ht="24" customHeight="1">
      <c r="A24" s="195"/>
      <c r="B24" s="182" t="s">
        <v>81</v>
      </c>
      <c r="C24" s="183"/>
      <c r="D24" s="24">
        <v>2</v>
      </c>
      <c r="E24" s="24" t="s">
        <v>82</v>
      </c>
      <c r="F24" s="24">
        <v>1</v>
      </c>
      <c r="G24" s="24" t="s">
        <v>60</v>
      </c>
      <c r="H24" s="25">
        <v>50</v>
      </c>
      <c r="I24" s="15">
        <f t="shared" si="0"/>
        <v>100</v>
      </c>
      <c r="J24" s="53"/>
    </row>
    <row r="25" spans="1:10" s="2" customFormat="1" ht="24" customHeight="1">
      <c r="A25" s="195"/>
      <c r="B25" s="200" t="s">
        <v>87</v>
      </c>
      <c r="C25" s="201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95"/>
      <c r="B26" s="200" t="s">
        <v>89</v>
      </c>
      <c r="C26" s="201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95"/>
      <c r="B27" s="200" t="s">
        <v>91</v>
      </c>
      <c r="C27" s="201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84" t="s">
        <v>93</v>
      </c>
      <c r="B28" s="185"/>
      <c r="C28" s="185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196" t="s">
        <v>94</v>
      </c>
      <c r="B29" s="205" t="s">
        <v>95</v>
      </c>
      <c r="C29" s="205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197"/>
      <c r="B30" s="198" t="s">
        <v>97</v>
      </c>
      <c r="C30" s="199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197"/>
      <c r="B31" s="198" t="s">
        <v>94</v>
      </c>
      <c r="C31" s="199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197"/>
      <c r="B32" s="200" t="s">
        <v>99</v>
      </c>
      <c r="C32" s="201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202"/>
      <c r="C33" s="202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33558</v>
      </c>
      <c r="J34" s="57"/>
    </row>
    <row r="35" spans="1:10" s="2" customFormat="1">
      <c r="A35" s="203" t="s">
        <v>102</v>
      </c>
      <c r="B35" s="204"/>
      <c r="C35" s="204"/>
      <c r="D35" s="35"/>
      <c r="E35" s="36"/>
      <c r="F35" s="36"/>
      <c r="G35" s="36"/>
      <c r="H35" s="36"/>
      <c r="I35" s="58">
        <f>SUM(I34-I33)*10%</f>
        <v>2995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2193.1799999999998</v>
      </c>
      <c r="J36" s="59"/>
    </row>
    <row r="37" spans="1:10" s="2" customFormat="1" ht="23.25" customHeight="1">
      <c r="A37" s="188" t="s">
        <v>104</v>
      </c>
      <c r="B37" s="189"/>
      <c r="C37" s="190"/>
      <c r="D37" s="38"/>
      <c r="E37" s="39"/>
      <c r="F37" s="39"/>
      <c r="G37" s="39"/>
      <c r="H37" s="39"/>
      <c r="I37" s="60">
        <f>I34+I35+I36</f>
        <v>38746.18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华山国际酒店二区报价 </vt:lpstr>
      <vt:lpstr>汇总</vt:lpstr>
      <vt:lpstr>大区区域会</vt:lpstr>
      <vt:lpstr>华山国际酒店八区报价</vt:lpstr>
      <vt:lpstr>大区区域会!Print_Area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naomi</cp:lastModifiedBy>
  <cp:lastPrinted>2021-04-19T05:57:00Z</cp:lastPrinted>
  <dcterms:created xsi:type="dcterms:W3CDTF">2002-04-12T02:22:00Z</dcterms:created>
  <dcterms:modified xsi:type="dcterms:W3CDTF">2021-06-15T02:54:26Z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95A83BA41274478A9378A12ABBA99A3E</vt:lpwstr>
  </property>
</Properties>
</file>