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inXF\Desktop\2019安斯泰来\安斯泰来-西安-0308\报价结算\"/>
    </mc:Choice>
  </mc:AlternateContent>
  <bookViews>
    <workbookView xWindow="0" yWindow="0" windowWidth="25600" windowHeight="12210"/>
  </bookViews>
  <sheets>
    <sheet name="分账金额" sheetId="13" r:id="rId1"/>
    <sheet name="结算" sheetId="1" r:id="rId2"/>
    <sheet name="市场部" sheetId="4" r:id="rId3"/>
    <sheet name="东北大区" sheetId="5" r:id="rId4"/>
    <sheet name="华北大区" sheetId="6" r:id="rId5"/>
    <sheet name="华东大区" sheetId="7" r:id="rId6"/>
    <sheet name="华南大区" sheetId="8" r:id="rId7"/>
    <sheet name="华西大区" sheetId="9" r:id="rId8"/>
    <sheet name="华中大区" sheetId="10" r:id="rId9"/>
    <sheet name="京津大区" sheetId="11" r:id="rId10"/>
    <sheet name="分账明细" sheetId="12" r:id="rId11"/>
  </sheets>
  <definedNames>
    <definedName name="_xlnm.Print_Area" localSheetId="1">结算!$A$1:$O$105</definedName>
    <definedName name="_xlnm.Print_Titles" localSheetId="1">结算!$1:$7</definedName>
    <definedName name="Pro">#REF!</definedName>
    <definedName name="Proactiv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5" i="4" l="1"/>
  <c r="M55" i="1"/>
  <c r="N72" i="4" l="1"/>
  <c r="N71" i="4"/>
  <c r="M70" i="4"/>
  <c r="N70" i="4" s="1"/>
  <c r="N69" i="4"/>
  <c r="M40" i="4"/>
  <c r="M70" i="1" l="1"/>
  <c r="M40" i="1"/>
  <c r="W66" i="12" l="1"/>
  <c r="V66" i="12"/>
  <c r="V64" i="12"/>
  <c r="V35" i="12"/>
  <c r="V9" i="12"/>
  <c r="V8" i="12"/>
  <c r="M55" i="10" l="1"/>
  <c r="M59" i="10"/>
  <c r="M55" i="9"/>
  <c r="M59" i="9"/>
  <c r="M55" i="8"/>
  <c r="N59" i="4"/>
  <c r="M59" i="4"/>
  <c r="M59" i="1" l="1"/>
  <c r="J10" i="13" l="1"/>
  <c r="I10" i="13"/>
  <c r="G10" i="13"/>
  <c r="F10" i="13"/>
  <c r="E10" i="13"/>
  <c r="D10" i="13"/>
  <c r="C10" i="13"/>
  <c r="B10" i="13"/>
  <c r="K10" i="13" s="1"/>
  <c r="I9" i="13"/>
  <c r="F9" i="13"/>
  <c r="E9" i="13"/>
  <c r="C9" i="13"/>
  <c r="B9" i="13"/>
  <c r="I8" i="13"/>
  <c r="F8" i="13"/>
  <c r="E8" i="13"/>
  <c r="C8" i="13"/>
  <c r="B8" i="13"/>
  <c r="I7" i="13"/>
  <c r="F7" i="13"/>
  <c r="E7" i="13"/>
  <c r="C7" i="13"/>
  <c r="B7" i="13"/>
  <c r="K6" i="13"/>
  <c r="J6" i="13"/>
  <c r="G6" i="13"/>
  <c r="B6" i="13"/>
  <c r="J4" i="13"/>
  <c r="G4" i="13"/>
  <c r="C4" i="13"/>
  <c r="B4" i="13"/>
  <c r="K4" i="13" s="1"/>
  <c r="N99" i="11"/>
  <c r="N99" i="10"/>
  <c r="N99" i="9"/>
  <c r="N99" i="8"/>
  <c r="M96" i="11" l="1"/>
  <c r="M95" i="11" l="1"/>
  <c r="N95" i="11" s="1"/>
  <c r="M96" i="10"/>
  <c r="M95" i="10"/>
  <c r="A134" i="1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N98" i="11"/>
  <c r="N97" i="11"/>
  <c r="N96" i="11"/>
  <c r="N92" i="11"/>
  <c r="N91" i="11"/>
  <c r="N82" i="11"/>
  <c r="N81" i="11"/>
  <c r="N80" i="11"/>
  <c r="N79" i="11"/>
  <c r="N75" i="11"/>
  <c r="N74" i="11"/>
  <c r="N73" i="11"/>
  <c r="N72" i="11"/>
  <c r="N71" i="11"/>
  <c r="N70" i="11"/>
  <c r="N69" i="11"/>
  <c r="N68" i="11"/>
  <c r="N67" i="11"/>
  <c r="N66" i="11"/>
  <c r="N65" i="11"/>
  <c r="N61" i="11"/>
  <c r="N60" i="11"/>
  <c r="N59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0" i="11"/>
  <c r="N39" i="11"/>
  <c r="N38" i="11"/>
  <c r="N37" i="11"/>
  <c r="N36" i="11"/>
  <c r="N41" i="11" s="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A134" i="10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N98" i="10"/>
  <c r="N97" i="10"/>
  <c r="N96" i="10"/>
  <c r="N95" i="10"/>
  <c r="N92" i="10"/>
  <c r="N91" i="10"/>
  <c r="N82" i="10"/>
  <c r="N81" i="10"/>
  <c r="N80" i="10"/>
  <c r="N79" i="10"/>
  <c r="N75" i="10"/>
  <c r="N74" i="10"/>
  <c r="N73" i="10"/>
  <c r="N72" i="10"/>
  <c r="N71" i="10"/>
  <c r="N70" i="10"/>
  <c r="N69" i="10"/>
  <c r="N68" i="10"/>
  <c r="N67" i="10"/>
  <c r="N66" i="10"/>
  <c r="N65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0" i="10"/>
  <c r="N39" i="10"/>
  <c r="N38" i="10"/>
  <c r="N37" i="10"/>
  <c r="N36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76" i="11" l="1"/>
  <c r="N83" i="11"/>
  <c r="N62" i="11"/>
  <c r="N33" i="11"/>
  <c r="N62" i="10"/>
  <c r="D9" i="13" s="1"/>
  <c r="N84" i="11"/>
  <c r="J87" i="11" s="1"/>
  <c r="N87" i="11" s="1"/>
  <c r="N88" i="11" s="1"/>
  <c r="N41" i="10"/>
  <c r="N33" i="10"/>
  <c r="N76" i="10"/>
  <c r="N83" i="10"/>
  <c r="N100" i="11"/>
  <c r="N100" i="10"/>
  <c r="M95" i="9"/>
  <c r="A134" i="9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N98" i="9"/>
  <c r="N97" i="9"/>
  <c r="N96" i="9"/>
  <c r="N95" i="9"/>
  <c r="N91" i="9"/>
  <c r="N92" i="9" s="1"/>
  <c r="N82" i="9"/>
  <c r="N81" i="9"/>
  <c r="N80" i="9"/>
  <c r="N79" i="9"/>
  <c r="N75" i="9"/>
  <c r="N74" i="9"/>
  <c r="N73" i="9"/>
  <c r="N72" i="9"/>
  <c r="N71" i="9"/>
  <c r="N70" i="9"/>
  <c r="N69" i="9"/>
  <c r="N68" i="9"/>
  <c r="N67" i="9"/>
  <c r="N66" i="9"/>
  <c r="N65" i="9"/>
  <c r="N76" i="9" s="1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0" i="9"/>
  <c r="N39" i="9"/>
  <c r="N38" i="9"/>
  <c r="N37" i="9"/>
  <c r="N41" i="9" s="1"/>
  <c r="N36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33" i="9" s="1"/>
  <c r="M96" i="8"/>
  <c r="M95" i="8"/>
  <c r="A135" i="8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34" i="8"/>
  <c r="N98" i="8"/>
  <c r="N97" i="8"/>
  <c r="N96" i="8"/>
  <c r="N95" i="8"/>
  <c r="N91" i="8"/>
  <c r="N92" i="8" s="1"/>
  <c r="N82" i="8"/>
  <c r="N81" i="8"/>
  <c r="N80" i="8"/>
  <c r="N79" i="8"/>
  <c r="N75" i="8"/>
  <c r="N74" i="8"/>
  <c r="N73" i="8"/>
  <c r="N72" i="8"/>
  <c r="N71" i="8"/>
  <c r="N70" i="8"/>
  <c r="N69" i="8"/>
  <c r="N68" i="8"/>
  <c r="N67" i="8"/>
  <c r="N66" i="8"/>
  <c r="N65" i="8"/>
  <c r="N76" i="8" s="1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0" i="8"/>
  <c r="N39" i="8"/>
  <c r="N38" i="8"/>
  <c r="N37" i="8"/>
  <c r="N36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33" i="8" s="1"/>
  <c r="A134" i="7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N98" i="7"/>
  <c r="N97" i="7"/>
  <c r="N96" i="7"/>
  <c r="N95" i="7"/>
  <c r="N92" i="7"/>
  <c r="N91" i="7"/>
  <c r="N82" i="7"/>
  <c r="N81" i="7"/>
  <c r="N80" i="7"/>
  <c r="N79" i="7"/>
  <c r="N83" i="7" s="1"/>
  <c r="N75" i="7"/>
  <c r="N74" i="7"/>
  <c r="N73" i="7"/>
  <c r="N72" i="7"/>
  <c r="N71" i="7"/>
  <c r="N70" i="7"/>
  <c r="N69" i="7"/>
  <c r="N68" i="7"/>
  <c r="N67" i="7"/>
  <c r="N66" i="7"/>
  <c r="N65" i="7"/>
  <c r="N76" i="7" s="1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62" i="7" s="1"/>
  <c r="N40" i="7"/>
  <c r="N39" i="7"/>
  <c r="N38" i="7"/>
  <c r="N37" i="7"/>
  <c r="N36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A134" i="6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N98" i="6"/>
  <c r="N97" i="6"/>
  <c r="N96" i="6"/>
  <c r="N95" i="6"/>
  <c r="N91" i="6"/>
  <c r="N92" i="6" s="1"/>
  <c r="N82" i="6"/>
  <c r="N81" i="6"/>
  <c r="N80" i="6"/>
  <c r="N79" i="6"/>
  <c r="N83" i="6" s="1"/>
  <c r="N75" i="6"/>
  <c r="N74" i="6"/>
  <c r="N73" i="6"/>
  <c r="N72" i="6"/>
  <c r="N71" i="6"/>
  <c r="N70" i="6"/>
  <c r="N69" i="6"/>
  <c r="N68" i="6"/>
  <c r="N67" i="6"/>
  <c r="N66" i="6"/>
  <c r="N65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0" i="6"/>
  <c r="N39" i="6"/>
  <c r="N38" i="6"/>
  <c r="N37" i="6"/>
  <c r="N36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33" i="6" s="1"/>
  <c r="A134" i="5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N98" i="5"/>
  <c r="N97" i="5"/>
  <c r="N96" i="5"/>
  <c r="N95" i="5"/>
  <c r="N91" i="5"/>
  <c r="N92" i="5" s="1"/>
  <c r="N82" i="5"/>
  <c r="N81" i="5"/>
  <c r="N80" i="5"/>
  <c r="N79" i="5"/>
  <c r="N75" i="5"/>
  <c r="N74" i="5"/>
  <c r="N73" i="5"/>
  <c r="N72" i="5"/>
  <c r="N71" i="5"/>
  <c r="N70" i="5"/>
  <c r="N69" i="5"/>
  <c r="N68" i="5"/>
  <c r="N67" i="5"/>
  <c r="N66" i="5"/>
  <c r="N65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0" i="5"/>
  <c r="N39" i="5"/>
  <c r="N38" i="5"/>
  <c r="N37" i="5"/>
  <c r="N36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M96" i="4"/>
  <c r="N96" i="4" s="1"/>
  <c r="M95" i="4"/>
  <c r="N95" i="4" s="1"/>
  <c r="N99" i="4" s="1"/>
  <c r="N98" i="4"/>
  <c r="N97" i="4"/>
  <c r="N91" i="4"/>
  <c r="N92" i="4" s="1"/>
  <c r="H3" i="13" s="1"/>
  <c r="N82" i="4"/>
  <c r="N81" i="4"/>
  <c r="N80" i="4"/>
  <c r="N79" i="4"/>
  <c r="N75" i="4"/>
  <c r="N74" i="4"/>
  <c r="N73" i="4"/>
  <c r="N68" i="4"/>
  <c r="N67" i="4"/>
  <c r="N66" i="4"/>
  <c r="N65" i="4"/>
  <c r="N61" i="4"/>
  <c r="N60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0" i="4"/>
  <c r="M39" i="4"/>
  <c r="N39" i="4" s="1"/>
  <c r="M38" i="4"/>
  <c r="N38" i="4" s="1"/>
  <c r="N37" i="4"/>
  <c r="N36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41" i="4" l="1"/>
  <c r="C3" i="13" s="1"/>
  <c r="N62" i="8"/>
  <c r="D7" i="13" s="1"/>
  <c r="N62" i="9"/>
  <c r="D8" i="13" s="1"/>
  <c r="N83" i="8"/>
  <c r="N33" i="7"/>
  <c r="N76" i="4"/>
  <c r="E3" i="13" s="1"/>
  <c r="J103" i="11"/>
  <c r="N103" i="11" s="1"/>
  <c r="N104" i="11" s="1"/>
  <c r="N84" i="10"/>
  <c r="J87" i="10" s="1"/>
  <c r="N87" i="10" s="1"/>
  <c r="N83" i="9"/>
  <c r="N100" i="9"/>
  <c r="N83" i="4"/>
  <c r="F3" i="13" s="1"/>
  <c r="N41" i="8"/>
  <c r="N84" i="8"/>
  <c r="N100" i="8"/>
  <c r="N41" i="7"/>
  <c r="N84" i="7" s="1"/>
  <c r="J87" i="7" s="1"/>
  <c r="N87" i="7" s="1"/>
  <c r="N88" i="7" s="1"/>
  <c r="N99" i="7"/>
  <c r="N100" i="7" s="1"/>
  <c r="N62" i="6"/>
  <c r="N41" i="6"/>
  <c r="C5" i="13" s="1"/>
  <c r="N62" i="5"/>
  <c r="N76" i="6"/>
  <c r="N84" i="6" s="1"/>
  <c r="N99" i="6"/>
  <c r="N100" i="6" s="1"/>
  <c r="N83" i="5"/>
  <c r="N76" i="5"/>
  <c r="N41" i="5"/>
  <c r="N33" i="5"/>
  <c r="N99" i="5"/>
  <c r="N100" i="5" s="1"/>
  <c r="N62" i="4"/>
  <c r="D3" i="13" s="1"/>
  <c r="N33" i="4"/>
  <c r="B3" i="13" s="1"/>
  <c r="N100" i="4"/>
  <c r="I3" i="13" s="1"/>
  <c r="M96" i="1"/>
  <c r="M95" i="1"/>
  <c r="N88" i="10" l="1"/>
  <c r="J103" i="10" s="1"/>
  <c r="N103" i="10" s="1"/>
  <c r="G9" i="13"/>
  <c r="N84" i="9"/>
  <c r="J87" i="9" s="1"/>
  <c r="N87" i="9" s="1"/>
  <c r="N84" i="4"/>
  <c r="J87" i="4" s="1"/>
  <c r="N87" i="4" s="1"/>
  <c r="J87" i="8"/>
  <c r="N87" i="8" s="1"/>
  <c r="J103" i="7"/>
  <c r="N103" i="7" s="1"/>
  <c r="N104" i="7" s="1"/>
  <c r="N84" i="5"/>
  <c r="J87" i="5" s="1"/>
  <c r="N87" i="5" s="1"/>
  <c r="N88" i="5" s="1"/>
  <c r="J87" i="6"/>
  <c r="N87" i="6" s="1"/>
  <c r="N88" i="6" l="1"/>
  <c r="J103" i="6" s="1"/>
  <c r="N103" i="6" s="1"/>
  <c r="G5" i="13"/>
  <c r="N104" i="10"/>
  <c r="J9" i="13"/>
  <c r="K9" i="13" s="1"/>
  <c r="N88" i="9"/>
  <c r="J103" i="9" s="1"/>
  <c r="N103" i="9" s="1"/>
  <c r="G8" i="13"/>
  <c r="N88" i="8"/>
  <c r="J103" i="8" s="1"/>
  <c r="N103" i="8" s="1"/>
  <c r="G7" i="13"/>
  <c r="N88" i="4"/>
  <c r="J103" i="4" s="1"/>
  <c r="N103" i="4" s="1"/>
  <c r="G3" i="13"/>
  <c r="J103" i="5"/>
  <c r="N103" i="5" s="1"/>
  <c r="N104" i="5" s="1"/>
  <c r="N104" i="6" l="1"/>
  <c r="J5" i="13"/>
  <c r="K5" i="13" s="1"/>
  <c r="N104" i="9"/>
  <c r="J8" i="13"/>
  <c r="K8" i="13" s="1"/>
  <c r="N104" i="8"/>
  <c r="J7" i="13"/>
  <c r="K7" i="13" s="1"/>
  <c r="N104" i="4"/>
  <c r="J3" i="13"/>
  <c r="K3" i="13" s="1"/>
  <c r="M39" i="1"/>
  <c r="M38" i="1"/>
  <c r="A134" i="1" l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N98" i="1"/>
  <c r="N97" i="1"/>
  <c r="N96" i="1"/>
  <c r="N95" i="1"/>
  <c r="N91" i="1"/>
  <c r="N92" i="1" s="1"/>
  <c r="H2" i="13" s="1"/>
  <c r="N82" i="1"/>
  <c r="N81" i="1"/>
  <c r="N80" i="1"/>
  <c r="N79" i="1"/>
  <c r="N75" i="1"/>
  <c r="N74" i="1"/>
  <c r="N73" i="1"/>
  <c r="N72" i="1"/>
  <c r="N71" i="1"/>
  <c r="N70" i="1"/>
  <c r="N69" i="1"/>
  <c r="N68" i="1"/>
  <c r="N67" i="1"/>
  <c r="N66" i="1"/>
  <c r="N65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0" i="1"/>
  <c r="N39" i="1"/>
  <c r="N38" i="1"/>
  <c r="N37" i="1"/>
  <c r="N36" i="1"/>
  <c r="N41" i="1" s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9" i="1" l="1"/>
  <c r="N100" i="1" s="1"/>
  <c r="I2" i="13" s="1"/>
  <c r="N76" i="1"/>
  <c r="E2" i="13" s="1"/>
  <c r="C2" i="13"/>
  <c r="N33" i="1"/>
  <c r="B2" i="13" s="1"/>
  <c r="N83" i="1"/>
  <c r="F2" i="13" s="1"/>
  <c r="N62" i="1"/>
  <c r="D2" i="13" s="1"/>
  <c r="N84" i="1" l="1"/>
  <c r="J87" i="1" l="1"/>
  <c r="N87" i="1" s="1"/>
  <c r="N88" i="1" l="1"/>
  <c r="J103" i="1" s="1"/>
  <c r="N103" i="1" s="1"/>
  <c r="G2" i="13"/>
  <c r="N104" i="1" l="1"/>
  <c r="J2" i="13"/>
  <c r="K2" i="13" s="1"/>
</calcChain>
</file>

<file path=xl/sharedStrings.xml><?xml version="1.0" encoding="utf-8"?>
<sst xmlns="http://schemas.openxmlformats.org/spreadsheetml/2006/main" count="4920" uniqueCount="627">
  <si>
    <t>会议名称：</t>
    <phoneticPr fontId="0" type="noConversion"/>
  </si>
  <si>
    <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</si>
  <si>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>供应商名称：</t>
  </si>
  <si>
    <t>会议类型：</t>
  </si>
  <si>
    <t xml:space="preserve"> 参加人数：</t>
  </si>
  <si>
    <t>联系人/电话：</t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</si>
  <si>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</si>
  <si>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</si>
  <si>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</si>
  <si>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</si>
  <si>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</si>
  <si>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</si>
  <si>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  <phoneticPr fontId="0" type="noConversion"/>
  </si>
  <si>
    <t>内容</t>
  </si>
  <si>
    <t>数量</t>
    <phoneticPr fontId="0" type="noConversion"/>
  </si>
  <si>
    <t>天数</t>
    <phoneticPr fontId="0" type="noConversion"/>
  </si>
  <si>
    <t>单位</t>
    <phoneticPr fontId="0" type="noConversion"/>
  </si>
  <si>
    <t>单价</t>
  </si>
  <si>
    <t>小计</t>
  </si>
  <si>
    <t>备注</t>
  </si>
  <si>
    <t>A</t>
  </si>
  <si>
    <t>酒店</t>
  </si>
  <si>
    <t>A-1</t>
  </si>
  <si>
    <t>普通大床房</t>
  </si>
  <si>
    <t>月</t>
  </si>
  <si>
    <t>日</t>
  </si>
  <si>
    <t>晚</t>
  </si>
  <si>
    <t>间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</si>
  <si>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</si>
  <si>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</si>
  <si>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</si>
  <si>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</si>
  <si>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</si>
  <si>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</si>
  <si>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</si>
  <si>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</si>
  <si>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</si>
  <si>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</si>
  <si>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使用人数、摆放桌型以及层高等要求</t>
  </si>
  <si>
    <t>场/天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</si>
  <si>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</si>
  <si>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</si>
  <si>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</si>
  <si>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</si>
  <si>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</si>
  <si>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</si>
  <si>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</si>
  <si>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</si>
  <si>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</si>
  <si>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</si>
  <si>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</si>
  <si>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</si>
  <si>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</si>
  <si>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</si>
  <si>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</si>
  <si>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</si>
  <si>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</si>
  <si>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</si>
  <si>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</si>
  <si>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</si>
  <si>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</si>
  <si>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</si>
  <si>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</si>
  <si>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餐</t>
  </si>
  <si>
    <t>人</t>
  </si>
  <si>
    <t>B-2</t>
  </si>
  <si>
    <t>午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</si>
  <si>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</si>
  <si>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</si>
  <si>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</si>
  <si>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</si>
  <si>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</si>
  <si>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</si>
  <si>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</si>
  <si>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</si>
  <si>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t>Buick GL8商务车</t>
  </si>
  <si>
    <t>辆/趟</t>
    <phoneticPr fontId="0" type="noConversion"/>
  </si>
  <si>
    <t>数量为预估，可调整</t>
  </si>
  <si>
    <t>4座帕萨特或别克</t>
  </si>
  <si>
    <t>22座空调车（考斯特/其他品牌）</t>
  </si>
  <si>
    <t>33座空调车（金龙/大宇/现代）</t>
  </si>
  <si>
    <t>其他，45座空调车</t>
  </si>
  <si>
    <t>C-2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</si>
  <si>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包车</t>
    </r>
  </si>
  <si>
    <t>辆/天</t>
    <phoneticPr fontId="0" type="noConversion"/>
  </si>
  <si>
    <t>C-3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</si>
  <si>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会议地外出用餐使用车辆</t>
    </r>
  </si>
  <si>
    <t>C-4</t>
  </si>
  <si>
    <t>高铁或动车票</t>
  </si>
  <si>
    <r>
      <t xml:space="preserve">从 </t>
    </r>
    <r>
      <rPr>
        <u/>
        <sz val="9"/>
        <color rgb="FFC00000"/>
        <rFont val="宋体"/>
        <family val="3"/>
        <charset val="134"/>
      </rPr>
      <t>****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  <r>
      <rPr>
        <u/>
        <sz val="9"/>
        <color rgb="FFC00000"/>
        <rFont val="宋体"/>
        <family val="3"/>
        <charset val="134"/>
      </rPr>
      <t>****</t>
    </r>
  </si>
  <si>
    <t>座</t>
  </si>
  <si>
    <t>人/单程</t>
    <phoneticPr fontId="0" type="noConversion"/>
  </si>
  <si>
    <t>数量</t>
  </si>
  <si>
    <t>D</t>
  </si>
  <si>
    <t>其他费用</t>
  </si>
  <si>
    <t>D-1</t>
  </si>
  <si>
    <t>保险费</t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</si>
  <si>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</si>
  <si>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t>人</t>
    <phoneticPr fontId="0" type="noConversion"/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</si>
  <si>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</si>
  <si>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</si>
  <si>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</si>
  <si>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</si>
  <si>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</si>
  <si>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</si>
  <si>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</si>
  <si>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</si>
  <si>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t>长、宽、高分别是，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米</t>
    </r>
  </si>
  <si>
    <t>平方米</t>
  </si>
  <si>
    <t>D-5</t>
  </si>
  <si>
    <t>D-6</t>
  </si>
  <si>
    <t>块</t>
  </si>
  <si>
    <t>D-7</t>
  </si>
  <si>
    <t>D-8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</si>
  <si>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</si>
  <si>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</si>
  <si>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</si>
  <si>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</si>
  <si>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</si>
  <si>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</si>
  <si>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</si>
  <si>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</si>
  <si>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天数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</si>
  <si>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</si>
  <si>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</si>
  <si>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</si>
  <si>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</si>
  <si>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</si>
  <si>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</si>
  <si>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</si>
  <si>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</si>
  <si>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</si>
  <si>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</si>
  <si>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</si>
  <si>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</si>
  <si>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</si>
  <si>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</si>
  <si>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</si>
  <si>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</si>
  <si>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</si>
  <si>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</si>
  <si>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</si>
  <si>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</si>
  <si>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</si>
  <si>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</si>
  <si>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</si>
  <si>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</si>
  <si>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</si>
  <si>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</si>
  <si>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</si>
  <si>
    <t>张</t>
  </si>
  <si>
    <t>H-2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</si>
  <si>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</si>
  <si>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</si>
  <si>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</si>
  <si>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</si>
  <si>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</si>
  <si>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</si>
  <si>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</si>
  <si>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</si>
  <si>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</si>
  <si>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一等</t>
  </si>
  <si>
    <t>经济</t>
  </si>
  <si>
    <t>散客</t>
  </si>
  <si>
    <t>自助餐</t>
  </si>
  <si>
    <t>二等</t>
  </si>
  <si>
    <t>商务</t>
  </si>
  <si>
    <t>团体</t>
  </si>
  <si>
    <t>桌餐</t>
  </si>
  <si>
    <t>三等</t>
  </si>
  <si>
    <t>头等</t>
  </si>
  <si>
    <t>VIP桌餐</t>
  </si>
  <si>
    <t>新锐LUTS会议</t>
  </si>
  <si>
    <t>西安</t>
  </si>
  <si>
    <t>学术会议</t>
  </si>
  <si>
    <t>2019年3月9日</t>
  </si>
  <si>
    <t>属地接送</t>
  </si>
  <si>
    <t>康辉集团北京国际会议展览有限公司</t>
    <phoneticPr fontId="18" type="noConversion"/>
  </si>
  <si>
    <r>
      <t>靳晓峰1</t>
    </r>
    <r>
      <rPr>
        <b/>
        <u/>
        <sz val="9"/>
        <color theme="1"/>
        <rFont val="宋体"/>
        <family val="3"/>
        <charset val="134"/>
      </rPr>
      <t>3901093966</t>
    </r>
    <phoneticPr fontId="18" type="noConversion"/>
  </si>
  <si>
    <t>人/次</t>
    <phoneticPr fontId="18" type="noConversion"/>
  </si>
  <si>
    <t>酒店自助晚餐</t>
    <phoneticPr fontId="18" type="noConversion"/>
  </si>
  <si>
    <t>酒店自助午餐</t>
    <phoneticPr fontId="18" type="noConversion"/>
  </si>
  <si>
    <t>会议地酒店：西安凯悦酒店</t>
    <phoneticPr fontId="18" type="noConversion"/>
  </si>
  <si>
    <t>大宴会1厅【466平米26米*18米*8米】免费5小时搭建</t>
    <phoneticPr fontId="18" type="noConversion"/>
  </si>
  <si>
    <t>免费1W流明投影仪250寸，无LED，搭建超时3000元/小时</t>
    <phoneticPr fontId="18" type="noConversion"/>
  </si>
  <si>
    <t>3月8日提前搭建</t>
    <phoneticPr fontId="18" type="noConversion"/>
  </si>
  <si>
    <t>安斯泰来制药（中国）有限公司会议结算单</t>
    <phoneticPr fontId="18" type="noConversion"/>
  </si>
  <si>
    <t>大堂吧</t>
    <phoneticPr fontId="18" type="noConversion"/>
  </si>
  <si>
    <t>房间送餐</t>
    <phoneticPr fontId="18" type="noConversion"/>
  </si>
  <si>
    <t>专家打包三明治</t>
    <phoneticPr fontId="18" type="noConversion"/>
  </si>
  <si>
    <t>份</t>
    <phoneticPr fontId="18" type="noConversion"/>
  </si>
  <si>
    <t>人</t>
    <phoneticPr fontId="18" type="noConversion"/>
  </si>
  <si>
    <t>快递费</t>
    <phoneticPr fontId="18" type="noConversion"/>
  </si>
  <si>
    <t>3月8日10:00-18:00</t>
    <phoneticPr fontId="18" type="noConversion"/>
  </si>
  <si>
    <t>其他，GL8备用车</t>
    <phoneticPr fontId="18" type="noConversion"/>
  </si>
  <si>
    <t>其他，4座备用车</t>
    <phoneticPr fontId="18" type="noConversion"/>
  </si>
  <si>
    <t>辆/天</t>
    <phoneticPr fontId="0" type="noConversion"/>
  </si>
  <si>
    <t>3月7日14:00-22:00</t>
    <phoneticPr fontId="18" type="noConversion"/>
  </si>
  <si>
    <t>工作快餐</t>
    <phoneticPr fontId="18" type="noConversion"/>
  </si>
  <si>
    <t>人</t>
    <phoneticPr fontId="18" type="noConversion"/>
  </si>
  <si>
    <t>1间延住0.5天</t>
    <phoneticPr fontId="18" type="noConversion"/>
  </si>
  <si>
    <t>退改签</t>
    <phoneticPr fontId="18" type="noConversion"/>
  </si>
  <si>
    <t>VIP晚餐自买酒水</t>
    <phoneticPr fontId="18" type="noConversion"/>
  </si>
  <si>
    <t>次</t>
    <phoneticPr fontId="18" type="noConversion"/>
  </si>
  <si>
    <t>肉夹馍凉皮汉堡</t>
    <phoneticPr fontId="18" type="noConversion"/>
  </si>
  <si>
    <t>8+1</t>
    <phoneticPr fontId="18" type="noConversion"/>
  </si>
  <si>
    <t>总账单</t>
    <phoneticPr fontId="18" type="noConversion"/>
  </si>
  <si>
    <t>市场部</t>
    <phoneticPr fontId="18" type="noConversion"/>
  </si>
  <si>
    <t>东北大区</t>
    <phoneticPr fontId="18" type="noConversion"/>
  </si>
  <si>
    <t>华北大区</t>
    <phoneticPr fontId="18" type="noConversion"/>
  </si>
  <si>
    <t>华东大区</t>
    <phoneticPr fontId="18" type="noConversion"/>
  </si>
  <si>
    <t>华南大区</t>
    <phoneticPr fontId="18" type="noConversion"/>
  </si>
  <si>
    <t>华西大区</t>
    <phoneticPr fontId="18" type="noConversion"/>
  </si>
  <si>
    <t>华中大区</t>
    <phoneticPr fontId="18" type="noConversion"/>
  </si>
  <si>
    <t>京津大区</t>
    <phoneticPr fontId="18" type="noConversion"/>
  </si>
  <si>
    <t>全陪</t>
    <phoneticPr fontId="18" type="noConversion"/>
  </si>
  <si>
    <t>机票</t>
    <phoneticPr fontId="18" type="noConversion"/>
  </si>
  <si>
    <t>税金</t>
    <phoneticPr fontId="18" type="noConversion"/>
  </si>
  <si>
    <t>总计</t>
    <phoneticPr fontId="18" type="noConversion"/>
  </si>
  <si>
    <t>酒店房间及会场</t>
    <phoneticPr fontId="18" type="noConversion"/>
  </si>
  <si>
    <t>餐饮</t>
    <phoneticPr fontId="18" type="noConversion"/>
  </si>
  <si>
    <t>交通</t>
    <phoneticPr fontId="18" type="noConversion"/>
  </si>
  <si>
    <t>其他费用</t>
    <phoneticPr fontId="18" type="noConversion"/>
  </si>
  <si>
    <t>当地工作人员</t>
    <phoneticPr fontId="18" type="noConversion"/>
  </si>
  <si>
    <t>服务费</t>
    <phoneticPr fontId="18" type="noConversion"/>
  </si>
  <si>
    <t>机票</t>
    <phoneticPr fontId="18" type="noConversion"/>
  </si>
  <si>
    <t>序号</t>
  </si>
  <si>
    <t>区域</t>
  </si>
  <si>
    <t>费用承担</t>
  </si>
  <si>
    <t>会议角色</t>
  </si>
  <si>
    <t>客户姓名</t>
  </si>
  <si>
    <t>房间号</t>
    <phoneticPr fontId="18" type="noConversion"/>
  </si>
  <si>
    <t>分房信息</t>
    <phoneticPr fontId="18" type="noConversion"/>
  </si>
  <si>
    <t>性别</t>
  </si>
  <si>
    <t>联系电话</t>
  </si>
  <si>
    <t>出发日期</t>
  </si>
  <si>
    <t>回程日期</t>
  </si>
  <si>
    <t>房费</t>
    <phoneticPr fontId="18" type="noConversion"/>
  </si>
  <si>
    <t>3月8日晚餐</t>
    <phoneticPr fontId="18" type="noConversion"/>
  </si>
  <si>
    <t>3月9日午餐</t>
    <phoneticPr fontId="18" type="noConversion"/>
  </si>
  <si>
    <t>退票</t>
    <phoneticPr fontId="18" type="noConversion"/>
  </si>
  <si>
    <t>3月7日接机</t>
    <phoneticPr fontId="18" type="noConversion"/>
  </si>
  <si>
    <t>3月8日接机</t>
    <phoneticPr fontId="18" type="noConversion"/>
  </si>
  <si>
    <t>3月9日送机</t>
    <phoneticPr fontId="18" type="noConversion"/>
  </si>
  <si>
    <t>3月10日送机</t>
    <phoneticPr fontId="18" type="noConversion"/>
  </si>
  <si>
    <t>保险</t>
    <phoneticPr fontId="18" type="noConversion"/>
  </si>
  <si>
    <t>打车</t>
    <phoneticPr fontId="18" type="noConversion"/>
  </si>
  <si>
    <t>火车</t>
    <phoneticPr fontId="18" type="noConversion"/>
  </si>
  <si>
    <t>餐费</t>
    <phoneticPr fontId="18" type="noConversion"/>
  </si>
  <si>
    <t>东北大区</t>
  </si>
  <si>
    <t>市场部</t>
  </si>
  <si>
    <t>大会讲者</t>
  </si>
  <si>
    <t>都书琪</t>
  </si>
  <si>
    <t>单间-东北1</t>
    <phoneticPr fontId="18" type="noConversion"/>
  </si>
  <si>
    <t>男</t>
  </si>
  <si>
    <t>13889394182</t>
  </si>
  <si>
    <t>3月8日</t>
  </si>
  <si>
    <t>3月9日</t>
  </si>
  <si>
    <t>面</t>
    <phoneticPr fontId="18" type="noConversion"/>
  </si>
  <si>
    <t>参会医生</t>
  </si>
  <si>
    <t>胡希红</t>
  </si>
  <si>
    <t>单间-东北3</t>
    <phoneticPr fontId="18" type="noConversion"/>
  </si>
  <si>
    <t>女</t>
  </si>
  <si>
    <t>13238056860</t>
  </si>
  <si>
    <t>梁昕</t>
  </si>
  <si>
    <t>标间-东北1</t>
    <phoneticPr fontId="18" type="noConversion"/>
  </si>
  <si>
    <t>15694136634</t>
  </si>
  <si>
    <t>刘校吾</t>
  </si>
  <si>
    <t>13840369908</t>
  </si>
  <si>
    <t>石卉</t>
  </si>
  <si>
    <t>单间-东北5</t>
    <phoneticPr fontId="18" type="noConversion"/>
  </si>
  <si>
    <t>13804540150</t>
  </si>
  <si>
    <t>王颂</t>
  </si>
  <si>
    <t>单间-东北6</t>
    <phoneticPr fontId="18" type="noConversion"/>
  </si>
  <si>
    <t>13604305400</t>
  </si>
  <si>
    <t>点评专家</t>
  </si>
  <si>
    <t>吴秀萍</t>
  </si>
  <si>
    <t>单间-东北4</t>
    <phoneticPr fontId="18" type="noConversion"/>
  </si>
  <si>
    <t>15645195872</t>
  </si>
  <si>
    <t>张春玉</t>
  </si>
  <si>
    <t>单间-东北2</t>
    <phoneticPr fontId="18" type="noConversion"/>
  </si>
  <si>
    <t>17709876116</t>
  </si>
  <si>
    <t>内部人员</t>
  </si>
  <si>
    <t>朱迪</t>
  </si>
  <si>
    <t>单间-东北7</t>
    <phoneticPr fontId="18" type="noConversion"/>
  </si>
  <si>
    <t>华北大区</t>
  </si>
  <si>
    <t>丁森泰</t>
  </si>
  <si>
    <t>单间-华北1</t>
    <phoneticPr fontId="18" type="noConversion"/>
  </si>
  <si>
    <t>13853101164</t>
  </si>
  <si>
    <t>顾刚利</t>
    <phoneticPr fontId="18" type="noConversion"/>
  </si>
  <si>
    <t>标间-华北1</t>
    <phoneticPr fontId="18" type="noConversion"/>
  </si>
  <si>
    <t>18560083893</t>
  </si>
  <si>
    <t>廖青青</t>
  </si>
  <si>
    <t>标间-合并1</t>
    <phoneticPr fontId="18" type="noConversion"/>
  </si>
  <si>
    <t>13256139039</t>
  </si>
  <si>
    <t>邢召全</t>
  </si>
  <si>
    <t>标间-华北2</t>
    <phoneticPr fontId="18" type="noConversion"/>
  </si>
  <si>
    <t>13791008178</t>
  </si>
  <si>
    <t>徐留玉</t>
  </si>
  <si>
    <t>15966639709</t>
  </si>
  <si>
    <t>杨先振</t>
  </si>
  <si>
    <t>标间-合并4</t>
    <phoneticPr fontId="18" type="noConversion"/>
  </si>
  <si>
    <t>15865310356</t>
  </si>
  <si>
    <t>陈辑</t>
  </si>
  <si>
    <t>15866630730</t>
  </si>
  <si>
    <t>华东普药</t>
  </si>
  <si>
    <t>杜立环</t>
    <phoneticPr fontId="18" type="noConversion"/>
  </si>
  <si>
    <t>单间-华东3</t>
    <phoneticPr fontId="18" type="noConversion"/>
  </si>
  <si>
    <t>男</t>
    <phoneticPr fontId="18" type="noConversion"/>
  </si>
  <si>
    <t>18814829368</t>
    <phoneticPr fontId="18" type="noConversion"/>
  </si>
  <si>
    <t>方炜</t>
    <phoneticPr fontId="18" type="noConversion"/>
  </si>
  <si>
    <t>标间-华东1</t>
    <phoneticPr fontId="18" type="noConversion"/>
  </si>
  <si>
    <t>15021131326</t>
  </si>
  <si>
    <t>黄啸</t>
  </si>
  <si>
    <t>单间-华东4</t>
    <phoneticPr fontId="18" type="noConversion"/>
  </si>
  <si>
    <t>‭135 8884 2012‬</t>
  </si>
  <si>
    <t>李宁</t>
  </si>
  <si>
    <t>单间-华东5</t>
    <phoneticPr fontId="18" type="noConversion"/>
  </si>
  <si>
    <t>18367104762</t>
  </si>
  <si>
    <t>李震东</t>
  </si>
  <si>
    <t>单间-华东2</t>
    <phoneticPr fontId="18" type="noConversion"/>
  </si>
  <si>
    <t>13701774125</t>
  </si>
  <si>
    <t>刘荣福</t>
    <phoneticPr fontId="18" type="noConversion"/>
  </si>
  <si>
    <t>单间-华东1</t>
    <phoneticPr fontId="18" type="noConversion"/>
  </si>
  <si>
    <t>13371816793</t>
  </si>
  <si>
    <t>王江平</t>
    <phoneticPr fontId="18" type="noConversion"/>
  </si>
  <si>
    <t>单间-华东7</t>
    <phoneticPr fontId="18" type="noConversion"/>
  </si>
  <si>
    <t>18700909001</t>
  </si>
  <si>
    <t>3月10日</t>
    <phoneticPr fontId="18" type="noConversion"/>
  </si>
  <si>
    <t>王省博</t>
  </si>
  <si>
    <t>单间-华东6</t>
    <phoneticPr fontId="18" type="noConversion"/>
  </si>
  <si>
    <t>15996269307</t>
  </si>
  <si>
    <t>周恩谱</t>
  </si>
  <si>
    <t>15601736649</t>
  </si>
  <si>
    <t>3月9日</t>
    <phoneticPr fontId="18" type="noConversion"/>
  </si>
  <si>
    <t>华南普药</t>
  </si>
  <si>
    <t>范新祥</t>
    <phoneticPr fontId="18" type="noConversion"/>
  </si>
  <si>
    <t>13416166570</t>
  </si>
  <si>
    <t>郭一泓</t>
    <phoneticPr fontId="18" type="noConversion"/>
  </si>
  <si>
    <t>单间-华南1</t>
    <phoneticPr fontId="18" type="noConversion"/>
  </si>
  <si>
    <t>13599243190</t>
  </si>
  <si>
    <t>李科</t>
  </si>
  <si>
    <t>单间-华南6</t>
    <phoneticPr fontId="18" type="noConversion"/>
  </si>
  <si>
    <t>13580565208</t>
  </si>
  <si>
    <t>林富祥</t>
  </si>
  <si>
    <t>标间-华南1</t>
    <phoneticPr fontId="18" type="noConversion"/>
  </si>
  <si>
    <t>18819696961</t>
  </si>
  <si>
    <t>刘丰</t>
  </si>
  <si>
    <t>单间-华南4</t>
    <phoneticPr fontId="18" type="noConversion"/>
  </si>
  <si>
    <t>13602810138</t>
  </si>
  <si>
    <t>面</t>
    <phoneticPr fontId="18" type="noConversion"/>
  </si>
  <si>
    <t>罗建珍</t>
  </si>
  <si>
    <t>单间-华南5</t>
    <phoneticPr fontId="18" type="noConversion"/>
  </si>
  <si>
    <t>18059275116</t>
  </si>
  <si>
    <t>施国强</t>
  </si>
  <si>
    <t>标间-华南2</t>
    <phoneticPr fontId="18" type="noConversion"/>
  </si>
  <si>
    <t>13501522215</t>
  </si>
  <si>
    <t>王琳</t>
  </si>
  <si>
    <t>标间-华南6</t>
    <phoneticPr fontId="18" type="noConversion"/>
  </si>
  <si>
    <t>3月9日</t>
    <phoneticPr fontId="18" type="noConversion"/>
  </si>
  <si>
    <t>吴昱晔</t>
  </si>
  <si>
    <t>标间-华南2</t>
    <phoneticPr fontId="18" type="noConversion"/>
  </si>
  <si>
    <t>13906909675</t>
  </si>
  <si>
    <t>续奇志</t>
  </si>
  <si>
    <t>13600188873</t>
  </si>
  <si>
    <t>杨泽华</t>
  </si>
  <si>
    <t>标间-华南6</t>
    <phoneticPr fontId="18" type="noConversion"/>
  </si>
  <si>
    <t>姚聪</t>
  </si>
  <si>
    <t>单间-华南7</t>
    <phoneticPr fontId="18" type="noConversion"/>
  </si>
  <si>
    <t>13609007008</t>
  </si>
  <si>
    <t>张崇刚</t>
  </si>
  <si>
    <t>单间-华南3</t>
    <phoneticPr fontId="18" type="noConversion"/>
  </si>
  <si>
    <t>13380021937</t>
  </si>
  <si>
    <t>张圆圆</t>
    <phoneticPr fontId="18" type="noConversion"/>
  </si>
  <si>
    <t>标间-合并2</t>
    <phoneticPr fontId="18" type="noConversion"/>
  </si>
  <si>
    <t>女</t>
    <phoneticPr fontId="18" type="noConversion"/>
  </si>
  <si>
    <t>郑伏甫</t>
  </si>
  <si>
    <t>单间-华南2</t>
    <phoneticPr fontId="18" type="noConversion"/>
  </si>
  <si>
    <t>李飞</t>
  </si>
  <si>
    <t>15989190344</t>
  </si>
  <si>
    <t>章毅</t>
    <phoneticPr fontId="18" type="noConversion"/>
  </si>
  <si>
    <t>13705061215</t>
  </si>
  <si>
    <t>华西大区</t>
  </si>
  <si>
    <t>董滢</t>
  </si>
  <si>
    <t>标间-华西1</t>
    <phoneticPr fontId="18" type="noConversion"/>
  </si>
  <si>
    <t>18992245823</t>
  </si>
  <si>
    <t>郝有诚</t>
  </si>
  <si>
    <t>标间-华西3</t>
    <phoneticPr fontId="18" type="noConversion"/>
  </si>
  <si>
    <t>18993176887</t>
  </si>
  <si>
    <r>
      <t>贺利明</t>
    </r>
    <r>
      <rPr>
        <b/>
        <sz val="9"/>
        <color theme="1"/>
        <rFont val="微软雅黑"/>
        <family val="2"/>
        <charset val="134"/>
      </rPr>
      <t>（王金万）</t>
    </r>
    <phoneticPr fontId="18" type="noConversion"/>
  </si>
  <si>
    <t>标间-华西2</t>
    <phoneticPr fontId="18" type="noConversion"/>
  </si>
  <si>
    <t>18191795665</t>
  </si>
  <si>
    <t>黄铭</t>
  </si>
  <si>
    <t>单间-华西2</t>
    <phoneticPr fontId="18" type="noConversion"/>
  </si>
  <si>
    <t>孔祥斌</t>
  </si>
  <si>
    <t>标间-华西4</t>
    <phoneticPr fontId="18" type="noConversion"/>
  </si>
  <si>
    <t>13893160157</t>
  </si>
  <si>
    <t>李冠军</t>
  </si>
  <si>
    <t>标间-华西9</t>
    <phoneticPr fontId="18" type="noConversion"/>
  </si>
  <si>
    <t>李小顺</t>
  </si>
  <si>
    <t>不住</t>
  </si>
  <si>
    <t>13572033180</t>
  </si>
  <si>
    <t>刘孝东</t>
  </si>
  <si>
    <t>单间-华西1</t>
    <phoneticPr fontId="18" type="noConversion"/>
  </si>
  <si>
    <t>刘依萌</t>
  </si>
  <si>
    <t>标间-华西6</t>
    <phoneticPr fontId="18" type="noConversion"/>
  </si>
  <si>
    <t>18798040865</t>
  </si>
  <si>
    <t>龙曦曦</t>
  </si>
  <si>
    <t>18385698330</t>
  </si>
  <si>
    <t>罗能钦</t>
  </si>
  <si>
    <t>标间-华西3</t>
    <phoneticPr fontId="18" type="noConversion"/>
  </si>
  <si>
    <t>13893400132</t>
  </si>
  <si>
    <t>梅世东</t>
    <phoneticPr fontId="18" type="noConversion"/>
  </si>
  <si>
    <t>不住</t>
    <phoneticPr fontId="18" type="noConversion"/>
  </si>
  <si>
    <t>3月8日</t>
    <phoneticPr fontId="18" type="noConversion"/>
  </si>
  <si>
    <t>任宝明</t>
  </si>
  <si>
    <t>15991801859</t>
  </si>
  <si>
    <t>申杰</t>
  </si>
  <si>
    <t>标间-华西8</t>
    <phoneticPr fontId="18" type="noConversion"/>
  </si>
  <si>
    <t>石飞</t>
    <phoneticPr fontId="18" type="noConversion"/>
  </si>
  <si>
    <t>标间-华西7</t>
    <phoneticPr fontId="18" type="noConversion"/>
  </si>
  <si>
    <t>18198308260</t>
  </si>
  <si>
    <t>3月10日</t>
  </si>
  <si>
    <t>史马龙</t>
  </si>
  <si>
    <t>18992275201</t>
  </si>
  <si>
    <t>王龙</t>
  </si>
  <si>
    <t>标间-华西8</t>
    <phoneticPr fontId="18" type="noConversion"/>
  </si>
  <si>
    <t>18687766121</t>
  </si>
  <si>
    <t>王鑫林</t>
  </si>
  <si>
    <t>单间-华西4</t>
    <phoneticPr fontId="18" type="noConversion"/>
  </si>
  <si>
    <t>尉博</t>
  </si>
  <si>
    <t>13830426796</t>
  </si>
  <si>
    <t>魏乔红</t>
  </si>
  <si>
    <t>13669259238</t>
  </si>
  <si>
    <t>杨海金</t>
  </si>
  <si>
    <t>标间-华西5</t>
    <phoneticPr fontId="18" type="noConversion"/>
  </si>
  <si>
    <t>17393427989</t>
  </si>
  <si>
    <t>杨明</t>
  </si>
  <si>
    <t>单间-华西3</t>
    <phoneticPr fontId="18" type="noConversion"/>
  </si>
  <si>
    <t>杨宁刚</t>
  </si>
  <si>
    <t>15339318103</t>
  </si>
  <si>
    <t>殷锋彦</t>
  </si>
  <si>
    <t>13991764359</t>
  </si>
  <si>
    <t>袁顺辉</t>
  </si>
  <si>
    <t>13888993988</t>
  </si>
  <si>
    <t>张强</t>
  </si>
  <si>
    <t>13109561639</t>
  </si>
  <si>
    <t>张耘新</t>
  </si>
  <si>
    <t>15002607318</t>
  </si>
  <si>
    <t>赵非</t>
  </si>
  <si>
    <t>标间-华西9</t>
    <phoneticPr fontId="18" type="noConversion"/>
  </si>
  <si>
    <t>18693173993</t>
  </si>
  <si>
    <t>郑金峰</t>
  </si>
  <si>
    <t>15091895697</t>
  </si>
  <si>
    <t>郑亮</t>
  </si>
  <si>
    <t>15339066132</t>
  </si>
  <si>
    <t>大会主席</t>
  </si>
  <si>
    <t>种铁</t>
    <phoneticPr fontId="18" type="noConversion"/>
  </si>
  <si>
    <t>沈文浩</t>
  </si>
  <si>
    <t>杨进</t>
    <phoneticPr fontId="18" type="noConversion"/>
  </si>
  <si>
    <t>13880998076</t>
  </si>
  <si>
    <t>刘旋</t>
    <phoneticPr fontId="18" type="noConversion"/>
  </si>
  <si>
    <t>18685008090</t>
  </si>
  <si>
    <t>华中大区</t>
  </si>
  <si>
    <t>陈潇雨</t>
  </si>
  <si>
    <t>标间-华中10</t>
    <phoneticPr fontId="18" type="noConversion"/>
  </si>
  <si>
    <t>15637113796</t>
  </si>
  <si>
    <t>陈园</t>
  </si>
  <si>
    <t>单间-华中1</t>
    <phoneticPr fontId="18" type="noConversion"/>
  </si>
  <si>
    <t>13986080555</t>
  </si>
  <si>
    <t>程天娇</t>
  </si>
  <si>
    <t>标间-华中4</t>
    <phoneticPr fontId="18" type="noConversion"/>
  </si>
  <si>
    <t>13871311532</t>
  </si>
  <si>
    <t>宫再兴</t>
  </si>
  <si>
    <t>标间-华中12</t>
    <phoneticPr fontId="18" type="noConversion"/>
  </si>
  <si>
    <t>15879091996</t>
  </si>
  <si>
    <t>韩利平</t>
  </si>
  <si>
    <t>标间-华中12</t>
    <phoneticPr fontId="18" type="noConversion"/>
  </si>
  <si>
    <t>15838052543</t>
  </si>
  <si>
    <t>何垚</t>
  </si>
  <si>
    <t>标间-华中1</t>
    <phoneticPr fontId="18" type="noConversion"/>
  </si>
  <si>
    <t>15871681855</t>
  </si>
  <si>
    <t>贾巍伟</t>
  </si>
  <si>
    <t>标间-华中9</t>
    <phoneticPr fontId="18" type="noConversion"/>
  </si>
  <si>
    <t>18703905915</t>
  </si>
  <si>
    <t>蒋玖金</t>
  </si>
  <si>
    <t>标间-华中6</t>
    <phoneticPr fontId="18" type="noConversion"/>
  </si>
  <si>
    <t>18655117054</t>
  </si>
  <si>
    <t>井俊峰</t>
  </si>
  <si>
    <t>标间-华中5</t>
    <phoneticPr fontId="18" type="noConversion"/>
  </si>
  <si>
    <t>13053086299</t>
  </si>
  <si>
    <t>李波</t>
  </si>
  <si>
    <t>标间-华中5</t>
    <phoneticPr fontId="18" type="noConversion"/>
  </si>
  <si>
    <t>13956932848</t>
  </si>
  <si>
    <t>李颢</t>
    <phoneticPr fontId="18" type="noConversion"/>
  </si>
  <si>
    <t>标间-华中2</t>
    <phoneticPr fontId="18" type="noConversion"/>
  </si>
  <si>
    <t>13507153115</t>
  </si>
  <si>
    <t>李少华</t>
  </si>
  <si>
    <t>标间-华中13</t>
    <phoneticPr fontId="18" type="noConversion"/>
  </si>
  <si>
    <t>18539255580</t>
  </si>
  <si>
    <t>李亚飞</t>
  </si>
  <si>
    <t>13140119915</t>
  </si>
  <si>
    <t>李煜</t>
  </si>
  <si>
    <t>标间-华中15</t>
    <phoneticPr fontId="18" type="noConversion"/>
  </si>
  <si>
    <t>15170055507</t>
  </si>
  <si>
    <t>李园</t>
  </si>
  <si>
    <t>标间-华中7</t>
    <phoneticPr fontId="18" type="noConversion"/>
  </si>
  <si>
    <t>18711054151</t>
  </si>
  <si>
    <t>廖正明</t>
  </si>
  <si>
    <t>标间-华中3</t>
    <phoneticPr fontId="18" type="noConversion"/>
  </si>
  <si>
    <t>13476116462</t>
  </si>
  <si>
    <t>刘健</t>
  </si>
  <si>
    <t>不住</t>
    <phoneticPr fontId="18" type="noConversion"/>
  </si>
  <si>
    <t>13526750655</t>
  </si>
  <si>
    <t>柳懿鹏</t>
    <phoneticPr fontId="18" type="noConversion"/>
  </si>
  <si>
    <t>标间-华中2</t>
    <phoneticPr fontId="18" type="noConversion"/>
  </si>
  <si>
    <t>13971179721</t>
  </si>
  <si>
    <t>卢强</t>
  </si>
  <si>
    <t>标间-华中8</t>
    <phoneticPr fontId="18" type="noConversion"/>
  </si>
  <si>
    <t>15973111926</t>
  </si>
  <si>
    <t>彭翔</t>
  </si>
  <si>
    <t>15201285875</t>
  </si>
  <si>
    <t>尚毫杰</t>
    <phoneticPr fontId="33" type="noConversion"/>
  </si>
  <si>
    <t>13027738189</t>
  </si>
  <si>
    <t>史沁兵</t>
  </si>
  <si>
    <t>13849216831</t>
  </si>
  <si>
    <t>宋伟</t>
  </si>
  <si>
    <t>13973180234</t>
  </si>
  <si>
    <t>王磊</t>
  </si>
  <si>
    <t>标间-华中11</t>
    <phoneticPr fontId="18" type="noConversion"/>
  </si>
  <si>
    <t>王晓娟</t>
  </si>
  <si>
    <t>标间-华中14</t>
    <phoneticPr fontId="18" type="noConversion"/>
  </si>
  <si>
    <t>15903652935</t>
  </si>
  <si>
    <t>王莹</t>
  </si>
  <si>
    <t>标间-华中4</t>
    <phoneticPr fontId="18" type="noConversion"/>
  </si>
  <si>
    <t>王钊</t>
  </si>
  <si>
    <t>15116358241</t>
  </si>
  <si>
    <t>魏澎涛</t>
  </si>
  <si>
    <t>标间-华中11</t>
    <phoneticPr fontId="18" type="noConversion"/>
  </si>
  <si>
    <t>杨松峰</t>
  </si>
  <si>
    <t>标间-华中9</t>
    <phoneticPr fontId="18" type="noConversion"/>
  </si>
  <si>
    <t>13603865393</t>
  </si>
  <si>
    <t>余清清</t>
  </si>
  <si>
    <t>标间-华中14</t>
    <phoneticPr fontId="18" type="noConversion"/>
  </si>
  <si>
    <t>13653814953</t>
  </si>
  <si>
    <t>张广峰</t>
  </si>
  <si>
    <t>标间-华中6</t>
    <phoneticPr fontId="18" type="noConversion"/>
  </si>
  <si>
    <t>13866136627</t>
  </si>
  <si>
    <t>赵建中</t>
  </si>
  <si>
    <t>18856083765</t>
  </si>
  <si>
    <t>欧阳健</t>
  </si>
  <si>
    <t>18670839900</t>
  </si>
  <si>
    <t>罗建国</t>
    <phoneticPr fontId="18" type="noConversion"/>
  </si>
  <si>
    <t>13508447023</t>
  </si>
  <si>
    <t>李腾</t>
  </si>
  <si>
    <t>京津普药</t>
  </si>
  <si>
    <t>陈星</t>
  </si>
  <si>
    <t>标间-京津2</t>
    <phoneticPr fontId="18" type="noConversion"/>
  </si>
  <si>
    <t>18500524609</t>
  </si>
  <si>
    <t>炒饭</t>
    <phoneticPr fontId="18" type="noConversion"/>
  </si>
  <si>
    <t>高文锋</t>
    <phoneticPr fontId="18" type="noConversion"/>
  </si>
  <si>
    <t>标间-华北1</t>
    <phoneticPr fontId="18" type="noConversion"/>
  </si>
  <si>
    <t>13811809767</t>
    <phoneticPr fontId="18" type="noConversion"/>
  </si>
  <si>
    <t>韩旭</t>
    <phoneticPr fontId="18" type="noConversion"/>
  </si>
  <si>
    <t>13241332723</t>
  </si>
  <si>
    <t>胡浩</t>
  </si>
  <si>
    <t>单间-京津1</t>
    <phoneticPr fontId="18" type="noConversion"/>
  </si>
  <si>
    <t>13683008817</t>
  </si>
  <si>
    <t>李良</t>
  </si>
  <si>
    <t>标间-京津1</t>
    <phoneticPr fontId="18" type="noConversion"/>
  </si>
  <si>
    <t>13810473249</t>
  </si>
  <si>
    <t>李炫昊</t>
  </si>
  <si>
    <t>标间-京津3</t>
    <phoneticPr fontId="18" type="noConversion"/>
  </si>
  <si>
    <t>18612008116</t>
  </si>
  <si>
    <t>孟庆盈</t>
  </si>
  <si>
    <t>标间-合并1</t>
    <phoneticPr fontId="18" type="noConversion"/>
  </si>
  <si>
    <t>15801208399</t>
  </si>
  <si>
    <t>曲璇</t>
    <phoneticPr fontId="18" type="noConversion"/>
  </si>
  <si>
    <t>单间-京津2</t>
    <phoneticPr fontId="18" type="noConversion"/>
  </si>
  <si>
    <t>王天昱</t>
    <phoneticPr fontId="18" type="noConversion"/>
  </si>
  <si>
    <t>单间</t>
    <phoneticPr fontId="18" type="noConversion"/>
  </si>
  <si>
    <t>13661096679</t>
  </si>
  <si>
    <t>吴鹏杰</t>
  </si>
  <si>
    <t>标间-京津1</t>
    <phoneticPr fontId="18" type="noConversion"/>
  </si>
  <si>
    <t>15210590922</t>
  </si>
  <si>
    <t>赵杰</t>
  </si>
  <si>
    <t>标间-京津3</t>
    <phoneticPr fontId="18" type="noConversion"/>
  </si>
  <si>
    <t>18633917280</t>
  </si>
  <si>
    <t>赵旗</t>
  </si>
  <si>
    <t>标间-合并3</t>
    <phoneticPr fontId="18" type="noConversion"/>
  </si>
  <si>
    <t>13717503661</t>
  </si>
  <si>
    <t>刘明</t>
  </si>
  <si>
    <t>王建峰</t>
    <phoneticPr fontId="18" type="noConversion"/>
  </si>
  <si>
    <t>13581772822</t>
  </si>
  <si>
    <t>丁振山</t>
  </si>
  <si>
    <t>单间-京津1</t>
    <phoneticPr fontId="18" type="noConversion"/>
  </si>
  <si>
    <t>15910318115</t>
  </si>
  <si>
    <t>贾春松</t>
  </si>
  <si>
    <t>标间-京津4</t>
    <phoneticPr fontId="18" type="noConversion"/>
  </si>
  <si>
    <t>13426488536</t>
  </si>
  <si>
    <t>市场部</t>
    <phoneticPr fontId="18" type="noConversion"/>
  </si>
  <si>
    <t>杜超</t>
    <phoneticPr fontId="18" type="noConversion"/>
  </si>
  <si>
    <t>单间-市场部3</t>
    <phoneticPr fontId="18" type="noConversion"/>
  </si>
  <si>
    <t>男</t>
    <phoneticPr fontId="18" type="noConversion"/>
  </si>
  <si>
    <t>3月7日</t>
    <phoneticPr fontId="18" type="noConversion"/>
  </si>
  <si>
    <t>市场部</t>
    <phoneticPr fontId="18" type="noConversion"/>
  </si>
  <si>
    <t>杜娟</t>
    <phoneticPr fontId="18" type="noConversion"/>
  </si>
  <si>
    <t>标间-市场部1</t>
    <phoneticPr fontId="18" type="noConversion"/>
  </si>
  <si>
    <t>女</t>
    <phoneticPr fontId="18" type="noConversion"/>
  </si>
  <si>
    <t>谷鹏</t>
    <phoneticPr fontId="18" type="noConversion"/>
  </si>
  <si>
    <t>单间-市场部2</t>
    <phoneticPr fontId="18" type="noConversion"/>
  </si>
  <si>
    <t>盛欢欢</t>
    <phoneticPr fontId="18" type="noConversion"/>
  </si>
  <si>
    <t>标间-市场部2</t>
    <phoneticPr fontId="18" type="noConversion"/>
  </si>
  <si>
    <t>3月7日</t>
    <phoneticPr fontId="18" type="noConversion"/>
  </si>
  <si>
    <t>王涛</t>
    <phoneticPr fontId="18" type="noConversion"/>
  </si>
  <si>
    <t>标间-市场部3</t>
    <phoneticPr fontId="18" type="noConversion"/>
  </si>
  <si>
    <t>王怡亲</t>
    <phoneticPr fontId="18" type="noConversion"/>
  </si>
  <si>
    <t>单间-市场部1</t>
    <phoneticPr fontId="18" type="noConversion"/>
  </si>
  <si>
    <t>魏崇武</t>
    <phoneticPr fontId="18" type="noConversion"/>
  </si>
  <si>
    <t>徐星</t>
    <phoneticPr fontId="18" type="noConversion"/>
  </si>
  <si>
    <t>尹玲</t>
    <phoneticPr fontId="18" type="noConversion"/>
  </si>
  <si>
    <t>VIP打包餐3月9日午餐</t>
    <phoneticPr fontId="18" type="noConversion"/>
  </si>
  <si>
    <t>机场5人，火车站3人</t>
    <phoneticPr fontId="18" type="noConversion"/>
  </si>
  <si>
    <t>3月8日14:00-22:00</t>
    <phoneticPr fontId="18" type="noConversion"/>
  </si>
  <si>
    <t>3月8日10:00-18:00</t>
    <phoneticPr fontId="18" type="noConversion"/>
  </si>
  <si>
    <t>房间送餐【汤面、炒饭套餐】</t>
    <phoneticPr fontId="18" type="noConversion"/>
  </si>
  <si>
    <t>91+32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</si>
</sst>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76" formatCode="_ * #,##0_ ;_ * \-#,##0_ ;_ * &quot;-&quot;??_ ;_ @_ "/>
    <numFmt numFmtId="177" formatCode="#,##0;[Red]#,##0"/>
    <numFmt numFmtId="178" formatCode="#,##0.0_ "/>
    <numFmt numFmtId="179" formatCode="0.00_);[Red]\(0.00\)"/>
    <numFmt numFmtId="180" formatCode="#,##0.00;[Red]#,##0.00"/>
    <numFmt numFmtId="181" formatCode="0.00_ "/>
    <numFmt numFmtId="182" formatCode="[$-409]d\/mmm\/yy;@"/>
    <numFmt numFmtId="183" formatCode="0_);[Red]\(0\)"/>
    <numFmt numFmtId="184" formatCode="m&quot;月&quot;d&quot;日&quot;;@"/>
  </numFmts>
  <fonts count="34" x14ac:knownFonts="1">
    <font>
      <sz val="11"/>
      <color theme="1"/>
      <name val="等线"/>
      <charset val="134"/>
      <scheme val="minor"/>
    </font>
    <font>
      <b/>
      <sz val="1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等线"/>
      <family val="2"/>
      <scheme val="minor"/>
    </font>
    <font>
      <b/>
      <u/>
      <sz val="9"/>
      <color rgb="FFC00000"/>
      <name val="宋体"/>
      <family val="3"/>
      <charset val="134"/>
    </font>
    <font>
      <b/>
      <u/>
      <sz val="9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8"/>
      <color rgb="FFC00000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9"/>
      <color rgb="FFFF0000"/>
      <name val="宋体"/>
      <family val="3"/>
      <charset val="134"/>
    </font>
    <font>
      <u/>
      <sz val="9"/>
      <color rgb="FFC00000"/>
      <name val="宋体"/>
      <family val="3"/>
      <charset val="134"/>
    </font>
    <font>
      <sz val="9"/>
      <color rgb="FFC00000"/>
      <name val="宋体"/>
      <family val="3"/>
      <charset val="134"/>
    </font>
    <font>
      <sz val="9"/>
      <name val="等线"/>
      <family val="3"/>
      <charset val="134"/>
      <scheme val="minor"/>
    </font>
    <font>
      <b/>
      <u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rgb="FFFF0000"/>
      <name val="微软雅黑"/>
      <family val="2"/>
      <charset val="134"/>
    </font>
    <font>
      <sz val="9"/>
      <color indexed="8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0"/>
      <name val="微软雅黑"/>
      <family val="2"/>
      <charset val="134"/>
    </font>
    <font>
      <sz val="10"/>
      <name val="Arial"/>
      <family val="2"/>
    </font>
    <font>
      <b/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等线"/>
      <family val="2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rgb="FFFF0000"/>
        <bgColor indexed="64"/>
      </patternFill>
    </fill>
  </fills>
  <borders count="9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82" fontId="3" fillId="0" borderId="0">
      <alignment horizontal="justify" vertical="justify" textRotation="127" wrapText="1"/>
      <protection hidden="1"/>
    </xf>
    <xf numFmtId="182" fontId="26" fillId="0" borderId="0">
      <alignment horizontal="justify" vertical="justify" textRotation="127" wrapText="1"/>
      <protection hidden="1"/>
    </xf>
    <xf numFmtId="182" fontId="3" fillId="0" borderId="0">
      <alignment vertical="center"/>
    </xf>
    <xf numFmtId="182" fontId="5" fillId="0" borderId="0"/>
  </cellStyleXfs>
  <cellXfs count="33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1" applyFont="1" applyBorder="1" applyAlignment="1">
      <alignment horizontal="left" vertical="center"/>
    </xf>
    <xf numFmtId="0" fontId="8" fillId="0" borderId="0" xfId="2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>
      <alignment vertical="center"/>
    </xf>
    <xf numFmtId="0" fontId="11" fillId="0" borderId="1" xfId="2" applyFont="1" applyBorder="1" applyAlignment="1">
      <alignment vertical="center"/>
    </xf>
    <xf numFmtId="0" fontId="12" fillId="4" borderId="7" xfId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vertical="center"/>
    </xf>
    <xf numFmtId="0" fontId="10" fillId="0" borderId="12" xfId="2" applyFont="1" applyFill="1" applyBorder="1" applyAlignment="1">
      <alignment vertical="center"/>
    </xf>
    <xf numFmtId="0" fontId="10" fillId="0" borderId="13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0" borderId="14" xfId="2" applyFont="1" applyFill="1" applyBorder="1" applyAlignment="1">
      <alignment vertical="center"/>
    </xf>
    <xf numFmtId="0" fontId="10" fillId="0" borderId="0" xfId="2" applyFont="1" applyFill="1" applyBorder="1">
      <alignment vertical="center"/>
    </xf>
    <xf numFmtId="0" fontId="10" fillId="0" borderId="16" xfId="2" applyFont="1" applyFill="1" applyBorder="1" applyAlignment="1">
      <alignment horizontal="center" vertical="center"/>
    </xf>
    <xf numFmtId="0" fontId="10" fillId="5" borderId="16" xfId="2" applyFont="1" applyFill="1" applyBorder="1" applyAlignment="1">
      <alignment horizontal="center" vertical="center"/>
    </xf>
    <xf numFmtId="176" fontId="10" fillId="5" borderId="16" xfId="3" applyNumberFormat="1" applyFont="1" applyFill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20" xfId="2" applyFont="1" applyBorder="1" applyAlignment="1">
      <alignment vertical="center"/>
    </xf>
    <xf numFmtId="0" fontId="10" fillId="0" borderId="22" xfId="2" applyFont="1" applyFill="1" applyBorder="1" applyAlignment="1">
      <alignment horizontal="center" vertical="center"/>
    </xf>
    <xf numFmtId="0" fontId="10" fillId="5" borderId="22" xfId="2" applyFont="1" applyFill="1" applyBorder="1" applyAlignment="1">
      <alignment horizontal="center" vertical="center"/>
    </xf>
    <xf numFmtId="176" fontId="10" fillId="5" borderId="22" xfId="3" applyNumberFormat="1" applyFont="1" applyFill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177" fontId="10" fillId="3" borderId="24" xfId="3" applyNumberFormat="1" applyFont="1" applyFill="1" applyBorder="1" applyAlignment="1">
      <alignment vertical="center"/>
    </xf>
    <xf numFmtId="0" fontId="10" fillId="0" borderId="25" xfId="2" applyFont="1" applyBorder="1" applyAlignment="1">
      <alignment vertical="center"/>
    </xf>
    <xf numFmtId="0" fontId="13" fillId="0" borderId="22" xfId="1" applyFont="1" applyFill="1" applyBorder="1" applyAlignment="1">
      <alignment horizontal="left" vertical="center"/>
    </xf>
    <xf numFmtId="0" fontId="13" fillId="0" borderId="23" xfId="1" applyFont="1" applyBorder="1" applyAlignment="1">
      <alignment horizontal="center" vertical="center"/>
    </xf>
    <xf numFmtId="0" fontId="10" fillId="3" borderId="25" xfId="2" applyFont="1" applyFill="1" applyBorder="1" applyAlignment="1">
      <alignment vertical="center"/>
    </xf>
    <xf numFmtId="0" fontId="15" fillId="0" borderId="22" xfId="1" applyFont="1" applyFill="1" applyBorder="1" applyAlignment="1">
      <alignment horizontal="left" vertical="center"/>
    </xf>
    <xf numFmtId="0" fontId="15" fillId="0" borderId="27" xfId="1" applyFont="1" applyFill="1" applyBorder="1" applyAlignment="1">
      <alignment horizontal="left" vertical="center"/>
    </xf>
    <xf numFmtId="0" fontId="10" fillId="5" borderId="27" xfId="2" applyFont="1" applyFill="1" applyBorder="1" applyAlignment="1">
      <alignment horizontal="center" vertical="center"/>
    </xf>
    <xf numFmtId="0" fontId="10" fillId="3" borderId="29" xfId="2" applyFont="1" applyFill="1" applyBorder="1" applyAlignment="1">
      <alignment vertical="center"/>
    </xf>
    <xf numFmtId="0" fontId="10" fillId="0" borderId="30" xfId="2" applyFont="1" applyBorder="1" applyAlignment="1">
      <alignment vertical="center"/>
    </xf>
    <xf numFmtId="0" fontId="10" fillId="0" borderId="31" xfId="2" applyFont="1" applyBorder="1" applyAlignment="1">
      <alignment vertical="center"/>
    </xf>
    <xf numFmtId="0" fontId="10" fillId="0" borderId="31" xfId="2" applyFont="1" applyBorder="1" applyAlignment="1">
      <alignment horizontal="center" vertical="center"/>
    </xf>
    <xf numFmtId="0" fontId="10" fillId="0" borderId="32" xfId="2" applyFont="1" applyBorder="1" applyAlignment="1">
      <alignment vertical="center"/>
    </xf>
    <xf numFmtId="0" fontId="10" fillId="0" borderId="33" xfId="2" applyFont="1" applyBorder="1" applyAlignment="1">
      <alignment vertical="center"/>
    </xf>
    <xf numFmtId="0" fontId="12" fillId="4" borderId="34" xfId="1" applyFont="1" applyFill="1" applyBorder="1" applyAlignment="1">
      <alignment horizontal="center" vertical="center"/>
    </xf>
    <xf numFmtId="0" fontId="12" fillId="4" borderId="35" xfId="1" applyFont="1" applyFill="1" applyBorder="1" applyAlignment="1">
      <alignment horizontal="center" vertical="center"/>
    </xf>
    <xf numFmtId="0" fontId="12" fillId="4" borderId="37" xfId="1" applyFont="1" applyFill="1" applyBorder="1" applyAlignment="1">
      <alignment horizontal="center" vertical="center"/>
    </xf>
    <xf numFmtId="0" fontId="12" fillId="4" borderId="38" xfId="1" applyFont="1" applyFill="1" applyBorder="1" applyAlignment="1">
      <alignment horizontal="center" vertical="center"/>
    </xf>
    <xf numFmtId="0" fontId="12" fillId="4" borderId="39" xfId="1" applyFont="1" applyFill="1" applyBorder="1" applyAlignment="1">
      <alignment horizontal="center" vertical="center"/>
    </xf>
    <xf numFmtId="0" fontId="10" fillId="0" borderId="40" xfId="2" applyFont="1" applyBorder="1" applyAlignment="1">
      <alignment vertical="center"/>
    </xf>
    <xf numFmtId="0" fontId="10" fillId="0" borderId="41" xfId="2" applyFont="1" applyBorder="1" applyAlignment="1">
      <alignment vertical="center"/>
    </xf>
    <xf numFmtId="0" fontId="10" fillId="0" borderId="41" xfId="2" applyFont="1" applyBorder="1" applyAlignment="1">
      <alignment horizontal="center" vertical="center"/>
    </xf>
    <xf numFmtId="0" fontId="10" fillId="0" borderId="42" xfId="2" applyFont="1" applyBorder="1" applyAlignment="1">
      <alignment vertical="center"/>
    </xf>
    <xf numFmtId="0" fontId="10" fillId="0" borderId="43" xfId="2" applyFont="1" applyBorder="1" applyAlignment="1">
      <alignment vertical="center"/>
    </xf>
    <xf numFmtId="0" fontId="12" fillId="0" borderId="44" xfId="1" applyFont="1" applyBorder="1" applyAlignment="1">
      <alignment horizontal="center" vertical="center"/>
    </xf>
    <xf numFmtId="0" fontId="12" fillId="0" borderId="45" xfId="1" applyFont="1" applyBorder="1" applyAlignment="1">
      <alignment horizontal="left" vertical="center"/>
    </xf>
    <xf numFmtId="0" fontId="10" fillId="2" borderId="45" xfId="2" applyFont="1" applyFill="1" applyBorder="1" applyAlignment="1">
      <alignment vertical="center"/>
    </xf>
    <xf numFmtId="0" fontId="10" fillId="5" borderId="45" xfId="2" applyFont="1" applyFill="1" applyBorder="1" applyAlignment="1">
      <alignment horizontal="center" vertical="center"/>
    </xf>
    <xf numFmtId="0" fontId="10" fillId="0" borderId="45" xfId="2" applyFont="1" applyFill="1" applyBorder="1" applyAlignment="1">
      <alignment horizontal="center" vertical="center"/>
    </xf>
    <xf numFmtId="0" fontId="10" fillId="2" borderId="45" xfId="2" applyFont="1" applyFill="1" applyBorder="1" applyAlignment="1">
      <alignment horizontal="center" vertical="center"/>
    </xf>
    <xf numFmtId="0" fontId="10" fillId="0" borderId="46" xfId="2" applyFont="1" applyBorder="1" applyAlignment="1">
      <alignment horizontal="center" vertical="center"/>
    </xf>
    <xf numFmtId="0" fontId="10" fillId="3" borderId="48" xfId="2" applyFont="1" applyFill="1" applyBorder="1" applyAlignment="1">
      <alignment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left" vertical="center"/>
    </xf>
    <xf numFmtId="0" fontId="10" fillId="2" borderId="22" xfId="2" applyFont="1" applyFill="1" applyBorder="1" applyAlignment="1">
      <alignment vertical="center"/>
    </xf>
    <xf numFmtId="0" fontId="10" fillId="2" borderId="22" xfId="2" applyFont="1" applyFill="1" applyBorder="1" applyAlignment="1">
      <alignment horizontal="center" vertical="center"/>
    </xf>
    <xf numFmtId="0" fontId="12" fillId="0" borderId="49" xfId="1" applyFont="1" applyBorder="1" applyAlignment="1">
      <alignment horizontal="center" vertical="center"/>
    </xf>
    <xf numFmtId="0" fontId="12" fillId="0" borderId="35" xfId="1" applyFont="1" applyBorder="1" applyAlignment="1">
      <alignment horizontal="left" vertical="center"/>
    </xf>
    <xf numFmtId="0" fontId="10" fillId="2" borderId="35" xfId="2" applyFont="1" applyFill="1" applyBorder="1" applyAlignment="1">
      <alignment vertical="center"/>
    </xf>
    <xf numFmtId="0" fontId="10" fillId="5" borderId="35" xfId="2" applyFont="1" applyFill="1" applyBorder="1" applyAlignment="1">
      <alignment horizontal="center" vertical="center"/>
    </xf>
    <xf numFmtId="0" fontId="10" fillId="0" borderId="35" xfId="2" applyFont="1" applyFill="1" applyBorder="1" applyAlignment="1">
      <alignment horizontal="center" vertical="center"/>
    </xf>
    <xf numFmtId="0" fontId="10" fillId="5" borderId="50" xfId="2" applyFont="1" applyFill="1" applyBorder="1" applyAlignment="1">
      <alignment horizontal="center" vertical="center"/>
    </xf>
    <xf numFmtId="0" fontId="10" fillId="2" borderId="35" xfId="2" applyFont="1" applyFill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0" fillId="3" borderId="39" xfId="2" applyFont="1" applyFill="1" applyBorder="1" applyAlignment="1">
      <alignment vertical="center"/>
    </xf>
    <xf numFmtId="0" fontId="10" fillId="0" borderId="51" xfId="2" applyFont="1" applyBorder="1" applyAlignment="1">
      <alignment vertical="center"/>
    </xf>
    <xf numFmtId="0" fontId="10" fillId="0" borderId="52" xfId="2" applyFont="1" applyBorder="1" applyAlignment="1">
      <alignment vertical="center"/>
    </xf>
    <xf numFmtId="0" fontId="10" fillId="0" borderId="52" xfId="2" applyFont="1" applyBorder="1" applyAlignment="1">
      <alignment horizontal="center" vertical="center"/>
    </xf>
    <xf numFmtId="0" fontId="10" fillId="0" borderId="53" xfId="2" applyFont="1" applyBorder="1" applyAlignment="1">
      <alignment vertical="center"/>
    </xf>
    <xf numFmtId="0" fontId="10" fillId="0" borderId="54" xfId="2" applyFont="1" applyBorder="1" applyAlignment="1">
      <alignment vertical="center"/>
    </xf>
    <xf numFmtId="0" fontId="12" fillId="4" borderId="55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2" fillId="4" borderId="57" xfId="1" applyFont="1" applyFill="1" applyBorder="1" applyAlignment="1">
      <alignment horizontal="center" vertical="center"/>
    </xf>
    <xf numFmtId="0" fontId="12" fillId="4" borderId="58" xfId="1" applyFont="1" applyFill="1" applyBorder="1" applyAlignment="1">
      <alignment horizontal="center" vertical="center"/>
    </xf>
    <xf numFmtId="0" fontId="12" fillId="4" borderId="59" xfId="1" applyFont="1" applyFill="1" applyBorder="1" applyAlignment="1">
      <alignment horizontal="center" vertical="center"/>
    </xf>
    <xf numFmtId="0" fontId="10" fillId="0" borderId="7" xfId="2" applyFont="1" applyBorder="1" applyAlignment="1">
      <alignment vertical="center"/>
    </xf>
    <xf numFmtId="0" fontId="10" fillId="0" borderId="13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0" fillId="0" borderId="60" xfId="2" applyFont="1" applyBorder="1" applyAlignment="1">
      <alignment vertical="center"/>
    </xf>
    <xf numFmtId="0" fontId="10" fillId="0" borderId="61" xfId="2" applyFont="1" applyBorder="1" applyAlignment="1">
      <alignment vertical="center"/>
    </xf>
    <xf numFmtId="0" fontId="10" fillId="2" borderId="65" xfId="2" applyFont="1" applyFill="1" applyBorder="1" applyAlignment="1">
      <alignment horizontal="center" vertical="center"/>
    </xf>
    <xf numFmtId="0" fontId="10" fillId="2" borderId="63" xfId="2" applyFont="1" applyFill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0" fillId="3" borderId="67" xfId="2" applyFont="1" applyFill="1" applyBorder="1" applyAlignment="1">
      <alignment vertical="center"/>
    </xf>
    <xf numFmtId="0" fontId="12" fillId="0" borderId="23" xfId="1" applyFont="1" applyBorder="1" applyAlignment="1">
      <alignment horizontal="center" vertical="center"/>
    </xf>
    <xf numFmtId="0" fontId="10" fillId="2" borderId="50" xfId="2" applyFont="1" applyFill="1" applyBorder="1" applyAlignment="1">
      <alignment horizontal="center" vertical="center"/>
    </xf>
    <xf numFmtId="0" fontId="12" fillId="0" borderId="71" xfId="1" applyFont="1" applyBorder="1" applyAlignment="1">
      <alignment horizontal="center" vertical="center"/>
    </xf>
    <xf numFmtId="0" fontId="12" fillId="0" borderId="46" xfId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/>
    </xf>
    <xf numFmtId="0" fontId="10" fillId="2" borderId="16" xfId="2" applyFont="1" applyFill="1" applyBorder="1" applyAlignment="1">
      <alignment vertical="center"/>
    </xf>
    <xf numFmtId="0" fontId="10" fillId="2" borderId="16" xfId="2" applyFont="1" applyFill="1" applyBorder="1" applyAlignment="1">
      <alignment horizontal="center" vertical="center"/>
    </xf>
    <xf numFmtId="0" fontId="10" fillId="3" borderId="73" xfId="2" applyFont="1" applyFill="1" applyBorder="1" applyAlignment="1">
      <alignment vertical="center"/>
    </xf>
    <xf numFmtId="0" fontId="10" fillId="0" borderId="50" xfId="2" applyFont="1" applyFill="1" applyBorder="1" applyAlignment="1">
      <alignment horizontal="center" vertical="center"/>
    </xf>
    <xf numFmtId="177" fontId="10" fillId="3" borderId="75" xfId="3" applyNumberFormat="1" applyFont="1" applyFill="1" applyBorder="1" applyAlignment="1">
      <alignment vertical="center"/>
    </xf>
    <xf numFmtId="0" fontId="10" fillId="3" borderId="76" xfId="2" applyFont="1" applyFill="1" applyBorder="1" applyAlignment="1">
      <alignment vertical="center"/>
    </xf>
    <xf numFmtId="0" fontId="10" fillId="0" borderId="77" xfId="2" applyFont="1" applyBorder="1" applyAlignment="1">
      <alignment vertical="center"/>
    </xf>
    <xf numFmtId="0" fontId="10" fillId="0" borderId="21" xfId="2" applyFont="1" applyBorder="1" applyAlignment="1">
      <alignment vertical="center"/>
    </xf>
    <xf numFmtId="0" fontId="10" fillId="0" borderId="79" xfId="2" applyFont="1" applyBorder="1" applyAlignment="1">
      <alignment vertical="center"/>
    </xf>
    <xf numFmtId="0" fontId="12" fillId="0" borderId="50" xfId="1" applyFont="1" applyBorder="1" applyAlignment="1">
      <alignment horizontal="left" vertical="center"/>
    </xf>
    <xf numFmtId="0" fontId="12" fillId="0" borderId="45" xfId="1" applyFont="1" applyFill="1" applyBorder="1" applyAlignment="1">
      <alignment horizontal="left" vertical="center"/>
    </xf>
    <xf numFmtId="0" fontId="12" fillId="0" borderId="22" xfId="1" applyFont="1" applyFill="1" applyBorder="1" applyAlignment="1">
      <alignment horizontal="left" vertical="center"/>
    </xf>
    <xf numFmtId="0" fontId="12" fillId="0" borderId="74" xfId="1" applyFont="1" applyBorder="1" applyAlignment="1">
      <alignment horizontal="center" vertical="center"/>
    </xf>
    <xf numFmtId="0" fontId="12" fillId="0" borderId="50" xfId="1" applyFont="1" applyFill="1" applyBorder="1" applyAlignment="1">
      <alignment horizontal="left" vertical="center"/>
    </xf>
    <xf numFmtId="0" fontId="10" fillId="0" borderId="71" xfId="2" applyFont="1" applyBorder="1" applyAlignment="1">
      <alignment horizontal="center" vertical="center"/>
    </xf>
    <xf numFmtId="0" fontId="10" fillId="6" borderId="11" xfId="2" applyFont="1" applyFill="1" applyBorder="1" applyAlignment="1">
      <alignment vertical="center"/>
    </xf>
    <xf numFmtId="0" fontId="10" fillId="6" borderId="0" xfId="2" applyFont="1" applyFill="1" applyBorder="1" applyAlignment="1">
      <alignment vertical="center"/>
    </xf>
    <xf numFmtId="0" fontId="10" fillId="6" borderId="0" xfId="2" applyFont="1" applyFill="1" applyBorder="1" applyAlignment="1">
      <alignment horizontal="center" vertical="center"/>
    </xf>
    <xf numFmtId="0" fontId="10" fillId="6" borderId="84" xfId="2" applyFont="1" applyFill="1" applyBorder="1" applyAlignment="1">
      <alignment vertical="center"/>
    </xf>
    <xf numFmtId="0" fontId="10" fillId="6" borderId="85" xfId="2" applyFont="1" applyFill="1" applyBorder="1" applyAlignment="1">
      <alignment vertical="center"/>
    </xf>
    <xf numFmtId="0" fontId="10" fillId="0" borderId="40" xfId="2" applyFont="1" applyBorder="1" applyAlignment="1">
      <alignment horizontal="left" vertical="center"/>
    </xf>
    <xf numFmtId="0" fontId="12" fillId="0" borderId="86" xfId="1" applyFont="1" applyBorder="1" applyAlignment="1">
      <alignment horizontal="center" vertical="center"/>
    </xf>
    <xf numFmtId="0" fontId="12" fillId="0" borderId="8" xfId="1" applyFont="1" applyFill="1" applyBorder="1" applyAlignment="1">
      <alignment horizontal="left" vertical="center"/>
    </xf>
    <xf numFmtId="0" fontId="10" fillId="0" borderId="87" xfId="2" applyFont="1" applyBorder="1" applyAlignment="1">
      <alignment horizontal="center" vertical="center"/>
    </xf>
    <xf numFmtId="9" fontId="10" fillId="3" borderId="88" xfId="4" applyFont="1" applyFill="1" applyBorder="1" applyAlignment="1">
      <alignment horizontal="center" vertical="center"/>
    </xf>
    <xf numFmtId="0" fontId="10" fillId="3" borderId="89" xfId="2" applyFont="1" applyFill="1" applyBorder="1" applyAlignment="1">
      <alignment vertical="center"/>
    </xf>
    <xf numFmtId="0" fontId="10" fillId="6" borderId="51" xfId="2" applyFont="1" applyFill="1" applyBorder="1" applyAlignment="1">
      <alignment vertical="center"/>
    </xf>
    <xf numFmtId="0" fontId="10" fillId="6" borderId="52" xfId="2" applyFont="1" applyFill="1" applyBorder="1" applyAlignment="1">
      <alignment vertical="center"/>
    </xf>
    <xf numFmtId="0" fontId="10" fillId="6" borderId="52" xfId="2" applyFont="1" applyFill="1" applyBorder="1" applyAlignment="1">
      <alignment horizontal="center" vertical="center"/>
    </xf>
    <xf numFmtId="0" fontId="10" fillId="6" borderId="53" xfId="2" applyFont="1" applyFill="1" applyBorder="1" applyAlignment="1">
      <alignment vertical="center"/>
    </xf>
    <xf numFmtId="0" fontId="10" fillId="6" borderId="54" xfId="2" applyFont="1" applyFill="1" applyBorder="1" applyAlignment="1">
      <alignment vertical="center"/>
    </xf>
    <xf numFmtId="0" fontId="10" fillId="2" borderId="8" xfId="2" applyFont="1" applyFill="1" applyBorder="1" applyAlignment="1">
      <alignment horizontal="center" vertical="center"/>
    </xf>
    <xf numFmtId="177" fontId="10" fillId="3" borderId="88" xfId="3" applyNumberFormat="1" applyFont="1" applyFill="1" applyBorder="1" applyAlignment="1">
      <alignment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Fill="1" applyBorder="1" applyAlignment="1">
      <alignment horizontal="left" vertical="center"/>
    </xf>
    <xf numFmtId="0" fontId="12" fillId="0" borderId="71" xfId="1" applyFont="1" applyFill="1" applyBorder="1" applyAlignment="1">
      <alignment horizontal="left" vertical="center"/>
    </xf>
    <xf numFmtId="9" fontId="10" fillId="3" borderId="38" xfId="4" applyFont="1" applyFill="1" applyBorder="1" applyAlignment="1">
      <alignment horizontal="center" vertical="center"/>
    </xf>
    <xf numFmtId="0" fontId="10" fillId="0" borderId="91" xfId="2" applyFont="1" applyBorder="1" applyAlignment="1">
      <alignment vertical="center"/>
    </xf>
    <xf numFmtId="0" fontId="10" fillId="0" borderId="92" xfId="2" applyFont="1" applyBorder="1" applyAlignment="1">
      <alignment vertical="center"/>
    </xf>
    <xf numFmtId="0" fontId="10" fillId="0" borderId="93" xfId="2" applyFont="1" applyBorder="1" applyAlignment="1">
      <alignment vertical="center"/>
    </xf>
    <xf numFmtId="0" fontId="10" fillId="7" borderId="94" xfId="2" applyFont="1" applyFill="1" applyBorder="1">
      <alignment vertical="center"/>
    </xf>
    <xf numFmtId="0" fontId="10" fillId="6" borderId="0" xfId="2" applyFont="1" applyFill="1" applyBorder="1">
      <alignment vertical="center"/>
    </xf>
    <xf numFmtId="0" fontId="10" fillId="8" borderId="0" xfId="2" applyFont="1" applyFill="1" applyBorder="1">
      <alignment vertical="center"/>
    </xf>
    <xf numFmtId="0" fontId="20" fillId="3" borderId="25" xfId="2" applyFont="1" applyFill="1" applyBorder="1" applyAlignment="1">
      <alignment vertical="center"/>
    </xf>
    <xf numFmtId="0" fontId="21" fillId="3" borderId="25" xfId="2" applyFont="1" applyFill="1" applyBorder="1" applyAlignment="1">
      <alignment vertical="center"/>
    </xf>
    <xf numFmtId="0" fontId="22" fillId="0" borderId="23" xfId="1" applyFont="1" applyBorder="1" applyAlignment="1">
      <alignment horizontal="center" vertical="center"/>
    </xf>
    <xf numFmtId="0" fontId="20" fillId="3" borderId="48" xfId="2" applyFont="1" applyFill="1" applyBorder="1" applyAlignment="1">
      <alignment vertical="center"/>
    </xf>
    <xf numFmtId="178" fontId="10" fillId="5" borderId="22" xfId="3" applyNumberFormat="1" applyFont="1" applyFill="1" applyBorder="1" applyAlignment="1">
      <alignment horizontal="right" vertical="center"/>
    </xf>
    <xf numFmtId="179" fontId="10" fillId="0" borderId="22" xfId="2" applyNumberFormat="1" applyFont="1" applyBorder="1" applyAlignment="1">
      <alignment vertical="center"/>
    </xf>
    <xf numFmtId="179" fontId="12" fillId="4" borderId="35" xfId="1" applyNumberFormat="1" applyFont="1" applyFill="1" applyBorder="1" applyAlignment="1">
      <alignment horizontal="center" vertical="center"/>
    </xf>
    <xf numFmtId="179" fontId="10" fillId="0" borderId="41" xfId="2" applyNumberFormat="1" applyFont="1" applyBorder="1" applyAlignment="1">
      <alignment vertical="center"/>
    </xf>
    <xf numFmtId="179" fontId="10" fillId="0" borderId="35" xfId="2" applyNumberFormat="1" applyFont="1" applyBorder="1" applyAlignment="1">
      <alignment vertical="center"/>
    </xf>
    <xf numFmtId="179" fontId="12" fillId="4" borderId="5" xfId="1" applyNumberFormat="1" applyFont="1" applyFill="1" applyBorder="1" applyAlignment="1">
      <alignment horizontal="center" vertical="center"/>
    </xf>
    <xf numFmtId="179" fontId="10" fillId="0" borderId="13" xfId="2" applyNumberFormat="1" applyFont="1" applyBorder="1" applyAlignment="1">
      <alignment vertical="center"/>
    </xf>
    <xf numFmtId="179" fontId="10" fillId="0" borderId="8" xfId="2" applyNumberFormat="1" applyFont="1" applyBorder="1" applyAlignment="1">
      <alignment vertical="center"/>
    </xf>
    <xf numFmtId="179" fontId="10" fillId="6" borderId="0" xfId="2" applyNumberFormat="1" applyFont="1" applyFill="1" applyBorder="1" applyAlignment="1">
      <alignment vertical="center"/>
    </xf>
    <xf numFmtId="179" fontId="10" fillId="6" borderId="52" xfId="2" applyNumberFormat="1" applyFont="1" applyFill="1" applyBorder="1" applyAlignment="1">
      <alignment vertical="center"/>
    </xf>
    <xf numFmtId="180" fontId="10" fillId="0" borderId="22" xfId="2" applyNumberFormat="1" applyFont="1" applyBorder="1" applyAlignment="1">
      <alignment vertical="center"/>
    </xf>
    <xf numFmtId="179" fontId="10" fillId="3" borderId="24" xfId="3" applyNumberFormat="1" applyFont="1" applyFill="1" applyBorder="1" applyAlignment="1">
      <alignment vertical="center"/>
    </xf>
    <xf numFmtId="179" fontId="10" fillId="3" borderId="24" xfId="3" applyNumberFormat="1" applyFont="1" applyFill="1" applyBorder="1" applyAlignment="1">
      <alignment horizontal="right" vertical="center"/>
    </xf>
    <xf numFmtId="180" fontId="10" fillId="3" borderId="18" xfId="3" applyNumberFormat="1" applyFont="1" applyFill="1" applyBorder="1" applyAlignment="1">
      <alignment vertical="center"/>
    </xf>
    <xf numFmtId="180" fontId="10" fillId="3" borderId="24" xfId="3" applyNumberFormat="1" applyFont="1" applyFill="1" applyBorder="1" applyAlignment="1">
      <alignment vertical="center"/>
    </xf>
    <xf numFmtId="180" fontId="14" fillId="3" borderId="24" xfId="3" applyNumberFormat="1" applyFont="1" applyFill="1" applyBorder="1" applyAlignment="1">
      <alignment vertical="center"/>
    </xf>
    <xf numFmtId="180" fontId="10" fillId="3" borderId="28" xfId="3" applyNumberFormat="1" applyFont="1" applyFill="1" applyBorder="1" applyAlignment="1">
      <alignment vertical="center"/>
    </xf>
    <xf numFmtId="179" fontId="14" fillId="3" borderId="47" xfId="3" applyNumberFormat="1" applyFont="1" applyFill="1" applyBorder="1" applyAlignment="1">
      <alignment vertical="center"/>
    </xf>
    <xf numFmtId="179" fontId="14" fillId="3" borderId="24" xfId="3" applyNumberFormat="1" applyFont="1" applyFill="1" applyBorder="1" applyAlignment="1">
      <alignment vertical="center"/>
    </xf>
    <xf numFmtId="179" fontId="10" fillId="3" borderId="38" xfId="3" applyNumberFormat="1" applyFont="1" applyFill="1" applyBorder="1" applyAlignment="1">
      <alignment vertical="center"/>
    </xf>
    <xf numFmtId="180" fontId="10" fillId="3" borderId="66" xfId="3" applyNumberFormat="1" applyFont="1" applyFill="1" applyBorder="1" applyAlignment="1">
      <alignment vertical="center"/>
    </xf>
    <xf numFmtId="180" fontId="10" fillId="3" borderId="38" xfId="3" applyNumberFormat="1" applyFont="1" applyFill="1" applyBorder="1" applyAlignment="1">
      <alignment vertical="center"/>
    </xf>
    <xf numFmtId="180" fontId="10" fillId="3" borderId="72" xfId="3" applyNumberFormat="1" applyFont="1" applyFill="1" applyBorder="1" applyAlignment="1">
      <alignment vertical="center"/>
    </xf>
    <xf numFmtId="180" fontId="10" fillId="3" borderId="47" xfId="3" applyNumberFormat="1" applyFont="1" applyFill="1" applyBorder="1" applyAlignment="1">
      <alignment vertical="center"/>
    </xf>
    <xf numFmtId="180" fontId="10" fillId="3" borderId="75" xfId="3" applyNumberFormat="1" applyFont="1" applyFill="1" applyBorder="1" applyAlignment="1">
      <alignment vertical="center"/>
    </xf>
    <xf numFmtId="180" fontId="14" fillId="3" borderId="72" xfId="3" applyNumberFormat="1" applyFont="1" applyFill="1" applyBorder="1" applyAlignment="1">
      <alignment vertical="center"/>
    </xf>
    <xf numFmtId="0" fontId="12" fillId="4" borderId="5" xfId="1" applyFont="1" applyFill="1" applyBorder="1" applyAlignment="1">
      <alignment horizontal="center" vertical="center"/>
    </xf>
    <xf numFmtId="0" fontId="12" fillId="4" borderId="57" xfId="1" applyFont="1" applyFill="1" applyBorder="1" applyAlignment="1">
      <alignment horizontal="center" vertical="center"/>
    </xf>
    <xf numFmtId="0" fontId="10" fillId="2" borderId="22" xfId="2" applyFont="1" applyFill="1" applyBorder="1" applyAlignment="1">
      <alignment horizontal="center" vertical="center"/>
    </xf>
    <xf numFmtId="0" fontId="10" fillId="2" borderId="16" xfId="2" applyFont="1" applyFill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74" xfId="1" applyFont="1" applyBorder="1" applyAlignment="1">
      <alignment horizontal="center" vertical="center"/>
    </xf>
    <xf numFmtId="0" fontId="12" fillId="0" borderId="45" xfId="1" applyFont="1" applyBorder="1" applyAlignment="1">
      <alignment horizontal="left" vertical="center"/>
    </xf>
    <xf numFmtId="0" fontId="12" fillId="0" borderId="35" xfId="1" applyFont="1" applyBorder="1" applyAlignment="1">
      <alignment horizontal="left" vertical="center"/>
    </xf>
    <xf numFmtId="0" fontId="12" fillId="0" borderId="49" xfId="1" applyFont="1" applyBorder="1" applyAlignment="1">
      <alignment horizontal="center" vertical="center"/>
    </xf>
    <xf numFmtId="0" fontId="12" fillId="4" borderId="35" xfId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center"/>
    </xf>
    <xf numFmtId="180" fontId="10" fillId="10" borderId="19" xfId="2" applyNumberFormat="1" applyFont="1" applyFill="1" applyBorder="1" applyAlignment="1">
      <alignment vertical="center"/>
    </xf>
    <xf numFmtId="180" fontId="10" fillId="10" borderId="22" xfId="2" applyNumberFormat="1" applyFont="1" applyFill="1" applyBorder="1" applyAlignment="1">
      <alignment vertical="center"/>
    </xf>
    <xf numFmtId="179" fontId="10" fillId="10" borderId="8" xfId="2" applyNumberFormat="1" applyFont="1" applyFill="1" applyBorder="1" applyAlignment="1">
      <alignment vertical="center"/>
    </xf>
    <xf numFmtId="179" fontId="10" fillId="10" borderId="16" xfId="2" applyNumberFormat="1" applyFont="1" applyFill="1" applyBorder="1" applyAlignment="1">
      <alignment vertical="center"/>
    </xf>
    <xf numFmtId="179" fontId="10" fillId="10" borderId="22" xfId="2" applyNumberFormat="1" applyFont="1" applyFill="1" applyBorder="1" applyAlignment="1">
      <alignment vertical="center"/>
    </xf>
    <xf numFmtId="0" fontId="10" fillId="5" borderId="16" xfId="3" applyNumberFormat="1" applyFont="1" applyFill="1" applyBorder="1" applyAlignment="1">
      <alignment horizontal="center" vertical="center"/>
    </xf>
    <xf numFmtId="0" fontId="10" fillId="5" borderId="22" xfId="3" applyNumberFormat="1" applyFont="1" applyFill="1" applyBorder="1" applyAlignment="1">
      <alignment horizontal="center" vertical="center"/>
    </xf>
    <xf numFmtId="0" fontId="10" fillId="5" borderId="22" xfId="3" applyNumberFormat="1" applyFont="1" applyFill="1" applyBorder="1" applyAlignment="1">
      <alignment horizontal="right" vertical="center"/>
    </xf>
    <xf numFmtId="0" fontId="23" fillId="0" borderId="8" xfId="0" applyFont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23" fillId="10" borderId="8" xfId="0" applyFont="1" applyFill="1" applyBorder="1" applyAlignment="1">
      <alignment horizontal="center" vertical="center"/>
    </xf>
    <xf numFmtId="181" fontId="23" fillId="0" borderId="8" xfId="0" applyNumberFormat="1" applyFont="1" applyBorder="1" applyAlignment="1">
      <alignment horizontal="center" vertical="center"/>
    </xf>
    <xf numFmtId="181" fontId="23" fillId="10" borderId="8" xfId="0" applyNumberFormat="1" applyFont="1" applyFill="1" applyBorder="1" applyAlignment="1">
      <alignment horizontal="center" vertical="center"/>
    </xf>
    <xf numFmtId="181" fontId="23" fillId="11" borderId="8" xfId="0" applyNumberFormat="1" applyFont="1" applyFill="1" applyBorder="1" applyAlignment="1">
      <alignment horizontal="center" vertical="center"/>
    </xf>
    <xf numFmtId="180" fontId="10" fillId="0" borderId="65" xfId="2" applyNumberFormat="1" applyFont="1" applyBorder="1" applyAlignment="1">
      <alignment vertical="center"/>
    </xf>
    <xf numFmtId="0" fontId="25" fillId="12" borderId="8" xfId="5" applyNumberFormat="1" applyFont="1" applyFill="1" applyBorder="1" applyAlignment="1" applyProtection="1">
      <alignment horizontal="center" vertical="center" wrapText="1"/>
    </xf>
    <xf numFmtId="182" fontId="25" fillId="12" borderId="8" xfId="5" applyFont="1" applyFill="1" applyBorder="1" applyAlignment="1" applyProtection="1">
      <alignment horizontal="center" vertical="center" wrapText="1"/>
    </xf>
    <xf numFmtId="183" fontId="25" fillId="12" borderId="8" xfId="5" applyNumberFormat="1" applyFont="1" applyFill="1" applyBorder="1" applyAlignment="1" applyProtection="1">
      <alignment horizontal="center" vertical="center" wrapText="1"/>
    </xf>
    <xf numFmtId="183" fontId="25" fillId="13" borderId="8" xfId="5" applyNumberFormat="1" applyFont="1" applyFill="1" applyBorder="1" applyAlignment="1" applyProtection="1">
      <alignment horizontal="center" vertical="center" wrapText="1"/>
    </xf>
    <xf numFmtId="0" fontId="25" fillId="13" borderId="8" xfId="5" applyNumberFormat="1" applyFont="1" applyFill="1" applyBorder="1" applyAlignment="1" applyProtection="1">
      <alignment horizontal="center" vertical="center" wrapText="1"/>
    </xf>
    <xf numFmtId="184" fontId="27" fillId="14" borderId="8" xfId="6" applyNumberFormat="1" applyFont="1" applyFill="1" applyBorder="1" applyAlignment="1" applyProtection="1">
      <alignment horizontal="center" vertical="center" wrapText="1"/>
    </xf>
    <xf numFmtId="184" fontId="28" fillId="15" borderId="8" xfId="6" applyNumberFormat="1" applyFont="1" applyFill="1" applyBorder="1" applyAlignment="1" applyProtection="1">
      <alignment horizontal="center" vertical="center" wrapText="1"/>
    </xf>
    <xf numFmtId="0" fontId="28" fillId="15" borderId="8" xfId="6" applyNumberFormat="1" applyFont="1" applyFill="1" applyBorder="1" applyAlignment="1" applyProtection="1">
      <alignment horizontal="center" vertical="center" wrapText="1"/>
    </xf>
    <xf numFmtId="0" fontId="29" fillId="0" borderId="0" xfId="0" applyFont="1" applyAlignment="1"/>
    <xf numFmtId="0" fontId="30" fillId="10" borderId="8" xfId="0" applyNumberFormat="1" applyFont="1" applyFill="1" applyBorder="1" applyAlignment="1">
      <alignment horizontal="center" vertical="center"/>
    </xf>
    <xf numFmtId="49" fontId="30" fillId="10" borderId="8" xfId="0" applyNumberFormat="1" applyFont="1" applyFill="1" applyBorder="1" applyAlignment="1">
      <alignment horizontal="center" vertical="center"/>
    </xf>
    <xf numFmtId="49" fontId="30" fillId="3" borderId="8" xfId="0" applyNumberFormat="1" applyFont="1" applyFill="1" applyBorder="1" applyAlignment="1">
      <alignment horizontal="center" vertical="center"/>
    </xf>
    <xf numFmtId="0" fontId="30" fillId="10" borderId="8" xfId="0" applyFont="1" applyFill="1" applyBorder="1" applyAlignment="1">
      <alignment horizontal="center" vertical="center"/>
    </xf>
    <xf numFmtId="1" fontId="27" fillId="10" borderId="8" xfId="0" applyNumberFormat="1" applyFont="1" applyFill="1" applyBorder="1" applyAlignment="1">
      <alignment horizontal="center" vertical="center"/>
    </xf>
    <xf numFmtId="0" fontId="29" fillId="10" borderId="8" xfId="0" applyFont="1" applyFill="1" applyBorder="1" applyAlignment="1">
      <alignment horizontal="center" vertical="center"/>
    </xf>
    <xf numFmtId="0" fontId="30" fillId="10" borderId="8" xfId="0" applyFont="1" applyFill="1" applyBorder="1" applyAlignment="1" applyProtection="1">
      <alignment horizontal="center" vertical="center"/>
      <protection locked="0"/>
    </xf>
    <xf numFmtId="184" fontId="30" fillId="10" borderId="8" xfId="0" applyNumberFormat="1" applyFont="1" applyFill="1" applyBorder="1" applyAlignment="1">
      <alignment horizontal="center" vertical="center"/>
    </xf>
    <xf numFmtId="0" fontId="29" fillId="10" borderId="8" xfId="0" applyNumberFormat="1" applyFont="1" applyFill="1" applyBorder="1" applyAlignment="1">
      <alignment horizontal="center" vertical="center"/>
    </xf>
    <xf numFmtId="0" fontId="29" fillId="10" borderId="0" xfId="0" applyFont="1" applyFill="1" applyAlignment="1"/>
    <xf numFmtId="1" fontId="30" fillId="10" borderId="8" xfId="0" applyNumberFormat="1" applyFont="1" applyFill="1" applyBorder="1" applyAlignment="1">
      <alignment horizontal="center" vertical="center"/>
    </xf>
    <xf numFmtId="1" fontId="30" fillId="10" borderId="8" xfId="0" applyNumberFormat="1" applyFont="1" applyFill="1" applyBorder="1" applyAlignment="1" applyProtection="1">
      <alignment horizontal="center" vertical="center"/>
      <protection locked="0"/>
    </xf>
    <xf numFmtId="0" fontId="30" fillId="10" borderId="8" xfId="0" applyNumberFormat="1" applyFont="1" applyFill="1" applyBorder="1" applyAlignment="1" applyProtection="1">
      <alignment horizontal="center" vertical="center"/>
      <protection locked="0"/>
    </xf>
    <xf numFmtId="1" fontId="29" fillId="10" borderId="8" xfId="0" applyNumberFormat="1" applyFont="1" applyFill="1" applyBorder="1" applyAlignment="1">
      <alignment horizontal="center" vertical="center"/>
    </xf>
    <xf numFmtId="49" fontId="30" fillId="16" borderId="8" xfId="0" applyNumberFormat="1" applyFont="1" applyFill="1" applyBorder="1" applyAlignment="1">
      <alignment horizontal="center" vertical="center"/>
    </xf>
    <xf numFmtId="0" fontId="30" fillId="16" borderId="8" xfId="0" applyFont="1" applyFill="1" applyBorder="1" applyAlignment="1">
      <alignment horizontal="center" vertical="center"/>
    </xf>
    <xf numFmtId="0" fontId="30" fillId="16" borderId="8" xfId="0" applyFont="1" applyFill="1" applyBorder="1" applyAlignment="1" applyProtection="1">
      <alignment horizontal="center" vertical="center"/>
      <protection locked="0"/>
    </xf>
    <xf numFmtId="0" fontId="30" fillId="16" borderId="8" xfId="0" applyNumberFormat="1" applyFont="1" applyFill="1" applyBorder="1" applyAlignment="1">
      <alignment horizontal="center" vertical="center"/>
    </xf>
    <xf numFmtId="184" fontId="30" fillId="16" borderId="8" xfId="0" applyNumberFormat="1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84" fontId="30" fillId="9" borderId="8" xfId="0" applyNumberFormat="1" applyFont="1" applyFill="1" applyBorder="1" applyAlignment="1">
      <alignment horizontal="center" vertical="center"/>
    </xf>
    <xf numFmtId="49" fontId="30" fillId="9" borderId="8" xfId="0" applyNumberFormat="1" applyFont="1" applyFill="1" applyBorder="1" applyAlignment="1">
      <alignment horizontal="center" vertical="center"/>
    </xf>
    <xf numFmtId="0" fontId="28" fillId="9" borderId="8" xfId="0" applyNumberFormat="1" applyFont="1" applyFill="1" applyBorder="1" applyAlignment="1">
      <alignment horizontal="center" vertical="center"/>
    </xf>
    <xf numFmtId="49" fontId="29" fillId="10" borderId="8" xfId="0" applyNumberFormat="1" applyFont="1" applyFill="1" applyBorder="1" applyAlignment="1">
      <alignment horizontal="center" vertical="center"/>
    </xf>
    <xf numFmtId="0" fontId="29" fillId="3" borderId="8" xfId="0" applyNumberFormat="1" applyFont="1" applyFill="1" applyBorder="1" applyAlignment="1">
      <alignment horizontal="center" vertical="center"/>
    </xf>
    <xf numFmtId="0" fontId="21" fillId="10" borderId="8" xfId="0" applyFont="1" applyFill="1" applyBorder="1" applyAlignment="1">
      <alignment horizontal="center" vertical="center"/>
    </xf>
    <xf numFmtId="0" fontId="30" fillId="10" borderId="8" xfId="7" applyNumberFormat="1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8" fillId="10" borderId="8" xfId="0" applyFont="1" applyFill="1" applyBorder="1" applyAlignment="1">
      <alignment horizontal="center" vertical="center"/>
    </xf>
    <xf numFmtId="1" fontId="28" fillId="10" borderId="8" xfId="0" applyNumberFormat="1" applyFont="1" applyFill="1" applyBorder="1" applyAlignment="1">
      <alignment horizontal="center" vertical="center"/>
    </xf>
    <xf numFmtId="49" fontId="30" fillId="10" borderId="8" xfId="0" applyNumberFormat="1" applyFont="1" applyFill="1" applyBorder="1" applyAlignment="1" applyProtection="1">
      <alignment horizontal="center" vertical="center"/>
      <protection locked="0"/>
    </xf>
    <xf numFmtId="0" fontId="29" fillId="10" borderId="8" xfId="0" applyFont="1" applyFill="1" applyBorder="1" applyAlignment="1"/>
    <xf numFmtId="0" fontId="32" fillId="10" borderId="8" xfId="0" applyNumberFormat="1" applyFont="1" applyFill="1" applyBorder="1" applyAlignment="1">
      <alignment horizontal="center" vertical="center"/>
    </xf>
    <xf numFmtId="182" fontId="29" fillId="10" borderId="8" xfId="8" applyFont="1" applyFill="1" applyBorder="1" applyAlignment="1">
      <alignment horizontal="center" vertical="center"/>
    </xf>
    <xf numFmtId="1" fontId="29" fillId="10" borderId="8" xfId="8" applyNumberFormat="1" applyFont="1" applyFill="1" applyBorder="1" applyAlignment="1">
      <alignment horizontal="center" vertical="center"/>
    </xf>
    <xf numFmtId="0" fontId="29" fillId="10" borderId="8" xfId="0" applyFont="1" applyFill="1" applyBorder="1" applyAlignment="1" applyProtection="1">
      <alignment horizontal="center" vertical="center"/>
      <protection locked="0"/>
    </xf>
    <xf numFmtId="184" fontId="29" fillId="10" borderId="8" xfId="0" applyNumberFormat="1" applyFont="1" applyFill="1" applyBorder="1" applyAlignment="1">
      <alignment horizontal="center" vertical="center"/>
    </xf>
    <xf numFmtId="1" fontId="21" fillId="10" borderId="8" xfId="0" applyNumberFormat="1" applyFont="1" applyFill="1" applyBorder="1" applyAlignment="1">
      <alignment horizontal="center" vertical="center"/>
    </xf>
    <xf numFmtId="49" fontId="30" fillId="16" borderId="0" xfId="0" applyNumberFormat="1" applyFont="1" applyFill="1" applyAlignment="1">
      <alignment horizontal="center" vertical="center"/>
    </xf>
    <xf numFmtId="0" fontId="30" fillId="16" borderId="8" xfId="0" applyNumberFormat="1" applyFont="1" applyFill="1" applyBorder="1" applyAlignment="1" applyProtection="1">
      <alignment horizontal="center" vertical="center"/>
      <protection locked="0"/>
    </xf>
    <xf numFmtId="0" fontId="31" fillId="10" borderId="8" xfId="0" applyNumberFormat="1" applyFont="1" applyFill="1" applyBorder="1" applyAlignment="1">
      <alignment horizontal="center" vertical="center"/>
    </xf>
    <xf numFmtId="0" fontId="31" fillId="10" borderId="0" xfId="0" applyFont="1" applyFill="1" applyAlignment="1"/>
    <xf numFmtId="0" fontId="27" fillId="10" borderId="8" xfId="0" applyFont="1" applyFill="1" applyBorder="1" applyAlignment="1">
      <alignment horizontal="center" vertical="center"/>
    </xf>
    <xf numFmtId="0" fontId="29" fillId="0" borderId="0" xfId="0" applyNumberFormat="1" applyFont="1" applyAlignment="1">
      <alignment horizontal="center" vertical="center"/>
    </xf>
    <xf numFmtId="0" fontId="23" fillId="9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4" fillId="0" borderId="0" xfId="1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8" fillId="2" borderId="0" xfId="2" applyFont="1" applyFill="1" applyBorder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0" fontId="19" fillId="3" borderId="0" xfId="2" applyFont="1" applyFill="1" applyBorder="1" applyAlignment="1">
      <alignment horizontal="left" vertical="center"/>
    </xf>
    <xf numFmtId="0" fontId="8" fillId="3" borderId="0" xfId="2" applyFont="1" applyFill="1" applyBorder="1" applyAlignment="1">
      <alignment horizontal="left" vertical="center"/>
    </xf>
    <xf numFmtId="31" fontId="8" fillId="3" borderId="0" xfId="2" applyNumberFormat="1" applyFont="1" applyFill="1" applyBorder="1" applyAlignment="1">
      <alignment horizontal="left" vertical="center"/>
    </xf>
    <xf numFmtId="0" fontId="10" fillId="0" borderId="21" xfId="2" applyFont="1" applyBorder="1" applyAlignment="1">
      <alignment horizontal="center" vertical="center"/>
    </xf>
    <xf numFmtId="0" fontId="10" fillId="0" borderId="22" xfId="2" applyFont="1" applyBorder="1" applyAlignment="1">
      <alignment horizontal="left" vertical="center"/>
    </xf>
    <xf numFmtId="0" fontId="11" fillId="0" borderId="2" xfId="2" applyFont="1" applyBorder="1" applyAlignment="1">
      <alignment horizontal="left" vertical="center" wrapText="1"/>
    </xf>
    <xf numFmtId="0" fontId="11" fillId="0" borderId="3" xfId="2" applyFont="1" applyBorder="1" applyAlignment="1">
      <alignment horizontal="left" vertical="center" wrapText="1"/>
    </xf>
    <xf numFmtId="0" fontId="12" fillId="4" borderId="4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2" fillId="4" borderId="9" xfId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20" fillId="5" borderId="16" xfId="2" applyFont="1" applyFill="1" applyBorder="1" applyAlignment="1">
      <alignment horizontal="left" vertical="center"/>
    </xf>
    <xf numFmtId="0" fontId="10" fillId="5" borderId="22" xfId="2" applyFont="1" applyFill="1" applyBorder="1" applyAlignment="1">
      <alignment horizontal="left" vertical="center"/>
    </xf>
    <xf numFmtId="0" fontId="10" fillId="0" borderId="26" xfId="2" applyFont="1" applyBorder="1" applyAlignment="1">
      <alignment horizontal="center" vertical="center"/>
    </xf>
    <xf numFmtId="0" fontId="13" fillId="5" borderId="22" xfId="1" applyFont="1" applyFill="1" applyBorder="1" applyAlignment="1">
      <alignment vertical="center" wrapText="1"/>
    </xf>
    <xf numFmtId="0" fontId="13" fillId="5" borderId="22" xfId="1" applyFont="1" applyFill="1" applyBorder="1" applyAlignment="1">
      <alignment vertical="center"/>
    </xf>
    <xf numFmtId="0" fontId="13" fillId="5" borderId="27" xfId="1" applyFont="1" applyFill="1" applyBorder="1" applyAlignment="1">
      <alignment vertical="center"/>
    </xf>
    <xf numFmtId="0" fontId="12" fillId="0" borderId="62" xfId="1" applyFont="1" applyBorder="1" applyAlignment="1">
      <alignment horizontal="center" vertical="center"/>
    </xf>
    <xf numFmtId="0" fontId="12" fillId="0" borderId="49" xfId="1" applyFont="1" applyBorder="1" applyAlignment="1">
      <alignment horizontal="center" vertical="center"/>
    </xf>
    <xf numFmtId="0" fontId="12" fillId="0" borderId="63" xfId="1" applyFont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0" fillId="0" borderId="12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left" vertical="center"/>
    </xf>
    <xf numFmtId="0" fontId="10" fillId="0" borderId="64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68" xfId="2" applyFont="1" applyFill="1" applyBorder="1" applyAlignment="1">
      <alignment horizontal="left" vertical="center"/>
    </xf>
    <xf numFmtId="0" fontId="10" fillId="0" borderId="69" xfId="2" applyFont="1" applyFill="1" applyBorder="1" applyAlignment="1">
      <alignment horizontal="left" vertical="center"/>
    </xf>
    <xf numFmtId="0" fontId="10" fillId="0" borderId="37" xfId="2" applyFont="1" applyFill="1" applyBorder="1" applyAlignment="1">
      <alignment horizontal="left" vertical="center"/>
    </xf>
    <xf numFmtId="0" fontId="10" fillId="0" borderId="70" xfId="2" applyFont="1" applyFill="1" applyBorder="1" applyAlignment="1">
      <alignment horizontal="left" vertical="center"/>
    </xf>
    <xf numFmtId="0" fontId="10" fillId="0" borderId="36" xfId="2" applyFont="1" applyFill="1" applyBorder="1" applyAlignment="1">
      <alignment horizontal="left" vertical="center"/>
    </xf>
    <xf numFmtId="0" fontId="12" fillId="4" borderId="36" xfId="1" applyFont="1" applyFill="1" applyBorder="1" applyAlignment="1">
      <alignment horizontal="center" vertical="center"/>
    </xf>
    <xf numFmtId="0" fontId="12" fillId="4" borderId="35" xfId="1" applyFont="1" applyFill="1" applyBorder="1" applyAlignment="1">
      <alignment horizontal="center" vertical="center"/>
    </xf>
    <xf numFmtId="0" fontId="12" fillId="4" borderId="56" xfId="1" applyFont="1" applyFill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74" xfId="1" applyFont="1" applyBorder="1" applyAlignment="1">
      <alignment horizontal="center" vertical="center"/>
    </xf>
    <xf numFmtId="0" fontId="12" fillId="0" borderId="45" xfId="1" applyFont="1" applyBorder="1" applyAlignment="1">
      <alignment horizontal="left" vertical="center"/>
    </xf>
    <xf numFmtId="0" fontId="12" fillId="0" borderId="63" xfId="1" applyFont="1" applyBorder="1" applyAlignment="1">
      <alignment horizontal="left" vertical="center"/>
    </xf>
    <xf numFmtId="0" fontId="12" fillId="0" borderId="35" xfId="1" applyFont="1" applyBorder="1" applyAlignment="1">
      <alignment horizontal="left" vertical="center"/>
    </xf>
    <xf numFmtId="0" fontId="10" fillId="2" borderId="45" xfId="2" applyFont="1" applyFill="1" applyBorder="1" applyAlignment="1">
      <alignment horizontal="left" vertical="center"/>
    </xf>
    <xf numFmtId="0" fontId="10" fillId="2" borderId="22" xfId="2" applyFont="1" applyFill="1" applyBorder="1" applyAlignment="1">
      <alignment horizontal="left" vertical="center"/>
    </xf>
    <xf numFmtId="0" fontId="10" fillId="2" borderId="50" xfId="2" applyFont="1" applyFill="1" applyBorder="1" applyAlignment="1">
      <alignment horizontal="left" vertical="center"/>
    </xf>
    <xf numFmtId="0" fontId="12" fillId="2" borderId="23" xfId="1" applyFont="1" applyFill="1" applyBorder="1" applyAlignment="1">
      <alignment horizontal="left" vertical="center"/>
    </xf>
    <xf numFmtId="0" fontId="12" fillId="2" borderId="68" xfId="1" applyFont="1" applyFill="1" applyBorder="1" applyAlignment="1">
      <alignment horizontal="left" vertical="center"/>
    </xf>
    <xf numFmtId="0" fontId="12" fillId="2" borderId="69" xfId="1" applyFont="1" applyFill="1" applyBorder="1" applyAlignment="1">
      <alignment horizontal="left" vertical="center"/>
    </xf>
    <xf numFmtId="0" fontId="10" fillId="2" borderId="23" xfId="2" applyFont="1" applyFill="1" applyBorder="1" applyAlignment="1">
      <alignment horizontal="center" vertical="center"/>
    </xf>
    <xf numFmtId="0" fontId="10" fillId="2" borderId="69" xfId="2" applyFont="1" applyFill="1" applyBorder="1" applyAlignment="1">
      <alignment horizontal="center" vertical="center"/>
    </xf>
    <xf numFmtId="0" fontId="12" fillId="4" borderId="57" xfId="1" applyFont="1" applyFill="1" applyBorder="1" applyAlignment="1">
      <alignment horizontal="center" vertical="center"/>
    </xf>
    <xf numFmtId="0" fontId="12" fillId="2" borderId="46" xfId="1" applyFont="1" applyFill="1" applyBorder="1" applyAlignment="1">
      <alignment horizontal="left" vertical="center"/>
    </xf>
    <xf numFmtId="0" fontId="12" fillId="2" borderId="41" xfId="1" applyFont="1" applyFill="1" applyBorder="1" applyAlignment="1">
      <alignment horizontal="left" vertical="center"/>
    </xf>
    <xf numFmtId="0" fontId="12" fillId="2" borderId="78" xfId="1" applyFont="1" applyFill="1" applyBorder="1" applyAlignment="1">
      <alignment horizontal="left" vertical="center"/>
    </xf>
    <xf numFmtId="0" fontId="10" fillId="2" borderId="46" xfId="2" applyFont="1" applyFill="1" applyBorder="1" applyAlignment="1">
      <alignment horizontal="center" vertical="center"/>
    </xf>
    <xf numFmtId="0" fontId="10" fillId="2" borderId="78" xfId="2" applyFont="1" applyFill="1" applyBorder="1" applyAlignment="1">
      <alignment horizontal="center" vertical="center"/>
    </xf>
    <xf numFmtId="0" fontId="12" fillId="2" borderId="71" xfId="1" applyFont="1" applyFill="1" applyBorder="1" applyAlignment="1">
      <alignment horizontal="left" vertical="center"/>
    </xf>
    <xf numFmtId="0" fontId="12" fillId="2" borderId="80" xfId="1" applyFont="1" applyFill="1" applyBorder="1" applyAlignment="1">
      <alignment horizontal="left" vertical="center"/>
    </xf>
    <xf numFmtId="0" fontId="12" fillId="2" borderId="81" xfId="1" applyFont="1" applyFill="1" applyBorder="1" applyAlignment="1">
      <alignment horizontal="left" vertical="center"/>
    </xf>
    <xf numFmtId="0" fontId="10" fillId="2" borderId="71" xfId="2" applyFont="1" applyFill="1" applyBorder="1" applyAlignment="1">
      <alignment horizontal="center" vertical="center"/>
    </xf>
    <xf numFmtId="0" fontId="10" fillId="2" borderId="81" xfId="2" applyFont="1" applyFill="1" applyBorder="1" applyAlignment="1">
      <alignment horizontal="center" vertical="center"/>
    </xf>
    <xf numFmtId="0" fontId="10" fillId="2" borderId="17" xfId="2" applyFont="1" applyFill="1" applyBorder="1" applyAlignment="1">
      <alignment horizontal="center" vertical="center"/>
    </xf>
    <xf numFmtId="0" fontId="10" fillId="2" borderId="82" xfId="2" applyFont="1" applyFill="1" applyBorder="1" applyAlignment="1">
      <alignment horizontal="center" vertical="center"/>
    </xf>
    <xf numFmtId="0" fontId="10" fillId="2" borderId="83" xfId="2" applyFont="1" applyFill="1" applyBorder="1" applyAlignment="1">
      <alignment horizontal="center" vertical="center"/>
    </xf>
    <xf numFmtId="0" fontId="10" fillId="2" borderId="87" xfId="2" applyFont="1" applyFill="1" applyBorder="1" applyAlignment="1">
      <alignment horizontal="left" vertical="center"/>
    </xf>
    <xf numFmtId="0" fontId="10" fillId="2" borderId="13" xfId="2" applyFont="1" applyFill="1" applyBorder="1" applyAlignment="1">
      <alignment horizontal="left" vertical="center"/>
    </xf>
    <xf numFmtId="0" fontId="10" fillId="2" borderId="9" xfId="2" applyFont="1" applyFill="1" applyBorder="1" applyAlignment="1">
      <alignment horizontal="left" vertical="center"/>
    </xf>
    <xf numFmtId="0" fontId="12" fillId="4" borderId="90" xfId="1" applyFont="1" applyFill="1" applyBorder="1" applyAlignment="1">
      <alignment horizontal="center" vertical="center"/>
    </xf>
    <xf numFmtId="0" fontId="10" fillId="2" borderId="16" xfId="2" applyFont="1" applyFill="1" applyBorder="1" applyAlignment="1">
      <alignment horizontal="left" vertical="center"/>
    </xf>
    <xf numFmtId="0" fontId="10" fillId="2" borderId="16" xfId="2" applyFont="1" applyFill="1" applyBorder="1" applyAlignment="1">
      <alignment horizontal="center" vertical="center"/>
    </xf>
    <xf numFmtId="0" fontId="10" fillId="2" borderId="68" xfId="2" applyFont="1" applyFill="1" applyBorder="1" applyAlignment="1">
      <alignment horizontal="center" vertical="center"/>
    </xf>
    <xf numFmtId="0" fontId="10" fillId="2" borderId="80" xfId="2" applyFont="1" applyFill="1" applyBorder="1" applyAlignment="1">
      <alignment horizontal="center" vertical="center"/>
    </xf>
    <xf numFmtId="177" fontId="10" fillId="0" borderId="87" xfId="4" applyNumberFormat="1" applyFont="1" applyBorder="1" applyAlignment="1">
      <alignment horizontal="center" vertical="center"/>
    </xf>
    <xf numFmtId="177" fontId="10" fillId="0" borderId="9" xfId="4" applyNumberFormat="1" applyFont="1" applyBorder="1" applyAlignment="1">
      <alignment horizontal="center" vertical="center"/>
    </xf>
    <xf numFmtId="0" fontId="10" fillId="0" borderId="80" xfId="2" applyFont="1" applyBorder="1" applyAlignment="1">
      <alignment horizontal="left" vertical="center"/>
    </xf>
    <xf numFmtId="0" fontId="10" fillId="0" borderId="8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0" fillId="2" borderId="22" xfId="2" applyFont="1" applyFill="1" applyBorder="1" applyAlignment="1">
      <alignment horizontal="center" vertical="center"/>
    </xf>
  </cellXfs>
  <cellStyles count="9">
    <cellStyle name="百分比 3" xfId="4"/>
    <cellStyle name="常规" xfId="0" builtinId="0"/>
    <cellStyle name="常规 18" xfId="8"/>
    <cellStyle name="常规 2" xfId="5"/>
    <cellStyle name="常规 3" xfId="2"/>
    <cellStyle name="常规_Sheet1 3" xfId="1"/>
    <cellStyle name="常规_第二届急危重症高峰论坛参会信息total" xfId="7"/>
    <cellStyle name="常规_航班 namelist Chinese GOLs" xfId="6"/>
    <cellStyle name="千位分隔 2" xfId="3"/>
  </cellStyles>
  <dxfs count="6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1.jpeg"/><Relationship Id="rId1" Type="http://schemas.openxmlformats.org/officeDocument/2006/relationships/image" Target="../media/image2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0" name="图片 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" name="图片 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6" name="图片 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1" name="图片 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5" name="图片 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2" name="图片 5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" name="图片 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0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1" name="图片 1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09" name="图片 1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5" name="图片 1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19" name="图片 118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4" name="图片 1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2" name="图片 1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5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6" name="图片 1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9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0" name="图片 1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4" name="图片 1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9" name="图片 1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2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3" name="图片 2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7" name="图片 2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0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1" name="图片 2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5" name="图片 2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19" name="图片 218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4" name="图片 2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8" name="图片 2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2" name="图片 2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4" name="图片 2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7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8" name="图片 2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2" name="图片 241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7" name="图片 2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438150</xdr:colOff>
      <xdr:row>0</xdr:row>
      <xdr:rowOff>398980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85725" y="0"/>
          <a:ext cx="666750" cy="398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0" name="图片 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447675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447675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447675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447675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447675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447675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2" name="图片 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6" name="图片 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1" name="图片 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476251</xdr:colOff>
      <xdr:row>0</xdr:row>
      <xdr:rowOff>114302</xdr:rowOff>
    </xdr:to>
    <xdr:pic>
      <xdr:nvPicPr>
        <xdr:cNvPr id="45" name="图片 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429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476251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429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476251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429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2" name="图片 5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5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57" name="图片 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100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01" name="图片 1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10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10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457201</xdr:colOff>
      <xdr:row>2</xdr:row>
      <xdr:rowOff>100531</xdr:rowOff>
    </xdr:to>
    <xdr:pic>
      <xdr:nvPicPr>
        <xdr:cNvPr id="109" name="图片 1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39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100331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100331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100331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11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15" name="图片 1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11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2</xdr:row>
      <xdr:rowOff>100531</xdr:rowOff>
    </xdr:to>
    <xdr:pic>
      <xdr:nvPicPr>
        <xdr:cNvPr id="119" name="图片 118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2</xdr:row>
      <xdr:rowOff>100531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2</xdr:row>
      <xdr:rowOff>100531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2</xdr:row>
      <xdr:rowOff>100531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419100</xdr:colOff>
      <xdr:row>2</xdr:row>
      <xdr:rowOff>101600</xdr:rowOff>
    </xdr:to>
    <xdr:pic>
      <xdr:nvPicPr>
        <xdr:cNvPr id="12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24" name="图片 1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18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82" name="图片 1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185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86" name="图片 1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189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90" name="图片 1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19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94" name="图片 1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19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99" name="图片 1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202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03" name="图片 2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20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07" name="图片 2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210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11" name="图片 2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21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15" name="图片 2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21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1</xdr:row>
      <xdr:rowOff>11631</xdr:rowOff>
    </xdr:to>
    <xdr:pic>
      <xdr:nvPicPr>
        <xdr:cNvPr id="219" name="图片 218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22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24" name="图片 2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22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28" name="图片 2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23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457201</xdr:colOff>
      <xdr:row>2</xdr:row>
      <xdr:rowOff>100531</xdr:rowOff>
    </xdr:to>
    <xdr:pic>
      <xdr:nvPicPr>
        <xdr:cNvPr id="232" name="图片 2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39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100331</xdr:rowOff>
    </xdr:to>
    <xdr:pic>
      <xdr:nvPicPr>
        <xdr:cNvPr id="234" name="图片 2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100331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100331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237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38" name="图片 2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24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2</xdr:row>
      <xdr:rowOff>100531</xdr:rowOff>
    </xdr:to>
    <xdr:pic>
      <xdr:nvPicPr>
        <xdr:cNvPr id="242" name="图片 241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2</xdr:row>
      <xdr:rowOff>100531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2</xdr:row>
      <xdr:rowOff>100531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2</xdr:row>
      <xdr:rowOff>100531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419100</xdr:colOff>
      <xdr:row>2</xdr:row>
      <xdr:rowOff>101600</xdr:rowOff>
    </xdr:to>
    <xdr:pic>
      <xdr:nvPicPr>
        <xdr:cNvPr id="24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47" name="图片 2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423862</xdr:colOff>
      <xdr:row>2</xdr:row>
      <xdr:rowOff>76717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476250</xdr:colOff>
      <xdr:row>2</xdr:row>
      <xdr:rowOff>43380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85725" y="0"/>
          <a:ext cx="714375" cy="398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0" name="图片 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447675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447675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447675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447675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447675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447675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2" name="图片 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6" name="图片 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1" name="图片 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476251</xdr:colOff>
      <xdr:row>0</xdr:row>
      <xdr:rowOff>114302</xdr:rowOff>
    </xdr:to>
    <xdr:pic>
      <xdr:nvPicPr>
        <xdr:cNvPr id="45" name="图片 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429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476251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429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476251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429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2" name="图片 5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5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57" name="图片 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100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01" name="图片 1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10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10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457201</xdr:colOff>
      <xdr:row>2</xdr:row>
      <xdr:rowOff>100531</xdr:rowOff>
    </xdr:to>
    <xdr:pic>
      <xdr:nvPicPr>
        <xdr:cNvPr id="109" name="图片 1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39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100331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100331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100331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11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15" name="图片 1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11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2</xdr:row>
      <xdr:rowOff>100531</xdr:rowOff>
    </xdr:to>
    <xdr:pic>
      <xdr:nvPicPr>
        <xdr:cNvPr id="119" name="图片 118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2</xdr:row>
      <xdr:rowOff>100531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2</xdr:row>
      <xdr:rowOff>100531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2</xdr:row>
      <xdr:rowOff>100531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419100</xdr:colOff>
      <xdr:row>2</xdr:row>
      <xdr:rowOff>101600</xdr:rowOff>
    </xdr:to>
    <xdr:pic>
      <xdr:nvPicPr>
        <xdr:cNvPr id="12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24" name="图片 1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18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82" name="图片 1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185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86" name="图片 1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189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90" name="图片 1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19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94" name="图片 1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19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199" name="图片 1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202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03" name="图片 2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20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07" name="图片 2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210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11" name="图片 2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21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15" name="图片 2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21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1</xdr:row>
      <xdr:rowOff>11631</xdr:rowOff>
    </xdr:to>
    <xdr:pic>
      <xdr:nvPicPr>
        <xdr:cNvPr id="219" name="图片 218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22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24" name="图片 2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22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28" name="图片 2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23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457201</xdr:colOff>
      <xdr:row>2</xdr:row>
      <xdr:rowOff>100531</xdr:rowOff>
    </xdr:to>
    <xdr:pic>
      <xdr:nvPicPr>
        <xdr:cNvPr id="232" name="图片 2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39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100331</xdr:rowOff>
    </xdr:to>
    <xdr:pic>
      <xdr:nvPicPr>
        <xdr:cNvPr id="234" name="图片 2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100331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100331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237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38" name="图片 2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428625</xdr:colOff>
      <xdr:row>2</xdr:row>
      <xdr:rowOff>101600</xdr:rowOff>
    </xdr:to>
    <xdr:pic>
      <xdr:nvPicPr>
        <xdr:cNvPr id="24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2</xdr:row>
      <xdr:rowOff>100531</xdr:rowOff>
    </xdr:to>
    <xdr:pic>
      <xdr:nvPicPr>
        <xdr:cNvPr id="242" name="图片 241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2</xdr:row>
      <xdr:rowOff>100531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2</xdr:row>
      <xdr:rowOff>100531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2</xdr:row>
      <xdr:rowOff>100531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419100</xdr:colOff>
      <xdr:row>2</xdr:row>
      <xdr:rowOff>101600</xdr:rowOff>
    </xdr:to>
    <xdr:pic>
      <xdr:nvPicPr>
        <xdr:cNvPr id="24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47" name="图片 2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1</xdr:row>
      <xdr:rowOff>11631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481461</xdr:colOff>
      <xdr:row>2</xdr:row>
      <xdr:rowOff>124572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3863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2</xdr:row>
      <xdr:rowOff>100531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423862</xdr:colOff>
      <xdr:row>2</xdr:row>
      <xdr:rowOff>76717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476250</xdr:colOff>
      <xdr:row>2</xdr:row>
      <xdr:rowOff>43380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85725" y="0"/>
          <a:ext cx="714375" cy="3989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20" name="图片 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485775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524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485775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524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485775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524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485775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524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485775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524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485775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524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32" name="图片 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36" name="图片 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41" name="图片 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514351</xdr:colOff>
      <xdr:row>0</xdr:row>
      <xdr:rowOff>114302</xdr:rowOff>
    </xdr:to>
    <xdr:pic>
      <xdr:nvPicPr>
        <xdr:cNvPr id="45" name="图片 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810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514351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810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514351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810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2" name="图片 5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5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57" name="图片 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00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01" name="图片 1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0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0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495301</xdr:colOff>
      <xdr:row>4</xdr:row>
      <xdr:rowOff>119581</xdr:rowOff>
    </xdr:to>
    <xdr:pic>
      <xdr:nvPicPr>
        <xdr:cNvPr id="109" name="图片 1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62000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119381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4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119381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4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119381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4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1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15" name="图片 1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1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4</xdr:row>
      <xdr:rowOff>119581</xdr:rowOff>
    </xdr:to>
    <xdr:pic>
      <xdr:nvPicPr>
        <xdr:cNvPr id="119" name="图片 118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476251</xdr:colOff>
      <xdr:row>4</xdr:row>
      <xdr:rowOff>119581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42950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476251</xdr:colOff>
      <xdr:row>4</xdr:row>
      <xdr:rowOff>119581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42950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476251</xdr:colOff>
      <xdr:row>4</xdr:row>
      <xdr:rowOff>119581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42950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457200</xdr:colOff>
      <xdr:row>4</xdr:row>
      <xdr:rowOff>120650</xdr:rowOff>
    </xdr:to>
    <xdr:pic>
      <xdr:nvPicPr>
        <xdr:cNvPr id="12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33425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24" name="图片 1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8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82" name="图片 1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85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86" name="图片 1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89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90" name="图片 1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9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94" name="图片 1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9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99" name="图片 1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02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03" name="图片 2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0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07" name="图片 2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10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11" name="图片 2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1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15" name="图片 2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1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3</xdr:row>
      <xdr:rowOff>17981</xdr:rowOff>
    </xdr:to>
    <xdr:pic>
      <xdr:nvPicPr>
        <xdr:cNvPr id="219" name="图片 218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2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24" name="图片 2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2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28" name="图片 2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3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495301</xdr:colOff>
      <xdr:row>4</xdr:row>
      <xdr:rowOff>119581</xdr:rowOff>
    </xdr:to>
    <xdr:pic>
      <xdr:nvPicPr>
        <xdr:cNvPr id="232" name="图片 2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62000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119381</xdr:rowOff>
    </xdr:to>
    <xdr:pic>
      <xdr:nvPicPr>
        <xdr:cNvPr id="234" name="图片 2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4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119381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4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119381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4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37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38" name="图片 2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4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4</xdr:row>
      <xdr:rowOff>119581</xdr:rowOff>
    </xdr:to>
    <xdr:pic>
      <xdr:nvPicPr>
        <xdr:cNvPr id="242" name="图片 241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476251</xdr:colOff>
      <xdr:row>4</xdr:row>
      <xdr:rowOff>119581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42950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476251</xdr:colOff>
      <xdr:row>4</xdr:row>
      <xdr:rowOff>119581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42950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476251</xdr:colOff>
      <xdr:row>4</xdr:row>
      <xdr:rowOff>119581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42950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457200</xdr:colOff>
      <xdr:row>4</xdr:row>
      <xdr:rowOff>120650</xdr:rowOff>
    </xdr:to>
    <xdr:pic>
      <xdr:nvPicPr>
        <xdr:cNvPr id="24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33425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47" name="图片 2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461962</xdr:colOff>
      <xdr:row>4</xdr:row>
      <xdr:rowOff>95767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514350</xdr:colOff>
      <xdr:row>4</xdr:row>
      <xdr:rowOff>62430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85725" y="0"/>
          <a:ext cx="752475" cy="7736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20" name="图片 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485775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524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485775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524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485775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524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485775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524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485775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524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485775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524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32" name="图片 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36" name="图片 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41" name="图片 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514351</xdr:colOff>
      <xdr:row>0</xdr:row>
      <xdr:rowOff>114302</xdr:rowOff>
    </xdr:to>
    <xdr:pic>
      <xdr:nvPicPr>
        <xdr:cNvPr id="45" name="图片 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810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514351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810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514351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810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2" name="图片 5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5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57" name="图片 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00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01" name="图片 1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0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0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495301</xdr:colOff>
      <xdr:row>4</xdr:row>
      <xdr:rowOff>119581</xdr:rowOff>
    </xdr:to>
    <xdr:pic>
      <xdr:nvPicPr>
        <xdr:cNvPr id="109" name="图片 1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62000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119381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4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119381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4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119381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4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1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15" name="图片 1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1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4</xdr:row>
      <xdr:rowOff>119581</xdr:rowOff>
    </xdr:to>
    <xdr:pic>
      <xdr:nvPicPr>
        <xdr:cNvPr id="119" name="图片 118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476251</xdr:colOff>
      <xdr:row>4</xdr:row>
      <xdr:rowOff>119581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42950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476251</xdr:colOff>
      <xdr:row>4</xdr:row>
      <xdr:rowOff>119581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42950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476251</xdr:colOff>
      <xdr:row>4</xdr:row>
      <xdr:rowOff>119581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42950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457200</xdr:colOff>
      <xdr:row>4</xdr:row>
      <xdr:rowOff>120650</xdr:rowOff>
    </xdr:to>
    <xdr:pic>
      <xdr:nvPicPr>
        <xdr:cNvPr id="12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33425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24" name="图片 1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8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82" name="图片 1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85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86" name="图片 1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89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90" name="图片 1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9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94" name="图片 1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9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99" name="图片 1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02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03" name="图片 2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0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07" name="图片 2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10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11" name="图片 2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1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15" name="图片 2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1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3</xdr:row>
      <xdr:rowOff>17981</xdr:rowOff>
    </xdr:to>
    <xdr:pic>
      <xdr:nvPicPr>
        <xdr:cNvPr id="219" name="图片 218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2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24" name="图片 2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2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28" name="图片 2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3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495301</xdr:colOff>
      <xdr:row>4</xdr:row>
      <xdr:rowOff>119581</xdr:rowOff>
    </xdr:to>
    <xdr:pic>
      <xdr:nvPicPr>
        <xdr:cNvPr id="232" name="图片 2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62000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119381</xdr:rowOff>
    </xdr:to>
    <xdr:pic>
      <xdr:nvPicPr>
        <xdr:cNvPr id="234" name="图片 2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4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119381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4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119381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4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37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38" name="图片 2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4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4</xdr:row>
      <xdr:rowOff>119581</xdr:rowOff>
    </xdr:to>
    <xdr:pic>
      <xdr:nvPicPr>
        <xdr:cNvPr id="242" name="图片 241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476251</xdr:colOff>
      <xdr:row>4</xdr:row>
      <xdr:rowOff>119581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42950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476251</xdr:colOff>
      <xdr:row>4</xdr:row>
      <xdr:rowOff>119581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42950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476251</xdr:colOff>
      <xdr:row>4</xdr:row>
      <xdr:rowOff>119581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42950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457200</xdr:colOff>
      <xdr:row>4</xdr:row>
      <xdr:rowOff>120650</xdr:rowOff>
    </xdr:to>
    <xdr:pic>
      <xdr:nvPicPr>
        <xdr:cNvPr id="24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33425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47" name="图片 2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461962</xdr:colOff>
      <xdr:row>4</xdr:row>
      <xdr:rowOff>95767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514350</xdr:colOff>
      <xdr:row>4</xdr:row>
      <xdr:rowOff>62430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85725" y="0"/>
          <a:ext cx="752475" cy="7736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20" name="图片 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485775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524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485775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524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485775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524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485775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524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485775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524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485775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524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32" name="图片 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36" name="图片 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41" name="图片 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514351</xdr:colOff>
      <xdr:row>0</xdr:row>
      <xdr:rowOff>114302</xdr:rowOff>
    </xdr:to>
    <xdr:pic>
      <xdr:nvPicPr>
        <xdr:cNvPr id="45" name="图片 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810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514351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810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514351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810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2" name="图片 5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5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57" name="图片 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00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01" name="图片 1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0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0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495301</xdr:colOff>
      <xdr:row>4</xdr:row>
      <xdr:rowOff>119581</xdr:rowOff>
    </xdr:to>
    <xdr:pic>
      <xdr:nvPicPr>
        <xdr:cNvPr id="109" name="图片 1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62000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119381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4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119381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4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119381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4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1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15" name="图片 1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1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4</xdr:row>
      <xdr:rowOff>119581</xdr:rowOff>
    </xdr:to>
    <xdr:pic>
      <xdr:nvPicPr>
        <xdr:cNvPr id="119" name="图片 118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476251</xdr:colOff>
      <xdr:row>4</xdr:row>
      <xdr:rowOff>119581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42950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476251</xdr:colOff>
      <xdr:row>4</xdr:row>
      <xdr:rowOff>119581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42950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476251</xdr:colOff>
      <xdr:row>4</xdr:row>
      <xdr:rowOff>119581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42950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457200</xdr:colOff>
      <xdr:row>4</xdr:row>
      <xdr:rowOff>120650</xdr:rowOff>
    </xdr:to>
    <xdr:pic>
      <xdr:nvPicPr>
        <xdr:cNvPr id="12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33425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24" name="图片 1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8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82" name="图片 1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85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86" name="图片 1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89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90" name="图片 1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9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94" name="图片 1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19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199" name="图片 1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02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03" name="图片 2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0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07" name="图片 2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10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11" name="图片 2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1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15" name="图片 2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1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3</xdr:row>
      <xdr:rowOff>17981</xdr:rowOff>
    </xdr:to>
    <xdr:pic>
      <xdr:nvPicPr>
        <xdr:cNvPr id="219" name="图片 218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2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24" name="图片 2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2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28" name="图片 2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3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495301</xdr:colOff>
      <xdr:row>4</xdr:row>
      <xdr:rowOff>119581</xdr:rowOff>
    </xdr:to>
    <xdr:pic>
      <xdr:nvPicPr>
        <xdr:cNvPr id="232" name="图片 2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62000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119381</xdr:rowOff>
    </xdr:to>
    <xdr:pic>
      <xdr:nvPicPr>
        <xdr:cNvPr id="234" name="图片 2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4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119381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4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119381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7734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37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38" name="图片 2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466725</xdr:colOff>
      <xdr:row>4</xdr:row>
      <xdr:rowOff>120650</xdr:rowOff>
    </xdr:to>
    <xdr:pic>
      <xdr:nvPicPr>
        <xdr:cNvPr id="24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429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4</xdr:row>
      <xdr:rowOff>119581</xdr:rowOff>
    </xdr:to>
    <xdr:pic>
      <xdr:nvPicPr>
        <xdr:cNvPr id="242" name="图片 241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476251</xdr:colOff>
      <xdr:row>4</xdr:row>
      <xdr:rowOff>119581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42950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476251</xdr:colOff>
      <xdr:row>4</xdr:row>
      <xdr:rowOff>119581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42950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476251</xdr:colOff>
      <xdr:row>4</xdr:row>
      <xdr:rowOff>119581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42950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457200</xdr:colOff>
      <xdr:row>4</xdr:row>
      <xdr:rowOff>120650</xdr:rowOff>
    </xdr:to>
    <xdr:pic>
      <xdr:nvPicPr>
        <xdr:cNvPr id="24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33425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47" name="图片 2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3</xdr:row>
      <xdr:rowOff>17981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494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519561</xdr:colOff>
      <xdr:row>4</xdr:row>
      <xdr:rowOff>124572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76735" cy="78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485776</xdr:colOff>
      <xdr:row>4</xdr:row>
      <xdr:rowOff>119581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461962</xdr:colOff>
      <xdr:row>4</xdr:row>
      <xdr:rowOff>95767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752475" cy="7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514350</xdr:colOff>
      <xdr:row>4</xdr:row>
      <xdr:rowOff>62430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85725" y="0"/>
          <a:ext cx="752475" cy="7736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81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20" name="图片 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81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523875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905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523875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905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523875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905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81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523875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905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523875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905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523875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7905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81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32" name="图片 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81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36" name="图片 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81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41" name="图片 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81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552451</xdr:colOff>
      <xdr:row>0</xdr:row>
      <xdr:rowOff>114302</xdr:rowOff>
    </xdr:to>
    <xdr:pic>
      <xdr:nvPicPr>
        <xdr:cNvPr id="45" name="图片 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191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552451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191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552451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191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81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2" name="图片 5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6</xdr:row>
      <xdr:rowOff>165100</xdr:rowOff>
    </xdr:to>
    <xdr:pic>
      <xdr:nvPicPr>
        <xdr:cNvPr id="5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8105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57" name="图片 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5</xdr:row>
      <xdr:rowOff>49731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8815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5</xdr:row>
      <xdr:rowOff>49731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8815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5</xdr:row>
      <xdr:rowOff>49731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8815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5</xdr:row>
      <xdr:rowOff>49731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8815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5</xdr:row>
      <xdr:rowOff>49731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8815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6</xdr:row>
      <xdr:rowOff>165100</xdr:rowOff>
    </xdr:to>
    <xdr:pic>
      <xdr:nvPicPr>
        <xdr:cNvPr id="100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8105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01" name="图片 1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6</xdr:row>
      <xdr:rowOff>165100</xdr:rowOff>
    </xdr:to>
    <xdr:pic>
      <xdr:nvPicPr>
        <xdr:cNvPr id="10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8105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6</xdr:row>
      <xdr:rowOff>165100</xdr:rowOff>
    </xdr:to>
    <xdr:pic>
      <xdr:nvPicPr>
        <xdr:cNvPr id="10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8105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533401</xdr:colOff>
      <xdr:row>6</xdr:row>
      <xdr:rowOff>164031</xdr:rowOff>
    </xdr:to>
    <xdr:pic>
      <xdr:nvPicPr>
        <xdr:cNvPr id="109" name="图片 1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00100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163831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90575" cy="11734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163831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90575" cy="11734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163831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90575" cy="11734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6</xdr:row>
      <xdr:rowOff>165100</xdr:rowOff>
    </xdr:to>
    <xdr:pic>
      <xdr:nvPicPr>
        <xdr:cNvPr id="11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8105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15" name="图片 1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6</xdr:row>
      <xdr:rowOff>165100</xdr:rowOff>
    </xdr:to>
    <xdr:pic>
      <xdr:nvPicPr>
        <xdr:cNvPr id="11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8105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6</xdr:row>
      <xdr:rowOff>164031</xdr:rowOff>
    </xdr:to>
    <xdr:pic>
      <xdr:nvPicPr>
        <xdr:cNvPr id="119" name="图片 118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514351</xdr:colOff>
      <xdr:row>6</xdr:row>
      <xdr:rowOff>164031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81050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514351</xdr:colOff>
      <xdr:row>6</xdr:row>
      <xdr:rowOff>164031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81050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514351</xdr:colOff>
      <xdr:row>6</xdr:row>
      <xdr:rowOff>164031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81050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495300</xdr:colOff>
      <xdr:row>6</xdr:row>
      <xdr:rowOff>165100</xdr:rowOff>
    </xdr:to>
    <xdr:pic>
      <xdr:nvPicPr>
        <xdr:cNvPr id="12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71525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24" name="图片 1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5</xdr:row>
      <xdr:rowOff>49731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8815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5</xdr:row>
      <xdr:rowOff>49731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8815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5</xdr:row>
      <xdr:rowOff>49731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8815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5</xdr:row>
      <xdr:rowOff>49731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8815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5</xdr:row>
      <xdr:rowOff>49731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8815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5</xdr:row>
      <xdr:rowOff>49731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8815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5</xdr:row>
      <xdr:rowOff>49731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8815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6</xdr:row>
      <xdr:rowOff>165100</xdr:rowOff>
    </xdr:to>
    <xdr:pic>
      <xdr:nvPicPr>
        <xdr:cNvPr id="18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8105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82" name="图片 1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6</xdr:row>
      <xdr:rowOff>165100</xdr:rowOff>
    </xdr:to>
    <xdr:pic>
      <xdr:nvPicPr>
        <xdr:cNvPr id="185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8105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86" name="图片 1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6</xdr:row>
      <xdr:rowOff>165100</xdr:rowOff>
    </xdr:to>
    <xdr:pic>
      <xdr:nvPicPr>
        <xdr:cNvPr id="189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8105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90" name="图片 1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6</xdr:row>
      <xdr:rowOff>165100</xdr:rowOff>
    </xdr:to>
    <xdr:pic>
      <xdr:nvPicPr>
        <xdr:cNvPr id="19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8105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94" name="图片 1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6</xdr:row>
      <xdr:rowOff>165100</xdr:rowOff>
    </xdr:to>
    <xdr:pic>
      <xdr:nvPicPr>
        <xdr:cNvPr id="19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8105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199" name="图片 1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6</xdr:row>
      <xdr:rowOff>165100</xdr:rowOff>
    </xdr:to>
    <xdr:pic>
      <xdr:nvPicPr>
        <xdr:cNvPr id="202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8105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03" name="图片 2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6</xdr:row>
      <xdr:rowOff>165100</xdr:rowOff>
    </xdr:to>
    <xdr:pic>
      <xdr:nvPicPr>
        <xdr:cNvPr id="20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8105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07" name="图片 2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6</xdr:row>
      <xdr:rowOff>165100</xdr:rowOff>
    </xdr:to>
    <xdr:pic>
      <xdr:nvPicPr>
        <xdr:cNvPr id="210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8105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11" name="图片 2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6</xdr:row>
      <xdr:rowOff>165100</xdr:rowOff>
    </xdr:to>
    <xdr:pic>
      <xdr:nvPicPr>
        <xdr:cNvPr id="21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8105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15" name="图片 2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6</xdr:row>
      <xdr:rowOff>165100</xdr:rowOff>
    </xdr:to>
    <xdr:pic>
      <xdr:nvPicPr>
        <xdr:cNvPr id="21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8105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5</xdr:row>
      <xdr:rowOff>49731</xdr:rowOff>
    </xdr:to>
    <xdr:pic>
      <xdr:nvPicPr>
        <xdr:cNvPr id="219" name="图片 218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8815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6</xdr:row>
      <xdr:rowOff>165100</xdr:rowOff>
    </xdr:to>
    <xdr:pic>
      <xdr:nvPicPr>
        <xdr:cNvPr id="22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8105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24" name="图片 2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6</xdr:row>
      <xdr:rowOff>165100</xdr:rowOff>
    </xdr:to>
    <xdr:pic>
      <xdr:nvPicPr>
        <xdr:cNvPr id="22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8105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28" name="图片 2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6</xdr:row>
      <xdr:rowOff>165100</xdr:rowOff>
    </xdr:to>
    <xdr:pic>
      <xdr:nvPicPr>
        <xdr:cNvPr id="23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8105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533401</xdr:colOff>
      <xdr:row>6</xdr:row>
      <xdr:rowOff>164031</xdr:rowOff>
    </xdr:to>
    <xdr:pic>
      <xdr:nvPicPr>
        <xdr:cNvPr id="232" name="图片 2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00100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163831</xdr:rowOff>
    </xdr:to>
    <xdr:pic>
      <xdr:nvPicPr>
        <xdr:cNvPr id="234" name="图片 2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90575" cy="11734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163831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90575" cy="11734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163831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90575" cy="11734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6</xdr:row>
      <xdr:rowOff>165100</xdr:rowOff>
    </xdr:to>
    <xdr:pic>
      <xdr:nvPicPr>
        <xdr:cNvPr id="237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8105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38" name="图片 2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504825</xdr:colOff>
      <xdr:row>6</xdr:row>
      <xdr:rowOff>165100</xdr:rowOff>
    </xdr:to>
    <xdr:pic>
      <xdr:nvPicPr>
        <xdr:cNvPr id="24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8105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6</xdr:row>
      <xdr:rowOff>164031</xdr:rowOff>
    </xdr:to>
    <xdr:pic>
      <xdr:nvPicPr>
        <xdr:cNvPr id="242" name="图片 241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514351</xdr:colOff>
      <xdr:row>6</xdr:row>
      <xdr:rowOff>164031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81050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514351</xdr:colOff>
      <xdr:row>6</xdr:row>
      <xdr:rowOff>164031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81050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514351</xdr:colOff>
      <xdr:row>6</xdr:row>
      <xdr:rowOff>164031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81050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495300</xdr:colOff>
      <xdr:row>6</xdr:row>
      <xdr:rowOff>165100</xdr:rowOff>
    </xdr:to>
    <xdr:pic>
      <xdr:nvPicPr>
        <xdr:cNvPr id="24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771525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47" name="图片 2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5</xdr:row>
      <xdr:rowOff>49731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8815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5</xdr:row>
      <xdr:rowOff>49731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8815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5</xdr:row>
      <xdr:rowOff>49731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8815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5</xdr:row>
      <xdr:rowOff>49731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8815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5</xdr:row>
      <xdr:rowOff>49731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8815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5</xdr:row>
      <xdr:rowOff>49731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8815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557661</xdr:colOff>
      <xdr:row>6</xdr:row>
      <xdr:rowOff>169022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14835" cy="116914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523876</xdr:colOff>
      <xdr:row>6</xdr:row>
      <xdr:rowOff>164031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500062</xdr:colOff>
      <xdr:row>6</xdr:row>
      <xdr:rowOff>140217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790575" cy="11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552450</xdr:colOff>
      <xdr:row>6</xdr:row>
      <xdr:rowOff>106880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85725" y="0"/>
          <a:ext cx="790575" cy="11736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0</xdr:row>
      <xdr:rowOff>114302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20" name="图片 1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561975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828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561975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828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561975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828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561975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828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561975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828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561975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828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32" name="图片 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36" name="图片 3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41" name="图片 4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590551</xdr:colOff>
      <xdr:row>0</xdr:row>
      <xdr:rowOff>114302</xdr:rowOff>
    </xdr:to>
    <xdr:pic>
      <xdr:nvPicPr>
        <xdr:cNvPr id="45" name="图片 4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572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590551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572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590551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572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2" name="图片 5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56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57" name="图片 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100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01" name="图片 10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104" name="图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108" name="图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571501</xdr:colOff>
      <xdr:row>11</xdr:row>
      <xdr:rowOff>56081</xdr:rowOff>
    </xdr:to>
    <xdr:pic>
      <xdr:nvPicPr>
        <xdr:cNvPr id="109" name="图片 10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38200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55881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828675" cy="19545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55881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828675" cy="19545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55881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828675" cy="19545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114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15" name="图片 11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118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11</xdr:row>
      <xdr:rowOff>56081</xdr:rowOff>
    </xdr:to>
    <xdr:pic>
      <xdr:nvPicPr>
        <xdr:cNvPr id="119" name="图片 118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552451</xdr:colOff>
      <xdr:row>11</xdr:row>
      <xdr:rowOff>56081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19150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552451</xdr:colOff>
      <xdr:row>11</xdr:row>
      <xdr:rowOff>56081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19150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552451</xdr:colOff>
      <xdr:row>11</xdr:row>
      <xdr:rowOff>56081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19150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533400</xdr:colOff>
      <xdr:row>11</xdr:row>
      <xdr:rowOff>57150</xdr:rowOff>
    </xdr:to>
    <xdr:pic>
      <xdr:nvPicPr>
        <xdr:cNvPr id="123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09625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24" name="图片 12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181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82" name="图片 18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185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86" name="图片 1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189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90" name="图片 18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193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94" name="图片 19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198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99" name="图片 19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202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03" name="图片 20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206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07" name="图片 20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210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11" name="图片 21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214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15" name="图片 21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218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7</xdr:row>
      <xdr:rowOff>43381</xdr:rowOff>
    </xdr:to>
    <xdr:pic>
      <xdr:nvPicPr>
        <xdr:cNvPr id="219" name="图片 218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223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24" name="图片 22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227" name="图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28" name="图片 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231" name="图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571501</xdr:colOff>
      <xdr:row>11</xdr:row>
      <xdr:rowOff>56081</xdr:rowOff>
    </xdr:to>
    <xdr:pic>
      <xdr:nvPicPr>
        <xdr:cNvPr id="232" name="图片 2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38200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55881</xdr:rowOff>
    </xdr:to>
    <xdr:pic>
      <xdr:nvPicPr>
        <xdr:cNvPr id="234" name="图片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828675" cy="19545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55881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828675" cy="19545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55881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828675" cy="19545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237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38" name="图片 23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241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11</xdr:row>
      <xdr:rowOff>56081</xdr:rowOff>
    </xdr:to>
    <xdr:pic>
      <xdr:nvPicPr>
        <xdr:cNvPr id="242" name="图片 241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552451</xdr:colOff>
      <xdr:row>11</xdr:row>
      <xdr:rowOff>56081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19150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552451</xdr:colOff>
      <xdr:row>11</xdr:row>
      <xdr:rowOff>56081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19150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552451</xdr:colOff>
      <xdr:row>11</xdr:row>
      <xdr:rowOff>56081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19150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533400</xdr:colOff>
      <xdr:row>11</xdr:row>
      <xdr:rowOff>57150</xdr:rowOff>
    </xdr:to>
    <xdr:pic>
      <xdr:nvPicPr>
        <xdr:cNvPr id="246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09625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47" name="图片 2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</xdr:row>
      <xdr:rowOff>44450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91035" cy="5175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5</xdr:row>
      <xdr:rowOff>31750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91035" cy="12033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4</xdr:row>
      <xdr:rowOff>38100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09219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5</xdr:row>
      <xdr:rowOff>431800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91035" cy="160337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538162</xdr:colOff>
      <xdr:row>3</xdr:row>
      <xdr:rowOff>184150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866775" cy="1071563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590550</xdr:colOff>
      <xdr:row>2</xdr:row>
      <xdr:rowOff>38100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85725" y="0"/>
          <a:ext cx="866775" cy="7683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0</xdr:row>
      <xdr:rowOff>114302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20" name="图片 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561975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828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561975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828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561975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828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561975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828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561975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828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561975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828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32" name="图片 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36" name="图片 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41" name="图片 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590551</xdr:colOff>
      <xdr:row>0</xdr:row>
      <xdr:rowOff>114302</xdr:rowOff>
    </xdr:to>
    <xdr:pic>
      <xdr:nvPicPr>
        <xdr:cNvPr id="45" name="图片 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572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590551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572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590551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572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2" name="图片 5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5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57" name="图片 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100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01" name="图片 1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10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10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571501</xdr:colOff>
      <xdr:row>11</xdr:row>
      <xdr:rowOff>56081</xdr:rowOff>
    </xdr:to>
    <xdr:pic>
      <xdr:nvPicPr>
        <xdr:cNvPr id="109" name="图片 1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38200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55881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828675" cy="19545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55881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828675" cy="19545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55881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828675" cy="19545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11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15" name="图片 1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11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11</xdr:row>
      <xdr:rowOff>56081</xdr:rowOff>
    </xdr:to>
    <xdr:pic>
      <xdr:nvPicPr>
        <xdr:cNvPr id="119" name="图片 118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552451</xdr:colOff>
      <xdr:row>11</xdr:row>
      <xdr:rowOff>56081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19150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552451</xdr:colOff>
      <xdr:row>11</xdr:row>
      <xdr:rowOff>56081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19150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552451</xdr:colOff>
      <xdr:row>11</xdr:row>
      <xdr:rowOff>56081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19150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533400</xdr:colOff>
      <xdr:row>11</xdr:row>
      <xdr:rowOff>57150</xdr:rowOff>
    </xdr:to>
    <xdr:pic>
      <xdr:nvPicPr>
        <xdr:cNvPr id="12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09625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24" name="图片 1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18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82" name="图片 1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185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86" name="图片 1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189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90" name="图片 1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19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94" name="图片 1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19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199" name="图片 1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202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03" name="图片 2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20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07" name="图片 2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210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11" name="图片 2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21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15" name="图片 2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21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7</xdr:row>
      <xdr:rowOff>43381</xdr:rowOff>
    </xdr:to>
    <xdr:pic>
      <xdr:nvPicPr>
        <xdr:cNvPr id="219" name="图片 218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22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24" name="图片 2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22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28" name="图片 2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23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571501</xdr:colOff>
      <xdr:row>11</xdr:row>
      <xdr:rowOff>56081</xdr:rowOff>
    </xdr:to>
    <xdr:pic>
      <xdr:nvPicPr>
        <xdr:cNvPr id="232" name="图片 2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38200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55881</xdr:rowOff>
    </xdr:to>
    <xdr:pic>
      <xdr:nvPicPr>
        <xdr:cNvPr id="234" name="图片 2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828675" cy="19545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55881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828675" cy="19545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55881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828675" cy="19545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237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38" name="图片 2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542925</xdr:colOff>
      <xdr:row>11</xdr:row>
      <xdr:rowOff>57150</xdr:rowOff>
    </xdr:to>
    <xdr:pic>
      <xdr:nvPicPr>
        <xdr:cNvPr id="24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19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11</xdr:row>
      <xdr:rowOff>56081</xdr:rowOff>
    </xdr:to>
    <xdr:pic>
      <xdr:nvPicPr>
        <xdr:cNvPr id="242" name="图片 241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619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552451</xdr:colOff>
      <xdr:row>11</xdr:row>
      <xdr:rowOff>56081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19150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552451</xdr:colOff>
      <xdr:row>11</xdr:row>
      <xdr:rowOff>56081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19150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552451</xdr:colOff>
      <xdr:row>11</xdr:row>
      <xdr:rowOff>56081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19150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533400</xdr:colOff>
      <xdr:row>11</xdr:row>
      <xdr:rowOff>57150</xdr:rowOff>
    </xdr:to>
    <xdr:pic>
      <xdr:nvPicPr>
        <xdr:cNvPr id="24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809625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47" name="图片 2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600076</xdr:colOff>
      <xdr:row>7</xdr:row>
      <xdr:rowOff>43381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66775" cy="123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595761</xdr:colOff>
      <xdr:row>11</xdr:row>
      <xdr:rowOff>61072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852935" cy="19501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561976</xdr:colOff>
      <xdr:row>11</xdr:row>
      <xdr:rowOff>56081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828675" cy="1954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workbookViewId="0">
      <selection activeCell="C14" sqref="C14"/>
    </sheetView>
  </sheetViews>
  <sheetFormatPr defaultColWidth="12.58203125" defaultRowHeight="20" customHeight="1" x14ac:dyDescent="0.3"/>
  <cols>
    <col min="2" max="2" width="13.6640625" customWidth="1"/>
  </cols>
  <sheetData>
    <row r="1" spans="1:11" ht="20" customHeight="1" x14ac:dyDescent="0.3">
      <c r="A1" s="192"/>
      <c r="B1" s="192" t="s">
        <v>219</v>
      </c>
      <c r="C1" s="192" t="s">
        <v>220</v>
      </c>
      <c r="D1" s="192" t="s">
        <v>221</v>
      </c>
      <c r="E1" s="192" t="s">
        <v>222</v>
      </c>
      <c r="F1" s="194" t="s">
        <v>223</v>
      </c>
      <c r="G1" s="192" t="s">
        <v>224</v>
      </c>
      <c r="H1" s="192" t="s">
        <v>215</v>
      </c>
      <c r="I1" s="192" t="s">
        <v>225</v>
      </c>
      <c r="J1" s="194" t="s">
        <v>217</v>
      </c>
      <c r="K1" s="192" t="s">
        <v>218</v>
      </c>
    </row>
    <row r="2" spans="1:11" ht="20" customHeight="1" x14ac:dyDescent="0.3">
      <c r="A2" s="193" t="s">
        <v>206</v>
      </c>
      <c r="B2" s="197">
        <f>结算!N33</f>
        <v>132350</v>
      </c>
      <c r="C2" s="197">
        <f>结算!N41</f>
        <v>46537.91</v>
      </c>
      <c r="D2" s="197">
        <f>结算!N62</f>
        <v>53773.09</v>
      </c>
      <c r="E2" s="197">
        <f>结算!N76</f>
        <v>2296.25</v>
      </c>
      <c r="F2" s="197">
        <f>结算!N83</f>
        <v>7000</v>
      </c>
      <c r="G2" s="197">
        <f>结算!N87</f>
        <v>19356.580000000002</v>
      </c>
      <c r="H2" s="197">
        <f>结算!N92</f>
        <v>14400</v>
      </c>
      <c r="I2" s="197">
        <f>结算!N100</f>
        <v>163815.32</v>
      </c>
      <c r="J2" s="197">
        <f>结算!N103</f>
        <v>26371.749</v>
      </c>
      <c r="K2" s="197">
        <f t="shared" ref="K2:K10" si="0">SUM(B2:J2)</f>
        <v>465900.89900000003</v>
      </c>
    </row>
    <row r="3" spans="1:11" ht="20" customHeight="1" x14ac:dyDescent="0.3">
      <c r="A3" s="192" t="s">
        <v>207</v>
      </c>
      <c r="B3" s="195">
        <f>市场部!N33</f>
        <v>109760</v>
      </c>
      <c r="C3" s="195">
        <f>市场部!N41</f>
        <v>25537.910000000003</v>
      </c>
      <c r="D3" s="195">
        <f>市场部!N62</f>
        <v>34385.49</v>
      </c>
      <c r="E3" s="195">
        <f>市场部!N76</f>
        <v>1676.25</v>
      </c>
      <c r="F3" s="196">
        <f>市场部!N83</f>
        <v>4000</v>
      </c>
      <c r="G3" s="195">
        <f>市场部!N87</f>
        <v>14028.771999999999</v>
      </c>
      <c r="H3" s="195">
        <f>市场部!N92</f>
        <v>14400</v>
      </c>
      <c r="I3" s="195">
        <f>市场部!N100</f>
        <v>121399.92</v>
      </c>
      <c r="J3" s="196">
        <f>市场部!N103</f>
        <v>19511.300520000001</v>
      </c>
      <c r="K3" s="195">
        <f t="shared" si="0"/>
        <v>344699.64251999999</v>
      </c>
    </row>
    <row r="4" spans="1:11" ht="20" customHeight="1" x14ac:dyDescent="0.3">
      <c r="A4" s="253" t="s">
        <v>208</v>
      </c>
      <c r="B4" s="195">
        <f>东北大区!N33</f>
        <v>1800</v>
      </c>
      <c r="C4" s="195">
        <f>东北大区!N41</f>
        <v>500</v>
      </c>
      <c r="D4" s="195"/>
      <c r="E4" s="195"/>
      <c r="F4" s="196"/>
      <c r="G4" s="195">
        <f>东北大区!N88</f>
        <v>184</v>
      </c>
      <c r="H4" s="195"/>
      <c r="I4" s="195"/>
      <c r="J4" s="196">
        <f>东北大区!N103</f>
        <v>149.04</v>
      </c>
      <c r="K4" s="195">
        <f t="shared" si="0"/>
        <v>2633.04</v>
      </c>
    </row>
    <row r="5" spans="1:11" ht="20" customHeight="1" x14ac:dyDescent="0.3">
      <c r="A5" s="253" t="s">
        <v>209</v>
      </c>
      <c r="B5" s="195"/>
      <c r="C5" s="195">
        <f>华北大区!N41</f>
        <v>0</v>
      </c>
      <c r="D5" s="195"/>
      <c r="E5" s="195"/>
      <c r="F5" s="196"/>
      <c r="G5" s="195">
        <f>华北大区!N87</f>
        <v>0</v>
      </c>
      <c r="H5" s="195"/>
      <c r="I5" s="195"/>
      <c r="J5" s="196">
        <f>华北大区!N103</f>
        <v>0</v>
      </c>
      <c r="K5" s="195">
        <f t="shared" si="0"/>
        <v>0</v>
      </c>
    </row>
    <row r="6" spans="1:11" ht="20" customHeight="1" x14ac:dyDescent="0.3">
      <c r="A6" s="253" t="s">
        <v>210</v>
      </c>
      <c r="B6" s="195">
        <f>华东大区!N33</f>
        <v>1350</v>
      </c>
      <c r="C6" s="195"/>
      <c r="D6" s="195"/>
      <c r="E6" s="195"/>
      <c r="F6" s="196"/>
      <c r="G6" s="195">
        <f>华东大区!N87</f>
        <v>108</v>
      </c>
      <c r="H6" s="195"/>
      <c r="I6" s="195"/>
      <c r="J6" s="196">
        <f>华东大区!N103</f>
        <v>87.47999999999999</v>
      </c>
      <c r="K6" s="195">
        <f t="shared" si="0"/>
        <v>1545.48</v>
      </c>
    </row>
    <row r="7" spans="1:11" ht="20" customHeight="1" x14ac:dyDescent="0.3">
      <c r="A7" s="253" t="s">
        <v>211</v>
      </c>
      <c r="B7" s="195">
        <f>华南大区!N33</f>
        <v>2940</v>
      </c>
      <c r="C7" s="195">
        <f>华南大区!N41</f>
        <v>2500</v>
      </c>
      <c r="D7" s="195">
        <f>华南大区!N62</f>
        <v>1340.67</v>
      </c>
      <c r="E7" s="195">
        <f>华南大区!N76</f>
        <v>60</v>
      </c>
      <c r="F7" s="196">
        <f>华南大区!N83</f>
        <v>750</v>
      </c>
      <c r="G7" s="195">
        <f>华南大区!N87</f>
        <v>607.25360000000001</v>
      </c>
      <c r="H7" s="195"/>
      <c r="I7" s="195">
        <f>华南大区!N100</f>
        <v>8656.1200000000008</v>
      </c>
      <c r="J7" s="196">
        <f>华南大区!N103</f>
        <v>1011.242616</v>
      </c>
      <c r="K7" s="195">
        <f t="shared" si="0"/>
        <v>17865.286216</v>
      </c>
    </row>
    <row r="8" spans="1:11" ht="20" customHeight="1" x14ac:dyDescent="0.3">
      <c r="A8" s="253" t="s">
        <v>212</v>
      </c>
      <c r="B8" s="195">
        <f>华西大区!N33</f>
        <v>5430</v>
      </c>
      <c r="C8" s="195">
        <f>华西大区!N41</f>
        <v>6300</v>
      </c>
      <c r="D8" s="195">
        <f>华西大区!N62</f>
        <v>5597.3</v>
      </c>
      <c r="E8" s="195">
        <f>华西大区!N76</f>
        <v>100</v>
      </c>
      <c r="F8" s="196">
        <f>华西大区!N83</f>
        <v>750</v>
      </c>
      <c r="G8" s="195">
        <f>华西大区!N87</f>
        <v>1454.184</v>
      </c>
      <c r="H8" s="195"/>
      <c r="I8" s="195">
        <f>华西大区!N100</f>
        <v>5860.7</v>
      </c>
      <c r="J8" s="196">
        <f>华西大区!N103</f>
        <v>1529.5310400000001</v>
      </c>
      <c r="K8" s="195">
        <f t="shared" si="0"/>
        <v>27021.715040000003</v>
      </c>
    </row>
    <row r="9" spans="1:11" ht="20" customHeight="1" x14ac:dyDescent="0.3">
      <c r="A9" s="253" t="s">
        <v>213</v>
      </c>
      <c r="B9" s="195">
        <f>华中大区!N33</f>
        <v>9030</v>
      </c>
      <c r="C9" s="195">
        <f>华中大区!N41</f>
        <v>10500</v>
      </c>
      <c r="D9" s="195">
        <f>华中大区!N62</f>
        <v>11289.630000000001</v>
      </c>
      <c r="E9" s="195">
        <f>华中大区!N76</f>
        <v>400</v>
      </c>
      <c r="F9" s="196">
        <f>华中大区!N83</f>
        <v>750</v>
      </c>
      <c r="G9" s="195">
        <f>华中大区!N87</f>
        <v>2557.5704000000001</v>
      </c>
      <c r="H9" s="195"/>
      <c r="I9" s="195">
        <f>华中大区!N100</f>
        <v>15281.08</v>
      </c>
      <c r="J9" s="196">
        <f>华中大区!N103</f>
        <v>2988.4968240000003</v>
      </c>
      <c r="K9" s="195">
        <f t="shared" si="0"/>
        <v>52796.777224000005</v>
      </c>
    </row>
    <row r="10" spans="1:11" ht="20" customHeight="1" x14ac:dyDescent="0.3">
      <c r="A10" s="192" t="s">
        <v>214</v>
      </c>
      <c r="B10" s="195">
        <f>京津大区!N33</f>
        <v>2040</v>
      </c>
      <c r="C10" s="195">
        <f>京津大区!N41</f>
        <v>1200</v>
      </c>
      <c r="D10" s="195">
        <f>京津大区!N62</f>
        <v>1160</v>
      </c>
      <c r="E10" s="195">
        <f>京津大区!N76</f>
        <v>60</v>
      </c>
      <c r="F10" s="196">
        <f>京津大区!N83</f>
        <v>750</v>
      </c>
      <c r="G10" s="195">
        <f>京津大区!N87</f>
        <v>416.8</v>
      </c>
      <c r="H10" s="195"/>
      <c r="I10" s="195">
        <f>京津大区!N100</f>
        <v>12617.5</v>
      </c>
      <c r="J10" s="196">
        <f>京津大区!N103</f>
        <v>1094.6579999999999</v>
      </c>
      <c r="K10" s="195">
        <f t="shared" si="0"/>
        <v>19338.957999999999</v>
      </c>
    </row>
  </sheetData>
  <phoneticPr fontId="24" type="noConversion"/>
  <pageMargins left="0.7" right="0.7" top="0.75" bottom="0.75" header="0.3" footer="0.3"/>
  <pageSetup paperSize="9" scale="9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9"/>
  <sheetViews>
    <sheetView topLeftCell="A79" zoomScale="110" zoomScaleNormal="110" workbookViewId="0">
      <selection activeCell="N100" sqref="N100"/>
    </sheetView>
  </sheetViews>
  <sheetFormatPr defaultColWidth="9.1640625" defaultRowHeight="12" x14ac:dyDescent="0.3"/>
  <cols>
    <col min="1" max="1" width="4.75" style="10" customWidth="1"/>
    <col min="2" max="2" width="19.6640625" style="10" customWidth="1"/>
    <col min="3" max="3" width="14.75" style="10" customWidth="1"/>
    <col min="4" max="9" width="4.25" style="10" customWidth="1"/>
    <col min="10" max="11" width="5.25" style="9" customWidth="1"/>
    <col min="12" max="12" width="5.75" style="9" customWidth="1"/>
    <col min="13" max="13" width="8.6640625" style="10" customWidth="1"/>
    <col min="14" max="14" width="10.75" style="10" customWidth="1"/>
    <col min="15" max="15" width="40.75" style="10" customWidth="1"/>
    <col min="16" max="16384" width="9.1640625" style="10"/>
  </cols>
  <sheetData>
    <row r="1" spans="1:15" s="1" customFormat="1" ht="42.75" customHeight="1" x14ac:dyDescent="0.3">
      <c r="A1" s="254" t="s">
        <v>186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pans="1:15" s="5" customFormat="1" ht="15" customHeight="1" x14ac:dyDescent="0.3">
      <c r="A2" s="255" t="s">
        <v>0</v>
      </c>
      <c r="B2" s="255"/>
      <c r="C2" s="256" t="s">
        <v>172</v>
      </c>
      <c r="D2" s="256"/>
      <c r="E2" s="256"/>
      <c r="F2" s="2" t="s">
        <v>1</v>
      </c>
      <c r="G2" s="3"/>
      <c r="H2" s="3"/>
      <c r="I2" s="257" t="s">
        <v>173</v>
      </c>
      <c r="J2" s="257"/>
      <c r="K2" s="4"/>
      <c r="L2" s="258" t="s">
        <v>2</v>
      </c>
      <c r="M2" s="258"/>
      <c r="N2" s="259" t="s">
        <v>177</v>
      </c>
      <c r="O2" s="260"/>
    </row>
    <row r="3" spans="1:15" s="5" customFormat="1" ht="15" customHeight="1" x14ac:dyDescent="0.3">
      <c r="A3" s="255" t="s">
        <v>3</v>
      </c>
      <c r="B3" s="255"/>
      <c r="C3" s="256" t="s">
        <v>174</v>
      </c>
      <c r="D3" s="256"/>
      <c r="E3" s="256"/>
      <c r="F3" s="2" t="s">
        <v>4</v>
      </c>
      <c r="G3" s="3"/>
      <c r="H3" s="3"/>
      <c r="I3" s="257" t="s">
        <v>205</v>
      </c>
      <c r="J3" s="257"/>
      <c r="K3" s="4"/>
      <c r="L3" s="258" t="s">
        <v>5</v>
      </c>
      <c r="M3" s="258"/>
      <c r="N3" s="259" t="s">
        <v>178</v>
      </c>
      <c r="O3" s="260"/>
    </row>
    <row r="4" spans="1:15" s="5" customFormat="1" ht="15" customHeight="1" x14ac:dyDescent="0.3">
      <c r="A4" s="255" t="s">
        <v>6</v>
      </c>
      <c r="B4" s="255"/>
      <c r="C4" s="256" t="s">
        <v>175</v>
      </c>
      <c r="D4" s="256"/>
      <c r="E4" s="256"/>
      <c r="F4" s="6"/>
      <c r="G4" s="3"/>
      <c r="H4" s="7"/>
      <c r="I4" s="7"/>
      <c r="J4" s="7"/>
      <c r="K4" s="7"/>
      <c r="L4" s="258" t="s">
        <v>7</v>
      </c>
      <c r="M4" s="258"/>
      <c r="N4" s="261">
        <v>43479</v>
      </c>
      <c r="O4" s="260"/>
    </row>
    <row r="5" spans="1:15" ht="10" customHeight="1" thickBot="1" x14ac:dyDescent="0.35">
      <c r="A5" s="8"/>
      <c r="B5" s="8"/>
      <c r="C5" s="8"/>
      <c r="D5" s="8"/>
      <c r="E5" s="8"/>
      <c r="F5" s="8"/>
      <c r="G5" s="8"/>
      <c r="H5" s="8"/>
      <c r="I5" s="8"/>
      <c r="M5" s="8"/>
      <c r="N5" s="8"/>
      <c r="O5" s="8"/>
    </row>
    <row r="6" spans="1:15" ht="48" customHeight="1" thickTop="1" thickBot="1" x14ac:dyDescent="0.35">
      <c r="A6" s="11" t="s">
        <v>8</v>
      </c>
      <c r="B6" s="264" t="s">
        <v>9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5"/>
    </row>
    <row r="7" spans="1:15" ht="16" customHeight="1" x14ac:dyDescent="0.3">
      <c r="A7" s="266" t="s">
        <v>10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 t="s">
        <v>11</v>
      </c>
      <c r="N7" s="267"/>
      <c r="O7" s="268"/>
    </row>
    <row r="8" spans="1:15" ht="16" customHeight="1" x14ac:dyDescent="0.3">
      <c r="A8" s="12" t="s">
        <v>12</v>
      </c>
      <c r="B8" s="183" t="s">
        <v>10</v>
      </c>
      <c r="C8" s="269" t="s">
        <v>13</v>
      </c>
      <c r="D8" s="270"/>
      <c r="E8" s="270"/>
      <c r="F8" s="270"/>
      <c r="G8" s="270"/>
      <c r="H8" s="270"/>
      <c r="I8" s="270"/>
      <c r="J8" s="183" t="s">
        <v>14</v>
      </c>
      <c r="K8" s="183" t="s">
        <v>15</v>
      </c>
      <c r="L8" s="183" t="s">
        <v>16</v>
      </c>
      <c r="M8" s="183" t="s">
        <v>17</v>
      </c>
      <c r="N8" s="183" t="s">
        <v>18</v>
      </c>
      <c r="O8" s="14" t="s">
        <v>19</v>
      </c>
    </row>
    <row r="9" spans="1:15" s="20" customFormat="1" ht="16" customHeight="1" thickBot="1" x14ac:dyDescent="0.35">
      <c r="A9" s="15" t="s">
        <v>20</v>
      </c>
      <c r="B9" s="16" t="s">
        <v>21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</row>
    <row r="10" spans="1:15" ht="16" customHeight="1" thickTop="1" x14ac:dyDescent="0.3">
      <c r="A10" s="271" t="s">
        <v>22</v>
      </c>
      <c r="B10" s="272" t="s">
        <v>182</v>
      </c>
      <c r="C10" s="21" t="s">
        <v>23</v>
      </c>
      <c r="D10" s="22">
        <v>3</v>
      </c>
      <c r="E10" s="21" t="s">
        <v>24</v>
      </c>
      <c r="F10" s="22">
        <v>8</v>
      </c>
      <c r="G10" s="21" t="s">
        <v>25</v>
      </c>
      <c r="H10" s="22">
        <v>1</v>
      </c>
      <c r="I10" s="21" t="s">
        <v>26</v>
      </c>
      <c r="J10" s="189">
        <v>1</v>
      </c>
      <c r="K10" s="21">
        <v>1</v>
      </c>
      <c r="L10" s="24" t="s">
        <v>27</v>
      </c>
      <c r="M10" s="159">
        <v>900</v>
      </c>
      <c r="N10" s="184">
        <f>J10*K10*M10</f>
        <v>900</v>
      </c>
      <c r="O10" s="25"/>
    </row>
    <row r="11" spans="1:15" ht="16" customHeight="1" x14ac:dyDescent="0.3">
      <c r="A11" s="262"/>
      <c r="B11" s="273"/>
      <c r="C11" s="26" t="s">
        <v>28</v>
      </c>
      <c r="D11" s="27">
        <v>3</v>
      </c>
      <c r="E11" s="26" t="s">
        <v>24</v>
      </c>
      <c r="F11" s="27">
        <v>8</v>
      </c>
      <c r="G11" s="26" t="s">
        <v>25</v>
      </c>
      <c r="H11" s="27">
        <v>1</v>
      </c>
      <c r="I11" s="26" t="s">
        <v>26</v>
      </c>
      <c r="J11" s="190">
        <v>1</v>
      </c>
      <c r="K11" s="26">
        <v>1</v>
      </c>
      <c r="L11" s="29" t="s">
        <v>27</v>
      </c>
      <c r="M11" s="160">
        <v>900</v>
      </c>
      <c r="N11" s="185">
        <f t="shared" ref="N11:N14" si="0">J11*K11*M11</f>
        <v>900</v>
      </c>
      <c r="O11" s="31"/>
    </row>
    <row r="12" spans="1:15" ht="16" customHeight="1" x14ac:dyDescent="0.3">
      <c r="A12" s="262"/>
      <c r="B12" s="273"/>
      <c r="C12" s="26" t="s">
        <v>23</v>
      </c>
      <c r="D12" s="27"/>
      <c r="E12" s="26" t="s">
        <v>24</v>
      </c>
      <c r="F12" s="27"/>
      <c r="G12" s="26" t="s">
        <v>25</v>
      </c>
      <c r="H12" s="27"/>
      <c r="I12" s="26" t="s">
        <v>26</v>
      </c>
      <c r="J12" s="191"/>
      <c r="K12" s="26">
        <v>1</v>
      </c>
      <c r="L12" s="29" t="s">
        <v>27</v>
      </c>
      <c r="M12" s="160"/>
      <c r="N12" s="185">
        <f t="shared" si="0"/>
        <v>0</v>
      </c>
      <c r="O12" s="31"/>
    </row>
    <row r="13" spans="1:15" ht="16" customHeight="1" x14ac:dyDescent="0.3">
      <c r="A13" s="262"/>
      <c r="B13" s="273"/>
      <c r="C13" s="26" t="s">
        <v>28</v>
      </c>
      <c r="D13" s="27"/>
      <c r="E13" s="26" t="s">
        <v>24</v>
      </c>
      <c r="F13" s="27"/>
      <c r="G13" s="26" t="s">
        <v>25</v>
      </c>
      <c r="H13" s="27"/>
      <c r="I13" s="26" t="s">
        <v>26</v>
      </c>
      <c r="J13" s="190"/>
      <c r="K13" s="26">
        <v>1</v>
      </c>
      <c r="L13" s="29" t="s">
        <v>27</v>
      </c>
      <c r="M13" s="160"/>
      <c r="N13" s="185">
        <f t="shared" si="0"/>
        <v>0</v>
      </c>
      <c r="O13" s="31"/>
    </row>
    <row r="14" spans="1:15" ht="16" customHeight="1" x14ac:dyDescent="0.3">
      <c r="A14" s="262"/>
      <c r="B14" s="273"/>
      <c r="C14" s="26" t="s">
        <v>29</v>
      </c>
      <c r="D14" s="27"/>
      <c r="E14" s="26" t="s">
        <v>24</v>
      </c>
      <c r="F14" s="27"/>
      <c r="G14" s="26" t="s">
        <v>25</v>
      </c>
      <c r="H14" s="27"/>
      <c r="I14" s="26" t="s">
        <v>26</v>
      </c>
      <c r="J14" s="28"/>
      <c r="K14" s="26"/>
      <c r="L14" s="29" t="s">
        <v>27</v>
      </c>
      <c r="M14" s="160"/>
      <c r="N14" s="185">
        <f t="shared" si="0"/>
        <v>0</v>
      </c>
      <c r="O14" s="31"/>
    </row>
    <row r="15" spans="1:15" ht="16" customHeight="1" x14ac:dyDescent="0.3">
      <c r="A15" s="262" t="s">
        <v>30</v>
      </c>
      <c r="B15" s="263" t="s">
        <v>31</v>
      </c>
      <c r="C15" s="26" t="s">
        <v>23</v>
      </c>
      <c r="D15" s="27"/>
      <c r="E15" s="26" t="s">
        <v>24</v>
      </c>
      <c r="F15" s="27"/>
      <c r="G15" s="26" t="s">
        <v>25</v>
      </c>
      <c r="H15" s="27"/>
      <c r="I15" s="26" t="s">
        <v>26</v>
      </c>
      <c r="J15" s="28"/>
      <c r="K15" s="26"/>
      <c r="L15" s="29" t="s">
        <v>27</v>
      </c>
      <c r="M15" s="160"/>
      <c r="N15" s="185">
        <f>J15*K15*M15</f>
        <v>0</v>
      </c>
      <c r="O15" s="31"/>
    </row>
    <row r="16" spans="1:15" ht="16" customHeight="1" x14ac:dyDescent="0.3">
      <c r="A16" s="262"/>
      <c r="B16" s="263"/>
      <c r="C16" s="26" t="s">
        <v>28</v>
      </c>
      <c r="D16" s="27"/>
      <c r="E16" s="26" t="s">
        <v>24</v>
      </c>
      <c r="F16" s="27"/>
      <c r="G16" s="26" t="s">
        <v>25</v>
      </c>
      <c r="H16" s="27"/>
      <c r="I16" s="26" t="s">
        <v>26</v>
      </c>
      <c r="J16" s="28"/>
      <c r="K16" s="26"/>
      <c r="L16" s="29" t="s">
        <v>27</v>
      </c>
      <c r="M16" s="160"/>
      <c r="N16" s="185">
        <f t="shared" ref="N16" si="1">J16*K16*M16</f>
        <v>0</v>
      </c>
      <c r="O16" s="31"/>
    </row>
    <row r="17" spans="1:15" ht="16" customHeight="1" x14ac:dyDescent="0.3">
      <c r="A17" s="262" t="s">
        <v>32</v>
      </c>
      <c r="B17" s="263" t="s">
        <v>33</v>
      </c>
      <c r="C17" s="26" t="s">
        <v>23</v>
      </c>
      <c r="D17" s="27"/>
      <c r="E17" s="26" t="s">
        <v>24</v>
      </c>
      <c r="F17" s="27"/>
      <c r="G17" s="26" t="s">
        <v>25</v>
      </c>
      <c r="H17" s="27"/>
      <c r="I17" s="26" t="s">
        <v>26</v>
      </c>
      <c r="J17" s="28"/>
      <c r="K17" s="26"/>
      <c r="L17" s="29" t="s">
        <v>27</v>
      </c>
      <c r="M17" s="160"/>
      <c r="N17" s="185">
        <f>J17*K17*M17</f>
        <v>0</v>
      </c>
      <c r="O17" s="31"/>
    </row>
    <row r="18" spans="1:15" ht="16" customHeight="1" x14ac:dyDescent="0.3">
      <c r="A18" s="262"/>
      <c r="B18" s="263"/>
      <c r="C18" s="26" t="s">
        <v>28</v>
      </c>
      <c r="D18" s="27"/>
      <c r="E18" s="26" t="s">
        <v>24</v>
      </c>
      <c r="F18" s="27"/>
      <c r="G18" s="26" t="s">
        <v>25</v>
      </c>
      <c r="H18" s="27"/>
      <c r="I18" s="26" t="s">
        <v>26</v>
      </c>
      <c r="J18" s="28"/>
      <c r="K18" s="26"/>
      <c r="L18" s="29" t="s">
        <v>27</v>
      </c>
      <c r="M18" s="160"/>
      <c r="N18" s="185">
        <f t="shared" ref="N18" si="2">J18*K18*M18</f>
        <v>0</v>
      </c>
      <c r="O18" s="31"/>
    </row>
    <row r="19" spans="1:15" ht="16" customHeight="1" x14ac:dyDescent="0.3">
      <c r="A19" s="262" t="s">
        <v>34</v>
      </c>
      <c r="B19" s="263" t="s">
        <v>35</v>
      </c>
      <c r="C19" s="26" t="s">
        <v>23</v>
      </c>
      <c r="D19" s="27"/>
      <c r="E19" s="26" t="s">
        <v>24</v>
      </c>
      <c r="F19" s="27"/>
      <c r="G19" s="26" t="s">
        <v>25</v>
      </c>
      <c r="H19" s="27"/>
      <c r="I19" s="26" t="s">
        <v>26</v>
      </c>
      <c r="J19" s="28"/>
      <c r="K19" s="26"/>
      <c r="L19" s="29" t="s">
        <v>27</v>
      </c>
      <c r="M19" s="160"/>
      <c r="N19" s="185">
        <f>J19*K19*M19</f>
        <v>0</v>
      </c>
      <c r="O19" s="31"/>
    </row>
    <row r="20" spans="1:15" ht="16" customHeight="1" x14ac:dyDescent="0.3">
      <c r="A20" s="262"/>
      <c r="B20" s="263"/>
      <c r="C20" s="26" t="s">
        <v>28</v>
      </c>
      <c r="D20" s="27"/>
      <c r="E20" s="26" t="s">
        <v>24</v>
      </c>
      <c r="F20" s="27"/>
      <c r="G20" s="26" t="s">
        <v>25</v>
      </c>
      <c r="H20" s="27"/>
      <c r="I20" s="26" t="s">
        <v>26</v>
      </c>
      <c r="J20" s="28"/>
      <c r="K20" s="26"/>
      <c r="L20" s="29" t="s">
        <v>27</v>
      </c>
      <c r="M20" s="160"/>
      <c r="N20" s="185">
        <f t="shared" ref="N20:N32" si="3">J20*K20*M20</f>
        <v>0</v>
      </c>
      <c r="O20" s="31"/>
    </row>
    <row r="21" spans="1:15" ht="16" customHeight="1" x14ac:dyDescent="0.3">
      <c r="A21" s="262" t="s">
        <v>36</v>
      </c>
      <c r="B21" s="32" t="s">
        <v>37</v>
      </c>
      <c r="C21" s="275" t="s">
        <v>38</v>
      </c>
      <c r="D21" s="275"/>
      <c r="E21" s="275"/>
      <c r="F21" s="275"/>
      <c r="G21" s="275"/>
      <c r="H21" s="275"/>
      <c r="I21" s="275"/>
      <c r="J21" s="27"/>
      <c r="K21" s="27"/>
      <c r="L21" s="33" t="s">
        <v>39</v>
      </c>
      <c r="M21" s="160"/>
      <c r="N21" s="185">
        <f t="shared" si="3"/>
        <v>0</v>
      </c>
      <c r="O21" s="143" t="s">
        <v>183</v>
      </c>
    </row>
    <row r="22" spans="1:15" ht="16" customHeight="1" x14ac:dyDescent="0.3">
      <c r="A22" s="262"/>
      <c r="B22" s="32" t="s">
        <v>40</v>
      </c>
      <c r="C22" s="276" t="s">
        <v>41</v>
      </c>
      <c r="D22" s="276"/>
      <c r="E22" s="276"/>
      <c r="F22" s="276"/>
      <c r="G22" s="276"/>
      <c r="H22" s="276"/>
      <c r="I22" s="276"/>
      <c r="J22" s="27"/>
      <c r="K22" s="27"/>
      <c r="L22" s="33" t="s">
        <v>42</v>
      </c>
      <c r="M22" s="160"/>
      <c r="N22" s="185">
        <f t="shared" si="3"/>
        <v>0</v>
      </c>
      <c r="O22" s="143" t="s">
        <v>184</v>
      </c>
    </row>
    <row r="23" spans="1:15" ht="16" customHeight="1" x14ac:dyDescent="0.3">
      <c r="A23" s="262"/>
      <c r="B23" s="32" t="s">
        <v>43</v>
      </c>
      <c r="C23" s="276"/>
      <c r="D23" s="276"/>
      <c r="E23" s="276"/>
      <c r="F23" s="276"/>
      <c r="G23" s="276"/>
      <c r="H23" s="276"/>
      <c r="I23" s="276"/>
      <c r="J23" s="27">
        <v>3</v>
      </c>
      <c r="K23" s="27">
        <v>1</v>
      </c>
      <c r="L23" s="144" t="s">
        <v>179</v>
      </c>
      <c r="M23" s="161">
        <v>80</v>
      </c>
      <c r="N23" s="185">
        <f t="shared" si="3"/>
        <v>240</v>
      </c>
      <c r="O23" s="34"/>
    </row>
    <row r="24" spans="1:15" ht="16" customHeight="1" x14ac:dyDescent="0.3">
      <c r="A24" s="262"/>
      <c r="B24" s="32" t="s">
        <v>45</v>
      </c>
      <c r="C24" s="276" t="s">
        <v>46</v>
      </c>
      <c r="D24" s="276"/>
      <c r="E24" s="276"/>
      <c r="F24" s="276"/>
      <c r="G24" s="276"/>
      <c r="H24" s="276"/>
      <c r="I24" s="276"/>
      <c r="J24" s="27"/>
      <c r="K24" s="27"/>
      <c r="L24" s="33" t="s">
        <v>47</v>
      </c>
      <c r="M24" s="160"/>
      <c r="N24" s="185">
        <f t="shared" si="3"/>
        <v>0</v>
      </c>
      <c r="O24" s="34"/>
    </row>
    <row r="25" spans="1:15" ht="16" customHeight="1" x14ac:dyDescent="0.3">
      <c r="A25" s="262"/>
      <c r="B25" s="35" t="s">
        <v>48</v>
      </c>
      <c r="C25" s="276" t="s">
        <v>49</v>
      </c>
      <c r="D25" s="276"/>
      <c r="E25" s="276"/>
      <c r="F25" s="276"/>
      <c r="G25" s="276"/>
      <c r="H25" s="276"/>
      <c r="I25" s="276"/>
      <c r="J25" s="27"/>
      <c r="K25" s="27"/>
      <c r="L25" s="33" t="s">
        <v>42</v>
      </c>
      <c r="M25" s="160"/>
      <c r="N25" s="185">
        <f t="shared" si="3"/>
        <v>0</v>
      </c>
      <c r="O25" s="34"/>
    </row>
    <row r="26" spans="1:15" ht="16" customHeight="1" x14ac:dyDescent="0.3">
      <c r="A26" s="262"/>
      <c r="B26" s="35" t="s">
        <v>50</v>
      </c>
      <c r="C26" s="276" t="s">
        <v>51</v>
      </c>
      <c r="D26" s="276"/>
      <c r="E26" s="276"/>
      <c r="F26" s="276"/>
      <c r="G26" s="276"/>
      <c r="H26" s="276"/>
      <c r="I26" s="276"/>
      <c r="J26" s="27"/>
      <c r="K26" s="27"/>
      <c r="L26" s="33"/>
      <c r="M26" s="160"/>
      <c r="N26" s="185">
        <f t="shared" si="3"/>
        <v>0</v>
      </c>
      <c r="O26" s="34"/>
    </row>
    <row r="27" spans="1:15" ht="16" customHeight="1" x14ac:dyDescent="0.3">
      <c r="A27" s="262" t="s">
        <v>52</v>
      </c>
      <c r="B27" s="32" t="s">
        <v>53</v>
      </c>
      <c r="C27" s="275" t="s">
        <v>38</v>
      </c>
      <c r="D27" s="275"/>
      <c r="E27" s="275"/>
      <c r="F27" s="275"/>
      <c r="G27" s="275"/>
      <c r="H27" s="275"/>
      <c r="I27" s="275"/>
      <c r="J27" s="27"/>
      <c r="K27" s="27"/>
      <c r="L27" s="33" t="s">
        <v>39</v>
      </c>
      <c r="M27" s="160"/>
      <c r="N27" s="185">
        <f t="shared" si="3"/>
        <v>0</v>
      </c>
      <c r="O27" s="34"/>
    </row>
    <row r="28" spans="1:15" ht="16" customHeight="1" x14ac:dyDescent="0.3">
      <c r="A28" s="262"/>
      <c r="B28" s="32" t="s">
        <v>40</v>
      </c>
      <c r="C28" s="276" t="s">
        <v>41</v>
      </c>
      <c r="D28" s="276"/>
      <c r="E28" s="276"/>
      <c r="F28" s="276"/>
      <c r="G28" s="276"/>
      <c r="H28" s="276"/>
      <c r="I28" s="276"/>
      <c r="J28" s="27"/>
      <c r="K28" s="27"/>
      <c r="L28" s="33" t="s">
        <v>42</v>
      </c>
      <c r="M28" s="160"/>
      <c r="N28" s="185">
        <f t="shared" si="3"/>
        <v>0</v>
      </c>
      <c r="O28" s="34"/>
    </row>
    <row r="29" spans="1:15" ht="16" customHeight="1" x14ac:dyDescent="0.3">
      <c r="A29" s="262"/>
      <c r="B29" s="32" t="s">
        <v>43</v>
      </c>
      <c r="C29" s="276"/>
      <c r="D29" s="276"/>
      <c r="E29" s="276"/>
      <c r="F29" s="276"/>
      <c r="G29" s="276"/>
      <c r="H29" s="276"/>
      <c r="I29" s="276"/>
      <c r="J29" s="27"/>
      <c r="K29" s="27"/>
      <c r="L29" s="33" t="s">
        <v>44</v>
      </c>
      <c r="M29" s="160"/>
      <c r="N29" s="185">
        <f t="shared" si="3"/>
        <v>0</v>
      </c>
      <c r="O29" s="34"/>
    </row>
    <row r="30" spans="1:15" ht="16" customHeight="1" x14ac:dyDescent="0.3">
      <c r="A30" s="262"/>
      <c r="B30" s="32" t="s">
        <v>45</v>
      </c>
      <c r="C30" s="276" t="s">
        <v>54</v>
      </c>
      <c r="D30" s="276"/>
      <c r="E30" s="276"/>
      <c r="F30" s="276"/>
      <c r="G30" s="276"/>
      <c r="H30" s="276"/>
      <c r="I30" s="276"/>
      <c r="J30" s="27"/>
      <c r="K30" s="27"/>
      <c r="L30" s="33" t="s">
        <v>47</v>
      </c>
      <c r="M30" s="160"/>
      <c r="N30" s="185">
        <f t="shared" si="3"/>
        <v>0</v>
      </c>
      <c r="O30" s="34"/>
    </row>
    <row r="31" spans="1:15" ht="16" customHeight="1" x14ac:dyDescent="0.3">
      <c r="A31" s="262"/>
      <c r="B31" s="35" t="s">
        <v>48</v>
      </c>
      <c r="C31" s="276" t="s">
        <v>49</v>
      </c>
      <c r="D31" s="276"/>
      <c r="E31" s="276"/>
      <c r="F31" s="276"/>
      <c r="G31" s="276"/>
      <c r="H31" s="276"/>
      <c r="I31" s="276"/>
      <c r="J31" s="27"/>
      <c r="K31" s="27"/>
      <c r="L31" s="33" t="s">
        <v>42</v>
      </c>
      <c r="M31" s="160"/>
      <c r="N31" s="185">
        <f t="shared" si="3"/>
        <v>0</v>
      </c>
      <c r="O31" s="34"/>
    </row>
    <row r="32" spans="1:15" ht="16" customHeight="1" x14ac:dyDescent="0.3">
      <c r="A32" s="274"/>
      <c r="B32" s="36" t="s">
        <v>50</v>
      </c>
      <c r="C32" s="277" t="s">
        <v>51</v>
      </c>
      <c r="D32" s="277"/>
      <c r="E32" s="277"/>
      <c r="F32" s="277"/>
      <c r="G32" s="277"/>
      <c r="H32" s="277"/>
      <c r="I32" s="277"/>
      <c r="J32" s="37"/>
      <c r="K32" s="37"/>
      <c r="L32" s="33" t="s">
        <v>39</v>
      </c>
      <c r="M32" s="162"/>
      <c r="N32" s="185">
        <f t="shared" si="3"/>
        <v>0</v>
      </c>
      <c r="O32" s="38" t="s">
        <v>185</v>
      </c>
    </row>
    <row r="33" spans="1:15" ht="16" customHeight="1" thickBot="1" x14ac:dyDescent="0.35">
      <c r="A33" s="39" t="s">
        <v>55</v>
      </c>
      <c r="B33" s="40"/>
      <c r="C33" s="40"/>
      <c r="D33" s="40"/>
      <c r="E33" s="40"/>
      <c r="F33" s="40"/>
      <c r="G33" s="40"/>
      <c r="H33" s="40"/>
      <c r="I33" s="40"/>
      <c r="J33" s="41"/>
      <c r="K33" s="41"/>
      <c r="L33" s="41"/>
      <c r="M33" s="42"/>
      <c r="N33" s="156">
        <f>SUM(N10:N32)</f>
        <v>2040</v>
      </c>
      <c r="O33" s="43"/>
    </row>
    <row r="34" spans="1:15" ht="16" customHeight="1" x14ac:dyDescent="0.3">
      <c r="A34" s="44" t="s">
        <v>12</v>
      </c>
      <c r="B34" s="182" t="s">
        <v>10</v>
      </c>
      <c r="C34" s="291" t="s">
        <v>13</v>
      </c>
      <c r="D34" s="292"/>
      <c r="E34" s="292"/>
      <c r="F34" s="292"/>
      <c r="G34" s="292"/>
      <c r="H34" s="292"/>
      <c r="I34" s="292"/>
      <c r="J34" s="182" t="s">
        <v>56</v>
      </c>
      <c r="K34" s="182" t="s">
        <v>57</v>
      </c>
      <c r="L34" s="46" t="s">
        <v>16</v>
      </c>
      <c r="M34" s="47" t="s">
        <v>17</v>
      </c>
      <c r="N34" s="148" t="s">
        <v>58</v>
      </c>
      <c r="O34" s="48" t="s">
        <v>19</v>
      </c>
    </row>
    <row r="35" spans="1:15" ht="16" customHeight="1" x14ac:dyDescent="0.3">
      <c r="A35" s="49" t="s">
        <v>59</v>
      </c>
      <c r="B35" s="50" t="s">
        <v>60</v>
      </c>
      <c r="C35" s="50"/>
      <c r="D35" s="50"/>
      <c r="E35" s="50"/>
      <c r="F35" s="50"/>
      <c r="G35" s="50"/>
      <c r="H35" s="50"/>
      <c r="I35" s="50"/>
      <c r="J35" s="51"/>
      <c r="K35" s="51"/>
      <c r="L35" s="51"/>
      <c r="M35" s="52"/>
      <c r="N35" s="149"/>
      <c r="O35" s="53"/>
    </row>
    <row r="36" spans="1:15" ht="16" customHeight="1" x14ac:dyDescent="0.3">
      <c r="A36" s="54" t="s">
        <v>61</v>
      </c>
      <c r="B36" s="179" t="s">
        <v>62</v>
      </c>
      <c r="C36" s="56"/>
      <c r="D36" s="57">
        <v>3</v>
      </c>
      <c r="E36" s="58" t="s">
        <v>24</v>
      </c>
      <c r="F36" s="57">
        <v>8</v>
      </c>
      <c r="G36" s="58" t="s">
        <v>25</v>
      </c>
      <c r="H36" s="22" t="s">
        <v>26</v>
      </c>
      <c r="I36" s="58" t="s">
        <v>63</v>
      </c>
      <c r="J36" s="59">
        <v>2</v>
      </c>
      <c r="K36" s="59">
        <v>1</v>
      </c>
      <c r="L36" s="60" t="s">
        <v>64</v>
      </c>
      <c r="M36" s="163">
        <v>300</v>
      </c>
      <c r="N36" s="185">
        <f>J36*K36*M36</f>
        <v>600</v>
      </c>
      <c r="O36" s="145" t="s">
        <v>180</v>
      </c>
    </row>
    <row r="37" spans="1:15" ht="16" customHeight="1" x14ac:dyDescent="0.3">
      <c r="A37" s="177" t="s">
        <v>65</v>
      </c>
      <c r="B37" s="63" t="s">
        <v>62</v>
      </c>
      <c r="C37" s="64"/>
      <c r="D37" s="27">
        <v>3</v>
      </c>
      <c r="E37" s="26" t="s">
        <v>24</v>
      </c>
      <c r="F37" s="27">
        <v>9</v>
      </c>
      <c r="G37" s="26" t="s">
        <v>25</v>
      </c>
      <c r="H37" s="22" t="s">
        <v>66</v>
      </c>
      <c r="I37" s="26" t="s">
        <v>63</v>
      </c>
      <c r="J37" s="174">
        <v>3</v>
      </c>
      <c r="K37" s="174">
        <v>1</v>
      </c>
      <c r="L37" s="29" t="s">
        <v>64</v>
      </c>
      <c r="M37" s="164">
        <v>200</v>
      </c>
      <c r="N37" s="185">
        <f t="shared" ref="N37:N40" si="4">J37*K37*M37</f>
        <v>600</v>
      </c>
      <c r="O37" s="142" t="s">
        <v>181</v>
      </c>
    </row>
    <row r="38" spans="1:15" ht="16" customHeight="1" x14ac:dyDescent="0.3">
      <c r="A38" s="177" t="s">
        <v>67</v>
      </c>
      <c r="B38" s="63" t="s">
        <v>62</v>
      </c>
      <c r="C38" s="64" t="s">
        <v>171</v>
      </c>
      <c r="D38" s="27">
        <v>3</v>
      </c>
      <c r="E38" s="26" t="s">
        <v>24</v>
      </c>
      <c r="F38" s="27">
        <v>8</v>
      </c>
      <c r="G38" s="26" t="s">
        <v>25</v>
      </c>
      <c r="H38" s="22" t="s">
        <v>26</v>
      </c>
      <c r="I38" s="26" t="s">
        <v>63</v>
      </c>
      <c r="J38" s="174"/>
      <c r="K38" s="174">
        <v>1</v>
      </c>
      <c r="L38" s="29" t="s">
        <v>64</v>
      </c>
      <c r="M38" s="158"/>
      <c r="N38" s="185">
        <f t="shared" si="4"/>
        <v>0</v>
      </c>
      <c r="O38" s="34"/>
    </row>
    <row r="39" spans="1:15" ht="16" customHeight="1" x14ac:dyDescent="0.3">
      <c r="A39" s="177" t="s">
        <v>68</v>
      </c>
      <c r="B39" s="63" t="s">
        <v>62</v>
      </c>
      <c r="C39" s="64"/>
      <c r="D39" s="27"/>
      <c r="E39" s="26" t="s">
        <v>24</v>
      </c>
      <c r="F39" s="27"/>
      <c r="G39" s="26" t="s">
        <v>25</v>
      </c>
      <c r="H39" s="22"/>
      <c r="I39" s="26" t="s">
        <v>63</v>
      </c>
      <c r="J39" s="174"/>
      <c r="K39" s="174">
        <v>1</v>
      </c>
      <c r="L39" s="29" t="s">
        <v>64</v>
      </c>
      <c r="M39" s="157"/>
      <c r="N39" s="185">
        <f t="shared" si="4"/>
        <v>0</v>
      </c>
      <c r="O39" s="34" t="s">
        <v>202</v>
      </c>
    </row>
    <row r="40" spans="1:15" ht="16" customHeight="1" x14ac:dyDescent="0.3">
      <c r="A40" s="181" t="s">
        <v>69</v>
      </c>
      <c r="B40" s="180" t="s">
        <v>62</v>
      </c>
      <c r="C40" s="68"/>
      <c r="D40" s="69">
        <v>3</v>
      </c>
      <c r="E40" s="70" t="s">
        <v>24</v>
      </c>
      <c r="F40" s="71">
        <v>8</v>
      </c>
      <c r="G40" s="70" t="s">
        <v>25</v>
      </c>
      <c r="H40" s="22" t="s">
        <v>26</v>
      </c>
      <c r="I40" s="70" t="s">
        <v>63</v>
      </c>
      <c r="J40" s="72"/>
      <c r="K40" s="72">
        <v>1</v>
      </c>
      <c r="L40" s="73" t="s">
        <v>64</v>
      </c>
      <c r="M40" s="165"/>
      <c r="N40" s="185">
        <f t="shared" si="4"/>
        <v>0</v>
      </c>
      <c r="O40" s="74" t="s">
        <v>188</v>
      </c>
    </row>
    <row r="41" spans="1:15" ht="16" customHeight="1" thickBot="1" x14ac:dyDescent="0.35">
      <c r="A41" s="75" t="s">
        <v>55</v>
      </c>
      <c r="B41" s="76"/>
      <c r="C41" s="76"/>
      <c r="D41" s="76"/>
      <c r="E41" s="76"/>
      <c r="F41" s="76"/>
      <c r="G41" s="76"/>
      <c r="H41" s="76"/>
      <c r="I41" s="76"/>
      <c r="J41" s="77"/>
      <c r="K41" s="77"/>
      <c r="L41" s="77"/>
      <c r="M41" s="78"/>
      <c r="N41" s="156">
        <f>SUM(N36:N40)</f>
        <v>1200</v>
      </c>
      <c r="O41" s="79"/>
    </row>
    <row r="42" spans="1:15" ht="16" customHeight="1" x14ac:dyDescent="0.3">
      <c r="A42" s="80" t="s">
        <v>12</v>
      </c>
      <c r="B42" s="172" t="s">
        <v>10</v>
      </c>
      <c r="C42" s="293" t="s">
        <v>13</v>
      </c>
      <c r="D42" s="267"/>
      <c r="E42" s="267"/>
      <c r="F42" s="267"/>
      <c r="G42" s="267"/>
      <c r="H42" s="267"/>
      <c r="I42" s="267"/>
      <c r="J42" s="172" t="s">
        <v>56</v>
      </c>
      <c r="K42" s="172" t="s">
        <v>70</v>
      </c>
      <c r="L42" s="173" t="s">
        <v>16</v>
      </c>
      <c r="M42" s="83" t="s">
        <v>17</v>
      </c>
      <c r="N42" s="151" t="s">
        <v>58</v>
      </c>
      <c r="O42" s="84" t="s">
        <v>19</v>
      </c>
    </row>
    <row r="43" spans="1:15" ht="16" customHeight="1" x14ac:dyDescent="0.3">
      <c r="A43" s="85" t="s">
        <v>71</v>
      </c>
      <c r="B43" s="86" t="s">
        <v>72</v>
      </c>
      <c r="C43" s="86"/>
      <c r="D43" s="86"/>
      <c r="E43" s="86"/>
      <c r="F43" s="86"/>
      <c r="G43" s="86"/>
      <c r="H43" s="86"/>
      <c r="I43" s="86"/>
      <c r="J43" s="87"/>
      <c r="K43" s="87"/>
      <c r="L43" s="87"/>
      <c r="M43" s="88"/>
      <c r="N43" s="152"/>
      <c r="O43" s="89"/>
    </row>
    <row r="44" spans="1:15" ht="16" customHeight="1" x14ac:dyDescent="0.3">
      <c r="A44" s="278" t="s">
        <v>73</v>
      </c>
      <c r="B44" s="280" t="s">
        <v>74</v>
      </c>
      <c r="C44" s="282" t="s">
        <v>75</v>
      </c>
      <c r="D44" s="283"/>
      <c r="E44" s="283"/>
      <c r="F44" s="283"/>
      <c r="G44" s="283"/>
      <c r="H44" s="283"/>
      <c r="I44" s="284"/>
      <c r="J44" s="90">
        <v>1</v>
      </c>
      <c r="K44" s="91">
        <v>1</v>
      </c>
      <c r="L44" s="92" t="s">
        <v>76</v>
      </c>
      <c r="M44" s="166">
        <v>380</v>
      </c>
      <c r="N44" s="185">
        <f>J44*K44*M44</f>
        <v>380</v>
      </c>
      <c r="O44" s="93" t="s">
        <v>77</v>
      </c>
    </row>
    <row r="45" spans="1:15" ht="16" customHeight="1" x14ac:dyDescent="0.3">
      <c r="A45" s="278"/>
      <c r="B45" s="280"/>
      <c r="C45" s="285" t="s">
        <v>78</v>
      </c>
      <c r="D45" s="286"/>
      <c r="E45" s="286"/>
      <c r="F45" s="286"/>
      <c r="G45" s="286"/>
      <c r="H45" s="286"/>
      <c r="I45" s="287"/>
      <c r="J45" s="174">
        <v>3</v>
      </c>
      <c r="K45" s="174">
        <v>1</v>
      </c>
      <c r="L45" s="94" t="s">
        <v>76</v>
      </c>
      <c r="M45" s="160">
        <v>260</v>
      </c>
      <c r="N45" s="185">
        <f t="shared" ref="N45:N48" si="5">J45*K45*M45</f>
        <v>780</v>
      </c>
      <c r="O45" s="93" t="s">
        <v>77</v>
      </c>
    </row>
    <row r="46" spans="1:15" ht="16" customHeight="1" x14ac:dyDescent="0.3">
      <c r="A46" s="278"/>
      <c r="B46" s="280"/>
      <c r="C46" s="285" t="s">
        <v>79</v>
      </c>
      <c r="D46" s="286"/>
      <c r="E46" s="286"/>
      <c r="F46" s="286"/>
      <c r="G46" s="286"/>
      <c r="H46" s="286"/>
      <c r="I46" s="287"/>
      <c r="J46" s="174"/>
      <c r="K46" s="174"/>
      <c r="L46" s="94" t="s">
        <v>76</v>
      </c>
      <c r="M46" s="160"/>
      <c r="N46" s="185">
        <f t="shared" si="5"/>
        <v>0</v>
      </c>
      <c r="O46" s="34"/>
    </row>
    <row r="47" spans="1:15" ht="16" customHeight="1" x14ac:dyDescent="0.3">
      <c r="A47" s="278"/>
      <c r="B47" s="280"/>
      <c r="C47" s="285" t="s">
        <v>195</v>
      </c>
      <c r="D47" s="286"/>
      <c r="E47" s="286"/>
      <c r="F47" s="286"/>
      <c r="G47" s="286"/>
      <c r="H47" s="286"/>
      <c r="I47" s="287"/>
      <c r="J47" s="174"/>
      <c r="K47" s="174">
        <v>1</v>
      </c>
      <c r="L47" s="94" t="s">
        <v>84</v>
      </c>
      <c r="M47" s="160"/>
      <c r="N47" s="185">
        <f t="shared" si="5"/>
        <v>0</v>
      </c>
      <c r="O47" s="34" t="s">
        <v>197</v>
      </c>
    </row>
    <row r="48" spans="1:15" ht="16" customHeight="1" x14ac:dyDescent="0.3">
      <c r="A48" s="279"/>
      <c r="B48" s="281"/>
      <c r="C48" s="288" t="s">
        <v>194</v>
      </c>
      <c r="D48" s="289"/>
      <c r="E48" s="289"/>
      <c r="F48" s="289"/>
      <c r="G48" s="289"/>
      <c r="H48" s="289"/>
      <c r="I48" s="290"/>
      <c r="J48" s="95"/>
      <c r="K48" s="72">
        <v>1</v>
      </c>
      <c r="L48" s="96" t="s">
        <v>84</v>
      </c>
      <c r="M48" s="167"/>
      <c r="N48" s="185">
        <f t="shared" si="5"/>
        <v>0</v>
      </c>
      <c r="O48" s="74" t="s">
        <v>193</v>
      </c>
    </row>
    <row r="49" spans="1:15" ht="16" customHeight="1" x14ac:dyDescent="0.3">
      <c r="A49" s="278" t="s">
        <v>82</v>
      </c>
      <c r="B49" s="280" t="s">
        <v>83</v>
      </c>
      <c r="C49" s="282" t="s">
        <v>75</v>
      </c>
      <c r="D49" s="283"/>
      <c r="E49" s="283"/>
      <c r="F49" s="283"/>
      <c r="G49" s="283"/>
      <c r="H49" s="283"/>
      <c r="I49" s="284"/>
      <c r="J49" s="90"/>
      <c r="K49" s="91"/>
      <c r="L49" s="97" t="s">
        <v>84</v>
      </c>
      <c r="M49" s="166"/>
      <c r="N49" s="185">
        <f>J49*K49*M49</f>
        <v>0</v>
      </c>
      <c r="O49" s="93"/>
    </row>
    <row r="50" spans="1:15" ht="16" customHeight="1" x14ac:dyDescent="0.3">
      <c r="A50" s="278"/>
      <c r="B50" s="280"/>
      <c r="C50" s="285" t="s">
        <v>78</v>
      </c>
      <c r="D50" s="286"/>
      <c r="E50" s="286"/>
      <c r="F50" s="286"/>
      <c r="G50" s="286"/>
      <c r="H50" s="286"/>
      <c r="I50" s="287"/>
      <c r="J50" s="174"/>
      <c r="K50" s="174"/>
      <c r="L50" s="94" t="s">
        <v>84</v>
      </c>
      <c r="M50" s="160"/>
      <c r="N50" s="185">
        <f t="shared" ref="N50:N53" si="6">J50*K50*M50</f>
        <v>0</v>
      </c>
      <c r="O50" s="34"/>
    </row>
    <row r="51" spans="1:15" ht="16" customHeight="1" x14ac:dyDescent="0.3">
      <c r="A51" s="278"/>
      <c r="B51" s="280"/>
      <c r="C51" s="285" t="s">
        <v>79</v>
      </c>
      <c r="D51" s="286"/>
      <c r="E51" s="286"/>
      <c r="F51" s="286"/>
      <c r="G51" s="286"/>
      <c r="H51" s="286"/>
      <c r="I51" s="287"/>
      <c r="J51" s="174"/>
      <c r="K51" s="174"/>
      <c r="L51" s="94" t="s">
        <v>84</v>
      </c>
      <c r="M51" s="160"/>
      <c r="N51" s="185">
        <f t="shared" si="6"/>
        <v>0</v>
      </c>
      <c r="O51" s="34"/>
    </row>
    <row r="52" spans="1:15" ht="16" customHeight="1" x14ac:dyDescent="0.3">
      <c r="A52" s="278"/>
      <c r="B52" s="280"/>
      <c r="C52" s="285" t="s">
        <v>80</v>
      </c>
      <c r="D52" s="286"/>
      <c r="E52" s="286"/>
      <c r="F52" s="286"/>
      <c r="G52" s="286"/>
      <c r="H52" s="286"/>
      <c r="I52" s="287"/>
      <c r="J52" s="174"/>
      <c r="K52" s="174"/>
      <c r="L52" s="94" t="s">
        <v>84</v>
      </c>
      <c r="M52" s="160"/>
      <c r="N52" s="185">
        <f t="shared" si="6"/>
        <v>0</v>
      </c>
      <c r="O52" s="34"/>
    </row>
    <row r="53" spans="1:15" ht="16" customHeight="1" x14ac:dyDescent="0.3">
      <c r="A53" s="279"/>
      <c r="B53" s="281"/>
      <c r="C53" s="288" t="s">
        <v>81</v>
      </c>
      <c r="D53" s="289"/>
      <c r="E53" s="289"/>
      <c r="F53" s="289"/>
      <c r="G53" s="289"/>
      <c r="H53" s="289"/>
      <c r="I53" s="290"/>
      <c r="J53" s="95"/>
      <c r="K53" s="72"/>
      <c r="L53" s="98" t="s">
        <v>84</v>
      </c>
      <c r="M53" s="167"/>
      <c r="N53" s="156">
        <f t="shared" si="6"/>
        <v>0</v>
      </c>
      <c r="O53" s="74"/>
    </row>
    <row r="54" spans="1:15" ht="16" customHeight="1" x14ac:dyDescent="0.3">
      <c r="A54" s="278" t="s">
        <v>85</v>
      </c>
      <c r="B54" s="280" t="s">
        <v>86</v>
      </c>
      <c r="C54" s="282" t="s">
        <v>75</v>
      </c>
      <c r="D54" s="283"/>
      <c r="E54" s="283"/>
      <c r="F54" s="283"/>
      <c r="G54" s="283"/>
      <c r="H54" s="283"/>
      <c r="I54" s="284"/>
      <c r="J54" s="90"/>
      <c r="K54" s="91"/>
      <c r="L54" s="92" t="s">
        <v>76</v>
      </c>
      <c r="M54" s="166"/>
      <c r="N54" s="156">
        <f>J54*K54*M54</f>
        <v>0</v>
      </c>
      <c r="O54" s="93"/>
    </row>
    <row r="55" spans="1:15" ht="16" customHeight="1" x14ac:dyDescent="0.3">
      <c r="A55" s="278"/>
      <c r="B55" s="280"/>
      <c r="C55" s="285" t="s">
        <v>78</v>
      </c>
      <c r="D55" s="286"/>
      <c r="E55" s="286"/>
      <c r="F55" s="286"/>
      <c r="G55" s="286"/>
      <c r="H55" s="286"/>
      <c r="I55" s="287"/>
      <c r="J55" s="174"/>
      <c r="K55" s="174">
        <v>1</v>
      </c>
      <c r="L55" s="94" t="s">
        <v>76</v>
      </c>
      <c r="M55" s="160"/>
      <c r="N55" s="156">
        <f t="shared" ref="N55:N61" si="7">J55*K55*M55</f>
        <v>0</v>
      </c>
      <c r="O55" s="34" t="s">
        <v>176</v>
      </c>
    </row>
    <row r="56" spans="1:15" ht="16" customHeight="1" x14ac:dyDescent="0.3">
      <c r="A56" s="278"/>
      <c r="B56" s="280"/>
      <c r="C56" s="285" t="s">
        <v>79</v>
      </c>
      <c r="D56" s="286"/>
      <c r="E56" s="286"/>
      <c r="F56" s="286"/>
      <c r="G56" s="286"/>
      <c r="H56" s="286"/>
      <c r="I56" s="287"/>
      <c r="J56" s="174"/>
      <c r="K56" s="174"/>
      <c r="L56" s="94" t="s">
        <v>76</v>
      </c>
      <c r="M56" s="160"/>
      <c r="N56" s="156">
        <f t="shared" si="7"/>
        <v>0</v>
      </c>
      <c r="O56" s="34"/>
    </row>
    <row r="57" spans="1:15" ht="16" customHeight="1" x14ac:dyDescent="0.3">
      <c r="A57" s="278"/>
      <c r="B57" s="280"/>
      <c r="C57" s="285" t="s">
        <v>80</v>
      </c>
      <c r="D57" s="286"/>
      <c r="E57" s="286"/>
      <c r="F57" s="286"/>
      <c r="G57" s="286"/>
      <c r="H57" s="286"/>
      <c r="I57" s="287"/>
      <c r="J57" s="174"/>
      <c r="K57" s="174"/>
      <c r="L57" s="94" t="s">
        <v>76</v>
      </c>
      <c r="M57" s="160"/>
      <c r="N57" s="156">
        <f t="shared" si="7"/>
        <v>0</v>
      </c>
      <c r="O57" s="34"/>
    </row>
    <row r="58" spans="1:15" ht="16" customHeight="1" x14ac:dyDescent="0.3">
      <c r="A58" s="279"/>
      <c r="B58" s="281"/>
      <c r="C58" s="288" t="s">
        <v>81</v>
      </c>
      <c r="D58" s="289"/>
      <c r="E58" s="289"/>
      <c r="F58" s="289"/>
      <c r="G58" s="289"/>
      <c r="H58" s="289"/>
      <c r="I58" s="290"/>
      <c r="J58" s="95"/>
      <c r="K58" s="72"/>
      <c r="L58" s="96" t="s">
        <v>76</v>
      </c>
      <c r="M58" s="167"/>
      <c r="N58" s="156">
        <f t="shared" si="7"/>
        <v>0</v>
      </c>
      <c r="O58" s="74"/>
    </row>
    <row r="59" spans="1:15" ht="16" customHeight="1" x14ac:dyDescent="0.3">
      <c r="A59" s="294" t="s">
        <v>87</v>
      </c>
      <c r="B59" s="297" t="s">
        <v>88</v>
      </c>
      <c r="C59" s="300" t="s">
        <v>89</v>
      </c>
      <c r="D59" s="300"/>
      <c r="E59" s="300"/>
      <c r="F59" s="300"/>
      <c r="G59" s="300"/>
      <c r="H59" s="99"/>
      <c r="I59" s="21" t="s">
        <v>90</v>
      </c>
      <c r="J59" s="175"/>
      <c r="K59" s="175">
        <v>1</v>
      </c>
      <c r="L59" s="92" t="s">
        <v>91</v>
      </c>
      <c r="M59" s="168"/>
      <c r="N59" s="156">
        <f t="shared" si="7"/>
        <v>0</v>
      </c>
      <c r="O59" s="101" t="s">
        <v>77</v>
      </c>
    </row>
    <row r="60" spans="1:15" ht="16" customHeight="1" x14ac:dyDescent="0.3">
      <c r="A60" s="295"/>
      <c r="B60" s="298"/>
      <c r="C60" s="301" t="s">
        <v>89</v>
      </c>
      <c r="D60" s="301"/>
      <c r="E60" s="301"/>
      <c r="F60" s="301"/>
      <c r="G60" s="301"/>
      <c r="H60" s="99"/>
      <c r="I60" s="26" t="s">
        <v>90</v>
      </c>
      <c r="J60" s="174"/>
      <c r="K60" s="174"/>
      <c r="L60" s="94" t="s">
        <v>91</v>
      </c>
      <c r="M60" s="160"/>
      <c r="N60" s="156">
        <f t="shared" si="7"/>
        <v>0</v>
      </c>
      <c r="O60" s="34"/>
    </row>
    <row r="61" spans="1:15" ht="16" customHeight="1" x14ac:dyDescent="0.3">
      <c r="A61" s="296"/>
      <c r="B61" s="299"/>
      <c r="C61" s="302" t="s">
        <v>89</v>
      </c>
      <c r="D61" s="302"/>
      <c r="E61" s="302"/>
      <c r="F61" s="302"/>
      <c r="G61" s="302"/>
      <c r="H61" s="99"/>
      <c r="I61" s="102" t="s">
        <v>90</v>
      </c>
      <c r="J61" s="95"/>
      <c r="K61" s="95"/>
      <c r="L61" s="96" t="s">
        <v>91</v>
      </c>
      <c r="M61" s="103"/>
      <c r="N61" s="156">
        <f t="shared" si="7"/>
        <v>0</v>
      </c>
      <c r="O61" s="104"/>
    </row>
    <row r="62" spans="1:15" ht="16" customHeight="1" thickBot="1" x14ac:dyDescent="0.35">
      <c r="A62" s="75" t="s">
        <v>55</v>
      </c>
      <c r="B62" s="76"/>
      <c r="C62" s="76"/>
      <c r="D62" s="76"/>
      <c r="E62" s="76"/>
      <c r="F62" s="76"/>
      <c r="G62" s="76"/>
      <c r="H62" s="76"/>
      <c r="I62" s="76"/>
      <c r="J62" s="77"/>
      <c r="K62" s="77"/>
      <c r="L62" s="77"/>
      <c r="M62" s="78"/>
      <c r="N62" s="156">
        <f>SUM(N44:N61)</f>
        <v>1160</v>
      </c>
      <c r="O62" s="79"/>
    </row>
    <row r="63" spans="1:15" ht="16" customHeight="1" x14ac:dyDescent="0.3">
      <c r="A63" s="80" t="s">
        <v>12</v>
      </c>
      <c r="B63" s="172" t="s">
        <v>10</v>
      </c>
      <c r="C63" s="293" t="s">
        <v>13</v>
      </c>
      <c r="D63" s="267"/>
      <c r="E63" s="267"/>
      <c r="F63" s="267"/>
      <c r="G63" s="267"/>
      <c r="H63" s="267"/>
      <c r="I63" s="267"/>
      <c r="J63" s="308" t="s">
        <v>92</v>
      </c>
      <c r="K63" s="293"/>
      <c r="L63" s="173" t="s">
        <v>16</v>
      </c>
      <c r="M63" s="83" t="s">
        <v>17</v>
      </c>
      <c r="N63" s="151" t="s">
        <v>58</v>
      </c>
      <c r="O63" s="84" t="s">
        <v>19</v>
      </c>
    </row>
    <row r="64" spans="1:15" ht="16" customHeight="1" x14ac:dyDescent="0.3">
      <c r="A64" s="85" t="s">
        <v>93</v>
      </c>
      <c r="B64" s="86" t="s">
        <v>94</v>
      </c>
      <c r="C64" s="86"/>
      <c r="D64" s="86"/>
      <c r="E64" s="86"/>
      <c r="F64" s="86"/>
      <c r="G64" s="86"/>
      <c r="H64" s="86"/>
      <c r="I64" s="86"/>
      <c r="J64" s="87"/>
      <c r="K64" s="87"/>
      <c r="L64" s="87"/>
      <c r="M64" s="88"/>
      <c r="N64" s="152"/>
      <c r="O64" s="89"/>
    </row>
    <row r="65" spans="1:15" ht="16" customHeight="1" x14ac:dyDescent="0.3">
      <c r="A65" s="105" t="s">
        <v>95</v>
      </c>
      <c r="B65" s="179" t="s">
        <v>96</v>
      </c>
      <c r="C65" s="309" t="s">
        <v>97</v>
      </c>
      <c r="D65" s="310"/>
      <c r="E65" s="310"/>
      <c r="F65" s="310"/>
      <c r="G65" s="310"/>
      <c r="H65" s="310"/>
      <c r="I65" s="311"/>
      <c r="J65" s="312">
        <v>3</v>
      </c>
      <c r="K65" s="313"/>
      <c r="L65" s="97" t="s">
        <v>98</v>
      </c>
      <c r="M65" s="169">
        <v>20</v>
      </c>
      <c r="N65" s="185">
        <f>J65*M65</f>
        <v>60</v>
      </c>
      <c r="O65" s="101"/>
    </row>
    <row r="66" spans="1:15" ht="16" customHeight="1" x14ac:dyDescent="0.3">
      <c r="A66" s="106" t="s">
        <v>99</v>
      </c>
      <c r="B66" s="63" t="s">
        <v>100</v>
      </c>
      <c r="C66" s="303" t="s">
        <v>101</v>
      </c>
      <c r="D66" s="304"/>
      <c r="E66" s="304"/>
      <c r="F66" s="304"/>
      <c r="G66" s="304"/>
      <c r="H66" s="304"/>
      <c r="I66" s="305"/>
      <c r="J66" s="306"/>
      <c r="K66" s="307"/>
      <c r="L66" s="94" t="s">
        <v>64</v>
      </c>
      <c r="M66" s="160"/>
      <c r="N66" s="185">
        <f t="shared" ref="N66:N75" si="8">J66*M66</f>
        <v>0</v>
      </c>
      <c r="O66" s="34"/>
    </row>
    <row r="67" spans="1:15" ht="16" customHeight="1" x14ac:dyDescent="0.3">
      <c r="A67" s="106" t="s">
        <v>102</v>
      </c>
      <c r="B67" s="63" t="s">
        <v>103</v>
      </c>
      <c r="C67" s="303" t="s">
        <v>104</v>
      </c>
      <c r="D67" s="304"/>
      <c r="E67" s="304"/>
      <c r="F67" s="304"/>
      <c r="G67" s="304"/>
      <c r="H67" s="304"/>
      <c r="I67" s="305"/>
      <c r="J67" s="306"/>
      <c r="K67" s="307"/>
      <c r="L67" s="94" t="s">
        <v>64</v>
      </c>
      <c r="M67" s="160"/>
      <c r="N67" s="185">
        <f t="shared" si="8"/>
        <v>0</v>
      </c>
      <c r="O67" s="34"/>
    </row>
    <row r="68" spans="1:15" ht="16" customHeight="1" x14ac:dyDescent="0.3">
      <c r="A68" s="106" t="s">
        <v>105</v>
      </c>
      <c r="B68" s="63" t="s">
        <v>106</v>
      </c>
      <c r="C68" s="303" t="s">
        <v>107</v>
      </c>
      <c r="D68" s="304"/>
      <c r="E68" s="304"/>
      <c r="F68" s="304"/>
      <c r="G68" s="304"/>
      <c r="H68" s="304"/>
      <c r="I68" s="305"/>
      <c r="J68" s="306"/>
      <c r="K68" s="307"/>
      <c r="L68" s="94" t="s">
        <v>108</v>
      </c>
      <c r="M68" s="160"/>
      <c r="N68" s="185">
        <f t="shared" si="8"/>
        <v>0</v>
      </c>
      <c r="O68" s="34"/>
    </row>
    <row r="69" spans="1:15" ht="16" customHeight="1" x14ac:dyDescent="0.3">
      <c r="A69" s="106" t="s">
        <v>109</v>
      </c>
      <c r="B69" s="63" t="s">
        <v>187</v>
      </c>
      <c r="C69" s="303"/>
      <c r="D69" s="304"/>
      <c r="E69" s="304"/>
      <c r="F69" s="304"/>
      <c r="G69" s="304"/>
      <c r="H69" s="304"/>
      <c r="I69" s="305"/>
      <c r="J69" s="306"/>
      <c r="K69" s="307"/>
      <c r="L69" s="94" t="s">
        <v>191</v>
      </c>
      <c r="M69" s="160"/>
      <c r="N69" s="185">
        <f t="shared" si="8"/>
        <v>0</v>
      </c>
      <c r="O69" s="34"/>
    </row>
    <row r="70" spans="1:15" ht="16" customHeight="1" x14ac:dyDescent="0.3">
      <c r="A70" s="106" t="s">
        <v>110</v>
      </c>
      <c r="B70" s="63" t="s">
        <v>189</v>
      </c>
      <c r="C70" s="303"/>
      <c r="D70" s="304"/>
      <c r="E70" s="304"/>
      <c r="F70" s="304"/>
      <c r="G70" s="304"/>
      <c r="H70" s="304"/>
      <c r="I70" s="305"/>
      <c r="J70" s="306"/>
      <c r="K70" s="307"/>
      <c r="L70" s="94" t="s">
        <v>190</v>
      </c>
      <c r="M70" s="160"/>
      <c r="N70" s="185">
        <f t="shared" si="8"/>
        <v>0</v>
      </c>
      <c r="O70" s="34"/>
    </row>
    <row r="71" spans="1:15" ht="16" customHeight="1" x14ac:dyDescent="0.3">
      <c r="A71" s="106" t="s">
        <v>112</v>
      </c>
      <c r="B71" s="63" t="s">
        <v>192</v>
      </c>
      <c r="C71" s="303"/>
      <c r="D71" s="304"/>
      <c r="E71" s="304"/>
      <c r="F71" s="304"/>
      <c r="G71" s="304"/>
      <c r="H71" s="304"/>
      <c r="I71" s="305"/>
      <c r="J71" s="306"/>
      <c r="K71" s="307"/>
      <c r="L71" s="94" t="s">
        <v>203</v>
      </c>
      <c r="M71" s="160"/>
      <c r="N71" s="185">
        <f t="shared" si="8"/>
        <v>0</v>
      </c>
      <c r="O71" s="34"/>
    </row>
    <row r="72" spans="1:15" ht="16" customHeight="1" x14ac:dyDescent="0.3">
      <c r="A72" s="106" t="s">
        <v>113</v>
      </c>
      <c r="B72" s="63" t="s">
        <v>198</v>
      </c>
      <c r="C72" s="303"/>
      <c r="D72" s="304"/>
      <c r="E72" s="304"/>
      <c r="F72" s="304"/>
      <c r="G72" s="304"/>
      <c r="H72" s="304"/>
      <c r="I72" s="305"/>
      <c r="J72" s="306"/>
      <c r="K72" s="307"/>
      <c r="L72" s="94" t="s">
        <v>191</v>
      </c>
      <c r="M72" s="160"/>
      <c r="N72" s="185">
        <f t="shared" si="8"/>
        <v>0</v>
      </c>
      <c r="O72" s="34"/>
    </row>
    <row r="73" spans="1:15" ht="16" customHeight="1" x14ac:dyDescent="0.3">
      <c r="A73" s="106" t="s">
        <v>115</v>
      </c>
      <c r="B73" s="63" t="s">
        <v>116</v>
      </c>
      <c r="C73" s="303"/>
      <c r="D73" s="304"/>
      <c r="E73" s="304"/>
      <c r="F73" s="304"/>
      <c r="G73" s="304"/>
      <c r="H73" s="304"/>
      <c r="I73" s="305"/>
      <c r="J73" s="306"/>
      <c r="K73" s="307"/>
      <c r="L73" s="94" t="s">
        <v>114</v>
      </c>
      <c r="M73" s="160"/>
      <c r="N73" s="185">
        <f t="shared" si="8"/>
        <v>0</v>
      </c>
      <c r="O73" s="34"/>
    </row>
    <row r="74" spans="1:15" ht="16" customHeight="1" x14ac:dyDescent="0.3">
      <c r="A74" s="106" t="s">
        <v>117</v>
      </c>
      <c r="B74" s="63" t="s">
        <v>118</v>
      </c>
      <c r="C74" s="303"/>
      <c r="D74" s="304"/>
      <c r="E74" s="304"/>
      <c r="F74" s="304"/>
      <c r="G74" s="304"/>
      <c r="H74" s="304"/>
      <c r="I74" s="305"/>
      <c r="J74" s="306"/>
      <c r="K74" s="307"/>
      <c r="L74" s="94" t="s">
        <v>111</v>
      </c>
      <c r="M74" s="160"/>
      <c r="N74" s="185">
        <f t="shared" si="8"/>
        <v>0</v>
      </c>
      <c r="O74" s="34"/>
    </row>
    <row r="75" spans="1:15" ht="16" customHeight="1" x14ac:dyDescent="0.3">
      <c r="A75" s="107" t="s">
        <v>119</v>
      </c>
      <c r="B75" s="108" t="s">
        <v>120</v>
      </c>
      <c r="C75" s="314"/>
      <c r="D75" s="315"/>
      <c r="E75" s="315"/>
      <c r="F75" s="315"/>
      <c r="G75" s="315"/>
      <c r="H75" s="315"/>
      <c r="I75" s="316"/>
      <c r="J75" s="317"/>
      <c r="K75" s="318"/>
      <c r="L75" s="96" t="s">
        <v>121</v>
      </c>
      <c r="M75" s="170"/>
      <c r="N75" s="185">
        <f t="shared" si="8"/>
        <v>0</v>
      </c>
      <c r="O75" s="104"/>
    </row>
    <row r="76" spans="1:15" ht="16" customHeight="1" thickBot="1" x14ac:dyDescent="0.35">
      <c r="A76" s="75" t="s">
        <v>55</v>
      </c>
      <c r="B76" s="76"/>
      <c r="C76" s="76"/>
      <c r="D76" s="76"/>
      <c r="E76" s="76"/>
      <c r="F76" s="76"/>
      <c r="G76" s="76"/>
      <c r="H76" s="76"/>
      <c r="I76" s="76"/>
      <c r="J76" s="77"/>
      <c r="K76" s="77"/>
      <c r="L76" s="77"/>
      <c r="M76" s="78"/>
      <c r="N76" s="156">
        <f>SUM(N65:N75)</f>
        <v>60</v>
      </c>
      <c r="O76" s="79"/>
    </row>
    <row r="77" spans="1:15" ht="16" customHeight="1" x14ac:dyDescent="0.3">
      <c r="A77" s="80" t="s">
        <v>12</v>
      </c>
      <c r="B77" s="172" t="s">
        <v>10</v>
      </c>
      <c r="C77" s="293" t="s">
        <v>13</v>
      </c>
      <c r="D77" s="267"/>
      <c r="E77" s="267"/>
      <c r="F77" s="267"/>
      <c r="G77" s="267"/>
      <c r="H77" s="267"/>
      <c r="I77" s="267"/>
      <c r="J77" s="172" t="s">
        <v>56</v>
      </c>
      <c r="K77" s="172" t="s">
        <v>122</v>
      </c>
      <c r="L77" s="173" t="s">
        <v>16</v>
      </c>
      <c r="M77" s="83" t="s">
        <v>17</v>
      </c>
      <c r="N77" s="151" t="s">
        <v>58</v>
      </c>
      <c r="O77" s="84" t="s">
        <v>19</v>
      </c>
    </row>
    <row r="78" spans="1:15" ht="16" customHeight="1" x14ac:dyDescent="0.3">
      <c r="A78" s="49" t="s">
        <v>123</v>
      </c>
      <c r="B78" s="50" t="s">
        <v>124</v>
      </c>
      <c r="C78" s="50"/>
      <c r="D78" s="50"/>
      <c r="E78" s="50"/>
      <c r="F78" s="50"/>
      <c r="G78" s="50"/>
      <c r="H78" s="50"/>
      <c r="I78" s="50"/>
      <c r="J78" s="51"/>
      <c r="K78" s="51"/>
      <c r="L78" s="51"/>
      <c r="M78" s="52"/>
      <c r="N78" s="149"/>
      <c r="O78" s="53"/>
    </row>
    <row r="79" spans="1:15" ht="16" customHeight="1" x14ac:dyDescent="0.3">
      <c r="A79" s="54" t="s">
        <v>125</v>
      </c>
      <c r="B79" s="109" t="s">
        <v>126</v>
      </c>
      <c r="C79" s="319"/>
      <c r="D79" s="320"/>
      <c r="E79" s="320"/>
      <c r="F79" s="320"/>
      <c r="G79" s="320"/>
      <c r="H79" s="320"/>
      <c r="I79" s="321"/>
      <c r="J79" s="59">
        <v>1</v>
      </c>
      <c r="K79" s="59">
        <v>1</v>
      </c>
      <c r="L79" s="60" t="s">
        <v>44</v>
      </c>
      <c r="M79" s="169">
        <v>500</v>
      </c>
      <c r="N79" s="185">
        <f>J79*K79*M79</f>
        <v>500</v>
      </c>
      <c r="O79" s="61" t="s">
        <v>77</v>
      </c>
    </row>
    <row r="80" spans="1:15" ht="16" customHeight="1" x14ac:dyDescent="0.3">
      <c r="A80" s="177" t="s">
        <v>127</v>
      </c>
      <c r="B80" s="110" t="s">
        <v>128</v>
      </c>
      <c r="C80" s="306"/>
      <c r="D80" s="328"/>
      <c r="E80" s="328"/>
      <c r="F80" s="328"/>
      <c r="G80" s="328"/>
      <c r="H80" s="328"/>
      <c r="I80" s="307"/>
      <c r="J80" s="174"/>
      <c r="K80" s="174"/>
      <c r="L80" s="29" t="s">
        <v>44</v>
      </c>
      <c r="M80" s="160"/>
      <c r="N80" s="185">
        <f t="shared" ref="N80:N82" si="9">J80*K80*M80</f>
        <v>0</v>
      </c>
      <c r="O80" s="34"/>
    </row>
    <row r="81" spans="1:15" ht="16" customHeight="1" x14ac:dyDescent="0.3">
      <c r="A81" s="177" t="s">
        <v>129</v>
      </c>
      <c r="B81" s="110" t="s">
        <v>130</v>
      </c>
      <c r="C81" s="306"/>
      <c r="D81" s="328"/>
      <c r="E81" s="328"/>
      <c r="F81" s="328"/>
      <c r="G81" s="328"/>
      <c r="H81" s="328"/>
      <c r="I81" s="307"/>
      <c r="J81" s="174"/>
      <c r="K81" s="174"/>
      <c r="L81" s="29" t="s">
        <v>44</v>
      </c>
      <c r="M81" s="160"/>
      <c r="N81" s="185">
        <f t="shared" si="9"/>
        <v>0</v>
      </c>
      <c r="O81" s="34"/>
    </row>
    <row r="82" spans="1:15" ht="16" customHeight="1" x14ac:dyDescent="0.3">
      <c r="A82" s="178" t="s">
        <v>131</v>
      </c>
      <c r="B82" s="112" t="s">
        <v>132</v>
      </c>
      <c r="C82" s="317"/>
      <c r="D82" s="329"/>
      <c r="E82" s="329"/>
      <c r="F82" s="329"/>
      <c r="G82" s="329"/>
      <c r="H82" s="329"/>
      <c r="I82" s="318"/>
      <c r="J82" s="95">
        <v>0.25</v>
      </c>
      <c r="K82" s="95">
        <v>2</v>
      </c>
      <c r="L82" s="113" t="s">
        <v>44</v>
      </c>
      <c r="M82" s="170">
        <v>500</v>
      </c>
      <c r="N82" s="185">
        <f t="shared" si="9"/>
        <v>250</v>
      </c>
      <c r="O82" s="104"/>
    </row>
    <row r="83" spans="1:15" ht="16" customHeight="1" x14ac:dyDescent="0.3">
      <c r="A83" s="85" t="s">
        <v>55</v>
      </c>
      <c r="B83" s="86"/>
      <c r="C83" s="86"/>
      <c r="D83" s="86"/>
      <c r="E83" s="86"/>
      <c r="F83" s="86"/>
      <c r="G83" s="86"/>
      <c r="H83" s="86"/>
      <c r="I83" s="86"/>
      <c r="J83" s="87"/>
      <c r="K83" s="87"/>
      <c r="L83" s="87"/>
      <c r="M83" s="88"/>
      <c r="N83" s="156">
        <f>SUM(N79:N82)</f>
        <v>750</v>
      </c>
      <c r="O83" s="89"/>
    </row>
    <row r="84" spans="1:15" ht="16" customHeight="1" thickBot="1" x14ac:dyDescent="0.35">
      <c r="A84" s="114" t="s">
        <v>133</v>
      </c>
      <c r="B84" s="115"/>
      <c r="C84" s="115"/>
      <c r="D84" s="115"/>
      <c r="E84" s="115"/>
      <c r="F84" s="115"/>
      <c r="G84" s="115"/>
      <c r="H84" s="115"/>
      <c r="I84" s="115"/>
      <c r="J84" s="116"/>
      <c r="K84" s="116"/>
      <c r="L84" s="116"/>
      <c r="M84" s="117"/>
      <c r="N84" s="154">
        <f>SUM(N33,N41,N62,N76,N83)</f>
        <v>5210</v>
      </c>
      <c r="O84" s="118"/>
    </row>
    <row r="85" spans="1:15" ht="16" customHeight="1" x14ac:dyDescent="0.3">
      <c r="A85" s="80" t="s">
        <v>12</v>
      </c>
      <c r="B85" s="172" t="s">
        <v>10</v>
      </c>
      <c r="C85" s="293" t="s">
        <v>13</v>
      </c>
      <c r="D85" s="267"/>
      <c r="E85" s="267"/>
      <c r="F85" s="267"/>
      <c r="G85" s="267"/>
      <c r="H85" s="267"/>
      <c r="I85" s="267"/>
      <c r="J85" s="308" t="s">
        <v>92</v>
      </c>
      <c r="K85" s="293"/>
      <c r="L85" s="173" t="s">
        <v>16</v>
      </c>
      <c r="M85" s="83" t="s">
        <v>17</v>
      </c>
      <c r="N85" s="151" t="s">
        <v>58</v>
      </c>
      <c r="O85" s="84" t="s">
        <v>19</v>
      </c>
    </row>
    <row r="86" spans="1:15" ht="16" customHeight="1" x14ac:dyDescent="0.3">
      <c r="A86" s="119" t="s">
        <v>134</v>
      </c>
      <c r="B86" s="50" t="s">
        <v>135</v>
      </c>
      <c r="C86" s="50"/>
      <c r="D86" s="50"/>
      <c r="E86" s="50"/>
      <c r="F86" s="50"/>
      <c r="G86" s="50"/>
      <c r="H86" s="50"/>
      <c r="I86" s="50"/>
      <c r="J86" s="51"/>
      <c r="K86" s="51"/>
      <c r="L86" s="51"/>
      <c r="M86" s="52"/>
      <c r="N86" s="149"/>
      <c r="O86" s="53"/>
    </row>
    <row r="87" spans="1:15" ht="16" customHeight="1" x14ac:dyDescent="0.3">
      <c r="A87" s="120" t="s">
        <v>136</v>
      </c>
      <c r="B87" s="121" t="s">
        <v>135</v>
      </c>
      <c r="C87" s="322" t="s">
        <v>137</v>
      </c>
      <c r="D87" s="323"/>
      <c r="E87" s="323"/>
      <c r="F87" s="323"/>
      <c r="G87" s="323"/>
      <c r="H87" s="323"/>
      <c r="I87" s="324"/>
      <c r="J87" s="330">
        <f>N84</f>
        <v>5210</v>
      </c>
      <c r="K87" s="331"/>
      <c r="L87" s="122"/>
      <c r="M87" s="123">
        <v>0.08</v>
      </c>
      <c r="N87" s="153">
        <f>J87*M87</f>
        <v>416.8</v>
      </c>
      <c r="O87" s="124"/>
    </row>
    <row r="88" spans="1:15" ht="16" customHeight="1" thickBot="1" x14ac:dyDescent="0.35">
      <c r="A88" s="125" t="s">
        <v>55</v>
      </c>
      <c r="B88" s="126"/>
      <c r="C88" s="126"/>
      <c r="D88" s="126"/>
      <c r="E88" s="126"/>
      <c r="F88" s="126"/>
      <c r="G88" s="126"/>
      <c r="H88" s="126"/>
      <c r="I88" s="126"/>
      <c r="J88" s="127"/>
      <c r="K88" s="127"/>
      <c r="L88" s="127"/>
      <c r="M88" s="128"/>
      <c r="N88" s="155">
        <f>SUM(N87:N87)</f>
        <v>416.8</v>
      </c>
      <c r="O88" s="129"/>
    </row>
    <row r="89" spans="1:15" ht="16" customHeight="1" x14ac:dyDescent="0.3">
      <c r="A89" s="80" t="s">
        <v>12</v>
      </c>
      <c r="B89" s="172" t="s">
        <v>10</v>
      </c>
      <c r="C89" s="293" t="s">
        <v>13</v>
      </c>
      <c r="D89" s="267"/>
      <c r="E89" s="267"/>
      <c r="F89" s="267"/>
      <c r="G89" s="267"/>
      <c r="H89" s="267"/>
      <c r="I89" s="267"/>
      <c r="J89" s="172" t="s">
        <v>56</v>
      </c>
      <c r="K89" s="172" t="s">
        <v>122</v>
      </c>
      <c r="L89" s="173" t="s">
        <v>16</v>
      </c>
      <c r="M89" s="83" t="s">
        <v>17</v>
      </c>
      <c r="N89" s="151" t="s">
        <v>58</v>
      </c>
      <c r="O89" s="84" t="s">
        <v>19</v>
      </c>
    </row>
    <row r="90" spans="1:15" ht="16" customHeight="1" x14ac:dyDescent="0.3">
      <c r="A90" s="119" t="s">
        <v>138</v>
      </c>
      <c r="B90" s="50" t="s">
        <v>139</v>
      </c>
      <c r="C90" s="50"/>
      <c r="D90" s="50"/>
      <c r="E90" s="50"/>
      <c r="F90" s="50"/>
      <c r="G90" s="50"/>
      <c r="H90" s="50"/>
      <c r="I90" s="50"/>
      <c r="J90" s="51"/>
      <c r="K90" s="51"/>
      <c r="L90" s="51"/>
      <c r="M90" s="52"/>
      <c r="N90" s="149"/>
      <c r="O90" s="53"/>
    </row>
    <row r="91" spans="1:15" ht="16" customHeight="1" x14ac:dyDescent="0.3">
      <c r="A91" s="120" t="s">
        <v>140</v>
      </c>
      <c r="B91" s="121" t="s">
        <v>141</v>
      </c>
      <c r="C91" s="322" t="s">
        <v>142</v>
      </c>
      <c r="D91" s="323"/>
      <c r="E91" s="323"/>
      <c r="F91" s="323"/>
      <c r="G91" s="323"/>
      <c r="H91" s="323"/>
      <c r="I91" s="324"/>
      <c r="J91" s="130"/>
      <c r="K91" s="130"/>
      <c r="L91" s="122" t="s">
        <v>44</v>
      </c>
      <c r="M91" s="131">
        <v>2400</v>
      </c>
      <c r="N91" s="186">
        <f>J91*K91*M91</f>
        <v>0</v>
      </c>
      <c r="O91" s="124"/>
    </row>
    <row r="92" spans="1:15" ht="16" customHeight="1" thickBot="1" x14ac:dyDescent="0.35">
      <c r="A92" s="125" t="s">
        <v>55</v>
      </c>
      <c r="B92" s="126"/>
      <c r="C92" s="126"/>
      <c r="D92" s="126"/>
      <c r="E92" s="126"/>
      <c r="F92" s="126"/>
      <c r="G92" s="126"/>
      <c r="H92" s="126"/>
      <c r="I92" s="126"/>
      <c r="J92" s="127"/>
      <c r="K92" s="127"/>
      <c r="L92" s="127"/>
      <c r="M92" s="128"/>
      <c r="N92" s="155">
        <f>SUM(N91:N91)</f>
        <v>0</v>
      </c>
      <c r="O92" s="129"/>
    </row>
    <row r="93" spans="1:15" ht="16" customHeight="1" x14ac:dyDescent="0.3">
      <c r="A93" s="80" t="s">
        <v>12</v>
      </c>
      <c r="B93" s="172" t="s">
        <v>10</v>
      </c>
      <c r="C93" s="308" t="s">
        <v>13</v>
      </c>
      <c r="D93" s="325"/>
      <c r="E93" s="325"/>
      <c r="F93" s="325"/>
      <c r="G93" s="293"/>
      <c r="H93" s="172" t="s">
        <v>143</v>
      </c>
      <c r="I93" s="172" t="s">
        <v>144</v>
      </c>
      <c r="J93" s="308" t="s">
        <v>56</v>
      </c>
      <c r="K93" s="293"/>
      <c r="L93" s="173" t="s">
        <v>16</v>
      </c>
      <c r="M93" s="83" t="s">
        <v>17</v>
      </c>
      <c r="N93" s="151" t="s">
        <v>58</v>
      </c>
      <c r="O93" s="84" t="s">
        <v>19</v>
      </c>
    </row>
    <row r="94" spans="1:15" ht="16" customHeight="1" x14ac:dyDescent="0.3">
      <c r="A94" s="49" t="s">
        <v>145</v>
      </c>
      <c r="B94" s="50" t="s">
        <v>146</v>
      </c>
      <c r="C94" s="50"/>
      <c r="D94" s="50"/>
      <c r="E94" s="50"/>
      <c r="F94" s="50"/>
      <c r="G94" s="50"/>
      <c r="H94" s="50"/>
      <c r="I94" s="50"/>
      <c r="J94" s="51"/>
      <c r="K94" s="51"/>
      <c r="L94" s="51"/>
      <c r="M94" s="52"/>
      <c r="N94" s="149"/>
      <c r="O94" s="53"/>
    </row>
    <row r="95" spans="1:15" ht="16" customHeight="1" x14ac:dyDescent="0.3">
      <c r="A95" s="176" t="s">
        <v>147</v>
      </c>
      <c r="B95" s="133" t="s">
        <v>148</v>
      </c>
      <c r="C95" s="326" t="s">
        <v>149</v>
      </c>
      <c r="D95" s="326"/>
      <c r="E95" s="326"/>
      <c r="F95" s="326"/>
      <c r="G95" s="326"/>
      <c r="H95" s="99"/>
      <c r="I95" s="99"/>
      <c r="J95" s="327">
        <v>3</v>
      </c>
      <c r="K95" s="327"/>
      <c r="L95" s="24" t="s">
        <v>150</v>
      </c>
      <c r="M95" s="171">
        <f>9480/3</f>
        <v>3160</v>
      </c>
      <c r="N95" s="187">
        <f>J95*M95</f>
        <v>9480</v>
      </c>
      <c r="O95" s="101"/>
    </row>
    <row r="96" spans="1:15" ht="16" customHeight="1" x14ac:dyDescent="0.3">
      <c r="A96" s="177" t="s">
        <v>151</v>
      </c>
      <c r="B96" s="110" t="s">
        <v>201</v>
      </c>
      <c r="C96" s="301" t="s">
        <v>149</v>
      </c>
      <c r="D96" s="301"/>
      <c r="E96" s="301"/>
      <c r="F96" s="301"/>
      <c r="G96" s="301"/>
      <c r="H96" s="64"/>
      <c r="I96" s="64"/>
      <c r="J96" s="336">
        <v>4</v>
      </c>
      <c r="K96" s="336"/>
      <c r="L96" s="29" t="s">
        <v>150</v>
      </c>
      <c r="M96" s="160">
        <f>2770/4</f>
        <v>692.5</v>
      </c>
      <c r="N96" s="188">
        <f t="shared" ref="N96:N98" si="10">J96*M96</f>
        <v>2770</v>
      </c>
      <c r="O96" s="34"/>
    </row>
    <row r="97" spans="1:15" ht="16" customHeight="1" x14ac:dyDescent="0.3">
      <c r="A97" s="177" t="s">
        <v>152</v>
      </c>
      <c r="B97" s="110" t="s">
        <v>153</v>
      </c>
      <c r="C97" s="301" t="s">
        <v>149</v>
      </c>
      <c r="D97" s="301"/>
      <c r="E97" s="301"/>
      <c r="F97" s="301"/>
      <c r="G97" s="301"/>
      <c r="H97" s="64"/>
      <c r="I97" s="64"/>
      <c r="J97" s="336"/>
      <c r="K97" s="336"/>
      <c r="L97" s="29" t="s">
        <v>150</v>
      </c>
      <c r="M97" s="30"/>
      <c r="N97" s="147">
        <f t="shared" si="10"/>
        <v>0</v>
      </c>
      <c r="O97" s="34"/>
    </row>
    <row r="98" spans="1:15" ht="16" customHeight="1" x14ac:dyDescent="0.3">
      <c r="A98" s="177" t="s">
        <v>154</v>
      </c>
      <c r="B98" s="110" t="s">
        <v>155</v>
      </c>
      <c r="C98" s="301" t="s">
        <v>149</v>
      </c>
      <c r="D98" s="301"/>
      <c r="E98" s="301"/>
      <c r="F98" s="301"/>
      <c r="G98" s="301"/>
      <c r="H98" s="64"/>
      <c r="I98" s="64"/>
      <c r="J98" s="336"/>
      <c r="K98" s="336"/>
      <c r="L98" s="29" t="s">
        <v>150</v>
      </c>
      <c r="M98" s="30"/>
      <c r="N98" s="147">
        <f t="shared" si="10"/>
        <v>0</v>
      </c>
      <c r="O98" s="34"/>
    </row>
    <row r="99" spans="1:15" ht="16" customHeight="1" x14ac:dyDescent="0.3">
      <c r="A99" s="181"/>
      <c r="B99" s="134" t="s">
        <v>135</v>
      </c>
      <c r="C99" s="332" t="s">
        <v>156</v>
      </c>
      <c r="D99" s="332"/>
      <c r="E99" s="332"/>
      <c r="F99" s="332"/>
      <c r="G99" s="332"/>
      <c r="H99" s="332"/>
      <c r="I99" s="332"/>
      <c r="J99" s="332"/>
      <c r="K99" s="332"/>
      <c r="L99" s="332"/>
      <c r="M99" s="135">
        <v>0.03</v>
      </c>
      <c r="N99" s="150">
        <f>SUM(N95:N96,N98)*M99</f>
        <v>367.5</v>
      </c>
      <c r="O99" s="74"/>
    </row>
    <row r="100" spans="1:15" ht="16" customHeight="1" thickBot="1" x14ac:dyDescent="0.35">
      <c r="A100" s="125" t="s">
        <v>55</v>
      </c>
      <c r="B100" s="126"/>
      <c r="C100" s="126"/>
      <c r="D100" s="126"/>
      <c r="E100" s="126"/>
      <c r="F100" s="126"/>
      <c r="G100" s="126"/>
      <c r="H100" s="126"/>
      <c r="I100" s="126"/>
      <c r="J100" s="127"/>
      <c r="K100" s="127"/>
      <c r="L100" s="127"/>
      <c r="M100" s="128"/>
      <c r="N100" s="155">
        <f>SUM(N95:N99)</f>
        <v>12617.5</v>
      </c>
      <c r="O100" s="129"/>
    </row>
    <row r="101" spans="1:15" ht="16" customHeight="1" x14ac:dyDescent="0.3">
      <c r="A101" s="80" t="s">
        <v>12</v>
      </c>
      <c r="B101" s="172" t="s">
        <v>10</v>
      </c>
      <c r="C101" s="293" t="s">
        <v>13</v>
      </c>
      <c r="D101" s="267"/>
      <c r="E101" s="267"/>
      <c r="F101" s="267"/>
      <c r="G101" s="267"/>
      <c r="H101" s="267"/>
      <c r="I101" s="267"/>
      <c r="J101" s="308" t="s">
        <v>92</v>
      </c>
      <c r="K101" s="293"/>
      <c r="L101" s="173" t="s">
        <v>16</v>
      </c>
      <c r="M101" s="83" t="s">
        <v>17</v>
      </c>
      <c r="N101" s="151" t="s">
        <v>58</v>
      </c>
      <c r="O101" s="84" t="s">
        <v>19</v>
      </c>
    </row>
    <row r="102" spans="1:15" ht="16" customHeight="1" x14ac:dyDescent="0.3">
      <c r="A102" s="119" t="s">
        <v>157</v>
      </c>
      <c r="B102" s="50" t="s">
        <v>158</v>
      </c>
      <c r="C102" s="50"/>
      <c r="D102" s="50"/>
      <c r="E102" s="50"/>
      <c r="F102" s="50"/>
      <c r="G102" s="50"/>
      <c r="H102" s="50"/>
      <c r="I102" s="50"/>
      <c r="J102" s="51"/>
      <c r="K102" s="51"/>
      <c r="L102" s="51"/>
      <c r="M102" s="52"/>
      <c r="N102" s="149"/>
      <c r="O102" s="53"/>
    </row>
    <row r="103" spans="1:15" ht="16" customHeight="1" x14ac:dyDescent="0.3">
      <c r="A103" s="120" t="s">
        <v>159</v>
      </c>
      <c r="B103" s="121" t="s">
        <v>158</v>
      </c>
      <c r="C103" s="333"/>
      <c r="D103" s="334"/>
      <c r="E103" s="334"/>
      <c r="F103" s="334"/>
      <c r="G103" s="334"/>
      <c r="H103" s="334"/>
      <c r="I103" s="335"/>
      <c r="J103" s="330">
        <f>SUM(N84,N88,N92,N100)</f>
        <v>18244.3</v>
      </c>
      <c r="K103" s="331"/>
      <c r="L103" s="122"/>
      <c r="M103" s="123">
        <v>0.06</v>
      </c>
      <c r="N103" s="153">
        <f>J103*M103</f>
        <v>1094.6579999999999</v>
      </c>
      <c r="O103" s="124"/>
    </row>
    <row r="104" spans="1:15" ht="16" customHeight="1" x14ac:dyDescent="0.3">
      <c r="A104" s="114" t="s">
        <v>55</v>
      </c>
      <c r="B104" s="115"/>
      <c r="C104" s="115"/>
      <c r="D104" s="115"/>
      <c r="E104" s="115"/>
      <c r="F104" s="115"/>
      <c r="G104" s="115"/>
      <c r="H104" s="115"/>
      <c r="I104" s="115"/>
      <c r="J104" s="116"/>
      <c r="K104" s="116"/>
      <c r="L104" s="116"/>
      <c r="M104" s="117"/>
      <c r="N104" s="154">
        <f>SUM(N103,J103)</f>
        <v>19338.957999999999</v>
      </c>
      <c r="O104" s="118"/>
    </row>
    <row r="105" spans="1:15" ht="16" customHeight="1" thickBot="1" x14ac:dyDescent="0.35">
      <c r="A105" s="39"/>
      <c r="B105" s="40" t="s">
        <v>160</v>
      </c>
      <c r="C105" s="40"/>
      <c r="D105" s="40"/>
      <c r="E105" s="40"/>
      <c r="F105" s="40"/>
      <c r="G105" s="40"/>
      <c r="H105" s="40"/>
      <c r="I105" s="40"/>
      <c r="J105" s="41"/>
      <c r="K105" s="41"/>
      <c r="L105" s="41"/>
      <c r="M105" s="136"/>
      <c r="N105" s="137"/>
      <c r="O105" s="138"/>
    </row>
    <row r="106" spans="1:15" ht="15" customHeight="1" x14ac:dyDescent="0.3"/>
    <row r="107" spans="1:15" ht="15" customHeight="1" x14ac:dyDescent="0.3"/>
    <row r="108" spans="1:15" ht="15" customHeight="1" x14ac:dyDescent="0.3"/>
    <row r="109" spans="1:15" ht="15" customHeight="1" x14ac:dyDescent="0.3"/>
    <row r="110" spans="1:15" ht="15" customHeight="1" x14ac:dyDescent="0.3"/>
    <row r="111" spans="1:15" ht="15" customHeight="1" x14ac:dyDescent="0.3"/>
    <row r="112" spans="1:15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spans="1:5" ht="15" customHeight="1" x14ac:dyDescent="0.3">
      <c r="A129" s="139"/>
      <c r="B129" s="139"/>
      <c r="C129" s="139"/>
      <c r="D129" s="140"/>
      <c r="E129" s="141"/>
    </row>
    <row r="130" spans="1:5" ht="15" customHeight="1" x14ac:dyDescent="0.3">
      <c r="A130" s="139" t="s">
        <v>66</v>
      </c>
      <c r="B130" s="139" t="s">
        <v>161</v>
      </c>
      <c r="C130" s="139" t="s">
        <v>162</v>
      </c>
      <c r="D130" s="140" t="s">
        <v>163</v>
      </c>
      <c r="E130" s="141" t="s">
        <v>164</v>
      </c>
    </row>
    <row r="131" spans="1:5" ht="15" customHeight="1" x14ac:dyDescent="0.3">
      <c r="A131" s="139" t="s">
        <v>26</v>
      </c>
      <c r="B131" s="139" t="s">
        <v>165</v>
      </c>
      <c r="C131" s="139" t="s">
        <v>166</v>
      </c>
      <c r="D131" s="140" t="s">
        <v>167</v>
      </c>
      <c r="E131" s="141" t="s">
        <v>168</v>
      </c>
    </row>
    <row r="132" spans="1:5" ht="15" customHeight="1" x14ac:dyDescent="0.3">
      <c r="A132" s="139"/>
      <c r="B132" s="139" t="s">
        <v>169</v>
      </c>
      <c r="C132" s="139" t="s">
        <v>170</v>
      </c>
      <c r="D132" s="140"/>
      <c r="E132" s="141" t="s">
        <v>171</v>
      </c>
    </row>
    <row r="133" spans="1:5" ht="15" customHeight="1" x14ac:dyDescent="0.3">
      <c r="A133" s="139">
        <v>1</v>
      </c>
      <c r="B133" s="139"/>
    </row>
    <row r="134" spans="1:5" ht="15" customHeight="1" x14ac:dyDescent="0.3">
      <c r="A134" s="139">
        <f>A133+1</f>
        <v>2</v>
      </c>
      <c r="B134" s="139"/>
    </row>
    <row r="135" spans="1:5" ht="15" customHeight="1" x14ac:dyDescent="0.3">
      <c r="A135" s="139">
        <f t="shared" ref="A135:A163" si="11">A134+1</f>
        <v>3</v>
      </c>
      <c r="B135" s="139"/>
    </row>
    <row r="136" spans="1:5" ht="15" customHeight="1" x14ac:dyDescent="0.3">
      <c r="A136" s="139">
        <f t="shared" si="11"/>
        <v>4</v>
      </c>
      <c r="B136" s="139"/>
    </row>
    <row r="137" spans="1:5" ht="15" customHeight="1" x14ac:dyDescent="0.3">
      <c r="A137" s="139">
        <f t="shared" si="11"/>
        <v>5</v>
      </c>
      <c r="B137" s="139"/>
    </row>
    <row r="138" spans="1:5" ht="15" customHeight="1" x14ac:dyDescent="0.3">
      <c r="A138" s="139">
        <f t="shared" si="11"/>
        <v>6</v>
      </c>
      <c r="B138" s="139"/>
    </row>
    <row r="139" spans="1:5" ht="15" customHeight="1" x14ac:dyDescent="0.3">
      <c r="A139" s="139">
        <f t="shared" si="11"/>
        <v>7</v>
      </c>
      <c r="B139" s="139"/>
    </row>
    <row r="140" spans="1:5" ht="15" customHeight="1" x14ac:dyDescent="0.3">
      <c r="A140" s="139">
        <f t="shared" si="11"/>
        <v>8</v>
      </c>
      <c r="B140" s="139"/>
    </row>
    <row r="141" spans="1:5" ht="15" customHeight="1" x14ac:dyDescent="0.3">
      <c r="A141" s="139">
        <f t="shared" si="11"/>
        <v>9</v>
      </c>
      <c r="B141" s="139"/>
    </row>
    <row r="142" spans="1:5" ht="15" customHeight="1" x14ac:dyDescent="0.3">
      <c r="A142" s="139">
        <f t="shared" si="11"/>
        <v>10</v>
      </c>
      <c r="B142" s="139"/>
    </row>
    <row r="143" spans="1:5" ht="15" customHeight="1" x14ac:dyDescent="0.3">
      <c r="A143" s="139">
        <f t="shared" si="11"/>
        <v>11</v>
      </c>
      <c r="B143" s="139"/>
    </row>
    <row r="144" spans="1:5" ht="15" customHeight="1" x14ac:dyDescent="0.3">
      <c r="A144" s="139">
        <f t="shared" si="11"/>
        <v>12</v>
      </c>
      <c r="B144" s="139"/>
    </row>
    <row r="145" spans="1:2" ht="15" customHeight="1" x14ac:dyDescent="0.3">
      <c r="A145" s="139">
        <f t="shared" si="11"/>
        <v>13</v>
      </c>
      <c r="B145" s="139"/>
    </row>
    <row r="146" spans="1:2" ht="15" customHeight="1" x14ac:dyDescent="0.3">
      <c r="A146" s="139">
        <f t="shared" si="11"/>
        <v>14</v>
      </c>
      <c r="B146" s="139"/>
    </row>
    <row r="147" spans="1:2" ht="15" customHeight="1" x14ac:dyDescent="0.3">
      <c r="A147" s="139">
        <f t="shared" si="11"/>
        <v>15</v>
      </c>
      <c r="B147" s="139"/>
    </row>
    <row r="148" spans="1:2" ht="15" customHeight="1" x14ac:dyDescent="0.3">
      <c r="A148" s="139">
        <f t="shared" si="11"/>
        <v>16</v>
      </c>
      <c r="B148" s="139"/>
    </row>
    <row r="149" spans="1:2" ht="15" customHeight="1" x14ac:dyDescent="0.3">
      <c r="A149" s="139">
        <f t="shared" si="11"/>
        <v>17</v>
      </c>
      <c r="B149" s="139"/>
    </row>
    <row r="150" spans="1:2" ht="15" customHeight="1" x14ac:dyDescent="0.3">
      <c r="A150" s="139">
        <f t="shared" si="11"/>
        <v>18</v>
      </c>
      <c r="B150" s="139"/>
    </row>
    <row r="151" spans="1:2" ht="15" customHeight="1" x14ac:dyDescent="0.3">
      <c r="A151" s="139">
        <f t="shared" si="11"/>
        <v>19</v>
      </c>
      <c r="B151" s="139"/>
    </row>
    <row r="152" spans="1:2" ht="15" customHeight="1" x14ac:dyDescent="0.3">
      <c r="A152" s="139">
        <f t="shared" si="11"/>
        <v>20</v>
      </c>
      <c r="B152" s="139"/>
    </row>
    <row r="153" spans="1:2" ht="15" customHeight="1" x14ac:dyDescent="0.3">
      <c r="A153" s="139">
        <f t="shared" si="11"/>
        <v>21</v>
      </c>
      <c r="B153" s="139"/>
    </row>
    <row r="154" spans="1:2" ht="15" customHeight="1" x14ac:dyDescent="0.3">
      <c r="A154" s="139">
        <f t="shared" si="11"/>
        <v>22</v>
      </c>
      <c r="B154" s="139"/>
    </row>
    <row r="155" spans="1:2" ht="15" customHeight="1" x14ac:dyDescent="0.3">
      <c r="A155" s="139">
        <f t="shared" si="11"/>
        <v>23</v>
      </c>
      <c r="B155" s="139"/>
    </row>
    <row r="156" spans="1:2" ht="15" customHeight="1" x14ac:dyDescent="0.3">
      <c r="A156" s="139">
        <f t="shared" si="11"/>
        <v>24</v>
      </c>
      <c r="B156" s="139"/>
    </row>
    <row r="157" spans="1:2" ht="15" customHeight="1" x14ac:dyDescent="0.3">
      <c r="A157" s="139">
        <f t="shared" si="11"/>
        <v>25</v>
      </c>
      <c r="B157" s="139"/>
    </row>
    <row r="158" spans="1:2" ht="15" customHeight="1" x14ac:dyDescent="0.3">
      <c r="A158" s="139">
        <f t="shared" si="11"/>
        <v>26</v>
      </c>
      <c r="B158" s="139"/>
    </row>
    <row r="159" spans="1:2" ht="15" customHeight="1" x14ac:dyDescent="0.3">
      <c r="A159" s="139">
        <f t="shared" si="11"/>
        <v>27</v>
      </c>
      <c r="B159" s="139"/>
    </row>
    <row r="160" spans="1:2" ht="15" customHeight="1" x14ac:dyDescent="0.3">
      <c r="A160" s="139">
        <f t="shared" si="11"/>
        <v>28</v>
      </c>
      <c r="B160" s="139"/>
    </row>
    <row r="161" spans="1:2" ht="15" customHeight="1" x14ac:dyDescent="0.3">
      <c r="A161" s="139">
        <f t="shared" si="11"/>
        <v>29</v>
      </c>
      <c r="B161" s="139"/>
    </row>
    <row r="162" spans="1:2" ht="15" customHeight="1" x14ac:dyDescent="0.3">
      <c r="A162" s="139">
        <f t="shared" si="11"/>
        <v>30</v>
      </c>
      <c r="B162" s="139"/>
    </row>
    <row r="163" spans="1:2" ht="15" customHeight="1" x14ac:dyDescent="0.3">
      <c r="A163" s="139">
        <f t="shared" si="11"/>
        <v>31</v>
      </c>
      <c r="B163" s="139"/>
    </row>
    <row r="164" spans="1:2" ht="15" customHeight="1" x14ac:dyDescent="0.3"/>
    <row r="165" spans="1:2" ht="15" customHeight="1" x14ac:dyDescent="0.3"/>
    <row r="166" spans="1:2" ht="15" customHeight="1" x14ac:dyDescent="0.3"/>
    <row r="167" spans="1:2" ht="15" customHeight="1" x14ac:dyDescent="0.3"/>
    <row r="168" spans="1:2" ht="15" customHeight="1" x14ac:dyDescent="0.3"/>
    <row r="169" spans="1:2" ht="15" customHeight="1" x14ac:dyDescent="0.3"/>
    <row r="170" spans="1:2" ht="15" customHeight="1" x14ac:dyDescent="0.3"/>
    <row r="171" spans="1:2" ht="15" customHeight="1" x14ac:dyDescent="0.3"/>
    <row r="172" spans="1:2" ht="15" customHeight="1" x14ac:dyDescent="0.3"/>
    <row r="173" spans="1:2" ht="15" customHeight="1" x14ac:dyDescent="0.3"/>
    <row r="174" spans="1:2" ht="15" customHeight="1" x14ac:dyDescent="0.3"/>
    <row r="175" spans="1:2" ht="15" customHeight="1" x14ac:dyDescent="0.3"/>
    <row r="176" spans="1:2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</sheetData>
  <mergeCells count="119">
    <mergeCell ref="C99:L99"/>
    <mergeCell ref="C101:I101"/>
    <mergeCell ref="J101:K101"/>
    <mergeCell ref="C103:I103"/>
    <mergeCell ref="J103:K103"/>
    <mergeCell ref="C96:G96"/>
    <mergeCell ref="J96:K96"/>
    <mergeCell ref="C97:G97"/>
    <mergeCell ref="J97:K97"/>
    <mergeCell ref="C98:G98"/>
    <mergeCell ref="J98:K98"/>
    <mergeCell ref="C89:I89"/>
    <mergeCell ref="C91:I91"/>
    <mergeCell ref="C93:G93"/>
    <mergeCell ref="J93:K93"/>
    <mergeCell ref="C95:G95"/>
    <mergeCell ref="J95:K95"/>
    <mergeCell ref="C80:I80"/>
    <mergeCell ref="C81:I81"/>
    <mergeCell ref="C82:I82"/>
    <mergeCell ref="C85:I85"/>
    <mergeCell ref="J85:K85"/>
    <mergeCell ref="C87:I87"/>
    <mergeCell ref="J87:K87"/>
    <mergeCell ref="C74:I74"/>
    <mergeCell ref="J74:K74"/>
    <mergeCell ref="C75:I75"/>
    <mergeCell ref="J75:K75"/>
    <mergeCell ref="C77:I77"/>
    <mergeCell ref="C79:I79"/>
    <mergeCell ref="C71:I71"/>
    <mergeCell ref="J71:K71"/>
    <mergeCell ref="C72:I72"/>
    <mergeCell ref="J72:K72"/>
    <mergeCell ref="C73:I73"/>
    <mergeCell ref="J73:K73"/>
    <mergeCell ref="C68:I68"/>
    <mergeCell ref="J68:K68"/>
    <mergeCell ref="C69:I69"/>
    <mergeCell ref="J69:K69"/>
    <mergeCell ref="C70:I70"/>
    <mergeCell ref="J70:K70"/>
    <mergeCell ref="J63:K63"/>
    <mergeCell ref="C65:I65"/>
    <mergeCell ref="J65:K65"/>
    <mergeCell ref="C66:I66"/>
    <mergeCell ref="J66:K66"/>
    <mergeCell ref="C67:I67"/>
    <mergeCell ref="J67:K67"/>
    <mergeCell ref="A59:A61"/>
    <mergeCell ref="B59:B61"/>
    <mergeCell ref="C59:G59"/>
    <mergeCell ref="C60:G60"/>
    <mergeCell ref="C61:G61"/>
    <mergeCell ref="C63:I63"/>
    <mergeCell ref="A54:A58"/>
    <mergeCell ref="B54:B58"/>
    <mergeCell ref="C54:I54"/>
    <mergeCell ref="C55:I55"/>
    <mergeCell ref="C56:I56"/>
    <mergeCell ref="C57:I57"/>
    <mergeCell ref="C58:I58"/>
    <mergeCell ref="A49:A53"/>
    <mergeCell ref="B49:B53"/>
    <mergeCell ref="C49:I49"/>
    <mergeCell ref="C50:I50"/>
    <mergeCell ref="C51:I51"/>
    <mergeCell ref="C52:I52"/>
    <mergeCell ref="C53:I53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27:A32"/>
    <mergeCell ref="C27:I27"/>
    <mergeCell ref="C28:I28"/>
    <mergeCell ref="C29:I29"/>
    <mergeCell ref="C30:I30"/>
    <mergeCell ref="C31:I31"/>
    <mergeCell ref="C32:I32"/>
    <mergeCell ref="A21:A26"/>
    <mergeCell ref="C21:I21"/>
    <mergeCell ref="C22:I22"/>
    <mergeCell ref="C23:I23"/>
    <mergeCell ref="C24:I24"/>
    <mergeCell ref="C25:I25"/>
    <mergeCell ref="C26:I26"/>
    <mergeCell ref="A4:B4"/>
    <mergeCell ref="C4:E4"/>
    <mergeCell ref="L4:M4"/>
    <mergeCell ref="N4:O4"/>
    <mergeCell ref="A15:A16"/>
    <mergeCell ref="B15:B16"/>
    <mergeCell ref="A17:A18"/>
    <mergeCell ref="B17:B18"/>
    <mergeCell ref="A19:A20"/>
    <mergeCell ref="B19:B20"/>
    <mergeCell ref="B6:O6"/>
    <mergeCell ref="A7:L7"/>
    <mergeCell ref="M7:O7"/>
    <mergeCell ref="C8:I8"/>
    <mergeCell ref="A10:A14"/>
    <mergeCell ref="B10:B14"/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</mergeCells>
  <phoneticPr fontId="18" type="noConversion"/>
  <dataValidations count="7">
    <dataValidation type="list" allowBlank="1" showInputMessage="1" showErrorMessage="1" sqref="C36:C40">
      <formula1>$E$129:$E$132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H59:H61">
      <formula1>$B$130:$B$132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7"/>
  <sheetViews>
    <sheetView workbookViewId="0">
      <selection activeCell="L15" sqref="L15"/>
    </sheetView>
  </sheetViews>
  <sheetFormatPr defaultColWidth="8.6640625" defaultRowHeight="20" customHeight="1" x14ac:dyDescent="0.35"/>
  <cols>
    <col min="1" max="1" width="4.25" style="207" customWidth="1"/>
    <col min="2" max="2" width="8.25" style="207" bestFit="1" customWidth="1"/>
    <col min="3" max="3" width="10.25" style="207" customWidth="1"/>
    <col min="4" max="4" width="13.08203125" style="207" customWidth="1"/>
    <col min="5" max="5" width="13.4140625" style="207" bestFit="1" customWidth="1"/>
    <col min="6" max="6" width="9.83203125" style="207" bestFit="1" customWidth="1"/>
    <col min="7" max="7" width="11.33203125" style="207" bestFit="1" customWidth="1"/>
    <col min="8" max="8" width="5.33203125" style="207" bestFit="1" customWidth="1"/>
    <col min="9" max="9" width="12.9140625" style="207" customWidth="1"/>
    <col min="10" max="10" width="7.6640625" style="207" customWidth="1"/>
    <col min="11" max="11" width="8.6640625" style="207" customWidth="1"/>
    <col min="12" max="12" width="7.75" style="252" customWidth="1"/>
    <col min="13" max="13" width="8.4140625" style="252" customWidth="1"/>
    <col min="14" max="14" width="8.58203125" style="252" customWidth="1"/>
    <col min="15" max="16" width="5.75" style="252" customWidth="1"/>
    <col min="17" max="17" width="9.6640625" style="252" customWidth="1"/>
    <col min="18" max="18" width="10" style="252" customWidth="1"/>
    <col min="19" max="19" width="10.25" style="252" customWidth="1"/>
    <col min="20" max="20" width="11.75" style="252" customWidth="1"/>
    <col min="21" max="21" width="8.6640625" style="252"/>
    <col min="22" max="24" width="6.6640625" style="252" customWidth="1"/>
    <col min="25" max="16384" width="8.6640625" style="207"/>
  </cols>
  <sheetData>
    <row r="1" spans="1:24" ht="20" customHeight="1" x14ac:dyDescent="0.35">
      <c r="A1" s="199" t="s">
        <v>226</v>
      </c>
      <c r="B1" s="200" t="s">
        <v>227</v>
      </c>
      <c r="C1" s="201" t="s">
        <v>228</v>
      </c>
      <c r="D1" s="201" t="s">
        <v>229</v>
      </c>
      <c r="E1" s="202" t="s">
        <v>230</v>
      </c>
      <c r="F1" s="202" t="s">
        <v>231</v>
      </c>
      <c r="G1" s="202" t="s">
        <v>232</v>
      </c>
      <c r="H1" s="202" t="s">
        <v>233</v>
      </c>
      <c r="I1" s="203" t="s">
        <v>234</v>
      </c>
      <c r="J1" s="204" t="s">
        <v>235</v>
      </c>
      <c r="K1" s="205" t="s">
        <v>236</v>
      </c>
      <c r="L1" s="206" t="s">
        <v>237</v>
      </c>
      <c r="M1" s="206" t="s">
        <v>238</v>
      </c>
      <c r="N1" s="206" t="s">
        <v>239</v>
      </c>
      <c r="O1" s="206" t="s">
        <v>216</v>
      </c>
      <c r="P1" s="206" t="s">
        <v>240</v>
      </c>
      <c r="Q1" s="206" t="s">
        <v>241</v>
      </c>
      <c r="R1" s="206" t="s">
        <v>242</v>
      </c>
      <c r="S1" s="206" t="s">
        <v>243</v>
      </c>
      <c r="T1" s="206" t="s">
        <v>244</v>
      </c>
      <c r="U1" s="206" t="s">
        <v>245</v>
      </c>
      <c r="V1" s="206" t="s">
        <v>246</v>
      </c>
      <c r="W1" s="206" t="s">
        <v>247</v>
      </c>
      <c r="X1" s="206" t="s">
        <v>248</v>
      </c>
    </row>
    <row r="2" spans="1:24" s="217" customFormat="1" ht="20" customHeight="1" x14ac:dyDescent="0.35">
      <c r="A2" s="208">
        <v>1</v>
      </c>
      <c r="B2" s="209" t="s">
        <v>249</v>
      </c>
      <c r="C2" s="209" t="s">
        <v>250</v>
      </c>
      <c r="D2" s="210" t="s">
        <v>251</v>
      </c>
      <c r="E2" s="211" t="s">
        <v>252</v>
      </c>
      <c r="F2" s="212">
        <v>2076</v>
      </c>
      <c r="G2" s="213" t="s">
        <v>253</v>
      </c>
      <c r="H2" s="214" t="s">
        <v>254</v>
      </c>
      <c r="I2" s="208" t="s">
        <v>255</v>
      </c>
      <c r="J2" s="215" t="s">
        <v>256</v>
      </c>
      <c r="K2" s="215" t="s">
        <v>257</v>
      </c>
      <c r="L2" s="216">
        <v>900</v>
      </c>
      <c r="M2" s="216" t="s">
        <v>258</v>
      </c>
      <c r="N2" s="216">
        <v>1</v>
      </c>
      <c r="O2" s="216">
        <v>2270</v>
      </c>
      <c r="P2" s="216"/>
      <c r="Q2" s="216"/>
      <c r="R2" s="216">
        <v>260</v>
      </c>
      <c r="S2" s="216">
        <v>260</v>
      </c>
      <c r="T2" s="216"/>
      <c r="U2" s="216">
        <v>1</v>
      </c>
      <c r="V2" s="216">
        <v>154</v>
      </c>
      <c r="W2" s="216"/>
      <c r="X2" s="216"/>
    </row>
    <row r="3" spans="1:24" s="217" customFormat="1" ht="20" customHeight="1" x14ac:dyDescent="0.35">
      <c r="A3" s="208">
        <v>2</v>
      </c>
      <c r="B3" s="209" t="s">
        <v>249</v>
      </c>
      <c r="C3" s="209" t="s">
        <v>250</v>
      </c>
      <c r="D3" s="209" t="s">
        <v>259</v>
      </c>
      <c r="E3" s="211" t="s">
        <v>260</v>
      </c>
      <c r="F3" s="218">
        <v>1086</v>
      </c>
      <c r="G3" s="213" t="s">
        <v>261</v>
      </c>
      <c r="H3" s="214" t="s">
        <v>262</v>
      </c>
      <c r="I3" s="208" t="s">
        <v>263</v>
      </c>
      <c r="J3" s="215" t="s">
        <v>256</v>
      </c>
      <c r="K3" s="215" t="s">
        <v>257</v>
      </c>
      <c r="L3" s="216">
        <v>900</v>
      </c>
      <c r="M3" s="216">
        <v>1</v>
      </c>
      <c r="N3" s="216">
        <v>1</v>
      </c>
      <c r="O3" s="216">
        <v>1920</v>
      </c>
      <c r="P3" s="216"/>
      <c r="Q3" s="216"/>
      <c r="R3" s="216">
        <v>260</v>
      </c>
      <c r="S3" s="216"/>
      <c r="T3" s="216"/>
      <c r="U3" s="216">
        <v>1</v>
      </c>
      <c r="V3" s="216">
        <v>28.75</v>
      </c>
      <c r="W3" s="216"/>
      <c r="X3" s="216"/>
    </row>
    <row r="4" spans="1:24" s="217" customFormat="1" ht="20" customHeight="1" x14ac:dyDescent="0.35">
      <c r="A4" s="208">
        <v>3</v>
      </c>
      <c r="B4" s="209" t="s">
        <v>249</v>
      </c>
      <c r="C4" s="209" t="s">
        <v>250</v>
      </c>
      <c r="D4" s="209" t="s">
        <v>259</v>
      </c>
      <c r="E4" s="211" t="s">
        <v>264</v>
      </c>
      <c r="F4" s="218">
        <v>2093</v>
      </c>
      <c r="G4" s="213" t="s">
        <v>265</v>
      </c>
      <c r="H4" s="214" t="s">
        <v>254</v>
      </c>
      <c r="I4" s="208" t="s">
        <v>266</v>
      </c>
      <c r="J4" s="215" t="s">
        <v>256</v>
      </c>
      <c r="K4" s="215" t="s">
        <v>257</v>
      </c>
      <c r="L4" s="216">
        <v>450</v>
      </c>
      <c r="M4" s="216">
        <v>1</v>
      </c>
      <c r="N4" s="216">
        <v>1</v>
      </c>
      <c r="O4" s="216">
        <v>2920</v>
      </c>
      <c r="P4" s="216"/>
      <c r="Q4" s="216"/>
      <c r="R4" s="216">
        <v>260</v>
      </c>
      <c r="S4" s="216"/>
      <c r="T4" s="216"/>
      <c r="U4" s="216">
        <v>1</v>
      </c>
      <c r="V4" s="216">
        <v>150</v>
      </c>
      <c r="W4" s="216"/>
      <c r="X4" s="216"/>
    </row>
    <row r="5" spans="1:24" s="217" customFormat="1" ht="20" customHeight="1" x14ac:dyDescent="0.35">
      <c r="A5" s="208">
        <v>4</v>
      </c>
      <c r="B5" s="209" t="s">
        <v>249</v>
      </c>
      <c r="C5" s="209" t="s">
        <v>250</v>
      </c>
      <c r="D5" s="209" t="s">
        <v>259</v>
      </c>
      <c r="E5" s="211" t="s">
        <v>267</v>
      </c>
      <c r="F5" s="218">
        <v>2093</v>
      </c>
      <c r="G5" s="213" t="s">
        <v>265</v>
      </c>
      <c r="H5" s="214" t="s">
        <v>254</v>
      </c>
      <c r="I5" s="208" t="s">
        <v>268</v>
      </c>
      <c r="J5" s="215" t="s">
        <v>256</v>
      </c>
      <c r="K5" s="215" t="s">
        <v>257</v>
      </c>
      <c r="L5" s="216">
        <v>450</v>
      </c>
      <c r="M5" s="216"/>
      <c r="N5" s="216">
        <v>1</v>
      </c>
      <c r="O5" s="216">
        <v>2270</v>
      </c>
      <c r="P5" s="216"/>
      <c r="Q5" s="216"/>
      <c r="R5" s="216"/>
      <c r="S5" s="216"/>
      <c r="T5" s="216"/>
      <c r="U5" s="216">
        <v>1</v>
      </c>
      <c r="V5" s="216">
        <v>312</v>
      </c>
      <c r="W5" s="216"/>
      <c r="X5" s="216"/>
    </row>
    <row r="6" spans="1:24" s="217" customFormat="1" ht="20" customHeight="1" x14ac:dyDescent="0.35">
      <c r="A6" s="208">
        <v>5</v>
      </c>
      <c r="B6" s="209" t="s">
        <v>249</v>
      </c>
      <c r="C6" s="209" t="s">
        <v>250</v>
      </c>
      <c r="D6" s="209" t="s">
        <v>259</v>
      </c>
      <c r="E6" s="211" t="s">
        <v>269</v>
      </c>
      <c r="F6" s="218">
        <v>1102</v>
      </c>
      <c r="G6" s="213" t="s">
        <v>270</v>
      </c>
      <c r="H6" s="214" t="s">
        <v>262</v>
      </c>
      <c r="I6" s="208" t="s">
        <v>271</v>
      </c>
      <c r="J6" s="215" t="s">
        <v>256</v>
      </c>
      <c r="K6" s="215" t="s">
        <v>257</v>
      </c>
      <c r="L6" s="216">
        <v>900</v>
      </c>
      <c r="M6" s="216">
        <v>1</v>
      </c>
      <c r="N6" s="216"/>
      <c r="O6" s="216">
        <v>2500</v>
      </c>
      <c r="P6" s="216"/>
      <c r="Q6" s="216"/>
      <c r="R6" s="216"/>
      <c r="S6" s="216">
        <v>260</v>
      </c>
      <c r="T6" s="216"/>
      <c r="U6" s="216">
        <v>1</v>
      </c>
      <c r="V6" s="216"/>
      <c r="W6" s="216"/>
      <c r="X6" s="216"/>
    </row>
    <row r="7" spans="1:24" s="217" customFormat="1" ht="20" customHeight="1" x14ac:dyDescent="0.35">
      <c r="A7" s="208">
        <v>6</v>
      </c>
      <c r="B7" s="209" t="s">
        <v>249</v>
      </c>
      <c r="C7" s="209" t="s">
        <v>250</v>
      </c>
      <c r="D7" s="209" t="s">
        <v>259</v>
      </c>
      <c r="E7" s="214" t="s">
        <v>272</v>
      </c>
      <c r="F7" s="219">
        <v>1085</v>
      </c>
      <c r="G7" s="213" t="s">
        <v>273</v>
      </c>
      <c r="H7" s="214" t="s">
        <v>254</v>
      </c>
      <c r="I7" s="220" t="s">
        <v>274</v>
      </c>
      <c r="J7" s="215" t="s">
        <v>256</v>
      </c>
      <c r="K7" s="215" t="s">
        <v>257</v>
      </c>
      <c r="L7" s="216">
        <v>900</v>
      </c>
      <c r="M7" s="216">
        <v>1</v>
      </c>
      <c r="N7" s="216"/>
      <c r="O7" s="216">
        <v>2200</v>
      </c>
      <c r="P7" s="216">
        <v>495</v>
      </c>
      <c r="Q7" s="216"/>
      <c r="R7" s="216">
        <v>260</v>
      </c>
      <c r="S7" s="216">
        <v>260</v>
      </c>
      <c r="T7" s="216"/>
      <c r="U7" s="216">
        <v>1</v>
      </c>
      <c r="V7" s="216">
        <v>364</v>
      </c>
      <c r="W7" s="216"/>
      <c r="X7" s="216"/>
    </row>
    <row r="8" spans="1:24" s="217" customFormat="1" ht="20" customHeight="1" x14ac:dyDescent="0.35">
      <c r="A8" s="208">
        <v>7</v>
      </c>
      <c r="B8" s="209" t="s">
        <v>249</v>
      </c>
      <c r="C8" s="209" t="s">
        <v>250</v>
      </c>
      <c r="D8" s="210" t="s">
        <v>275</v>
      </c>
      <c r="E8" s="211" t="s">
        <v>276</v>
      </c>
      <c r="F8" s="218">
        <v>1021</v>
      </c>
      <c r="G8" s="213" t="s">
        <v>277</v>
      </c>
      <c r="H8" s="214" t="s">
        <v>262</v>
      </c>
      <c r="I8" s="208" t="s">
        <v>278</v>
      </c>
      <c r="J8" s="215" t="s">
        <v>256</v>
      </c>
      <c r="K8" s="215" t="s">
        <v>257</v>
      </c>
      <c r="L8" s="216">
        <v>900</v>
      </c>
      <c r="M8" s="216">
        <v>1</v>
      </c>
      <c r="N8" s="216"/>
      <c r="O8" s="216">
        <v>4040</v>
      </c>
      <c r="P8" s="216">
        <v>729</v>
      </c>
      <c r="Q8" s="216"/>
      <c r="R8" s="216">
        <v>260</v>
      </c>
      <c r="S8" s="216">
        <v>260</v>
      </c>
      <c r="T8" s="216"/>
      <c r="U8" s="216">
        <v>1</v>
      </c>
      <c r="V8" s="216">
        <f>192+189</f>
        <v>381</v>
      </c>
      <c r="W8" s="216"/>
      <c r="X8" s="216"/>
    </row>
    <row r="9" spans="1:24" s="217" customFormat="1" ht="20" customHeight="1" x14ac:dyDescent="0.35">
      <c r="A9" s="208">
        <v>8</v>
      </c>
      <c r="B9" s="209" t="s">
        <v>249</v>
      </c>
      <c r="C9" s="209" t="s">
        <v>250</v>
      </c>
      <c r="D9" s="209" t="s">
        <v>259</v>
      </c>
      <c r="E9" s="211" t="s">
        <v>279</v>
      </c>
      <c r="F9" s="218">
        <v>1074</v>
      </c>
      <c r="G9" s="213" t="s">
        <v>280</v>
      </c>
      <c r="H9" s="214" t="s">
        <v>262</v>
      </c>
      <c r="I9" s="208" t="s">
        <v>281</v>
      </c>
      <c r="J9" s="215" t="s">
        <v>256</v>
      </c>
      <c r="K9" s="215" t="s">
        <v>257</v>
      </c>
      <c r="L9" s="216">
        <v>900</v>
      </c>
      <c r="M9" s="216">
        <v>1</v>
      </c>
      <c r="N9" s="216">
        <v>1</v>
      </c>
      <c r="O9" s="216">
        <v>1900</v>
      </c>
      <c r="P9" s="216"/>
      <c r="Q9" s="216"/>
      <c r="R9" s="216">
        <v>260</v>
      </c>
      <c r="S9" s="216">
        <v>260</v>
      </c>
      <c r="T9" s="216"/>
      <c r="U9" s="216">
        <v>1</v>
      </c>
      <c r="V9" s="216">
        <f>124.7+122.3</f>
        <v>247</v>
      </c>
      <c r="W9" s="216"/>
      <c r="X9" s="216"/>
    </row>
    <row r="10" spans="1:24" s="217" customFormat="1" ht="20" customHeight="1" x14ac:dyDescent="0.35">
      <c r="A10" s="208">
        <v>9</v>
      </c>
      <c r="B10" s="209" t="s">
        <v>249</v>
      </c>
      <c r="C10" s="209" t="s">
        <v>249</v>
      </c>
      <c r="D10" s="209" t="s">
        <v>282</v>
      </c>
      <c r="E10" s="211" t="s">
        <v>283</v>
      </c>
      <c r="F10" s="218">
        <v>3012</v>
      </c>
      <c r="G10" s="213" t="s">
        <v>284</v>
      </c>
      <c r="H10" s="211" t="s">
        <v>254</v>
      </c>
      <c r="I10" s="208">
        <v>13704046949</v>
      </c>
      <c r="J10" s="215" t="s">
        <v>256</v>
      </c>
      <c r="K10" s="215" t="s">
        <v>257</v>
      </c>
      <c r="L10" s="216">
        <v>900</v>
      </c>
      <c r="M10" s="216">
        <v>1</v>
      </c>
      <c r="N10" s="216">
        <v>1</v>
      </c>
      <c r="O10" s="216"/>
      <c r="P10" s="216"/>
      <c r="Q10" s="216"/>
      <c r="R10" s="216"/>
      <c r="S10" s="216"/>
      <c r="T10" s="216"/>
      <c r="U10" s="216"/>
      <c r="V10" s="216"/>
      <c r="W10" s="216"/>
      <c r="X10" s="216"/>
    </row>
    <row r="11" spans="1:24" s="217" customFormat="1" ht="20" customHeight="1" x14ac:dyDescent="0.35">
      <c r="A11" s="208">
        <v>10</v>
      </c>
      <c r="B11" s="209" t="s">
        <v>285</v>
      </c>
      <c r="C11" s="209" t="s">
        <v>250</v>
      </c>
      <c r="D11" s="210" t="s">
        <v>251</v>
      </c>
      <c r="E11" s="211" t="s">
        <v>286</v>
      </c>
      <c r="F11" s="218">
        <v>2104</v>
      </c>
      <c r="G11" s="213" t="s">
        <v>287</v>
      </c>
      <c r="H11" s="214" t="s">
        <v>254</v>
      </c>
      <c r="I11" s="208" t="s">
        <v>288</v>
      </c>
      <c r="J11" s="215" t="s">
        <v>256</v>
      </c>
      <c r="K11" s="215" t="s">
        <v>257</v>
      </c>
      <c r="L11" s="216">
        <v>900</v>
      </c>
      <c r="M11" s="216"/>
      <c r="N11" s="216">
        <v>1</v>
      </c>
      <c r="O11" s="216">
        <v>1670</v>
      </c>
      <c r="P11" s="216">
        <v>320</v>
      </c>
      <c r="Q11" s="216"/>
      <c r="R11" s="216">
        <v>260</v>
      </c>
      <c r="S11" s="216"/>
      <c r="T11" s="216"/>
      <c r="U11" s="216">
        <v>1</v>
      </c>
      <c r="V11" s="216">
        <v>300</v>
      </c>
      <c r="W11" s="216"/>
      <c r="X11" s="216"/>
    </row>
    <row r="12" spans="1:24" s="217" customFormat="1" ht="20" customHeight="1" x14ac:dyDescent="0.35">
      <c r="A12" s="208">
        <v>11</v>
      </c>
      <c r="B12" s="209" t="s">
        <v>285</v>
      </c>
      <c r="C12" s="209" t="s">
        <v>250</v>
      </c>
      <c r="D12" s="209" t="s">
        <v>259</v>
      </c>
      <c r="E12" s="213" t="s">
        <v>289</v>
      </c>
      <c r="F12" s="221">
        <v>1100</v>
      </c>
      <c r="G12" s="213" t="s">
        <v>290</v>
      </c>
      <c r="H12" s="214" t="s">
        <v>254</v>
      </c>
      <c r="I12" s="208" t="s">
        <v>291</v>
      </c>
      <c r="J12" s="215" t="s">
        <v>256</v>
      </c>
      <c r="K12" s="215" t="s">
        <v>257</v>
      </c>
      <c r="L12" s="216">
        <v>450</v>
      </c>
      <c r="M12" s="216">
        <v>1</v>
      </c>
      <c r="N12" s="216">
        <v>1</v>
      </c>
      <c r="O12" s="216">
        <v>1320</v>
      </c>
      <c r="P12" s="216"/>
      <c r="Q12" s="216"/>
      <c r="R12" s="216">
        <v>380</v>
      </c>
      <c r="S12" s="216">
        <v>380</v>
      </c>
      <c r="T12" s="216"/>
      <c r="U12" s="216">
        <v>1</v>
      </c>
      <c r="V12" s="216">
        <v>300</v>
      </c>
      <c r="W12" s="216"/>
      <c r="X12" s="216"/>
    </row>
    <row r="13" spans="1:24" s="217" customFormat="1" ht="20" customHeight="1" x14ac:dyDescent="0.35">
      <c r="A13" s="208">
        <v>12</v>
      </c>
      <c r="B13" s="209" t="s">
        <v>285</v>
      </c>
      <c r="C13" s="209" t="s">
        <v>285</v>
      </c>
      <c r="D13" s="209" t="s">
        <v>282</v>
      </c>
      <c r="E13" s="211" t="s">
        <v>292</v>
      </c>
      <c r="F13" s="218">
        <v>2011</v>
      </c>
      <c r="G13" s="213" t="s">
        <v>293</v>
      </c>
      <c r="H13" s="214" t="s">
        <v>262</v>
      </c>
      <c r="I13" s="208" t="s">
        <v>294</v>
      </c>
      <c r="J13" s="215" t="s">
        <v>256</v>
      </c>
      <c r="K13" s="215" t="s">
        <v>257</v>
      </c>
      <c r="L13" s="216">
        <v>450</v>
      </c>
      <c r="M13" s="216">
        <v>1</v>
      </c>
      <c r="N13" s="216">
        <v>1</v>
      </c>
      <c r="O13" s="216"/>
      <c r="P13" s="216"/>
      <c r="Q13" s="216"/>
      <c r="R13" s="216"/>
      <c r="S13" s="216"/>
      <c r="T13" s="216"/>
      <c r="U13" s="216"/>
      <c r="V13" s="216"/>
      <c r="W13" s="216"/>
      <c r="X13" s="216"/>
    </row>
    <row r="14" spans="1:24" s="217" customFormat="1" ht="20" customHeight="1" x14ac:dyDescent="0.35">
      <c r="A14" s="208">
        <v>13</v>
      </c>
      <c r="B14" s="209" t="s">
        <v>285</v>
      </c>
      <c r="C14" s="209" t="s">
        <v>250</v>
      </c>
      <c r="D14" s="209" t="s">
        <v>259</v>
      </c>
      <c r="E14" s="213" t="s">
        <v>295</v>
      </c>
      <c r="F14" s="221">
        <v>1095</v>
      </c>
      <c r="G14" s="213" t="s">
        <v>296</v>
      </c>
      <c r="H14" s="214" t="s">
        <v>254</v>
      </c>
      <c r="I14" s="220" t="s">
        <v>297</v>
      </c>
      <c r="J14" s="215" t="s">
        <v>256</v>
      </c>
      <c r="K14" s="215" t="s">
        <v>257</v>
      </c>
      <c r="L14" s="216">
        <v>450</v>
      </c>
      <c r="M14" s="216"/>
      <c r="N14" s="216">
        <v>1</v>
      </c>
      <c r="O14" s="216">
        <v>1320</v>
      </c>
      <c r="P14" s="216"/>
      <c r="Q14" s="216"/>
      <c r="R14" s="216">
        <v>260</v>
      </c>
      <c r="S14" s="216"/>
      <c r="T14" s="216"/>
      <c r="U14" s="216">
        <v>1</v>
      </c>
      <c r="V14" s="216">
        <v>300</v>
      </c>
      <c r="W14" s="216"/>
      <c r="X14" s="216"/>
    </row>
    <row r="15" spans="1:24" s="217" customFormat="1" ht="20" customHeight="1" x14ac:dyDescent="0.35">
      <c r="A15" s="208">
        <v>14</v>
      </c>
      <c r="B15" s="209" t="s">
        <v>285</v>
      </c>
      <c r="C15" s="209" t="s">
        <v>250</v>
      </c>
      <c r="D15" s="209" t="s">
        <v>259</v>
      </c>
      <c r="E15" s="213" t="s">
        <v>298</v>
      </c>
      <c r="F15" s="221">
        <v>1095</v>
      </c>
      <c r="G15" s="213" t="s">
        <v>296</v>
      </c>
      <c r="H15" s="214" t="s">
        <v>254</v>
      </c>
      <c r="I15" s="208" t="s">
        <v>299</v>
      </c>
      <c r="J15" s="215" t="s">
        <v>256</v>
      </c>
      <c r="K15" s="215" t="s">
        <v>257</v>
      </c>
      <c r="L15" s="216">
        <v>450</v>
      </c>
      <c r="M15" s="216">
        <v>1</v>
      </c>
      <c r="N15" s="216">
        <v>1</v>
      </c>
      <c r="O15" s="216">
        <v>1320</v>
      </c>
      <c r="P15" s="216"/>
      <c r="Q15" s="216"/>
      <c r="R15" s="216"/>
      <c r="S15" s="216"/>
      <c r="T15" s="216"/>
      <c r="U15" s="216">
        <v>1</v>
      </c>
      <c r="V15" s="216">
        <v>360</v>
      </c>
      <c r="W15" s="216"/>
      <c r="X15" s="216"/>
    </row>
    <row r="16" spans="1:24" s="217" customFormat="1" ht="20" customHeight="1" x14ac:dyDescent="0.35">
      <c r="A16" s="208">
        <v>15</v>
      </c>
      <c r="B16" s="209" t="s">
        <v>285</v>
      </c>
      <c r="C16" s="209" t="s">
        <v>250</v>
      </c>
      <c r="D16" s="209" t="s">
        <v>259</v>
      </c>
      <c r="E16" s="213" t="s">
        <v>300</v>
      </c>
      <c r="F16" s="221">
        <v>1114</v>
      </c>
      <c r="G16" s="213" t="s">
        <v>301</v>
      </c>
      <c r="H16" s="214" t="s">
        <v>254</v>
      </c>
      <c r="I16" s="208" t="s">
        <v>302</v>
      </c>
      <c r="J16" s="215" t="s">
        <v>256</v>
      </c>
      <c r="K16" s="215" t="s">
        <v>257</v>
      </c>
      <c r="L16" s="216">
        <v>450</v>
      </c>
      <c r="M16" s="216">
        <v>1</v>
      </c>
      <c r="N16" s="216">
        <v>1</v>
      </c>
      <c r="O16" s="216">
        <v>1320</v>
      </c>
      <c r="P16" s="216"/>
      <c r="Q16" s="216"/>
      <c r="R16" s="216"/>
      <c r="S16" s="216"/>
      <c r="T16" s="216"/>
      <c r="U16" s="216">
        <v>1</v>
      </c>
      <c r="V16" s="216"/>
      <c r="W16" s="216"/>
      <c r="X16" s="216"/>
    </row>
    <row r="17" spans="1:24" s="217" customFormat="1" ht="20" customHeight="1" x14ac:dyDescent="0.35">
      <c r="A17" s="208">
        <v>16</v>
      </c>
      <c r="B17" s="222" t="s">
        <v>285</v>
      </c>
      <c r="C17" s="222" t="s">
        <v>250</v>
      </c>
      <c r="D17" s="222" t="s">
        <v>259</v>
      </c>
      <c r="E17" s="223" t="s">
        <v>303</v>
      </c>
      <c r="F17" s="223"/>
      <c r="G17" s="223" t="s">
        <v>290</v>
      </c>
      <c r="H17" s="224" t="s">
        <v>254</v>
      </c>
      <c r="I17" s="225" t="s">
        <v>304</v>
      </c>
      <c r="J17" s="226" t="s">
        <v>256</v>
      </c>
      <c r="K17" s="226" t="s">
        <v>257</v>
      </c>
      <c r="L17" s="225"/>
      <c r="M17" s="225"/>
      <c r="N17" s="225"/>
      <c r="O17" s="225"/>
      <c r="P17" s="225">
        <v>640</v>
      </c>
      <c r="Q17" s="225"/>
      <c r="R17" s="225"/>
      <c r="S17" s="225"/>
      <c r="T17" s="225"/>
      <c r="U17" s="216"/>
      <c r="V17" s="216"/>
      <c r="W17" s="216"/>
      <c r="X17" s="216"/>
    </row>
    <row r="18" spans="1:24" s="217" customFormat="1" ht="20" customHeight="1" x14ac:dyDescent="0.35">
      <c r="A18" s="208">
        <v>17</v>
      </c>
      <c r="B18" s="209" t="s">
        <v>305</v>
      </c>
      <c r="C18" s="209" t="s">
        <v>250</v>
      </c>
      <c r="D18" s="209" t="s">
        <v>259</v>
      </c>
      <c r="E18" s="227" t="s">
        <v>306</v>
      </c>
      <c r="F18" s="218">
        <v>1052</v>
      </c>
      <c r="G18" s="213" t="s">
        <v>307</v>
      </c>
      <c r="H18" s="214" t="s">
        <v>308</v>
      </c>
      <c r="I18" s="208" t="s">
        <v>309</v>
      </c>
      <c r="J18" s="215" t="s">
        <v>256</v>
      </c>
      <c r="K18" s="215" t="s">
        <v>257</v>
      </c>
      <c r="L18" s="216">
        <v>900</v>
      </c>
      <c r="M18" s="216" t="s">
        <v>258</v>
      </c>
      <c r="N18" s="216">
        <v>1</v>
      </c>
      <c r="O18" s="216">
        <v>1705</v>
      </c>
      <c r="P18" s="216"/>
      <c r="Q18" s="216"/>
      <c r="R18" s="216">
        <v>260</v>
      </c>
      <c r="S18" s="216"/>
      <c r="T18" s="216"/>
      <c r="U18" s="216">
        <v>1</v>
      </c>
      <c r="V18" s="216">
        <v>305.55</v>
      </c>
      <c r="W18" s="216"/>
      <c r="X18" s="216"/>
    </row>
    <row r="19" spans="1:24" s="217" customFormat="1" ht="20" customHeight="1" x14ac:dyDescent="0.35">
      <c r="A19" s="208">
        <v>18</v>
      </c>
      <c r="B19" s="209" t="s">
        <v>305</v>
      </c>
      <c r="C19" s="209" t="s">
        <v>250</v>
      </c>
      <c r="D19" s="209" t="s">
        <v>259</v>
      </c>
      <c r="E19" s="213" t="s">
        <v>310</v>
      </c>
      <c r="F19" s="221">
        <v>2085</v>
      </c>
      <c r="G19" s="213" t="s">
        <v>311</v>
      </c>
      <c r="H19" s="214" t="s">
        <v>254</v>
      </c>
      <c r="I19" s="220" t="s">
        <v>312</v>
      </c>
      <c r="J19" s="215" t="s">
        <v>256</v>
      </c>
      <c r="K19" s="215" t="s">
        <v>257</v>
      </c>
      <c r="L19" s="216">
        <v>450</v>
      </c>
      <c r="M19" s="216">
        <v>1</v>
      </c>
      <c r="N19" s="216">
        <v>1</v>
      </c>
      <c r="O19" s="216">
        <v>3440</v>
      </c>
      <c r="P19" s="216"/>
      <c r="Q19" s="216"/>
      <c r="R19" s="216">
        <v>260</v>
      </c>
      <c r="S19" s="216"/>
      <c r="T19" s="216"/>
      <c r="U19" s="216">
        <v>1</v>
      </c>
      <c r="V19" s="216"/>
      <c r="W19" s="216"/>
      <c r="X19" s="216"/>
    </row>
    <row r="20" spans="1:24" s="217" customFormat="1" ht="20" customHeight="1" x14ac:dyDescent="0.35">
      <c r="A20" s="208">
        <v>19</v>
      </c>
      <c r="B20" s="209" t="s">
        <v>305</v>
      </c>
      <c r="C20" s="209" t="s">
        <v>250</v>
      </c>
      <c r="D20" s="210" t="s">
        <v>275</v>
      </c>
      <c r="E20" s="227" t="s">
        <v>313</v>
      </c>
      <c r="F20" s="218">
        <v>1051</v>
      </c>
      <c r="G20" s="213" t="s">
        <v>314</v>
      </c>
      <c r="H20" s="214" t="s">
        <v>254</v>
      </c>
      <c r="I20" s="208" t="s">
        <v>315</v>
      </c>
      <c r="J20" s="215" t="s">
        <v>256</v>
      </c>
      <c r="K20" s="215" t="s">
        <v>257</v>
      </c>
      <c r="L20" s="216">
        <v>900</v>
      </c>
      <c r="M20" s="216"/>
      <c r="N20" s="216">
        <v>1</v>
      </c>
      <c r="O20" s="216">
        <v>2430</v>
      </c>
      <c r="P20" s="216"/>
      <c r="Q20" s="216"/>
      <c r="R20" s="216">
        <v>260</v>
      </c>
      <c r="S20" s="216">
        <v>260</v>
      </c>
      <c r="T20" s="216"/>
      <c r="U20" s="216">
        <v>1</v>
      </c>
      <c r="V20" s="216">
        <v>115.7</v>
      </c>
      <c r="W20" s="216"/>
      <c r="X20" s="216"/>
    </row>
    <row r="21" spans="1:24" s="217" customFormat="1" ht="20" customHeight="1" x14ac:dyDescent="0.35">
      <c r="A21" s="208">
        <v>20</v>
      </c>
      <c r="B21" s="209" t="s">
        <v>305</v>
      </c>
      <c r="C21" s="209" t="s">
        <v>250</v>
      </c>
      <c r="D21" s="209" t="s">
        <v>259</v>
      </c>
      <c r="E21" s="227" t="s">
        <v>316</v>
      </c>
      <c r="F21" s="218">
        <v>1104</v>
      </c>
      <c r="G21" s="213" t="s">
        <v>317</v>
      </c>
      <c r="H21" s="214" t="s">
        <v>254</v>
      </c>
      <c r="I21" s="208" t="s">
        <v>318</v>
      </c>
      <c r="J21" s="215" t="s">
        <v>256</v>
      </c>
      <c r="K21" s="215" t="s">
        <v>257</v>
      </c>
      <c r="L21" s="216">
        <v>900</v>
      </c>
      <c r="M21" s="216"/>
      <c r="N21" s="216"/>
      <c r="O21" s="216">
        <v>2420</v>
      </c>
      <c r="P21" s="216"/>
      <c r="Q21" s="216"/>
      <c r="R21" s="216">
        <v>260</v>
      </c>
      <c r="S21" s="216"/>
      <c r="T21" s="216"/>
      <c r="U21" s="216">
        <v>1</v>
      </c>
      <c r="V21" s="216">
        <v>301.13</v>
      </c>
      <c r="W21" s="216"/>
      <c r="X21" s="216"/>
    </row>
    <row r="22" spans="1:24" s="217" customFormat="1" ht="20" customHeight="1" x14ac:dyDescent="0.35">
      <c r="A22" s="208">
        <v>21</v>
      </c>
      <c r="B22" s="209" t="s">
        <v>305</v>
      </c>
      <c r="C22" s="209" t="s">
        <v>250</v>
      </c>
      <c r="D22" s="210" t="s">
        <v>275</v>
      </c>
      <c r="E22" s="211" t="s">
        <v>319</v>
      </c>
      <c r="F22" s="218">
        <v>1053</v>
      </c>
      <c r="G22" s="213" t="s">
        <v>320</v>
      </c>
      <c r="H22" s="214" t="s">
        <v>254</v>
      </c>
      <c r="I22" s="208" t="s">
        <v>321</v>
      </c>
      <c r="J22" s="215" t="s">
        <v>256</v>
      </c>
      <c r="K22" s="215" t="s">
        <v>257</v>
      </c>
      <c r="L22" s="216">
        <v>900</v>
      </c>
      <c r="M22" s="216">
        <v>1</v>
      </c>
      <c r="N22" s="216"/>
      <c r="O22" s="216">
        <v>3010</v>
      </c>
      <c r="P22" s="216"/>
      <c r="Q22" s="216"/>
      <c r="R22" s="216">
        <v>260</v>
      </c>
      <c r="S22" s="216">
        <v>260</v>
      </c>
      <c r="T22" s="216"/>
      <c r="U22" s="216">
        <v>1</v>
      </c>
      <c r="V22" s="216"/>
      <c r="W22" s="216"/>
      <c r="X22" s="216"/>
    </row>
    <row r="23" spans="1:24" s="217" customFormat="1" ht="20" customHeight="1" x14ac:dyDescent="0.35">
      <c r="A23" s="208">
        <v>22</v>
      </c>
      <c r="B23" s="209" t="s">
        <v>305</v>
      </c>
      <c r="C23" s="209" t="s">
        <v>250</v>
      </c>
      <c r="D23" s="210" t="s">
        <v>251</v>
      </c>
      <c r="E23" s="211" t="s">
        <v>322</v>
      </c>
      <c r="F23" s="218">
        <v>1091</v>
      </c>
      <c r="G23" s="213" t="s">
        <v>323</v>
      </c>
      <c r="H23" s="214" t="s">
        <v>254</v>
      </c>
      <c r="I23" s="208" t="s">
        <v>324</v>
      </c>
      <c r="J23" s="215" t="s">
        <v>256</v>
      </c>
      <c r="K23" s="215" t="s">
        <v>257</v>
      </c>
      <c r="L23" s="216">
        <v>900</v>
      </c>
      <c r="M23" s="216"/>
      <c r="N23" s="216">
        <v>1</v>
      </c>
      <c r="O23" s="216">
        <v>3160</v>
      </c>
      <c r="P23" s="216"/>
      <c r="Q23" s="216"/>
      <c r="R23" s="216">
        <v>260</v>
      </c>
      <c r="S23" s="216"/>
      <c r="T23" s="216"/>
      <c r="U23" s="216">
        <v>1</v>
      </c>
      <c r="V23" s="216">
        <v>152.6</v>
      </c>
      <c r="W23" s="216"/>
      <c r="X23" s="216"/>
    </row>
    <row r="24" spans="1:24" s="217" customFormat="1" ht="20" customHeight="1" x14ac:dyDescent="0.35">
      <c r="A24" s="208">
        <v>23</v>
      </c>
      <c r="B24" s="209" t="s">
        <v>305</v>
      </c>
      <c r="C24" s="209" t="s">
        <v>250</v>
      </c>
      <c r="D24" s="209" t="s">
        <v>259</v>
      </c>
      <c r="E24" s="227" t="s">
        <v>325</v>
      </c>
      <c r="F24" s="228">
        <v>3009</v>
      </c>
      <c r="G24" s="213" t="s">
        <v>326</v>
      </c>
      <c r="H24" s="214" t="s">
        <v>308</v>
      </c>
      <c r="I24" s="208" t="s">
        <v>327</v>
      </c>
      <c r="J24" s="229" t="s">
        <v>256</v>
      </c>
      <c r="K24" s="230" t="s">
        <v>328</v>
      </c>
      <c r="L24" s="231">
        <v>900</v>
      </c>
      <c r="M24" s="216"/>
      <c r="N24" s="216"/>
      <c r="O24" s="216">
        <v>1980</v>
      </c>
      <c r="P24" s="216"/>
      <c r="Q24" s="216"/>
      <c r="R24" s="216">
        <v>260</v>
      </c>
      <c r="S24" s="216"/>
      <c r="T24" s="216">
        <v>260</v>
      </c>
      <c r="U24" s="216">
        <v>1</v>
      </c>
      <c r="V24" s="216">
        <v>177.24</v>
      </c>
      <c r="W24" s="216"/>
      <c r="X24" s="216"/>
    </row>
    <row r="25" spans="1:24" s="217" customFormat="1" ht="20" customHeight="1" x14ac:dyDescent="0.35">
      <c r="A25" s="208">
        <v>24</v>
      </c>
      <c r="B25" s="209" t="s">
        <v>305</v>
      </c>
      <c r="C25" s="209" t="s">
        <v>250</v>
      </c>
      <c r="D25" s="209" t="s">
        <v>259</v>
      </c>
      <c r="E25" s="227" t="s">
        <v>329</v>
      </c>
      <c r="F25" s="218">
        <v>1112</v>
      </c>
      <c r="G25" s="213" t="s">
        <v>330</v>
      </c>
      <c r="H25" s="214" t="s">
        <v>254</v>
      </c>
      <c r="I25" s="208" t="s">
        <v>331</v>
      </c>
      <c r="J25" s="215" t="s">
        <v>256</v>
      </c>
      <c r="K25" s="215" t="s">
        <v>257</v>
      </c>
      <c r="L25" s="216">
        <v>900</v>
      </c>
      <c r="M25" s="216">
        <v>1</v>
      </c>
      <c r="N25" s="216">
        <v>1</v>
      </c>
      <c r="O25" s="216">
        <v>2040</v>
      </c>
      <c r="P25" s="216"/>
      <c r="Q25" s="216"/>
      <c r="R25" s="216">
        <v>260</v>
      </c>
      <c r="S25" s="216">
        <v>260</v>
      </c>
      <c r="T25" s="216"/>
      <c r="U25" s="216">
        <v>1</v>
      </c>
      <c r="V25" s="216">
        <v>359.6</v>
      </c>
      <c r="W25" s="216"/>
      <c r="X25" s="216"/>
    </row>
    <row r="26" spans="1:24" s="217" customFormat="1" ht="20" customHeight="1" x14ac:dyDescent="0.35">
      <c r="A26" s="208">
        <v>25</v>
      </c>
      <c r="B26" s="209" t="s">
        <v>305</v>
      </c>
      <c r="C26" s="209" t="s">
        <v>250</v>
      </c>
      <c r="D26" s="209" t="s">
        <v>259</v>
      </c>
      <c r="E26" s="213" t="s">
        <v>332</v>
      </c>
      <c r="F26" s="221">
        <v>2085</v>
      </c>
      <c r="G26" s="213" t="s">
        <v>311</v>
      </c>
      <c r="H26" s="214" t="s">
        <v>254</v>
      </c>
      <c r="I26" s="208" t="s">
        <v>333</v>
      </c>
      <c r="J26" s="215" t="s">
        <v>256</v>
      </c>
      <c r="K26" s="209" t="s">
        <v>334</v>
      </c>
      <c r="L26" s="216">
        <v>450</v>
      </c>
      <c r="M26" s="216">
        <v>1</v>
      </c>
      <c r="N26" s="216">
        <v>1</v>
      </c>
      <c r="O26" s="216">
        <v>3440</v>
      </c>
      <c r="P26" s="216"/>
      <c r="Q26" s="216"/>
      <c r="R26" s="216">
        <v>260</v>
      </c>
      <c r="S26" s="216">
        <v>260</v>
      </c>
      <c r="T26" s="216"/>
      <c r="U26" s="216">
        <v>1</v>
      </c>
      <c r="V26" s="216"/>
      <c r="W26" s="216"/>
      <c r="X26" s="216"/>
    </row>
    <row r="27" spans="1:24" s="217" customFormat="1" ht="20" customHeight="1" x14ac:dyDescent="0.35">
      <c r="A27" s="208">
        <v>26</v>
      </c>
      <c r="B27" s="209" t="s">
        <v>335</v>
      </c>
      <c r="C27" s="209" t="s">
        <v>250</v>
      </c>
      <c r="D27" s="209" t="s">
        <v>259</v>
      </c>
      <c r="E27" s="214" t="s">
        <v>336</v>
      </c>
      <c r="F27" s="219">
        <v>1114</v>
      </c>
      <c r="G27" s="213" t="s">
        <v>301</v>
      </c>
      <c r="H27" s="214" t="s">
        <v>254</v>
      </c>
      <c r="I27" s="220" t="s">
        <v>337</v>
      </c>
      <c r="J27" s="215" t="s">
        <v>256</v>
      </c>
      <c r="K27" s="215" t="s">
        <v>257</v>
      </c>
      <c r="L27" s="216">
        <v>450</v>
      </c>
      <c r="M27" s="216"/>
      <c r="N27" s="216"/>
      <c r="O27" s="216">
        <v>2620</v>
      </c>
      <c r="P27" s="216"/>
      <c r="Q27" s="216"/>
      <c r="R27" s="216">
        <v>95</v>
      </c>
      <c r="S27" s="216"/>
      <c r="T27" s="216"/>
      <c r="U27" s="216">
        <v>1</v>
      </c>
      <c r="V27" s="216">
        <v>416.53</v>
      </c>
      <c r="W27" s="216"/>
      <c r="X27" s="216"/>
    </row>
    <row r="28" spans="1:24" s="217" customFormat="1" ht="20" customHeight="1" x14ac:dyDescent="0.35">
      <c r="A28" s="208">
        <v>27</v>
      </c>
      <c r="B28" s="209" t="s">
        <v>335</v>
      </c>
      <c r="C28" s="209" t="s">
        <v>250</v>
      </c>
      <c r="D28" s="210" t="s">
        <v>251</v>
      </c>
      <c r="E28" s="211" t="s">
        <v>338</v>
      </c>
      <c r="F28" s="218">
        <v>1108</v>
      </c>
      <c r="G28" s="213" t="s">
        <v>339</v>
      </c>
      <c r="H28" s="214" t="s">
        <v>254</v>
      </c>
      <c r="I28" s="208" t="s">
        <v>340</v>
      </c>
      <c r="J28" s="215" t="s">
        <v>256</v>
      </c>
      <c r="K28" s="215" t="s">
        <v>257</v>
      </c>
      <c r="L28" s="216">
        <v>1350</v>
      </c>
      <c r="M28" s="216"/>
      <c r="N28" s="216">
        <v>1</v>
      </c>
      <c r="O28" s="216">
        <v>2220</v>
      </c>
      <c r="P28" s="216"/>
      <c r="Q28" s="216"/>
      <c r="R28" s="216">
        <v>260</v>
      </c>
      <c r="S28" s="216">
        <v>260</v>
      </c>
      <c r="T28" s="216"/>
      <c r="U28" s="216">
        <v>1</v>
      </c>
      <c r="V28" s="216">
        <v>101.07</v>
      </c>
      <c r="W28" s="216"/>
      <c r="X28" s="216"/>
    </row>
    <row r="29" spans="1:24" s="217" customFormat="1" ht="20" customHeight="1" x14ac:dyDescent="0.35">
      <c r="A29" s="208">
        <v>28</v>
      </c>
      <c r="B29" s="209" t="s">
        <v>335</v>
      </c>
      <c r="C29" s="209" t="s">
        <v>335</v>
      </c>
      <c r="D29" s="209" t="s">
        <v>259</v>
      </c>
      <c r="E29" s="211" t="s">
        <v>341</v>
      </c>
      <c r="F29" s="218">
        <v>1088</v>
      </c>
      <c r="G29" s="213" t="s">
        <v>342</v>
      </c>
      <c r="H29" s="214" t="s">
        <v>254</v>
      </c>
      <c r="I29" s="208" t="s">
        <v>343</v>
      </c>
      <c r="J29" s="215" t="s">
        <v>256</v>
      </c>
      <c r="K29" s="215" t="s">
        <v>257</v>
      </c>
      <c r="L29" s="216">
        <v>900</v>
      </c>
      <c r="M29" s="216">
        <v>1</v>
      </c>
      <c r="N29" s="216">
        <v>1</v>
      </c>
      <c r="O29" s="216">
        <v>2030</v>
      </c>
      <c r="P29" s="216"/>
      <c r="Q29" s="216"/>
      <c r="R29" s="216">
        <v>95</v>
      </c>
      <c r="S29" s="216"/>
      <c r="T29" s="216"/>
      <c r="U29" s="216">
        <v>1</v>
      </c>
      <c r="V29" s="216">
        <v>161.53</v>
      </c>
      <c r="W29" s="216"/>
      <c r="X29" s="216"/>
    </row>
    <row r="30" spans="1:24" s="217" customFormat="1" ht="20" customHeight="1" x14ac:dyDescent="0.35">
      <c r="A30" s="208">
        <v>29</v>
      </c>
      <c r="B30" s="209" t="s">
        <v>335</v>
      </c>
      <c r="C30" s="209" t="s">
        <v>250</v>
      </c>
      <c r="D30" s="209" t="s">
        <v>259</v>
      </c>
      <c r="E30" s="211" t="s">
        <v>344</v>
      </c>
      <c r="F30" s="218">
        <v>1110</v>
      </c>
      <c r="G30" s="213" t="s">
        <v>345</v>
      </c>
      <c r="H30" s="214" t="s">
        <v>254</v>
      </c>
      <c r="I30" s="208" t="s">
        <v>346</v>
      </c>
      <c r="J30" s="215" t="s">
        <v>256</v>
      </c>
      <c r="K30" s="232" t="s">
        <v>334</v>
      </c>
      <c r="L30" s="216">
        <v>450</v>
      </c>
      <c r="M30" s="216">
        <v>1</v>
      </c>
      <c r="N30" s="216">
        <v>1</v>
      </c>
      <c r="O30" s="216">
        <v>2030</v>
      </c>
      <c r="P30" s="216"/>
      <c r="Q30" s="216"/>
      <c r="R30" s="216">
        <v>260</v>
      </c>
      <c r="S30" s="216"/>
      <c r="T30" s="216"/>
      <c r="U30" s="216">
        <v>1</v>
      </c>
      <c r="V30" s="216">
        <v>350.55</v>
      </c>
      <c r="W30" s="216"/>
      <c r="X30" s="216"/>
    </row>
    <row r="31" spans="1:24" s="217" customFormat="1" ht="20" customHeight="1" x14ac:dyDescent="0.35">
      <c r="A31" s="208">
        <v>30</v>
      </c>
      <c r="B31" s="209" t="s">
        <v>335</v>
      </c>
      <c r="C31" s="209" t="s">
        <v>250</v>
      </c>
      <c r="D31" s="210" t="s">
        <v>275</v>
      </c>
      <c r="E31" s="211" t="s">
        <v>347</v>
      </c>
      <c r="F31" s="218">
        <v>1028</v>
      </c>
      <c r="G31" s="213" t="s">
        <v>348</v>
      </c>
      <c r="H31" s="211" t="s">
        <v>254</v>
      </c>
      <c r="I31" s="208" t="s">
        <v>349</v>
      </c>
      <c r="J31" s="215" t="s">
        <v>256</v>
      </c>
      <c r="K31" s="215" t="s">
        <v>257</v>
      </c>
      <c r="L31" s="216">
        <v>900</v>
      </c>
      <c r="M31" s="216" t="s">
        <v>350</v>
      </c>
      <c r="N31" s="216">
        <v>1</v>
      </c>
      <c r="O31" s="216">
        <v>3620</v>
      </c>
      <c r="P31" s="216"/>
      <c r="Q31" s="216"/>
      <c r="R31" s="216">
        <v>260</v>
      </c>
      <c r="S31" s="216">
        <v>260</v>
      </c>
      <c r="T31" s="216"/>
      <c r="U31" s="216">
        <v>1</v>
      </c>
      <c r="V31" s="216">
        <v>170.87</v>
      </c>
      <c r="W31" s="216"/>
      <c r="X31" s="216"/>
    </row>
    <row r="32" spans="1:24" s="217" customFormat="1" ht="20" customHeight="1" x14ac:dyDescent="0.35">
      <c r="A32" s="208">
        <v>31</v>
      </c>
      <c r="B32" s="209" t="s">
        <v>335</v>
      </c>
      <c r="C32" s="210" t="s">
        <v>250</v>
      </c>
      <c r="D32" s="209" t="s">
        <v>259</v>
      </c>
      <c r="E32" s="211" t="s">
        <v>351</v>
      </c>
      <c r="F32" s="218">
        <v>1093</v>
      </c>
      <c r="G32" s="213" t="s">
        <v>352</v>
      </c>
      <c r="H32" s="214" t="s">
        <v>262</v>
      </c>
      <c r="I32" s="208" t="s">
        <v>353</v>
      </c>
      <c r="J32" s="215" t="s">
        <v>256</v>
      </c>
      <c r="K32" s="215" t="s">
        <v>257</v>
      </c>
      <c r="L32" s="233">
        <v>900</v>
      </c>
      <c r="M32" s="216">
        <v>1</v>
      </c>
      <c r="N32" s="216">
        <v>1</v>
      </c>
      <c r="O32" s="216">
        <v>2520</v>
      </c>
      <c r="P32" s="216"/>
      <c r="Q32" s="216"/>
      <c r="R32" s="216">
        <v>260</v>
      </c>
      <c r="S32" s="216">
        <v>260</v>
      </c>
      <c r="T32" s="216"/>
      <c r="U32" s="216">
        <v>1</v>
      </c>
      <c r="V32" s="216">
        <v>107.73</v>
      </c>
      <c r="W32" s="216"/>
      <c r="X32" s="216"/>
    </row>
    <row r="33" spans="1:24" s="217" customFormat="1" ht="20" customHeight="1" x14ac:dyDescent="0.35">
      <c r="A33" s="208">
        <v>32</v>
      </c>
      <c r="B33" s="209" t="s">
        <v>335</v>
      </c>
      <c r="C33" s="209" t="s">
        <v>335</v>
      </c>
      <c r="D33" s="209" t="s">
        <v>259</v>
      </c>
      <c r="E33" s="211" t="s">
        <v>354</v>
      </c>
      <c r="F33" s="218">
        <v>2048</v>
      </c>
      <c r="G33" s="211" t="s">
        <v>355</v>
      </c>
      <c r="H33" s="214" t="s">
        <v>254</v>
      </c>
      <c r="I33" s="208" t="s">
        <v>356</v>
      </c>
      <c r="J33" s="215" t="s">
        <v>256</v>
      </c>
      <c r="K33" s="215" t="s">
        <v>257</v>
      </c>
      <c r="L33" s="216">
        <v>450</v>
      </c>
      <c r="M33" s="216">
        <v>1</v>
      </c>
      <c r="N33" s="216">
        <v>1</v>
      </c>
      <c r="O33" s="216">
        <v>2620</v>
      </c>
      <c r="P33" s="216"/>
      <c r="Q33" s="216"/>
      <c r="R33" s="216">
        <v>95</v>
      </c>
      <c r="S33" s="216">
        <v>380</v>
      </c>
      <c r="T33" s="216"/>
      <c r="U33" s="216">
        <v>1</v>
      </c>
      <c r="V33" s="216">
        <v>419.14</v>
      </c>
      <c r="W33" s="216"/>
      <c r="X33" s="216"/>
    </row>
    <row r="34" spans="1:24" s="217" customFormat="1" ht="20" customHeight="1" x14ac:dyDescent="0.35">
      <c r="A34" s="208">
        <v>33</v>
      </c>
      <c r="B34" s="209" t="s">
        <v>335</v>
      </c>
      <c r="C34" s="209" t="s">
        <v>335</v>
      </c>
      <c r="D34" s="209" t="s">
        <v>282</v>
      </c>
      <c r="E34" s="213" t="s">
        <v>357</v>
      </c>
      <c r="F34" s="221">
        <v>1019</v>
      </c>
      <c r="G34" s="213" t="s">
        <v>358</v>
      </c>
      <c r="H34" s="213" t="s">
        <v>254</v>
      </c>
      <c r="I34" s="216"/>
      <c r="J34" s="215" t="s">
        <v>256</v>
      </c>
      <c r="K34" s="232" t="s">
        <v>359</v>
      </c>
      <c r="L34" s="216">
        <v>450</v>
      </c>
      <c r="M34" s="216">
        <v>1</v>
      </c>
      <c r="N34" s="216">
        <v>1</v>
      </c>
      <c r="O34" s="216"/>
      <c r="P34" s="216"/>
      <c r="Q34" s="216"/>
      <c r="R34" s="216"/>
      <c r="S34" s="216"/>
      <c r="T34" s="216"/>
      <c r="U34" s="216"/>
      <c r="V34" s="216"/>
      <c r="W34" s="216"/>
      <c r="X34" s="216"/>
    </row>
    <row r="35" spans="1:24" s="217" customFormat="1" ht="20" customHeight="1" x14ac:dyDescent="0.35">
      <c r="A35" s="208">
        <v>34</v>
      </c>
      <c r="B35" s="209" t="s">
        <v>335</v>
      </c>
      <c r="C35" s="209" t="s">
        <v>250</v>
      </c>
      <c r="D35" s="209" t="s">
        <v>259</v>
      </c>
      <c r="E35" s="211" t="s">
        <v>360</v>
      </c>
      <c r="F35" s="218">
        <v>2048</v>
      </c>
      <c r="G35" s="213" t="s">
        <v>361</v>
      </c>
      <c r="H35" s="214" t="s">
        <v>254</v>
      </c>
      <c r="I35" s="208" t="s">
        <v>362</v>
      </c>
      <c r="J35" s="215" t="s">
        <v>256</v>
      </c>
      <c r="K35" s="215" t="s">
        <v>257</v>
      </c>
      <c r="L35" s="216">
        <v>450</v>
      </c>
      <c r="M35" s="216">
        <v>1</v>
      </c>
      <c r="N35" s="216">
        <v>1</v>
      </c>
      <c r="O35" s="216">
        <v>2000</v>
      </c>
      <c r="P35" s="216"/>
      <c r="Q35" s="216"/>
      <c r="R35" s="216">
        <v>260</v>
      </c>
      <c r="S35" s="216">
        <v>260</v>
      </c>
      <c r="T35" s="216"/>
      <c r="U35" s="216">
        <v>1</v>
      </c>
      <c r="V35" s="216">
        <f>186+185.8</f>
        <v>371.8</v>
      </c>
      <c r="W35" s="216"/>
      <c r="X35" s="216"/>
    </row>
    <row r="36" spans="1:24" s="217" customFormat="1" ht="20" customHeight="1" x14ac:dyDescent="0.35">
      <c r="A36" s="208">
        <v>35</v>
      </c>
      <c r="B36" s="209" t="s">
        <v>335</v>
      </c>
      <c r="C36" s="209" t="s">
        <v>250</v>
      </c>
      <c r="D36" s="209" t="s">
        <v>259</v>
      </c>
      <c r="E36" s="211" t="s">
        <v>363</v>
      </c>
      <c r="F36" s="218">
        <v>1110</v>
      </c>
      <c r="G36" s="213" t="s">
        <v>345</v>
      </c>
      <c r="H36" s="214" t="s">
        <v>254</v>
      </c>
      <c r="I36" s="208" t="s">
        <v>364</v>
      </c>
      <c r="J36" s="215" t="s">
        <v>256</v>
      </c>
      <c r="K36" s="215" t="s">
        <v>257</v>
      </c>
      <c r="L36" s="216">
        <v>450</v>
      </c>
      <c r="M36" s="216">
        <v>1</v>
      </c>
      <c r="N36" s="216">
        <v>1</v>
      </c>
      <c r="O36" s="216">
        <v>2600</v>
      </c>
      <c r="P36" s="216"/>
      <c r="Q36" s="216"/>
      <c r="R36" s="216">
        <v>260</v>
      </c>
      <c r="S36" s="216">
        <v>260</v>
      </c>
      <c r="T36" s="216"/>
      <c r="U36" s="216">
        <v>1</v>
      </c>
      <c r="V36" s="216">
        <v>93.27</v>
      </c>
      <c r="W36" s="216"/>
      <c r="X36" s="216"/>
    </row>
    <row r="37" spans="1:24" s="217" customFormat="1" ht="20" customHeight="1" x14ac:dyDescent="0.35">
      <c r="A37" s="208">
        <v>36</v>
      </c>
      <c r="B37" s="209" t="s">
        <v>335</v>
      </c>
      <c r="C37" s="209" t="s">
        <v>335</v>
      </c>
      <c r="D37" s="209" t="s">
        <v>282</v>
      </c>
      <c r="E37" s="213" t="s">
        <v>365</v>
      </c>
      <c r="F37" s="221">
        <v>1019</v>
      </c>
      <c r="G37" s="213" t="s">
        <v>366</v>
      </c>
      <c r="H37" s="213" t="s">
        <v>254</v>
      </c>
      <c r="I37" s="216"/>
      <c r="J37" s="215" t="s">
        <v>256</v>
      </c>
      <c r="K37" s="232" t="s">
        <v>334</v>
      </c>
      <c r="L37" s="216">
        <v>450</v>
      </c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</row>
    <row r="38" spans="1:24" s="217" customFormat="1" ht="20" customHeight="1" x14ac:dyDescent="0.35">
      <c r="A38" s="208">
        <v>37</v>
      </c>
      <c r="B38" s="209" t="s">
        <v>335</v>
      </c>
      <c r="C38" s="209" t="s">
        <v>335</v>
      </c>
      <c r="D38" s="209" t="s">
        <v>259</v>
      </c>
      <c r="E38" s="234" t="s">
        <v>367</v>
      </c>
      <c r="F38" s="221">
        <v>5075</v>
      </c>
      <c r="G38" s="213" t="s">
        <v>368</v>
      </c>
      <c r="H38" s="214" t="s">
        <v>254</v>
      </c>
      <c r="I38" s="208" t="s">
        <v>369</v>
      </c>
      <c r="J38" s="215" t="s">
        <v>256</v>
      </c>
      <c r="K38" s="215" t="s">
        <v>257</v>
      </c>
      <c r="L38" s="216">
        <v>900</v>
      </c>
      <c r="M38" s="216"/>
      <c r="N38" s="216"/>
      <c r="O38" s="216">
        <v>2620</v>
      </c>
      <c r="P38" s="216"/>
      <c r="Q38" s="216"/>
      <c r="R38" s="216"/>
      <c r="S38" s="216"/>
      <c r="T38" s="216"/>
      <c r="U38" s="216">
        <v>1</v>
      </c>
      <c r="V38" s="216"/>
      <c r="W38" s="216"/>
      <c r="X38" s="216"/>
    </row>
    <row r="39" spans="1:24" s="217" customFormat="1" ht="20" customHeight="1" x14ac:dyDescent="0.35">
      <c r="A39" s="208">
        <v>38</v>
      </c>
      <c r="B39" s="209" t="s">
        <v>335</v>
      </c>
      <c r="C39" s="209" t="s">
        <v>250</v>
      </c>
      <c r="D39" s="209" t="s">
        <v>259</v>
      </c>
      <c r="E39" s="211" t="s">
        <v>370</v>
      </c>
      <c r="F39" s="218">
        <v>2037</v>
      </c>
      <c r="G39" s="213" t="s">
        <v>371</v>
      </c>
      <c r="H39" s="214" t="s">
        <v>254</v>
      </c>
      <c r="I39" s="235" t="s">
        <v>372</v>
      </c>
      <c r="J39" s="215" t="s">
        <v>256</v>
      </c>
      <c r="K39" s="215" t="s">
        <v>257</v>
      </c>
      <c r="L39" s="216">
        <v>900</v>
      </c>
      <c r="M39" s="216"/>
      <c r="N39" s="216">
        <v>1</v>
      </c>
      <c r="O39" s="216">
        <v>2620</v>
      </c>
      <c r="P39" s="216"/>
      <c r="Q39" s="216"/>
      <c r="R39" s="216">
        <v>260</v>
      </c>
      <c r="S39" s="216"/>
      <c r="T39" s="216"/>
      <c r="U39" s="216">
        <v>1</v>
      </c>
      <c r="V39" s="216">
        <v>186.44</v>
      </c>
      <c r="W39" s="216"/>
      <c r="X39" s="216"/>
    </row>
    <row r="40" spans="1:24" s="217" customFormat="1" ht="20" customHeight="1" x14ac:dyDescent="0.35">
      <c r="A40" s="208">
        <v>39</v>
      </c>
      <c r="B40" s="209" t="s">
        <v>335</v>
      </c>
      <c r="C40" s="209" t="s">
        <v>335</v>
      </c>
      <c r="D40" s="209" t="s">
        <v>282</v>
      </c>
      <c r="E40" s="213" t="s">
        <v>373</v>
      </c>
      <c r="F40" s="221">
        <v>5010</v>
      </c>
      <c r="G40" s="213" t="s">
        <v>374</v>
      </c>
      <c r="H40" s="213" t="s">
        <v>375</v>
      </c>
      <c r="I40" s="216">
        <v>18565159855</v>
      </c>
      <c r="J40" s="215" t="s">
        <v>256</v>
      </c>
      <c r="K40" s="232" t="s">
        <v>334</v>
      </c>
      <c r="L40" s="216">
        <v>450</v>
      </c>
      <c r="M40" s="216">
        <v>2</v>
      </c>
      <c r="N40" s="216">
        <v>2</v>
      </c>
      <c r="O40" s="216"/>
      <c r="P40" s="216"/>
      <c r="Q40" s="216"/>
      <c r="R40" s="216">
        <v>95</v>
      </c>
      <c r="S40" s="216"/>
      <c r="T40" s="216"/>
      <c r="U40" s="216"/>
      <c r="V40" s="216"/>
      <c r="W40" s="216"/>
      <c r="X40" s="216"/>
    </row>
    <row r="41" spans="1:24" s="217" customFormat="1" ht="20" customHeight="1" x14ac:dyDescent="0.35">
      <c r="A41" s="208">
        <v>40</v>
      </c>
      <c r="B41" s="209" t="s">
        <v>335</v>
      </c>
      <c r="C41" s="209" t="s">
        <v>250</v>
      </c>
      <c r="D41" s="210" t="s">
        <v>251</v>
      </c>
      <c r="E41" s="211" t="s">
        <v>376</v>
      </c>
      <c r="F41" s="218">
        <v>1033</v>
      </c>
      <c r="G41" s="213" t="s">
        <v>377</v>
      </c>
      <c r="H41" s="214" t="s">
        <v>254</v>
      </c>
      <c r="I41" s="235">
        <v>13682217860</v>
      </c>
      <c r="J41" s="215" t="s">
        <v>256</v>
      </c>
      <c r="K41" s="215" t="s">
        <v>257</v>
      </c>
      <c r="L41" s="216">
        <v>900</v>
      </c>
      <c r="M41" s="216"/>
      <c r="N41" s="216">
        <v>1</v>
      </c>
      <c r="O41" s="216">
        <v>2030</v>
      </c>
      <c r="P41" s="216"/>
      <c r="Q41" s="216"/>
      <c r="R41" s="216">
        <v>260</v>
      </c>
      <c r="S41" s="216">
        <v>260</v>
      </c>
      <c r="T41" s="216"/>
      <c r="U41" s="216">
        <v>1</v>
      </c>
      <c r="V41" s="216">
        <v>420.72</v>
      </c>
      <c r="W41" s="216"/>
      <c r="X41" s="216"/>
    </row>
    <row r="42" spans="1:24" s="217" customFormat="1" ht="20" customHeight="1" x14ac:dyDescent="0.35">
      <c r="A42" s="208">
        <v>41</v>
      </c>
      <c r="B42" s="222" t="s">
        <v>335</v>
      </c>
      <c r="C42" s="222" t="s">
        <v>335</v>
      </c>
      <c r="D42" s="222" t="s">
        <v>259</v>
      </c>
      <c r="E42" s="223" t="s">
        <v>378</v>
      </c>
      <c r="F42" s="223"/>
      <c r="G42" s="223"/>
      <c r="H42" s="224" t="s">
        <v>254</v>
      </c>
      <c r="I42" s="225" t="s">
        <v>379</v>
      </c>
      <c r="J42" s="226" t="s">
        <v>256</v>
      </c>
      <c r="K42" s="226" t="s">
        <v>257</v>
      </c>
      <c r="L42" s="225"/>
      <c r="M42" s="225"/>
      <c r="N42" s="225"/>
      <c r="O42" s="225"/>
      <c r="P42" s="225">
        <v>338</v>
      </c>
      <c r="Q42" s="225"/>
      <c r="R42" s="225"/>
      <c r="S42" s="225"/>
      <c r="T42" s="225"/>
      <c r="U42" s="216"/>
      <c r="V42" s="216"/>
      <c r="W42" s="216"/>
      <c r="X42" s="216"/>
    </row>
    <row r="43" spans="1:24" s="217" customFormat="1" ht="20" customHeight="1" x14ac:dyDescent="0.35">
      <c r="A43" s="208">
        <v>42</v>
      </c>
      <c r="B43" s="222" t="s">
        <v>335</v>
      </c>
      <c r="C43" s="222" t="s">
        <v>335</v>
      </c>
      <c r="D43" s="222" t="s">
        <v>259</v>
      </c>
      <c r="E43" s="223" t="s">
        <v>380</v>
      </c>
      <c r="F43" s="223"/>
      <c r="G43" s="223"/>
      <c r="H43" s="224" t="s">
        <v>254</v>
      </c>
      <c r="I43" s="225" t="s">
        <v>381</v>
      </c>
      <c r="J43" s="226" t="s">
        <v>256</v>
      </c>
      <c r="K43" s="226" t="s">
        <v>257</v>
      </c>
      <c r="L43" s="225"/>
      <c r="M43" s="225"/>
      <c r="N43" s="225"/>
      <c r="O43" s="225"/>
      <c r="P43" s="225">
        <v>796</v>
      </c>
      <c r="Q43" s="225"/>
      <c r="R43" s="225"/>
      <c r="S43" s="225"/>
      <c r="T43" s="225"/>
      <c r="U43" s="216"/>
      <c r="V43" s="216"/>
      <c r="W43" s="216"/>
      <c r="X43" s="216"/>
    </row>
    <row r="44" spans="1:24" s="217" customFormat="1" ht="20" customHeight="1" x14ac:dyDescent="0.35">
      <c r="A44" s="208">
        <v>43</v>
      </c>
      <c r="B44" s="209" t="s">
        <v>382</v>
      </c>
      <c r="C44" s="209" t="s">
        <v>382</v>
      </c>
      <c r="D44" s="209" t="s">
        <v>259</v>
      </c>
      <c r="E44" s="211" t="s">
        <v>383</v>
      </c>
      <c r="F44" s="218">
        <v>5026</v>
      </c>
      <c r="G44" s="213" t="s">
        <v>384</v>
      </c>
      <c r="H44" s="214" t="s">
        <v>254</v>
      </c>
      <c r="I44" s="208" t="s">
        <v>385</v>
      </c>
      <c r="J44" s="215" t="s">
        <v>256</v>
      </c>
      <c r="K44" s="215" t="s">
        <v>257</v>
      </c>
      <c r="L44" s="216">
        <v>450</v>
      </c>
      <c r="M44" s="216"/>
      <c r="N44" s="216"/>
      <c r="O44" s="216">
        <v>1690</v>
      </c>
      <c r="P44" s="216"/>
      <c r="Q44" s="216"/>
      <c r="R44" s="216">
        <v>260</v>
      </c>
      <c r="S44" s="216">
        <v>260</v>
      </c>
      <c r="T44" s="216"/>
      <c r="U44" s="216">
        <v>1</v>
      </c>
      <c r="V44" s="216"/>
      <c r="W44" s="216"/>
      <c r="X44" s="216"/>
    </row>
    <row r="45" spans="1:24" s="217" customFormat="1" ht="20" customHeight="1" x14ac:dyDescent="0.35">
      <c r="A45" s="208">
        <v>44</v>
      </c>
      <c r="B45" s="209" t="s">
        <v>382</v>
      </c>
      <c r="C45" s="209" t="s">
        <v>382</v>
      </c>
      <c r="D45" s="209" t="s">
        <v>259</v>
      </c>
      <c r="E45" s="213" t="s">
        <v>386</v>
      </c>
      <c r="F45" s="221">
        <v>1011</v>
      </c>
      <c r="G45" s="213" t="s">
        <v>387</v>
      </c>
      <c r="H45" s="214" t="s">
        <v>254</v>
      </c>
      <c r="I45" s="209" t="s">
        <v>388</v>
      </c>
      <c r="J45" s="215" t="s">
        <v>256</v>
      </c>
      <c r="K45" s="215" t="s">
        <v>257</v>
      </c>
      <c r="L45" s="216">
        <v>450</v>
      </c>
      <c r="M45" s="216"/>
      <c r="N45" s="216">
        <v>1</v>
      </c>
      <c r="O45" s="216"/>
      <c r="P45" s="216"/>
      <c r="Q45" s="216"/>
      <c r="R45" s="216">
        <v>380</v>
      </c>
      <c r="S45" s="216">
        <v>380</v>
      </c>
      <c r="T45" s="216"/>
      <c r="U45" s="216"/>
      <c r="V45" s="216"/>
      <c r="W45" s="216">
        <v>174.5</v>
      </c>
      <c r="X45" s="216"/>
    </row>
    <row r="46" spans="1:24" s="217" customFormat="1" ht="20" customHeight="1" x14ac:dyDescent="0.35">
      <c r="A46" s="208">
        <v>45</v>
      </c>
      <c r="B46" s="209" t="s">
        <v>382</v>
      </c>
      <c r="C46" s="209" t="s">
        <v>382</v>
      </c>
      <c r="D46" s="209" t="s">
        <v>259</v>
      </c>
      <c r="E46" s="236" t="s">
        <v>389</v>
      </c>
      <c r="F46" s="221">
        <v>5050</v>
      </c>
      <c r="G46" s="213" t="s">
        <v>390</v>
      </c>
      <c r="H46" s="214" t="s">
        <v>254</v>
      </c>
      <c r="I46" s="208" t="s">
        <v>391</v>
      </c>
      <c r="J46" s="215" t="s">
        <v>256</v>
      </c>
      <c r="K46" s="215" t="s">
        <v>257</v>
      </c>
      <c r="L46" s="216">
        <v>450</v>
      </c>
      <c r="M46" s="216"/>
      <c r="N46" s="216">
        <v>1</v>
      </c>
      <c r="O46" s="216"/>
      <c r="P46" s="216"/>
      <c r="Q46" s="216"/>
      <c r="R46" s="216"/>
      <c r="S46" s="216"/>
      <c r="T46" s="216"/>
      <c r="U46" s="216">
        <v>1</v>
      </c>
      <c r="V46" s="216"/>
      <c r="W46" s="216">
        <v>103</v>
      </c>
      <c r="X46" s="216"/>
    </row>
    <row r="47" spans="1:24" s="217" customFormat="1" ht="20" customHeight="1" x14ac:dyDescent="0.35">
      <c r="A47" s="208">
        <v>46</v>
      </c>
      <c r="B47" s="209" t="s">
        <v>382</v>
      </c>
      <c r="C47" s="209" t="s">
        <v>382</v>
      </c>
      <c r="D47" s="209" t="s">
        <v>282</v>
      </c>
      <c r="E47" s="237" t="s">
        <v>392</v>
      </c>
      <c r="F47" s="238">
        <v>5034</v>
      </c>
      <c r="G47" s="213" t="s">
        <v>393</v>
      </c>
      <c r="H47" s="214" t="s">
        <v>262</v>
      </c>
      <c r="I47" s="216"/>
      <c r="J47" s="215" t="s">
        <v>256</v>
      </c>
      <c r="K47" s="215" t="s">
        <v>257</v>
      </c>
      <c r="L47" s="216">
        <v>900</v>
      </c>
      <c r="M47" s="216"/>
      <c r="N47" s="216">
        <v>12</v>
      </c>
      <c r="O47" s="216"/>
      <c r="P47" s="216"/>
      <c r="Q47" s="216"/>
      <c r="R47" s="216"/>
      <c r="S47" s="216"/>
      <c r="T47" s="216"/>
      <c r="U47" s="216"/>
      <c r="V47" s="216"/>
      <c r="W47" s="216"/>
      <c r="X47" s="216"/>
    </row>
    <row r="48" spans="1:24" s="217" customFormat="1" ht="20" customHeight="1" x14ac:dyDescent="0.35">
      <c r="A48" s="208">
        <v>47</v>
      </c>
      <c r="B48" s="209" t="s">
        <v>382</v>
      </c>
      <c r="C48" s="209" t="s">
        <v>382</v>
      </c>
      <c r="D48" s="209" t="s">
        <v>259</v>
      </c>
      <c r="E48" s="213" t="s">
        <v>394</v>
      </c>
      <c r="F48" s="221">
        <v>1039</v>
      </c>
      <c r="G48" s="213" t="s">
        <v>395</v>
      </c>
      <c r="H48" s="214" t="s">
        <v>254</v>
      </c>
      <c r="I48" s="239" t="s">
        <v>396</v>
      </c>
      <c r="J48" s="215" t="s">
        <v>256</v>
      </c>
      <c r="K48" s="215" t="s">
        <v>257</v>
      </c>
      <c r="L48" s="216">
        <v>450</v>
      </c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</row>
    <row r="49" spans="1:24" s="217" customFormat="1" ht="20" customHeight="1" x14ac:dyDescent="0.35">
      <c r="A49" s="208">
        <v>48</v>
      </c>
      <c r="B49" s="209" t="s">
        <v>382</v>
      </c>
      <c r="C49" s="209" t="s">
        <v>382</v>
      </c>
      <c r="D49" s="209" t="s">
        <v>282</v>
      </c>
      <c r="E49" s="213" t="s">
        <v>397</v>
      </c>
      <c r="F49" s="221">
        <v>1046</v>
      </c>
      <c r="G49" s="213" t="s">
        <v>398</v>
      </c>
      <c r="H49" s="214" t="s">
        <v>254</v>
      </c>
      <c r="I49" s="216"/>
      <c r="J49" s="215" t="s">
        <v>256</v>
      </c>
      <c r="K49" s="215" t="s">
        <v>257</v>
      </c>
      <c r="L49" s="216">
        <v>450</v>
      </c>
      <c r="M49" s="216">
        <v>1</v>
      </c>
      <c r="N49" s="216">
        <v>1</v>
      </c>
      <c r="O49" s="216"/>
      <c r="P49" s="216"/>
      <c r="Q49" s="216"/>
      <c r="R49" s="216"/>
      <c r="S49" s="216"/>
      <c r="T49" s="216"/>
      <c r="U49" s="216"/>
      <c r="V49" s="216"/>
      <c r="W49" s="216"/>
      <c r="X49" s="216"/>
    </row>
    <row r="50" spans="1:24" s="217" customFormat="1" ht="20" customHeight="1" x14ac:dyDescent="0.35">
      <c r="A50" s="208">
        <v>49</v>
      </c>
      <c r="B50" s="209" t="s">
        <v>382</v>
      </c>
      <c r="C50" s="209" t="s">
        <v>382</v>
      </c>
      <c r="D50" s="209" t="s">
        <v>259</v>
      </c>
      <c r="E50" s="211" t="s">
        <v>399</v>
      </c>
      <c r="F50" s="218"/>
      <c r="G50" s="214" t="s">
        <v>400</v>
      </c>
      <c r="H50" s="214" t="s">
        <v>254</v>
      </c>
      <c r="I50" s="208" t="s">
        <v>401</v>
      </c>
      <c r="J50" s="215" t="s">
        <v>256</v>
      </c>
      <c r="K50" s="215" t="s">
        <v>257</v>
      </c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</row>
    <row r="51" spans="1:24" s="217" customFormat="1" ht="20" customHeight="1" x14ac:dyDescent="0.35">
      <c r="A51" s="208">
        <v>50</v>
      </c>
      <c r="B51" s="209" t="s">
        <v>382</v>
      </c>
      <c r="C51" s="209" t="s">
        <v>250</v>
      </c>
      <c r="D51" s="210" t="s">
        <v>275</v>
      </c>
      <c r="E51" s="211" t="s">
        <v>402</v>
      </c>
      <c r="F51" s="218">
        <v>3042</v>
      </c>
      <c r="G51" s="213" t="s">
        <v>403</v>
      </c>
      <c r="H51" s="214" t="s">
        <v>254</v>
      </c>
      <c r="I51" s="216">
        <v>13769192599</v>
      </c>
      <c r="J51" s="215" t="s">
        <v>256</v>
      </c>
      <c r="K51" s="215" t="s">
        <v>257</v>
      </c>
      <c r="L51" s="216">
        <v>900</v>
      </c>
      <c r="M51" s="216"/>
      <c r="N51" s="216">
        <v>1</v>
      </c>
      <c r="O51" s="216">
        <v>2160</v>
      </c>
      <c r="P51" s="216"/>
      <c r="Q51" s="216"/>
      <c r="R51" s="216">
        <v>260</v>
      </c>
      <c r="S51" s="216">
        <v>260</v>
      </c>
      <c r="T51" s="216"/>
      <c r="U51" s="216">
        <v>1</v>
      </c>
      <c r="V51" s="216">
        <v>157.9</v>
      </c>
      <c r="W51" s="216"/>
      <c r="X51" s="216"/>
    </row>
    <row r="52" spans="1:24" s="217" customFormat="1" ht="20" customHeight="1" x14ac:dyDescent="0.35">
      <c r="A52" s="208">
        <v>51</v>
      </c>
      <c r="B52" s="209" t="s">
        <v>382</v>
      </c>
      <c r="C52" s="209" t="s">
        <v>250</v>
      </c>
      <c r="D52" s="209" t="s">
        <v>259</v>
      </c>
      <c r="E52" s="211" t="s">
        <v>404</v>
      </c>
      <c r="F52" s="218">
        <v>2110</v>
      </c>
      <c r="G52" s="213" t="s">
        <v>405</v>
      </c>
      <c r="H52" s="214" t="s">
        <v>262</v>
      </c>
      <c r="I52" s="208" t="s">
        <v>406</v>
      </c>
      <c r="J52" s="215" t="s">
        <v>256</v>
      </c>
      <c r="K52" s="215" t="s">
        <v>257</v>
      </c>
      <c r="L52" s="216">
        <v>450</v>
      </c>
      <c r="M52" s="216">
        <v>1</v>
      </c>
      <c r="N52" s="216">
        <v>1</v>
      </c>
      <c r="O52" s="216">
        <v>1380</v>
      </c>
      <c r="P52" s="216"/>
      <c r="Q52" s="216"/>
      <c r="R52" s="216">
        <v>260</v>
      </c>
      <c r="S52" s="216">
        <v>260</v>
      </c>
      <c r="T52" s="216"/>
      <c r="U52" s="216">
        <v>1</v>
      </c>
      <c r="V52" s="216">
        <v>116.26</v>
      </c>
      <c r="W52" s="216"/>
      <c r="X52" s="216"/>
    </row>
    <row r="53" spans="1:24" s="217" customFormat="1" ht="20" customHeight="1" x14ac:dyDescent="0.35">
      <c r="A53" s="208">
        <v>52</v>
      </c>
      <c r="B53" s="209" t="s">
        <v>382</v>
      </c>
      <c r="C53" s="209" t="s">
        <v>250</v>
      </c>
      <c r="D53" s="209" t="s">
        <v>259</v>
      </c>
      <c r="E53" s="213" t="s">
        <v>407</v>
      </c>
      <c r="F53" s="221">
        <v>2110</v>
      </c>
      <c r="G53" s="213" t="s">
        <v>405</v>
      </c>
      <c r="H53" s="214" t="s">
        <v>262</v>
      </c>
      <c r="I53" s="220" t="s">
        <v>408</v>
      </c>
      <c r="J53" s="215" t="s">
        <v>256</v>
      </c>
      <c r="K53" s="215" t="s">
        <v>257</v>
      </c>
      <c r="L53" s="216">
        <v>450</v>
      </c>
      <c r="M53" s="216"/>
      <c r="N53" s="216">
        <v>1</v>
      </c>
      <c r="O53" s="216">
        <v>1380</v>
      </c>
      <c r="P53" s="216"/>
      <c r="Q53" s="216"/>
      <c r="R53" s="216"/>
      <c r="S53" s="216"/>
      <c r="T53" s="216"/>
      <c r="U53" s="216">
        <v>1</v>
      </c>
      <c r="V53" s="216"/>
      <c r="W53" s="216"/>
      <c r="X53" s="216"/>
    </row>
    <row r="54" spans="1:24" s="217" customFormat="1" ht="20" customHeight="1" x14ac:dyDescent="0.35">
      <c r="A54" s="208">
        <v>53</v>
      </c>
      <c r="B54" s="209" t="s">
        <v>382</v>
      </c>
      <c r="C54" s="209" t="s">
        <v>382</v>
      </c>
      <c r="D54" s="209" t="s">
        <v>259</v>
      </c>
      <c r="E54" s="213" t="s">
        <v>409</v>
      </c>
      <c r="F54" s="221">
        <v>1011</v>
      </c>
      <c r="G54" s="213" t="s">
        <v>410</v>
      </c>
      <c r="H54" s="214" t="s">
        <v>254</v>
      </c>
      <c r="I54" s="239" t="s">
        <v>411</v>
      </c>
      <c r="J54" s="215" t="s">
        <v>256</v>
      </c>
      <c r="K54" s="215" t="s">
        <v>257</v>
      </c>
      <c r="L54" s="216">
        <v>450</v>
      </c>
      <c r="M54" s="216"/>
      <c r="N54" s="216">
        <v>1</v>
      </c>
      <c r="O54" s="216"/>
      <c r="P54" s="216"/>
      <c r="Q54" s="216"/>
      <c r="R54" s="216"/>
      <c r="S54" s="216"/>
      <c r="T54" s="216"/>
      <c r="U54" s="216"/>
      <c r="V54" s="216">
        <v>200</v>
      </c>
      <c r="W54" s="216">
        <v>174.5</v>
      </c>
      <c r="X54" s="216"/>
    </row>
    <row r="55" spans="1:24" s="217" customFormat="1" ht="20" customHeight="1" x14ac:dyDescent="0.35">
      <c r="A55" s="208">
        <v>54</v>
      </c>
      <c r="B55" s="209" t="s">
        <v>382</v>
      </c>
      <c r="C55" s="209" t="s">
        <v>382</v>
      </c>
      <c r="D55" s="209" t="s">
        <v>282</v>
      </c>
      <c r="E55" s="237" t="s">
        <v>412</v>
      </c>
      <c r="F55" s="238"/>
      <c r="G55" s="213" t="s">
        <v>413</v>
      </c>
      <c r="H55" s="213" t="s">
        <v>308</v>
      </c>
      <c r="I55" s="216"/>
      <c r="J55" s="232" t="s">
        <v>414</v>
      </c>
      <c r="K55" s="232" t="s">
        <v>359</v>
      </c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</row>
    <row r="56" spans="1:24" s="217" customFormat="1" ht="20" customHeight="1" x14ac:dyDescent="0.35">
      <c r="A56" s="208">
        <v>55</v>
      </c>
      <c r="B56" s="209" t="s">
        <v>382</v>
      </c>
      <c r="C56" s="209" t="s">
        <v>382</v>
      </c>
      <c r="D56" s="209" t="s">
        <v>259</v>
      </c>
      <c r="E56" s="211" t="s">
        <v>415</v>
      </c>
      <c r="F56" s="218"/>
      <c r="G56" s="214" t="s">
        <v>400</v>
      </c>
      <c r="H56" s="214" t="s">
        <v>254</v>
      </c>
      <c r="I56" s="208" t="s">
        <v>416</v>
      </c>
      <c r="J56" s="215" t="s">
        <v>256</v>
      </c>
      <c r="K56" s="215" t="s">
        <v>257</v>
      </c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</row>
    <row r="57" spans="1:24" s="217" customFormat="1" ht="20" customHeight="1" x14ac:dyDescent="0.35">
      <c r="A57" s="208">
        <v>56</v>
      </c>
      <c r="B57" s="209" t="s">
        <v>382</v>
      </c>
      <c r="C57" s="210" t="s">
        <v>250</v>
      </c>
      <c r="D57" s="209" t="s">
        <v>259</v>
      </c>
      <c r="E57" s="213" t="s">
        <v>417</v>
      </c>
      <c r="F57" s="221">
        <v>2114</v>
      </c>
      <c r="G57" s="213" t="s">
        <v>418</v>
      </c>
      <c r="H57" s="214" t="s">
        <v>254</v>
      </c>
      <c r="I57" s="216">
        <v>13888733932</v>
      </c>
      <c r="J57" s="213" t="s">
        <v>256</v>
      </c>
      <c r="K57" s="213" t="s">
        <v>257</v>
      </c>
      <c r="L57" s="216">
        <v>450</v>
      </c>
      <c r="M57" s="216"/>
      <c r="N57" s="216">
        <v>1</v>
      </c>
      <c r="O57" s="216">
        <v>2160</v>
      </c>
      <c r="P57" s="216"/>
      <c r="Q57" s="216"/>
      <c r="R57" s="216">
        <v>260</v>
      </c>
      <c r="S57" s="216">
        <v>190</v>
      </c>
      <c r="T57" s="216"/>
      <c r="U57" s="216">
        <v>1</v>
      </c>
      <c r="V57" s="216">
        <v>273</v>
      </c>
      <c r="W57" s="216"/>
      <c r="X57" s="216"/>
    </row>
    <row r="58" spans="1:24" s="217" customFormat="1" ht="20" customHeight="1" x14ac:dyDescent="0.35">
      <c r="A58" s="208">
        <v>57</v>
      </c>
      <c r="B58" s="209" t="s">
        <v>382</v>
      </c>
      <c r="C58" s="209" t="s">
        <v>250</v>
      </c>
      <c r="D58" s="209" t="s">
        <v>259</v>
      </c>
      <c r="E58" s="211" t="s">
        <v>419</v>
      </c>
      <c r="F58" s="218">
        <v>3036</v>
      </c>
      <c r="G58" s="213" t="s">
        <v>420</v>
      </c>
      <c r="H58" s="214" t="s">
        <v>254</v>
      </c>
      <c r="I58" s="208" t="s">
        <v>421</v>
      </c>
      <c r="J58" s="215" t="s">
        <v>256</v>
      </c>
      <c r="K58" s="215" t="s">
        <v>422</v>
      </c>
      <c r="L58" s="216">
        <v>900</v>
      </c>
      <c r="M58" s="216">
        <v>1</v>
      </c>
      <c r="N58" s="216">
        <v>1</v>
      </c>
      <c r="O58" s="216">
        <v>1640</v>
      </c>
      <c r="P58" s="216"/>
      <c r="Q58" s="216"/>
      <c r="R58" s="216">
        <v>260</v>
      </c>
      <c r="S58" s="216"/>
      <c r="T58" s="216">
        <v>260</v>
      </c>
      <c r="U58" s="216">
        <v>1</v>
      </c>
      <c r="V58" s="216">
        <v>208.45</v>
      </c>
      <c r="W58" s="216"/>
      <c r="X58" s="216"/>
    </row>
    <row r="59" spans="1:24" s="217" customFormat="1" ht="20" customHeight="1" x14ac:dyDescent="0.35">
      <c r="A59" s="208">
        <v>58</v>
      </c>
      <c r="B59" s="209" t="s">
        <v>382</v>
      </c>
      <c r="C59" s="209" t="s">
        <v>382</v>
      </c>
      <c r="D59" s="209" t="s">
        <v>259</v>
      </c>
      <c r="E59" s="211" t="s">
        <v>423</v>
      </c>
      <c r="F59" s="218">
        <v>5026</v>
      </c>
      <c r="G59" s="213" t="s">
        <v>384</v>
      </c>
      <c r="H59" s="214" t="s">
        <v>254</v>
      </c>
      <c r="I59" s="208" t="s">
        <v>424</v>
      </c>
      <c r="J59" s="215" t="s">
        <v>256</v>
      </c>
      <c r="K59" s="215" t="s">
        <v>257</v>
      </c>
      <c r="L59" s="216">
        <v>450</v>
      </c>
      <c r="M59" s="216">
        <v>1</v>
      </c>
      <c r="N59" s="216">
        <v>1</v>
      </c>
      <c r="O59" s="216">
        <v>1840</v>
      </c>
      <c r="P59" s="216"/>
      <c r="Q59" s="216"/>
      <c r="R59" s="216">
        <v>260</v>
      </c>
      <c r="S59" s="216">
        <v>76</v>
      </c>
      <c r="T59" s="216"/>
      <c r="U59" s="216">
        <v>1</v>
      </c>
      <c r="V59" s="216"/>
      <c r="W59" s="216"/>
      <c r="X59" s="216"/>
    </row>
    <row r="60" spans="1:24" s="217" customFormat="1" ht="20" customHeight="1" x14ac:dyDescent="0.35">
      <c r="A60" s="208">
        <v>59</v>
      </c>
      <c r="B60" s="209" t="s">
        <v>382</v>
      </c>
      <c r="C60" s="209" t="s">
        <v>382</v>
      </c>
      <c r="D60" s="209" t="s">
        <v>259</v>
      </c>
      <c r="E60" s="211" t="s">
        <v>425</v>
      </c>
      <c r="F60" s="218">
        <v>2114</v>
      </c>
      <c r="G60" s="213" t="s">
        <v>426</v>
      </c>
      <c r="H60" s="214" t="s">
        <v>254</v>
      </c>
      <c r="I60" s="208" t="s">
        <v>427</v>
      </c>
      <c r="J60" s="215" t="s">
        <v>256</v>
      </c>
      <c r="K60" s="232" t="s">
        <v>359</v>
      </c>
      <c r="L60" s="216">
        <v>450</v>
      </c>
      <c r="M60" s="216"/>
      <c r="N60" s="216"/>
      <c r="O60" s="216">
        <v>2160</v>
      </c>
      <c r="P60" s="216"/>
      <c r="Q60" s="216"/>
      <c r="R60" s="216">
        <v>260</v>
      </c>
      <c r="S60" s="216"/>
      <c r="T60" s="216"/>
      <c r="U60" s="216">
        <v>1</v>
      </c>
      <c r="V60" s="216">
        <v>590</v>
      </c>
      <c r="W60" s="216"/>
      <c r="X60" s="216"/>
    </row>
    <row r="61" spans="1:24" s="217" customFormat="1" ht="20" customHeight="1" x14ac:dyDescent="0.35">
      <c r="A61" s="208">
        <v>60</v>
      </c>
      <c r="B61" s="209" t="s">
        <v>382</v>
      </c>
      <c r="C61" s="209" t="s">
        <v>382</v>
      </c>
      <c r="D61" s="209" t="s">
        <v>282</v>
      </c>
      <c r="E61" s="237" t="s">
        <v>428</v>
      </c>
      <c r="F61" s="238">
        <v>1043</v>
      </c>
      <c r="G61" s="213" t="s">
        <v>429</v>
      </c>
      <c r="H61" s="213"/>
      <c r="I61" s="216"/>
      <c r="J61" s="215" t="s">
        <v>256</v>
      </c>
      <c r="K61" s="215" t="s">
        <v>257</v>
      </c>
      <c r="L61" s="216">
        <v>900</v>
      </c>
      <c r="M61" s="216"/>
      <c r="N61" s="216">
        <v>1</v>
      </c>
      <c r="O61" s="216"/>
      <c r="P61" s="216"/>
      <c r="Q61" s="216"/>
      <c r="R61" s="216"/>
      <c r="S61" s="216"/>
      <c r="T61" s="216"/>
      <c r="U61" s="216"/>
      <c r="V61" s="216"/>
      <c r="W61" s="216"/>
      <c r="X61" s="216"/>
    </row>
    <row r="62" spans="1:24" s="217" customFormat="1" ht="20" customHeight="1" x14ac:dyDescent="0.35">
      <c r="A62" s="208">
        <v>61</v>
      </c>
      <c r="B62" s="209" t="s">
        <v>382</v>
      </c>
      <c r="C62" s="240"/>
      <c r="D62" s="209" t="s">
        <v>259</v>
      </c>
      <c r="E62" s="211" t="s">
        <v>430</v>
      </c>
      <c r="F62" s="218"/>
      <c r="G62" s="214" t="s">
        <v>400</v>
      </c>
      <c r="H62" s="214" t="s">
        <v>254</v>
      </c>
      <c r="I62" s="209" t="s">
        <v>431</v>
      </c>
      <c r="J62" s="215" t="s">
        <v>256</v>
      </c>
      <c r="K62" s="215" t="s">
        <v>257</v>
      </c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</row>
    <row r="63" spans="1:24" s="217" customFormat="1" ht="20" customHeight="1" x14ac:dyDescent="0.35">
      <c r="A63" s="208">
        <v>62</v>
      </c>
      <c r="B63" s="209" t="s">
        <v>382</v>
      </c>
      <c r="C63" s="209" t="s">
        <v>382</v>
      </c>
      <c r="D63" s="209" t="s">
        <v>259</v>
      </c>
      <c r="E63" s="213" t="s">
        <v>432</v>
      </c>
      <c r="F63" s="221"/>
      <c r="G63" s="214" t="s">
        <v>400</v>
      </c>
      <c r="H63" s="214" t="s">
        <v>262</v>
      </c>
      <c r="I63" s="208" t="s">
        <v>433</v>
      </c>
      <c r="J63" s="215" t="s">
        <v>256</v>
      </c>
      <c r="K63" s="215" t="s">
        <v>257</v>
      </c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</row>
    <row r="64" spans="1:24" s="217" customFormat="1" ht="20" customHeight="1" x14ac:dyDescent="0.35">
      <c r="A64" s="208">
        <v>63</v>
      </c>
      <c r="B64" s="209" t="s">
        <v>382</v>
      </c>
      <c r="C64" s="209" t="s">
        <v>382</v>
      </c>
      <c r="D64" s="209" t="s">
        <v>259</v>
      </c>
      <c r="E64" s="213" t="s">
        <v>434</v>
      </c>
      <c r="F64" s="221">
        <v>2100</v>
      </c>
      <c r="G64" s="213" t="s">
        <v>435</v>
      </c>
      <c r="H64" s="214" t="s">
        <v>254</v>
      </c>
      <c r="I64" s="209" t="s">
        <v>436</v>
      </c>
      <c r="J64" s="215" t="s">
        <v>256</v>
      </c>
      <c r="K64" s="215" t="s">
        <v>257</v>
      </c>
      <c r="L64" s="216">
        <v>450</v>
      </c>
      <c r="M64" s="216">
        <v>1</v>
      </c>
      <c r="N64" s="216">
        <v>1</v>
      </c>
      <c r="O64" s="216"/>
      <c r="P64" s="216"/>
      <c r="Q64" s="216"/>
      <c r="R64" s="216"/>
      <c r="S64" s="216">
        <v>260</v>
      </c>
      <c r="T64" s="216"/>
      <c r="U64" s="216"/>
      <c r="V64" s="216">
        <f>91+80+27.1</f>
        <v>198.1</v>
      </c>
      <c r="W64" s="216"/>
      <c r="X64" s="216"/>
    </row>
    <row r="65" spans="1:24" s="217" customFormat="1" ht="20" customHeight="1" x14ac:dyDescent="0.35">
      <c r="A65" s="208">
        <v>64</v>
      </c>
      <c r="B65" s="209" t="s">
        <v>382</v>
      </c>
      <c r="C65" s="209" t="s">
        <v>382</v>
      </c>
      <c r="D65" s="209" t="s">
        <v>282</v>
      </c>
      <c r="E65" s="237" t="s">
        <v>437</v>
      </c>
      <c r="F65" s="238">
        <v>2102</v>
      </c>
      <c r="G65" s="213" t="s">
        <v>438</v>
      </c>
      <c r="H65" s="213"/>
      <c r="I65" s="216"/>
      <c r="J65" s="215" t="s">
        <v>256</v>
      </c>
      <c r="K65" s="215" t="s">
        <v>257</v>
      </c>
      <c r="L65" s="216">
        <v>900</v>
      </c>
      <c r="M65" s="216"/>
      <c r="N65" s="216">
        <v>1</v>
      </c>
      <c r="O65" s="216"/>
      <c r="P65" s="216"/>
      <c r="Q65" s="216"/>
      <c r="R65" s="216"/>
      <c r="S65" s="216"/>
      <c r="T65" s="216"/>
      <c r="U65" s="216"/>
      <c r="V65" s="216"/>
      <c r="W65" s="216"/>
      <c r="X65" s="216"/>
    </row>
    <row r="66" spans="1:24" s="217" customFormat="1" ht="20" customHeight="1" x14ac:dyDescent="0.35">
      <c r="A66" s="208">
        <v>65</v>
      </c>
      <c r="B66" s="209" t="s">
        <v>382</v>
      </c>
      <c r="C66" s="209" t="s">
        <v>382</v>
      </c>
      <c r="D66" s="209" t="s">
        <v>259</v>
      </c>
      <c r="E66" s="213" t="s">
        <v>439</v>
      </c>
      <c r="F66" s="221">
        <v>2100</v>
      </c>
      <c r="G66" s="213" t="s">
        <v>435</v>
      </c>
      <c r="H66" s="214" t="s">
        <v>254</v>
      </c>
      <c r="I66" s="239" t="s">
        <v>440</v>
      </c>
      <c r="J66" s="215" t="s">
        <v>256</v>
      </c>
      <c r="K66" s="215" t="s">
        <v>257</v>
      </c>
      <c r="L66" s="216">
        <v>450</v>
      </c>
      <c r="M66" s="216">
        <v>1</v>
      </c>
      <c r="N66" s="216">
        <v>1</v>
      </c>
      <c r="O66" s="216"/>
      <c r="P66" s="216"/>
      <c r="Q66" s="216"/>
      <c r="R66" s="216">
        <v>260</v>
      </c>
      <c r="S66" s="216">
        <v>260</v>
      </c>
      <c r="T66" s="216"/>
      <c r="U66" s="216"/>
      <c r="V66" s="216">
        <f>42+14.2</f>
        <v>56.2</v>
      </c>
      <c r="W66" s="216">
        <f>174.5*2</f>
        <v>349</v>
      </c>
      <c r="X66" s="216"/>
    </row>
    <row r="67" spans="1:24" s="217" customFormat="1" ht="20" customHeight="1" x14ac:dyDescent="0.35">
      <c r="A67" s="208">
        <v>66</v>
      </c>
      <c r="B67" s="209" t="s">
        <v>382</v>
      </c>
      <c r="C67" s="209" t="s">
        <v>382</v>
      </c>
      <c r="D67" s="209" t="s">
        <v>259</v>
      </c>
      <c r="E67" s="213" t="s">
        <v>441</v>
      </c>
      <c r="F67" s="221">
        <v>5050</v>
      </c>
      <c r="G67" s="213" t="s">
        <v>390</v>
      </c>
      <c r="H67" s="214" t="s">
        <v>254</v>
      </c>
      <c r="I67" s="220" t="s">
        <v>442</v>
      </c>
      <c r="J67" s="215" t="s">
        <v>256</v>
      </c>
      <c r="K67" s="215" t="s">
        <v>257</v>
      </c>
      <c r="L67" s="216">
        <v>450</v>
      </c>
      <c r="M67" s="216"/>
      <c r="N67" s="216">
        <v>1</v>
      </c>
      <c r="O67" s="216"/>
      <c r="P67" s="216"/>
      <c r="Q67" s="216"/>
      <c r="R67" s="216">
        <v>260</v>
      </c>
      <c r="S67" s="216">
        <v>260</v>
      </c>
      <c r="T67" s="216"/>
      <c r="U67" s="216">
        <v>1</v>
      </c>
      <c r="V67" s="216"/>
      <c r="W67" s="216">
        <v>103</v>
      </c>
      <c r="X67" s="216"/>
    </row>
    <row r="68" spans="1:24" s="217" customFormat="1" ht="20" customHeight="1" x14ac:dyDescent="0.35">
      <c r="A68" s="208">
        <v>67</v>
      </c>
      <c r="B68" s="209" t="s">
        <v>382</v>
      </c>
      <c r="C68" s="209" t="s">
        <v>250</v>
      </c>
      <c r="D68" s="209" t="s">
        <v>259</v>
      </c>
      <c r="E68" s="211" t="s">
        <v>443</v>
      </c>
      <c r="F68" s="218">
        <v>3036</v>
      </c>
      <c r="G68" s="213" t="s">
        <v>420</v>
      </c>
      <c r="H68" s="214" t="s">
        <v>254</v>
      </c>
      <c r="I68" s="216" t="s">
        <v>444</v>
      </c>
      <c r="J68" s="213" t="s">
        <v>256</v>
      </c>
      <c r="K68" s="213" t="s">
        <v>257</v>
      </c>
      <c r="L68" s="216">
        <v>900</v>
      </c>
      <c r="M68" s="216"/>
      <c r="N68" s="216">
        <v>1</v>
      </c>
      <c r="O68" s="216">
        <v>2080</v>
      </c>
      <c r="P68" s="216"/>
      <c r="Q68" s="216"/>
      <c r="R68" s="216">
        <v>260</v>
      </c>
      <c r="S68" s="216">
        <v>190</v>
      </c>
      <c r="T68" s="216"/>
      <c r="U68" s="216">
        <v>1</v>
      </c>
      <c r="V68" s="216">
        <v>120</v>
      </c>
      <c r="W68" s="216"/>
      <c r="X68" s="216"/>
    </row>
    <row r="69" spans="1:24" s="217" customFormat="1" ht="20" customHeight="1" x14ac:dyDescent="0.35">
      <c r="A69" s="208">
        <v>68</v>
      </c>
      <c r="B69" s="209" t="s">
        <v>382</v>
      </c>
      <c r="C69" s="209" t="s">
        <v>382</v>
      </c>
      <c r="D69" s="209" t="s">
        <v>259</v>
      </c>
      <c r="E69" s="214" t="s">
        <v>445</v>
      </c>
      <c r="F69" s="219"/>
      <c r="G69" s="214" t="s">
        <v>400</v>
      </c>
      <c r="H69" s="214" t="s">
        <v>254</v>
      </c>
      <c r="I69" s="220" t="s">
        <v>446</v>
      </c>
      <c r="J69" s="215" t="s">
        <v>256</v>
      </c>
      <c r="K69" s="215" t="s">
        <v>257</v>
      </c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</row>
    <row r="70" spans="1:24" s="217" customFormat="1" ht="20" customHeight="1" x14ac:dyDescent="0.35">
      <c r="A70" s="208">
        <v>69</v>
      </c>
      <c r="B70" s="209" t="s">
        <v>382</v>
      </c>
      <c r="C70" s="209" t="s">
        <v>382</v>
      </c>
      <c r="D70" s="209" t="s">
        <v>259</v>
      </c>
      <c r="E70" s="213" t="s">
        <v>447</v>
      </c>
      <c r="F70" s="221">
        <v>1039</v>
      </c>
      <c r="G70" s="213" t="s">
        <v>395</v>
      </c>
      <c r="H70" s="214" t="s">
        <v>254</v>
      </c>
      <c r="I70" s="209" t="s">
        <v>448</v>
      </c>
      <c r="J70" s="215" t="s">
        <v>256</v>
      </c>
      <c r="K70" s="215" t="s">
        <v>257</v>
      </c>
      <c r="L70" s="216">
        <v>450</v>
      </c>
      <c r="M70" s="216"/>
      <c r="N70" s="216">
        <v>1</v>
      </c>
      <c r="O70" s="216"/>
      <c r="P70" s="216"/>
      <c r="Q70" s="216"/>
      <c r="R70" s="216"/>
      <c r="S70" s="216"/>
      <c r="T70" s="216"/>
      <c r="U70" s="216"/>
      <c r="V70" s="216">
        <v>200</v>
      </c>
      <c r="W70" s="216">
        <v>349</v>
      </c>
      <c r="X70" s="216"/>
    </row>
    <row r="71" spans="1:24" s="217" customFormat="1" ht="20" customHeight="1" x14ac:dyDescent="0.35">
      <c r="A71" s="208">
        <v>70</v>
      </c>
      <c r="B71" s="209" t="s">
        <v>382</v>
      </c>
      <c r="C71" s="209" t="s">
        <v>382</v>
      </c>
      <c r="D71" s="209" t="s">
        <v>282</v>
      </c>
      <c r="E71" s="214" t="s">
        <v>449</v>
      </c>
      <c r="F71" s="219">
        <v>1046</v>
      </c>
      <c r="G71" s="213" t="s">
        <v>450</v>
      </c>
      <c r="H71" s="214" t="s">
        <v>254</v>
      </c>
      <c r="I71" s="239" t="s">
        <v>451</v>
      </c>
      <c r="J71" s="213" t="s">
        <v>256</v>
      </c>
      <c r="K71" s="232" t="s">
        <v>359</v>
      </c>
      <c r="L71" s="216">
        <v>450</v>
      </c>
      <c r="M71" s="216">
        <v>1</v>
      </c>
      <c r="N71" s="216">
        <v>1</v>
      </c>
      <c r="O71" s="216"/>
      <c r="P71" s="216"/>
      <c r="Q71" s="216"/>
      <c r="R71" s="216"/>
      <c r="S71" s="216"/>
      <c r="T71" s="216"/>
      <c r="U71" s="216"/>
      <c r="V71" s="216"/>
      <c r="W71" s="216"/>
      <c r="X71" s="216"/>
    </row>
    <row r="72" spans="1:24" s="217" customFormat="1" ht="20" customHeight="1" x14ac:dyDescent="0.35">
      <c r="A72" s="208">
        <v>71</v>
      </c>
      <c r="B72" s="209" t="s">
        <v>382</v>
      </c>
      <c r="C72" s="209" t="s">
        <v>382</v>
      </c>
      <c r="D72" s="209" t="s">
        <v>259</v>
      </c>
      <c r="E72" s="214" t="s">
        <v>452</v>
      </c>
      <c r="F72" s="219"/>
      <c r="G72" s="214" t="s">
        <v>400</v>
      </c>
      <c r="H72" s="214" t="s">
        <v>254</v>
      </c>
      <c r="I72" s="220" t="s">
        <v>453</v>
      </c>
      <c r="J72" s="215" t="s">
        <v>256</v>
      </c>
      <c r="K72" s="215" t="s">
        <v>257</v>
      </c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</row>
    <row r="73" spans="1:24" s="217" customFormat="1" ht="20" customHeight="1" x14ac:dyDescent="0.35">
      <c r="A73" s="208">
        <v>72</v>
      </c>
      <c r="B73" s="209" t="s">
        <v>382</v>
      </c>
      <c r="C73" s="209" t="s">
        <v>382</v>
      </c>
      <c r="D73" s="209" t="s">
        <v>259</v>
      </c>
      <c r="E73" s="213" t="s">
        <v>454</v>
      </c>
      <c r="F73" s="221"/>
      <c r="G73" s="214" t="s">
        <v>400</v>
      </c>
      <c r="H73" s="214" t="s">
        <v>254</v>
      </c>
      <c r="I73" s="208" t="s">
        <v>455</v>
      </c>
      <c r="J73" s="215" t="s">
        <v>256</v>
      </c>
      <c r="K73" s="215" t="s">
        <v>257</v>
      </c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16"/>
    </row>
    <row r="74" spans="1:24" s="217" customFormat="1" ht="20" customHeight="1" x14ac:dyDescent="0.35">
      <c r="A74" s="208">
        <v>73</v>
      </c>
      <c r="B74" s="209" t="s">
        <v>382</v>
      </c>
      <c r="C74" s="209" t="s">
        <v>250</v>
      </c>
      <c r="D74" s="210" t="s">
        <v>456</v>
      </c>
      <c r="E74" s="211" t="s">
        <v>457</v>
      </c>
      <c r="F74" s="218"/>
      <c r="G74" s="214" t="s">
        <v>400</v>
      </c>
      <c r="H74" s="214" t="s">
        <v>254</v>
      </c>
      <c r="I74" s="208"/>
      <c r="J74" s="213" t="s">
        <v>256</v>
      </c>
      <c r="K74" s="215" t="s">
        <v>257</v>
      </c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</row>
    <row r="75" spans="1:24" s="217" customFormat="1" ht="20" customHeight="1" x14ac:dyDescent="0.35">
      <c r="A75" s="208">
        <v>74</v>
      </c>
      <c r="B75" s="222" t="s">
        <v>382</v>
      </c>
      <c r="C75" s="222" t="s">
        <v>250</v>
      </c>
      <c r="D75" s="222" t="s">
        <v>275</v>
      </c>
      <c r="E75" s="223" t="s">
        <v>458</v>
      </c>
      <c r="F75" s="223"/>
      <c r="G75" s="223"/>
      <c r="H75" s="224"/>
      <c r="I75" s="225"/>
      <c r="J75" s="226" t="s">
        <v>256</v>
      </c>
      <c r="K75" s="226" t="s">
        <v>257</v>
      </c>
      <c r="L75" s="225"/>
      <c r="M75" s="225"/>
      <c r="N75" s="225"/>
      <c r="O75" s="225"/>
      <c r="P75" s="225"/>
      <c r="Q75" s="225"/>
      <c r="R75" s="225"/>
      <c r="S75" s="225"/>
      <c r="T75" s="225"/>
      <c r="U75" s="216"/>
      <c r="V75" s="216"/>
      <c r="W75" s="216"/>
      <c r="X75" s="216"/>
    </row>
    <row r="76" spans="1:24" s="217" customFormat="1" ht="20" customHeight="1" x14ac:dyDescent="0.35">
      <c r="A76" s="208">
        <v>75</v>
      </c>
      <c r="B76" s="222" t="s">
        <v>382</v>
      </c>
      <c r="C76" s="222" t="s">
        <v>250</v>
      </c>
      <c r="D76" s="222" t="s">
        <v>275</v>
      </c>
      <c r="E76" s="224" t="s">
        <v>459</v>
      </c>
      <c r="F76" s="224"/>
      <c r="G76" s="223"/>
      <c r="H76" s="224" t="s">
        <v>254</v>
      </c>
      <c r="I76" s="225" t="s">
        <v>460</v>
      </c>
      <c r="J76" s="226" t="s">
        <v>256</v>
      </c>
      <c r="K76" s="226" t="s">
        <v>257</v>
      </c>
      <c r="L76" s="225"/>
      <c r="M76" s="225"/>
      <c r="N76" s="225"/>
      <c r="O76" s="225"/>
      <c r="P76" s="225">
        <v>171</v>
      </c>
      <c r="Q76" s="225"/>
      <c r="R76" s="225"/>
      <c r="S76" s="225"/>
      <c r="T76" s="225"/>
      <c r="U76" s="216"/>
      <c r="V76" s="216"/>
      <c r="W76" s="216"/>
      <c r="X76" s="216"/>
    </row>
    <row r="77" spans="1:24" s="217" customFormat="1" ht="20" customHeight="1" x14ac:dyDescent="0.35">
      <c r="A77" s="208">
        <v>76</v>
      </c>
      <c r="B77" s="222" t="s">
        <v>382</v>
      </c>
      <c r="C77" s="222" t="s">
        <v>250</v>
      </c>
      <c r="D77" s="222" t="s">
        <v>259</v>
      </c>
      <c r="E77" s="223" t="s">
        <v>461</v>
      </c>
      <c r="F77" s="223"/>
      <c r="G77" s="223"/>
      <c r="H77" s="224" t="s">
        <v>254</v>
      </c>
      <c r="I77" s="225" t="s">
        <v>462</v>
      </c>
      <c r="J77" s="223" t="s">
        <v>256</v>
      </c>
      <c r="K77" s="223" t="s">
        <v>257</v>
      </c>
      <c r="L77" s="225"/>
      <c r="M77" s="225"/>
      <c r="N77" s="225"/>
      <c r="O77" s="225"/>
      <c r="P77" s="225">
        <v>414</v>
      </c>
      <c r="Q77" s="225"/>
      <c r="R77" s="225"/>
      <c r="S77" s="225"/>
      <c r="T77" s="225"/>
      <c r="U77" s="216"/>
      <c r="V77" s="216"/>
      <c r="W77" s="216"/>
      <c r="X77" s="216"/>
    </row>
    <row r="78" spans="1:24" s="217" customFormat="1" ht="20" customHeight="1" x14ac:dyDescent="0.35">
      <c r="A78" s="208">
        <v>77</v>
      </c>
      <c r="B78" s="209" t="s">
        <v>463</v>
      </c>
      <c r="C78" s="209" t="s">
        <v>463</v>
      </c>
      <c r="D78" s="209" t="s">
        <v>259</v>
      </c>
      <c r="E78" s="211" t="s">
        <v>464</v>
      </c>
      <c r="F78" s="218">
        <v>2061</v>
      </c>
      <c r="G78" s="213" t="s">
        <v>465</v>
      </c>
      <c r="H78" s="211" t="s">
        <v>254</v>
      </c>
      <c r="I78" s="208" t="s">
        <v>466</v>
      </c>
      <c r="J78" s="215" t="s">
        <v>256</v>
      </c>
      <c r="K78" s="215" t="s">
        <v>257</v>
      </c>
      <c r="L78" s="216">
        <v>450</v>
      </c>
      <c r="M78" s="216">
        <v>1</v>
      </c>
      <c r="N78" s="216">
        <v>1</v>
      </c>
      <c r="O78" s="216"/>
      <c r="P78" s="216"/>
      <c r="Q78" s="216"/>
      <c r="R78" s="216">
        <v>380</v>
      </c>
      <c r="S78" s="216">
        <v>380</v>
      </c>
      <c r="T78" s="216"/>
      <c r="U78" s="216">
        <v>1</v>
      </c>
      <c r="V78" s="216">
        <v>124</v>
      </c>
      <c r="W78" s="216">
        <v>458</v>
      </c>
      <c r="X78" s="216"/>
    </row>
    <row r="79" spans="1:24" s="217" customFormat="1" ht="20" customHeight="1" x14ac:dyDescent="0.35">
      <c r="A79" s="208">
        <v>78</v>
      </c>
      <c r="B79" s="209" t="s">
        <v>463</v>
      </c>
      <c r="C79" s="209" t="s">
        <v>250</v>
      </c>
      <c r="D79" s="210" t="s">
        <v>251</v>
      </c>
      <c r="E79" s="211" t="s">
        <v>467</v>
      </c>
      <c r="F79" s="218">
        <v>1047</v>
      </c>
      <c r="G79" s="213" t="s">
        <v>468</v>
      </c>
      <c r="H79" s="211" t="s">
        <v>254</v>
      </c>
      <c r="I79" s="208" t="s">
        <v>469</v>
      </c>
      <c r="J79" s="215" t="s">
        <v>256</v>
      </c>
      <c r="K79" s="215" t="s">
        <v>257</v>
      </c>
      <c r="L79" s="216">
        <v>900</v>
      </c>
      <c r="M79" s="216" t="s">
        <v>258</v>
      </c>
      <c r="N79" s="216"/>
      <c r="O79" s="216">
        <v>980</v>
      </c>
      <c r="P79" s="216"/>
      <c r="Q79" s="216"/>
      <c r="R79" s="216"/>
      <c r="S79" s="216"/>
      <c r="T79" s="216"/>
      <c r="U79" s="216">
        <v>1</v>
      </c>
      <c r="V79" s="216">
        <v>119.85</v>
      </c>
      <c r="W79" s="216">
        <v>727.5</v>
      </c>
      <c r="X79" s="216"/>
    </row>
    <row r="80" spans="1:24" s="217" customFormat="1" ht="20" customHeight="1" x14ac:dyDescent="0.35">
      <c r="A80" s="208">
        <v>79</v>
      </c>
      <c r="B80" s="209" t="s">
        <v>463</v>
      </c>
      <c r="C80" s="209" t="s">
        <v>463</v>
      </c>
      <c r="D80" s="209" t="s">
        <v>282</v>
      </c>
      <c r="E80" s="214" t="s">
        <v>470</v>
      </c>
      <c r="F80" s="219">
        <v>2046</v>
      </c>
      <c r="G80" s="213" t="s">
        <v>471</v>
      </c>
      <c r="H80" s="211" t="s">
        <v>262</v>
      </c>
      <c r="I80" s="209" t="s">
        <v>472</v>
      </c>
      <c r="J80" s="215" t="s">
        <v>256</v>
      </c>
      <c r="K80" s="215" t="s">
        <v>257</v>
      </c>
      <c r="L80" s="216">
        <v>450</v>
      </c>
      <c r="M80" s="216"/>
      <c r="N80" s="216">
        <v>1</v>
      </c>
      <c r="O80" s="216"/>
      <c r="P80" s="216"/>
      <c r="Q80" s="216"/>
      <c r="R80" s="216"/>
      <c r="S80" s="216"/>
      <c r="T80" s="216"/>
      <c r="U80" s="216"/>
      <c r="V80" s="216"/>
      <c r="W80" s="216"/>
      <c r="X80" s="216"/>
    </row>
    <row r="81" spans="1:24" s="217" customFormat="1" ht="20" customHeight="1" x14ac:dyDescent="0.35">
      <c r="A81" s="208">
        <v>80</v>
      </c>
      <c r="B81" s="209" t="s">
        <v>463</v>
      </c>
      <c r="C81" s="209" t="s">
        <v>463</v>
      </c>
      <c r="D81" s="209" t="s">
        <v>259</v>
      </c>
      <c r="E81" s="211" t="s">
        <v>473</v>
      </c>
      <c r="F81" s="218">
        <v>3048</v>
      </c>
      <c r="G81" s="213" t="s">
        <v>474</v>
      </c>
      <c r="H81" s="211" t="s">
        <v>254</v>
      </c>
      <c r="I81" s="241" t="s">
        <v>475</v>
      </c>
      <c r="J81" s="215" t="s">
        <v>256</v>
      </c>
      <c r="K81" s="215" t="s">
        <v>257</v>
      </c>
      <c r="L81" s="216">
        <v>450</v>
      </c>
      <c r="M81" s="216">
        <v>1</v>
      </c>
      <c r="N81" s="216">
        <v>1</v>
      </c>
      <c r="O81" s="216">
        <v>1460</v>
      </c>
      <c r="P81" s="216"/>
      <c r="Q81" s="216"/>
      <c r="R81" s="216"/>
      <c r="S81" s="216">
        <v>260</v>
      </c>
      <c r="T81" s="216"/>
      <c r="U81" s="216">
        <v>1</v>
      </c>
      <c r="V81" s="216">
        <v>197.52</v>
      </c>
      <c r="W81" s="216"/>
      <c r="X81" s="216"/>
    </row>
    <row r="82" spans="1:24" s="217" customFormat="1" ht="20" customHeight="1" x14ac:dyDescent="0.35">
      <c r="A82" s="208">
        <v>81</v>
      </c>
      <c r="B82" s="209" t="s">
        <v>463</v>
      </c>
      <c r="C82" s="209" t="s">
        <v>463</v>
      </c>
      <c r="D82" s="209" t="s">
        <v>259</v>
      </c>
      <c r="E82" s="211" t="s">
        <v>476</v>
      </c>
      <c r="F82" s="218">
        <v>3026</v>
      </c>
      <c r="G82" s="213" t="s">
        <v>477</v>
      </c>
      <c r="H82" s="211" t="s">
        <v>254</v>
      </c>
      <c r="I82" s="241" t="s">
        <v>478</v>
      </c>
      <c r="J82" s="215" t="s">
        <v>256</v>
      </c>
      <c r="K82" s="215" t="s">
        <v>257</v>
      </c>
      <c r="L82" s="216">
        <v>450</v>
      </c>
      <c r="M82" s="216">
        <v>1</v>
      </c>
      <c r="N82" s="216">
        <v>1</v>
      </c>
      <c r="O82" s="216"/>
      <c r="P82" s="216"/>
      <c r="Q82" s="216"/>
      <c r="R82" s="216"/>
      <c r="S82" s="216"/>
      <c r="T82" s="216"/>
      <c r="U82" s="216">
        <v>1</v>
      </c>
      <c r="V82" s="216">
        <v>173.46</v>
      </c>
      <c r="W82" s="216">
        <v>458</v>
      </c>
      <c r="X82" s="216"/>
    </row>
    <row r="83" spans="1:24" s="217" customFormat="1" ht="20" customHeight="1" x14ac:dyDescent="0.35">
      <c r="A83" s="208">
        <v>82</v>
      </c>
      <c r="B83" s="209" t="s">
        <v>463</v>
      </c>
      <c r="C83" s="209" t="s">
        <v>250</v>
      </c>
      <c r="D83" s="209" t="s">
        <v>259</v>
      </c>
      <c r="E83" s="211" t="s">
        <v>479</v>
      </c>
      <c r="F83" s="218">
        <v>1010</v>
      </c>
      <c r="G83" s="213" t="s">
        <v>480</v>
      </c>
      <c r="H83" s="211" t="s">
        <v>254</v>
      </c>
      <c r="I83" s="209" t="s">
        <v>481</v>
      </c>
      <c r="J83" s="215" t="s">
        <v>256</v>
      </c>
      <c r="K83" s="215" t="s">
        <v>257</v>
      </c>
      <c r="L83" s="216">
        <v>450</v>
      </c>
      <c r="M83" s="216">
        <v>1</v>
      </c>
      <c r="N83" s="216">
        <v>1</v>
      </c>
      <c r="O83" s="216">
        <v>1870</v>
      </c>
      <c r="P83" s="216"/>
      <c r="Q83" s="216"/>
      <c r="R83" s="216">
        <v>380</v>
      </c>
      <c r="S83" s="216">
        <v>260</v>
      </c>
      <c r="T83" s="216"/>
      <c r="U83" s="216">
        <v>1</v>
      </c>
      <c r="V83" s="216">
        <v>287.23</v>
      </c>
      <c r="W83" s="216"/>
      <c r="X83" s="216"/>
    </row>
    <row r="84" spans="1:24" s="217" customFormat="1" ht="20" customHeight="1" x14ac:dyDescent="0.35">
      <c r="A84" s="208">
        <v>83</v>
      </c>
      <c r="B84" s="209" t="s">
        <v>463</v>
      </c>
      <c r="C84" s="209" t="s">
        <v>463</v>
      </c>
      <c r="D84" s="209" t="s">
        <v>259</v>
      </c>
      <c r="E84" s="213" t="s">
        <v>482</v>
      </c>
      <c r="F84" s="221">
        <v>2069</v>
      </c>
      <c r="G84" s="213" t="s">
        <v>483</v>
      </c>
      <c r="H84" s="214" t="s">
        <v>254</v>
      </c>
      <c r="I84" s="220" t="s">
        <v>484</v>
      </c>
      <c r="J84" s="215" t="s">
        <v>256</v>
      </c>
      <c r="K84" s="215" t="s">
        <v>257</v>
      </c>
      <c r="L84" s="216">
        <v>450</v>
      </c>
      <c r="M84" s="216">
        <v>1</v>
      </c>
      <c r="N84" s="216">
        <v>1</v>
      </c>
      <c r="O84" s="216"/>
      <c r="P84" s="216"/>
      <c r="Q84" s="216"/>
      <c r="R84" s="216"/>
      <c r="S84" s="216"/>
      <c r="T84" s="216"/>
      <c r="U84" s="216">
        <v>1</v>
      </c>
      <c r="V84" s="216">
        <v>310</v>
      </c>
      <c r="W84" s="216">
        <v>349</v>
      </c>
      <c r="X84" s="216"/>
    </row>
    <row r="85" spans="1:24" s="217" customFormat="1" ht="20" customHeight="1" x14ac:dyDescent="0.35">
      <c r="A85" s="208">
        <v>84</v>
      </c>
      <c r="B85" s="232" t="s">
        <v>463</v>
      </c>
      <c r="C85" s="232" t="s">
        <v>463</v>
      </c>
      <c r="D85" s="232" t="s">
        <v>259</v>
      </c>
      <c r="E85" s="242" t="s">
        <v>485</v>
      </c>
      <c r="F85" s="243">
        <v>1018</v>
      </c>
      <c r="G85" s="213" t="s">
        <v>486</v>
      </c>
      <c r="H85" s="244" t="s">
        <v>254</v>
      </c>
      <c r="I85" s="216" t="s">
        <v>487</v>
      </c>
      <c r="J85" s="245" t="s">
        <v>256</v>
      </c>
      <c r="K85" s="245" t="s">
        <v>257</v>
      </c>
      <c r="L85" s="216">
        <v>450</v>
      </c>
      <c r="M85" s="216">
        <v>1</v>
      </c>
      <c r="N85" s="216">
        <v>1</v>
      </c>
      <c r="O85" s="216">
        <v>1420</v>
      </c>
      <c r="P85" s="216"/>
      <c r="Q85" s="216"/>
      <c r="R85" s="216"/>
      <c r="S85" s="216"/>
      <c r="T85" s="216"/>
      <c r="U85" s="216">
        <v>1</v>
      </c>
      <c r="V85" s="216">
        <v>272.10000000000002</v>
      </c>
      <c r="W85" s="216"/>
      <c r="X85" s="216"/>
    </row>
    <row r="86" spans="1:24" s="217" customFormat="1" ht="20" customHeight="1" x14ac:dyDescent="0.35">
      <c r="A86" s="208">
        <v>85</v>
      </c>
      <c r="B86" s="232" t="s">
        <v>463</v>
      </c>
      <c r="C86" s="232" t="s">
        <v>463</v>
      </c>
      <c r="D86" s="232" t="s">
        <v>259</v>
      </c>
      <c r="E86" s="242" t="s">
        <v>488</v>
      </c>
      <c r="F86" s="243">
        <v>1090</v>
      </c>
      <c r="G86" s="213" t="s">
        <v>489</v>
      </c>
      <c r="H86" s="244" t="s">
        <v>254</v>
      </c>
      <c r="I86" s="216" t="s">
        <v>490</v>
      </c>
      <c r="J86" s="245" t="s">
        <v>256</v>
      </c>
      <c r="K86" s="245" t="s">
        <v>257</v>
      </c>
      <c r="L86" s="216">
        <v>450</v>
      </c>
      <c r="M86" s="216">
        <v>1</v>
      </c>
      <c r="N86" s="216">
        <v>1</v>
      </c>
      <c r="O86" s="216">
        <v>1420</v>
      </c>
      <c r="P86" s="216"/>
      <c r="Q86" s="216"/>
      <c r="R86" s="216">
        <v>380</v>
      </c>
      <c r="S86" s="216">
        <v>380</v>
      </c>
      <c r="T86" s="216"/>
      <c r="U86" s="216">
        <v>1</v>
      </c>
      <c r="V86" s="216">
        <v>285.8</v>
      </c>
      <c r="W86" s="216"/>
      <c r="X86" s="216"/>
    </row>
    <row r="87" spans="1:24" s="217" customFormat="1" ht="20" customHeight="1" x14ac:dyDescent="0.35">
      <c r="A87" s="208">
        <v>86</v>
      </c>
      <c r="B87" s="232" t="s">
        <v>463</v>
      </c>
      <c r="C87" s="232" t="s">
        <v>463</v>
      </c>
      <c r="D87" s="232" t="s">
        <v>259</v>
      </c>
      <c r="E87" s="242" t="s">
        <v>491</v>
      </c>
      <c r="F87" s="243">
        <v>1090</v>
      </c>
      <c r="G87" s="213" t="s">
        <v>492</v>
      </c>
      <c r="H87" s="244" t="s">
        <v>254</v>
      </c>
      <c r="I87" s="216" t="s">
        <v>493</v>
      </c>
      <c r="J87" s="245" t="s">
        <v>256</v>
      </c>
      <c r="K87" s="245" t="s">
        <v>257</v>
      </c>
      <c r="L87" s="216">
        <v>450</v>
      </c>
      <c r="M87" s="216">
        <v>1</v>
      </c>
      <c r="N87" s="216">
        <v>1</v>
      </c>
      <c r="O87" s="216">
        <v>1420</v>
      </c>
      <c r="P87" s="216"/>
      <c r="Q87" s="216"/>
      <c r="R87" s="216"/>
      <c r="S87" s="216"/>
      <c r="T87" s="216"/>
      <c r="U87" s="216">
        <v>1</v>
      </c>
      <c r="V87" s="216">
        <v>97.6</v>
      </c>
      <c r="W87" s="216"/>
      <c r="X87" s="216"/>
    </row>
    <row r="88" spans="1:24" s="217" customFormat="1" ht="20" customHeight="1" x14ac:dyDescent="0.35">
      <c r="A88" s="208">
        <v>87</v>
      </c>
      <c r="B88" s="209" t="s">
        <v>463</v>
      </c>
      <c r="C88" s="209" t="s">
        <v>250</v>
      </c>
      <c r="D88" s="209" t="s">
        <v>259</v>
      </c>
      <c r="E88" s="237" t="s">
        <v>494</v>
      </c>
      <c r="F88" s="246">
        <v>1070</v>
      </c>
      <c r="G88" s="213" t="s">
        <v>495</v>
      </c>
      <c r="H88" s="211" t="s">
        <v>254</v>
      </c>
      <c r="I88" s="220" t="s">
        <v>496</v>
      </c>
      <c r="J88" s="215" t="s">
        <v>256</v>
      </c>
      <c r="K88" s="215" t="s">
        <v>257</v>
      </c>
      <c r="L88" s="216">
        <v>450</v>
      </c>
      <c r="M88" s="216"/>
      <c r="N88" s="216">
        <v>1</v>
      </c>
      <c r="O88" s="216">
        <v>1910</v>
      </c>
      <c r="P88" s="216"/>
      <c r="Q88" s="216"/>
      <c r="R88" s="216"/>
      <c r="S88" s="216"/>
      <c r="T88" s="216"/>
      <c r="U88" s="216">
        <v>1</v>
      </c>
      <c r="V88" s="216">
        <v>104</v>
      </c>
      <c r="W88" s="216"/>
      <c r="X88" s="216"/>
    </row>
    <row r="89" spans="1:24" s="217" customFormat="1" ht="20" customHeight="1" x14ac:dyDescent="0.35">
      <c r="A89" s="208">
        <v>88</v>
      </c>
      <c r="B89" s="209" t="s">
        <v>463</v>
      </c>
      <c r="C89" s="209" t="s">
        <v>463</v>
      </c>
      <c r="D89" s="209" t="s">
        <v>259</v>
      </c>
      <c r="E89" s="211" t="s">
        <v>497</v>
      </c>
      <c r="F89" s="218">
        <v>2089</v>
      </c>
      <c r="G89" s="213" t="s">
        <v>498</v>
      </c>
      <c r="H89" s="211" t="s">
        <v>254</v>
      </c>
      <c r="I89" s="208" t="s">
        <v>499</v>
      </c>
      <c r="J89" s="215" t="s">
        <v>256</v>
      </c>
      <c r="K89" s="215" t="s">
        <v>257</v>
      </c>
      <c r="L89" s="216">
        <v>450</v>
      </c>
      <c r="M89" s="216">
        <v>1</v>
      </c>
      <c r="N89" s="216">
        <v>1</v>
      </c>
      <c r="O89" s="216"/>
      <c r="P89" s="216"/>
      <c r="Q89" s="216"/>
      <c r="R89" s="216"/>
      <c r="S89" s="216"/>
      <c r="T89" s="216"/>
      <c r="U89" s="216">
        <v>1</v>
      </c>
      <c r="V89" s="216">
        <v>345.96</v>
      </c>
      <c r="W89" s="216">
        <v>458</v>
      </c>
      <c r="X89" s="216"/>
    </row>
    <row r="90" spans="1:24" s="217" customFormat="1" ht="20" customHeight="1" x14ac:dyDescent="0.35">
      <c r="A90" s="208">
        <v>89</v>
      </c>
      <c r="B90" s="209" t="s">
        <v>463</v>
      </c>
      <c r="C90" s="209" t="s">
        <v>463</v>
      </c>
      <c r="D90" s="209" t="s">
        <v>259</v>
      </c>
      <c r="E90" s="211" t="s">
        <v>500</v>
      </c>
      <c r="F90" s="218">
        <v>2089</v>
      </c>
      <c r="G90" s="213" t="s">
        <v>498</v>
      </c>
      <c r="H90" s="211" t="s">
        <v>254</v>
      </c>
      <c r="I90" s="208" t="s">
        <v>501</v>
      </c>
      <c r="J90" s="215" t="s">
        <v>256</v>
      </c>
      <c r="K90" s="215" t="s">
        <v>257</v>
      </c>
      <c r="L90" s="216">
        <v>450</v>
      </c>
      <c r="M90" s="216">
        <v>1</v>
      </c>
      <c r="N90" s="216">
        <v>1</v>
      </c>
      <c r="O90" s="216"/>
      <c r="P90" s="216"/>
      <c r="Q90" s="216"/>
      <c r="R90" s="216"/>
      <c r="S90" s="216"/>
      <c r="T90" s="216"/>
      <c r="U90" s="216">
        <v>1</v>
      </c>
      <c r="V90" s="216"/>
      <c r="W90" s="216">
        <v>458</v>
      </c>
      <c r="X90" s="216"/>
    </row>
    <row r="91" spans="1:24" s="217" customFormat="1" ht="20" customHeight="1" x14ac:dyDescent="0.35">
      <c r="A91" s="208">
        <v>90</v>
      </c>
      <c r="B91" s="209" t="s">
        <v>463</v>
      </c>
      <c r="C91" s="209" t="s">
        <v>463</v>
      </c>
      <c r="D91" s="209" t="s">
        <v>259</v>
      </c>
      <c r="E91" s="211" t="s">
        <v>502</v>
      </c>
      <c r="F91" s="218">
        <v>3048</v>
      </c>
      <c r="G91" s="213" t="s">
        <v>503</v>
      </c>
      <c r="H91" s="211" t="s">
        <v>254</v>
      </c>
      <c r="I91" s="241" t="s">
        <v>504</v>
      </c>
      <c r="J91" s="215" t="s">
        <v>256</v>
      </c>
      <c r="K91" s="215" t="s">
        <v>257</v>
      </c>
      <c r="L91" s="216">
        <v>450</v>
      </c>
      <c r="M91" s="216">
        <v>1</v>
      </c>
      <c r="N91" s="216">
        <v>1</v>
      </c>
      <c r="O91" s="216">
        <v>1460</v>
      </c>
      <c r="P91" s="216"/>
      <c r="Q91" s="216"/>
      <c r="R91" s="216">
        <v>260</v>
      </c>
      <c r="S91" s="216"/>
      <c r="T91" s="216"/>
      <c r="U91" s="216">
        <v>1</v>
      </c>
      <c r="V91" s="216"/>
      <c r="W91" s="216"/>
      <c r="X91" s="216"/>
    </row>
    <row r="92" spans="1:24" s="217" customFormat="1" ht="20" customHeight="1" x14ac:dyDescent="0.35">
      <c r="A92" s="208">
        <v>91</v>
      </c>
      <c r="B92" s="209" t="s">
        <v>463</v>
      </c>
      <c r="C92" s="209" t="s">
        <v>463</v>
      </c>
      <c r="D92" s="209" t="s">
        <v>282</v>
      </c>
      <c r="E92" s="211" t="s">
        <v>505</v>
      </c>
      <c r="F92" s="218">
        <v>2010</v>
      </c>
      <c r="G92" s="213" t="s">
        <v>506</v>
      </c>
      <c r="H92" s="211" t="s">
        <v>254</v>
      </c>
      <c r="I92" s="208" t="s">
        <v>507</v>
      </c>
      <c r="J92" s="215" t="s">
        <v>256</v>
      </c>
      <c r="K92" s="215" t="s">
        <v>257</v>
      </c>
      <c r="L92" s="216">
        <v>450</v>
      </c>
      <c r="M92" s="216">
        <v>1</v>
      </c>
      <c r="N92" s="216">
        <v>1</v>
      </c>
      <c r="O92" s="216"/>
      <c r="P92" s="216"/>
      <c r="Q92" s="216"/>
      <c r="R92" s="216"/>
      <c r="S92" s="216">
        <v>76</v>
      </c>
      <c r="T92" s="216"/>
      <c r="U92" s="216"/>
      <c r="V92" s="216"/>
      <c r="W92" s="216"/>
      <c r="X92" s="216"/>
    </row>
    <row r="93" spans="1:24" s="217" customFormat="1" ht="20" customHeight="1" x14ac:dyDescent="0.35">
      <c r="A93" s="208">
        <v>92</v>
      </c>
      <c r="B93" s="209" t="s">
        <v>463</v>
      </c>
      <c r="C93" s="209" t="s">
        <v>250</v>
      </c>
      <c r="D93" s="209" t="s">
        <v>259</v>
      </c>
      <c r="E93" s="211" t="s">
        <v>508</v>
      </c>
      <c r="F93" s="218">
        <v>2036</v>
      </c>
      <c r="G93" s="213" t="s">
        <v>509</v>
      </c>
      <c r="H93" s="211" t="s">
        <v>254</v>
      </c>
      <c r="I93" s="208" t="s">
        <v>510</v>
      </c>
      <c r="J93" s="215" t="s">
        <v>256</v>
      </c>
      <c r="K93" s="215" t="s">
        <v>257</v>
      </c>
      <c r="L93" s="216">
        <v>450</v>
      </c>
      <c r="M93" s="216" t="s">
        <v>350</v>
      </c>
      <c r="N93" s="216">
        <v>1</v>
      </c>
      <c r="O93" s="216"/>
      <c r="P93" s="216"/>
      <c r="Q93" s="216"/>
      <c r="R93" s="216">
        <v>260</v>
      </c>
      <c r="S93" s="216"/>
      <c r="T93" s="216"/>
      <c r="U93" s="216">
        <v>1</v>
      </c>
      <c r="V93" s="216"/>
      <c r="W93" s="216">
        <v>909</v>
      </c>
      <c r="X93" s="216"/>
    </row>
    <row r="94" spans="1:24" s="217" customFormat="1" ht="20" customHeight="1" x14ac:dyDescent="0.35">
      <c r="A94" s="208">
        <v>93</v>
      </c>
      <c r="B94" s="209" t="s">
        <v>463</v>
      </c>
      <c r="C94" s="209" t="s">
        <v>463</v>
      </c>
      <c r="D94" s="209" t="s">
        <v>259</v>
      </c>
      <c r="E94" s="211" t="s">
        <v>511</v>
      </c>
      <c r="F94" s="218"/>
      <c r="G94" s="211" t="s">
        <v>512</v>
      </c>
      <c r="H94" s="211" t="s">
        <v>254</v>
      </c>
      <c r="I94" s="208" t="s">
        <v>513</v>
      </c>
      <c r="J94" s="215" t="s">
        <v>256</v>
      </c>
      <c r="K94" s="215" t="s">
        <v>257</v>
      </c>
      <c r="L94" s="216"/>
      <c r="M94" s="216"/>
      <c r="N94" s="216"/>
      <c r="O94" s="216"/>
      <c r="P94" s="216"/>
      <c r="Q94" s="216"/>
      <c r="R94" s="216"/>
      <c r="S94" s="216"/>
      <c r="T94" s="216"/>
      <c r="U94" s="216">
        <v>1</v>
      </c>
      <c r="V94" s="216"/>
      <c r="W94" s="216">
        <v>239</v>
      </c>
      <c r="X94" s="216"/>
    </row>
    <row r="95" spans="1:24" s="217" customFormat="1" ht="20" customHeight="1" x14ac:dyDescent="0.35">
      <c r="A95" s="208">
        <v>94</v>
      </c>
      <c r="B95" s="209" t="s">
        <v>463</v>
      </c>
      <c r="C95" s="209" t="s">
        <v>250</v>
      </c>
      <c r="D95" s="209" t="s">
        <v>259</v>
      </c>
      <c r="E95" s="211" t="s">
        <v>514</v>
      </c>
      <c r="F95" s="218">
        <v>3050</v>
      </c>
      <c r="G95" s="213" t="s">
        <v>515</v>
      </c>
      <c r="H95" s="211" t="s">
        <v>254</v>
      </c>
      <c r="I95" s="209" t="s">
        <v>516</v>
      </c>
      <c r="J95" s="215" t="s">
        <v>256</v>
      </c>
      <c r="K95" s="215" t="s">
        <v>257</v>
      </c>
      <c r="L95" s="216">
        <v>450</v>
      </c>
      <c r="M95" s="216">
        <v>1</v>
      </c>
      <c r="N95" s="216">
        <v>1</v>
      </c>
      <c r="O95" s="216">
        <v>1910</v>
      </c>
      <c r="P95" s="216"/>
      <c r="Q95" s="216"/>
      <c r="R95" s="216"/>
      <c r="S95" s="216">
        <v>380</v>
      </c>
      <c r="T95" s="216"/>
      <c r="U95" s="216">
        <v>1</v>
      </c>
      <c r="V95" s="216">
        <v>190</v>
      </c>
      <c r="W95" s="216"/>
      <c r="X95" s="216"/>
    </row>
    <row r="96" spans="1:24" s="217" customFormat="1" ht="20" customHeight="1" x14ac:dyDescent="0.35">
      <c r="A96" s="208">
        <v>95</v>
      </c>
      <c r="B96" s="209" t="s">
        <v>463</v>
      </c>
      <c r="C96" s="209" t="s">
        <v>463</v>
      </c>
      <c r="D96" s="209" t="s">
        <v>259</v>
      </c>
      <c r="E96" s="213" t="s">
        <v>517</v>
      </c>
      <c r="F96" s="221">
        <v>5036</v>
      </c>
      <c r="G96" s="213" t="s">
        <v>518</v>
      </c>
      <c r="H96" s="214" t="s">
        <v>254</v>
      </c>
      <c r="I96" s="208" t="s">
        <v>519</v>
      </c>
      <c r="J96" s="215" t="s">
        <v>256</v>
      </c>
      <c r="K96" s="215" t="s">
        <v>257</v>
      </c>
      <c r="L96" s="216">
        <v>450</v>
      </c>
      <c r="M96" s="216"/>
      <c r="N96" s="216"/>
      <c r="O96" s="216">
        <v>1350</v>
      </c>
      <c r="P96" s="216"/>
      <c r="Q96" s="216"/>
      <c r="R96" s="216">
        <v>260</v>
      </c>
      <c r="S96" s="216">
        <v>76</v>
      </c>
      <c r="T96" s="216"/>
      <c r="U96" s="216">
        <v>1</v>
      </c>
      <c r="V96" s="216">
        <v>73.11</v>
      </c>
      <c r="W96" s="216"/>
      <c r="X96" s="216"/>
    </row>
    <row r="97" spans="1:24" s="217" customFormat="1" ht="20" customHeight="1" x14ac:dyDescent="0.35">
      <c r="A97" s="208">
        <v>96</v>
      </c>
      <c r="B97" s="209" t="s">
        <v>463</v>
      </c>
      <c r="C97" s="209" t="s">
        <v>463</v>
      </c>
      <c r="D97" s="209" t="s">
        <v>259</v>
      </c>
      <c r="E97" s="211" t="s">
        <v>520</v>
      </c>
      <c r="F97" s="218">
        <v>3026</v>
      </c>
      <c r="G97" s="213" t="s">
        <v>503</v>
      </c>
      <c r="H97" s="211" t="s">
        <v>254</v>
      </c>
      <c r="I97" s="241" t="s">
        <v>521</v>
      </c>
      <c r="J97" s="215" t="s">
        <v>256</v>
      </c>
      <c r="K97" s="215" t="s">
        <v>257</v>
      </c>
      <c r="L97" s="216">
        <v>450</v>
      </c>
      <c r="M97" s="216">
        <v>1</v>
      </c>
      <c r="N97" s="216"/>
      <c r="O97" s="216">
        <v>1460</v>
      </c>
      <c r="P97" s="216"/>
      <c r="Q97" s="216"/>
      <c r="R97" s="216">
        <v>260</v>
      </c>
      <c r="S97" s="216">
        <v>260</v>
      </c>
      <c r="T97" s="216"/>
      <c r="U97" s="216">
        <v>1</v>
      </c>
      <c r="V97" s="216">
        <v>449.5</v>
      </c>
      <c r="W97" s="216"/>
      <c r="X97" s="216"/>
    </row>
    <row r="98" spans="1:24" s="217" customFormat="1" ht="20" customHeight="1" x14ac:dyDescent="0.35">
      <c r="A98" s="208">
        <v>97</v>
      </c>
      <c r="B98" s="209" t="s">
        <v>463</v>
      </c>
      <c r="C98" s="209" t="s">
        <v>250</v>
      </c>
      <c r="D98" s="209" t="s">
        <v>259</v>
      </c>
      <c r="E98" s="211" t="s">
        <v>522</v>
      </c>
      <c r="F98" s="218">
        <v>1010</v>
      </c>
      <c r="G98" s="213" t="s">
        <v>480</v>
      </c>
      <c r="H98" s="211" t="s">
        <v>254</v>
      </c>
      <c r="I98" s="208" t="s">
        <v>523</v>
      </c>
      <c r="J98" s="215" t="s">
        <v>256</v>
      </c>
      <c r="K98" s="215" t="s">
        <v>257</v>
      </c>
      <c r="L98" s="216">
        <v>450</v>
      </c>
      <c r="M98" s="216" t="s">
        <v>350</v>
      </c>
      <c r="N98" s="216">
        <v>1</v>
      </c>
      <c r="O98" s="216">
        <v>940</v>
      </c>
      <c r="P98" s="216">
        <v>294</v>
      </c>
      <c r="Q98" s="216"/>
      <c r="R98" s="216">
        <v>380</v>
      </c>
      <c r="S98" s="216"/>
      <c r="T98" s="216"/>
      <c r="U98" s="216">
        <v>1</v>
      </c>
      <c r="V98" s="216"/>
      <c r="W98" s="216">
        <v>727.5</v>
      </c>
      <c r="X98" s="216"/>
    </row>
    <row r="99" spans="1:24" s="217" customFormat="1" ht="20" customHeight="1" x14ac:dyDescent="0.35">
      <c r="A99" s="208">
        <v>98</v>
      </c>
      <c r="B99" s="209" t="s">
        <v>463</v>
      </c>
      <c r="C99" s="209" t="s">
        <v>463</v>
      </c>
      <c r="D99" s="209" t="s">
        <v>259</v>
      </c>
      <c r="E99" s="213" t="s">
        <v>524</v>
      </c>
      <c r="F99" s="221">
        <v>2061</v>
      </c>
      <c r="G99" s="213" t="s">
        <v>465</v>
      </c>
      <c r="H99" s="211" t="s">
        <v>254</v>
      </c>
      <c r="I99" s="208" t="s">
        <v>525</v>
      </c>
      <c r="J99" s="215" t="s">
        <v>256</v>
      </c>
      <c r="K99" s="215" t="s">
        <v>257</v>
      </c>
      <c r="L99" s="216">
        <v>450</v>
      </c>
      <c r="M99" s="216">
        <v>1</v>
      </c>
      <c r="N99" s="216">
        <v>1</v>
      </c>
      <c r="O99" s="216"/>
      <c r="P99" s="216"/>
      <c r="Q99" s="216"/>
      <c r="R99" s="216"/>
      <c r="S99" s="216"/>
      <c r="T99" s="216"/>
      <c r="U99" s="216">
        <v>1</v>
      </c>
      <c r="V99" s="216"/>
      <c r="W99" s="216">
        <v>586</v>
      </c>
      <c r="X99" s="216"/>
    </row>
    <row r="100" spans="1:24" s="217" customFormat="1" ht="20" customHeight="1" x14ac:dyDescent="0.35">
      <c r="A100" s="208">
        <v>99</v>
      </c>
      <c r="B100" s="209" t="s">
        <v>463</v>
      </c>
      <c r="C100" s="209" t="s">
        <v>463</v>
      </c>
      <c r="D100" s="209" t="s">
        <v>259</v>
      </c>
      <c r="E100" s="213" t="s">
        <v>526</v>
      </c>
      <c r="F100" s="221">
        <v>5036</v>
      </c>
      <c r="G100" s="213" t="s">
        <v>518</v>
      </c>
      <c r="H100" s="214" t="s">
        <v>254</v>
      </c>
      <c r="I100" s="208" t="s">
        <v>527</v>
      </c>
      <c r="J100" s="215" t="s">
        <v>256</v>
      </c>
      <c r="K100" s="215" t="s">
        <v>257</v>
      </c>
      <c r="L100" s="216">
        <v>450</v>
      </c>
      <c r="M100" s="216"/>
      <c r="N100" s="216"/>
      <c r="O100" s="216">
        <v>1350</v>
      </c>
      <c r="P100" s="216"/>
      <c r="Q100" s="216"/>
      <c r="R100" s="216"/>
      <c r="S100" s="216">
        <v>76</v>
      </c>
      <c r="T100" s="216"/>
      <c r="U100" s="216">
        <v>1</v>
      </c>
      <c r="V100" s="216"/>
      <c r="W100" s="216"/>
      <c r="X100" s="216"/>
    </row>
    <row r="101" spans="1:24" s="217" customFormat="1" ht="20" customHeight="1" x14ac:dyDescent="0.35">
      <c r="A101" s="208">
        <v>100</v>
      </c>
      <c r="B101" s="209" t="s">
        <v>463</v>
      </c>
      <c r="C101" s="209" t="s">
        <v>463</v>
      </c>
      <c r="D101" s="209" t="s">
        <v>259</v>
      </c>
      <c r="E101" s="211" t="s">
        <v>528</v>
      </c>
      <c r="F101" s="228">
        <v>3050</v>
      </c>
      <c r="G101" s="213" t="s">
        <v>529</v>
      </c>
      <c r="H101" s="211" t="s">
        <v>254</v>
      </c>
      <c r="I101" s="216">
        <v>15637359566</v>
      </c>
      <c r="J101" s="215" t="s">
        <v>256</v>
      </c>
      <c r="K101" s="215" t="s">
        <v>257</v>
      </c>
      <c r="L101" s="216">
        <v>450</v>
      </c>
      <c r="M101" s="216"/>
      <c r="N101" s="216">
        <v>1</v>
      </c>
      <c r="O101" s="216"/>
      <c r="P101" s="216"/>
      <c r="Q101" s="216"/>
      <c r="R101" s="216"/>
      <c r="S101" s="216"/>
      <c r="T101" s="216"/>
      <c r="U101" s="216">
        <v>1</v>
      </c>
      <c r="V101" s="216">
        <v>100</v>
      </c>
      <c r="W101" s="216">
        <v>266</v>
      </c>
      <c r="X101" s="216"/>
    </row>
    <row r="102" spans="1:24" s="217" customFormat="1" ht="20" customHeight="1" x14ac:dyDescent="0.35">
      <c r="A102" s="208">
        <v>101</v>
      </c>
      <c r="B102" s="209" t="s">
        <v>463</v>
      </c>
      <c r="C102" s="209" t="s">
        <v>463</v>
      </c>
      <c r="D102" s="209" t="s">
        <v>282</v>
      </c>
      <c r="E102" s="214" t="s">
        <v>530</v>
      </c>
      <c r="F102" s="219">
        <v>1069</v>
      </c>
      <c r="G102" s="213" t="s">
        <v>531</v>
      </c>
      <c r="H102" s="214" t="s">
        <v>262</v>
      </c>
      <c r="I102" s="208" t="s">
        <v>532</v>
      </c>
      <c r="J102" s="215" t="s">
        <v>256</v>
      </c>
      <c r="K102" s="215" t="s">
        <v>257</v>
      </c>
      <c r="L102" s="216">
        <v>450</v>
      </c>
      <c r="M102" s="216">
        <v>1</v>
      </c>
      <c r="N102" s="216">
        <v>1</v>
      </c>
      <c r="O102" s="216"/>
      <c r="P102" s="216"/>
      <c r="Q102" s="216"/>
      <c r="R102" s="216"/>
      <c r="S102" s="216"/>
      <c r="T102" s="216"/>
      <c r="U102" s="216"/>
      <c r="V102" s="216"/>
      <c r="W102" s="216"/>
      <c r="X102" s="216"/>
    </row>
    <row r="103" spans="1:24" s="217" customFormat="1" ht="20" customHeight="1" x14ac:dyDescent="0.35">
      <c r="A103" s="208">
        <v>102</v>
      </c>
      <c r="B103" s="209" t="s">
        <v>463</v>
      </c>
      <c r="C103" s="209" t="s">
        <v>463</v>
      </c>
      <c r="D103" s="209" t="s">
        <v>282</v>
      </c>
      <c r="E103" s="237" t="s">
        <v>533</v>
      </c>
      <c r="F103" s="238">
        <v>2046</v>
      </c>
      <c r="G103" s="213" t="s">
        <v>534</v>
      </c>
      <c r="H103" s="213" t="s">
        <v>262</v>
      </c>
      <c r="I103" s="216">
        <v>13126679779</v>
      </c>
      <c r="J103" s="215" t="s">
        <v>256</v>
      </c>
      <c r="K103" s="215" t="s">
        <v>257</v>
      </c>
      <c r="L103" s="216">
        <v>450</v>
      </c>
      <c r="M103" s="216">
        <v>1</v>
      </c>
      <c r="N103" s="216">
        <v>1</v>
      </c>
      <c r="O103" s="216"/>
      <c r="P103" s="216"/>
      <c r="Q103" s="216"/>
      <c r="R103" s="216"/>
      <c r="S103" s="216"/>
      <c r="T103" s="216"/>
      <c r="U103" s="216"/>
      <c r="V103" s="216"/>
      <c r="W103" s="216"/>
      <c r="X103" s="216"/>
    </row>
    <row r="104" spans="1:24" s="217" customFormat="1" ht="20" customHeight="1" x14ac:dyDescent="0.35">
      <c r="A104" s="208">
        <v>103</v>
      </c>
      <c r="B104" s="209" t="s">
        <v>463</v>
      </c>
      <c r="C104" s="209" t="s">
        <v>463</v>
      </c>
      <c r="D104" s="209" t="s">
        <v>259</v>
      </c>
      <c r="E104" s="213" t="s">
        <v>535</v>
      </c>
      <c r="F104" s="221">
        <v>2036</v>
      </c>
      <c r="G104" s="213" t="s">
        <v>509</v>
      </c>
      <c r="H104" s="214" t="s">
        <v>254</v>
      </c>
      <c r="I104" s="220" t="s">
        <v>536</v>
      </c>
      <c r="J104" s="215" t="s">
        <v>256</v>
      </c>
      <c r="K104" s="215" t="s">
        <v>257</v>
      </c>
      <c r="L104" s="216">
        <v>450</v>
      </c>
      <c r="M104" s="216">
        <v>1</v>
      </c>
      <c r="N104" s="216">
        <v>1</v>
      </c>
      <c r="O104" s="216">
        <v>1470</v>
      </c>
      <c r="P104" s="216"/>
      <c r="Q104" s="216"/>
      <c r="R104" s="216">
        <v>260</v>
      </c>
      <c r="S104" s="216">
        <v>76</v>
      </c>
      <c r="T104" s="216"/>
      <c r="U104" s="216">
        <v>1</v>
      </c>
      <c r="V104" s="216">
        <v>111.58</v>
      </c>
      <c r="W104" s="216"/>
      <c r="X104" s="216"/>
    </row>
    <row r="105" spans="1:24" s="217" customFormat="1" ht="20" customHeight="1" x14ac:dyDescent="0.35">
      <c r="A105" s="208">
        <v>104</v>
      </c>
      <c r="B105" s="209" t="s">
        <v>463</v>
      </c>
      <c r="C105" s="209" t="s">
        <v>463</v>
      </c>
      <c r="D105" s="209" t="s">
        <v>259</v>
      </c>
      <c r="E105" s="211" t="s">
        <v>537</v>
      </c>
      <c r="F105" s="218">
        <v>3050</v>
      </c>
      <c r="G105" s="213" t="s">
        <v>538</v>
      </c>
      <c r="H105" s="211" t="s">
        <v>254</v>
      </c>
      <c r="I105" s="216">
        <v>18637990609</v>
      </c>
      <c r="J105" s="215" t="s">
        <v>256</v>
      </c>
      <c r="K105" s="215" t="s">
        <v>257</v>
      </c>
      <c r="L105" s="216">
        <v>450</v>
      </c>
      <c r="M105" s="216">
        <v>1</v>
      </c>
      <c r="N105" s="216">
        <v>1</v>
      </c>
      <c r="O105" s="216"/>
      <c r="P105" s="216"/>
      <c r="Q105" s="216"/>
      <c r="R105" s="216">
        <v>260</v>
      </c>
      <c r="S105" s="216"/>
      <c r="T105" s="216"/>
      <c r="U105" s="216">
        <v>1</v>
      </c>
      <c r="V105" s="216">
        <v>80</v>
      </c>
      <c r="W105" s="216">
        <v>349</v>
      </c>
      <c r="X105" s="216"/>
    </row>
    <row r="106" spans="1:24" s="217" customFormat="1" ht="20" customHeight="1" x14ac:dyDescent="0.35">
      <c r="A106" s="208">
        <v>105</v>
      </c>
      <c r="B106" s="209" t="s">
        <v>463</v>
      </c>
      <c r="C106" s="209" t="s">
        <v>463</v>
      </c>
      <c r="D106" s="209" t="s">
        <v>259</v>
      </c>
      <c r="E106" s="213" t="s">
        <v>539</v>
      </c>
      <c r="F106" s="221">
        <v>2069</v>
      </c>
      <c r="G106" s="213" t="s">
        <v>540</v>
      </c>
      <c r="H106" s="214" t="s">
        <v>254</v>
      </c>
      <c r="I106" s="208" t="s">
        <v>541</v>
      </c>
      <c r="J106" s="215" t="s">
        <v>256</v>
      </c>
      <c r="K106" s="215" t="s">
        <v>257</v>
      </c>
      <c r="L106" s="216">
        <v>450</v>
      </c>
      <c r="M106" s="216">
        <v>1</v>
      </c>
      <c r="N106" s="216">
        <v>1</v>
      </c>
      <c r="O106" s="216"/>
      <c r="P106" s="216"/>
      <c r="Q106" s="216"/>
      <c r="R106" s="216">
        <v>380</v>
      </c>
      <c r="S106" s="216">
        <v>380</v>
      </c>
      <c r="T106" s="216"/>
      <c r="U106" s="216">
        <v>1</v>
      </c>
      <c r="V106" s="216">
        <v>100</v>
      </c>
      <c r="W106" s="216">
        <v>468</v>
      </c>
      <c r="X106" s="216"/>
    </row>
    <row r="107" spans="1:24" s="217" customFormat="1" ht="20" customHeight="1" x14ac:dyDescent="0.35">
      <c r="A107" s="208">
        <v>106</v>
      </c>
      <c r="B107" s="209" t="s">
        <v>463</v>
      </c>
      <c r="C107" s="209" t="s">
        <v>463</v>
      </c>
      <c r="D107" s="209" t="s">
        <v>282</v>
      </c>
      <c r="E107" s="211" t="s">
        <v>542</v>
      </c>
      <c r="F107" s="218">
        <v>1069</v>
      </c>
      <c r="G107" s="213" t="s">
        <v>543</v>
      </c>
      <c r="H107" s="211" t="s">
        <v>262</v>
      </c>
      <c r="I107" s="208" t="s">
        <v>544</v>
      </c>
      <c r="J107" s="215" t="s">
        <v>256</v>
      </c>
      <c r="K107" s="215" t="s">
        <v>257</v>
      </c>
      <c r="L107" s="216">
        <v>450</v>
      </c>
      <c r="M107" s="216">
        <v>1</v>
      </c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</row>
    <row r="108" spans="1:24" s="217" customFormat="1" ht="20" customHeight="1" x14ac:dyDescent="0.35">
      <c r="A108" s="208">
        <v>107</v>
      </c>
      <c r="B108" s="232" t="s">
        <v>463</v>
      </c>
      <c r="C108" s="232" t="s">
        <v>463</v>
      </c>
      <c r="D108" s="232" t="s">
        <v>259</v>
      </c>
      <c r="E108" s="213" t="s">
        <v>545</v>
      </c>
      <c r="F108" s="221">
        <v>1018</v>
      </c>
      <c r="G108" s="213" t="s">
        <v>546</v>
      </c>
      <c r="H108" s="213" t="s">
        <v>254</v>
      </c>
      <c r="I108" s="216" t="s">
        <v>547</v>
      </c>
      <c r="J108" s="245" t="s">
        <v>256</v>
      </c>
      <c r="K108" s="245" t="s">
        <v>257</v>
      </c>
      <c r="L108" s="216">
        <v>450</v>
      </c>
      <c r="M108" s="216">
        <v>1</v>
      </c>
      <c r="N108" s="216">
        <v>1</v>
      </c>
      <c r="O108" s="216">
        <v>1420</v>
      </c>
      <c r="P108" s="216"/>
      <c r="Q108" s="216"/>
      <c r="R108" s="216"/>
      <c r="S108" s="216"/>
      <c r="T108" s="216"/>
      <c r="U108" s="216">
        <v>1</v>
      </c>
      <c r="V108" s="216"/>
      <c r="W108" s="216"/>
      <c r="X108" s="216"/>
    </row>
    <row r="109" spans="1:24" s="217" customFormat="1" ht="20" customHeight="1" x14ac:dyDescent="0.35">
      <c r="A109" s="208">
        <v>108</v>
      </c>
      <c r="B109" s="209" t="s">
        <v>463</v>
      </c>
      <c r="C109" s="209" t="s">
        <v>463</v>
      </c>
      <c r="D109" s="209" t="s">
        <v>282</v>
      </c>
      <c r="E109" s="214" t="s">
        <v>548</v>
      </c>
      <c r="F109" s="219">
        <v>2010</v>
      </c>
      <c r="G109" s="213" t="s">
        <v>506</v>
      </c>
      <c r="H109" s="213" t="s">
        <v>254</v>
      </c>
      <c r="I109" s="216" t="s">
        <v>549</v>
      </c>
      <c r="J109" s="215" t="s">
        <v>256</v>
      </c>
      <c r="K109" s="215" t="s">
        <v>257</v>
      </c>
      <c r="L109" s="216">
        <v>450</v>
      </c>
      <c r="M109" s="216">
        <v>1</v>
      </c>
      <c r="N109" s="216">
        <v>1</v>
      </c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</row>
    <row r="110" spans="1:24" s="217" customFormat="1" ht="20" customHeight="1" x14ac:dyDescent="0.35">
      <c r="A110" s="208">
        <v>109</v>
      </c>
      <c r="B110" s="222" t="s">
        <v>463</v>
      </c>
      <c r="C110" s="222" t="s">
        <v>463</v>
      </c>
      <c r="D110" s="222" t="s">
        <v>259</v>
      </c>
      <c r="E110" s="223" t="s">
        <v>550</v>
      </c>
      <c r="F110" s="223"/>
      <c r="G110" s="223"/>
      <c r="H110" s="224" t="s">
        <v>254</v>
      </c>
      <c r="I110" s="225" t="s">
        <v>551</v>
      </c>
      <c r="J110" s="226" t="s">
        <v>256</v>
      </c>
      <c r="K110" s="226" t="s">
        <v>257</v>
      </c>
      <c r="L110" s="225"/>
      <c r="M110" s="225"/>
      <c r="N110" s="225"/>
      <c r="O110" s="225"/>
      <c r="P110" s="225">
        <v>204</v>
      </c>
      <c r="Q110" s="225"/>
      <c r="R110" s="225"/>
      <c r="S110" s="225"/>
      <c r="T110" s="225"/>
      <c r="U110" s="216"/>
      <c r="V110" s="216"/>
      <c r="W110" s="216"/>
      <c r="X110" s="216"/>
    </row>
    <row r="111" spans="1:24" s="217" customFormat="1" ht="20" customHeight="1" x14ac:dyDescent="0.35">
      <c r="A111" s="208">
        <v>110</v>
      </c>
      <c r="B111" s="222" t="s">
        <v>463</v>
      </c>
      <c r="C111" s="222" t="s">
        <v>463</v>
      </c>
      <c r="D111" s="222" t="s">
        <v>259</v>
      </c>
      <c r="E111" s="223" t="s">
        <v>552</v>
      </c>
      <c r="F111" s="223"/>
      <c r="G111" s="223"/>
      <c r="H111" s="224" t="s">
        <v>254</v>
      </c>
      <c r="I111" s="225" t="s">
        <v>553</v>
      </c>
      <c r="J111" s="226" t="s">
        <v>256</v>
      </c>
      <c r="K111" s="226" t="s">
        <v>257</v>
      </c>
      <c r="L111" s="225"/>
      <c r="M111" s="225"/>
      <c r="N111" s="225"/>
      <c r="O111" s="225"/>
      <c r="P111" s="225">
        <v>402</v>
      </c>
      <c r="Q111" s="225"/>
      <c r="R111" s="225"/>
      <c r="S111" s="225"/>
      <c r="T111" s="225"/>
      <c r="U111" s="216"/>
      <c r="V111" s="216"/>
      <c r="W111" s="216"/>
      <c r="X111" s="216"/>
    </row>
    <row r="112" spans="1:24" s="217" customFormat="1" ht="20" customHeight="1" x14ac:dyDescent="0.35">
      <c r="A112" s="208">
        <v>111</v>
      </c>
      <c r="B112" s="222" t="s">
        <v>463</v>
      </c>
      <c r="C112" s="247" t="s">
        <v>463</v>
      </c>
      <c r="D112" s="222" t="s">
        <v>259</v>
      </c>
      <c r="E112" s="223" t="s">
        <v>554</v>
      </c>
      <c r="F112" s="223"/>
      <c r="G112" s="223" t="s">
        <v>474</v>
      </c>
      <c r="H112" s="223" t="s">
        <v>254</v>
      </c>
      <c r="I112" s="225">
        <v>13663000838</v>
      </c>
      <c r="J112" s="226" t="s">
        <v>256</v>
      </c>
      <c r="K112" s="226" t="s">
        <v>257</v>
      </c>
      <c r="L112" s="225"/>
      <c r="M112" s="225"/>
      <c r="N112" s="225"/>
      <c r="O112" s="225"/>
      <c r="P112" s="225"/>
      <c r="Q112" s="225"/>
      <c r="R112" s="225"/>
      <c r="S112" s="225"/>
      <c r="T112" s="225"/>
      <c r="U112" s="216"/>
      <c r="V112" s="216"/>
      <c r="W112" s="216"/>
      <c r="X112" s="216"/>
    </row>
    <row r="113" spans="1:24" s="217" customFormat="1" ht="20" customHeight="1" x14ac:dyDescent="0.35">
      <c r="A113" s="208">
        <v>112</v>
      </c>
      <c r="B113" s="209" t="s">
        <v>555</v>
      </c>
      <c r="C113" s="209" t="s">
        <v>250</v>
      </c>
      <c r="D113" s="209" t="s">
        <v>259</v>
      </c>
      <c r="E113" s="211" t="s">
        <v>556</v>
      </c>
      <c r="F113" s="218">
        <v>5069</v>
      </c>
      <c r="G113" s="213" t="s">
        <v>557</v>
      </c>
      <c r="H113" s="214" t="s">
        <v>254</v>
      </c>
      <c r="I113" s="208" t="s">
        <v>558</v>
      </c>
      <c r="J113" s="215" t="s">
        <v>256</v>
      </c>
      <c r="K113" s="215" t="s">
        <v>257</v>
      </c>
      <c r="L113" s="216">
        <v>450</v>
      </c>
      <c r="M113" s="216" t="s">
        <v>559</v>
      </c>
      <c r="N113" s="216"/>
      <c r="O113" s="216">
        <v>2930</v>
      </c>
      <c r="P113" s="216">
        <v>567</v>
      </c>
      <c r="Q113" s="216"/>
      <c r="R113" s="216">
        <v>260</v>
      </c>
      <c r="S113" s="216">
        <v>130</v>
      </c>
      <c r="T113" s="216"/>
      <c r="U113" s="216">
        <v>1</v>
      </c>
      <c r="V113" s="216"/>
      <c r="W113" s="216"/>
      <c r="X113" s="216"/>
    </row>
    <row r="114" spans="1:24" s="217" customFormat="1" ht="20" customHeight="1" x14ac:dyDescent="0.35">
      <c r="A114" s="208">
        <v>113</v>
      </c>
      <c r="B114" s="209" t="s">
        <v>555</v>
      </c>
      <c r="C114" s="209" t="s">
        <v>555</v>
      </c>
      <c r="D114" s="209" t="s">
        <v>259</v>
      </c>
      <c r="E114" s="211" t="s">
        <v>560</v>
      </c>
      <c r="F114" s="218">
        <v>1100</v>
      </c>
      <c r="G114" s="213" t="s">
        <v>561</v>
      </c>
      <c r="H114" s="214" t="s">
        <v>254</v>
      </c>
      <c r="I114" s="208" t="s">
        <v>562</v>
      </c>
      <c r="J114" s="215" t="s">
        <v>256</v>
      </c>
      <c r="K114" s="215" t="s">
        <v>257</v>
      </c>
      <c r="L114" s="216">
        <v>450</v>
      </c>
      <c r="M114" s="216"/>
      <c r="N114" s="216"/>
      <c r="O114" s="216">
        <v>3380</v>
      </c>
      <c r="P114" s="216"/>
      <c r="Q114" s="216"/>
      <c r="R114" s="216">
        <v>130</v>
      </c>
      <c r="S114" s="216"/>
      <c r="T114" s="216"/>
      <c r="U114" s="216">
        <v>1</v>
      </c>
      <c r="V114" s="216"/>
      <c r="W114" s="216"/>
      <c r="X114" s="216"/>
    </row>
    <row r="115" spans="1:24" s="217" customFormat="1" ht="20" customHeight="1" x14ac:dyDescent="0.35">
      <c r="A115" s="208">
        <v>114</v>
      </c>
      <c r="B115" s="209" t="s">
        <v>555</v>
      </c>
      <c r="C115" s="210" t="s">
        <v>250</v>
      </c>
      <c r="D115" s="209" t="s">
        <v>259</v>
      </c>
      <c r="E115" s="211" t="s">
        <v>563</v>
      </c>
      <c r="F115" s="218">
        <v>5069</v>
      </c>
      <c r="G115" s="213" t="s">
        <v>557</v>
      </c>
      <c r="H115" s="214" t="s">
        <v>254</v>
      </c>
      <c r="I115" s="208" t="s">
        <v>564</v>
      </c>
      <c r="J115" s="215" t="s">
        <v>256</v>
      </c>
      <c r="K115" s="215" t="s">
        <v>257</v>
      </c>
      <c r="L115" s="216">
        <v>450</v>
      </c>
      <c r="M115" s="216"/>
      <c r="N115" s="216">
        <v>1</v>
      </c>
      <c r="O115" s="216">
        <v>3000</v>
      </c>
      <c r="P115" s="216">
        <v>516</v>
      </c>
      <c r="Q115" s="216"/>
      <c r="R115" s="216">
        <v>260</v>
      </c>
      <c r="S115" s="216">
        <v>130</v>
      </c>
      <c r="T115" s="216"/>
      <c r="U115" s="216">
        <v>1</v>
      </c>
      <c r="V115" s="216"/>
      <c r="W115" s="216"/>
      <c r="X115" s="216"/>
    </row>
    <row r="116" spans="1:24" s="217" customFormat="1" ht="20" customHeight="1" x14ac:dyDescent="0.35">
      <c r="A116" s="208">
        <v>115</v>
      </c>
      <c r="B116" s="209" t="s">
        <v>555</v>
      </c>
      <c r="C116" s="209" t="s">
        <v>250</v>
      </c>
      <c r="D116" s="210" t="s">
        <v>251</v>
      </c>
      <c r="E116" s="211" t="s">
        <v>565</v>
      </c>
      <c r="F116" s="218">
        <v>2063</v>
      </c>
      <c r="G116" s="213" t="s">
        <v>566</v>
      </c>
      <c r="H116" s="214" t="s">
        <v>254</v>
      </c>
      <c r="I116" s="208" t="s">
        <v>567</v>
      </c>
      <c r="J116" s="215" t="s">
        <v>256</v>
      </c>
      <c r="K116" s="215" t="s">
        <v>257</v>
      </c>
      <c r="L116" s="216">
        <v>900</v>
      </c>
      <c r="M116" s="216" t="s">
        <v>258</v>
      </c>
      <c r="N116" s="216">
        <v>1</v>
      </c>
      <c r="O116" s="216">
        <v>4658</v>
      </c>
      <c r="P116" s="216">
        <v>567</v>
      </c>
      <c r="Q116" s="216"/>
      <c r="R116" s="216">
        <v>260</v>
      </c>
      <c r="S116" s="216">
        <v>260</v>
      </c>
      <c r="T116" s="216"/>
      <c r="U116" s="216">
        <v>1</v>
      </c>
      <c r="V116" s="216"/>
      <c r="W116" s="216"/>
      <c r="X116" s="216"/>
    </row>
    <row r="117" spans="1:24" s="217" customFormat="1" ht="20" customHeight="1" x14ac:dyDescent="0.35">
      <c r="A117" s="208">
        <v>116</v>
      </c>
      <c r="B117" s="209" t="s">
        <v>555</v>
      </c>
      <c r="C117" s="209" t="s">
        <v>250</v>
      </c>
      <c r="D117" s="209" t="s">
        <v>259</v>
      </c>
      <c r="E117" s="211" t="s">
        <v>568</v>
      </c>
      <c r="F117" s="218">
        <v>2095</v>
      </c>
      <c r="G117" s="213" t="s">
        <v>569</v>
      </c>
      <c r="H117" s="214" t="s">
        <v>254</v>
      </c>
      <c r="I117" s="208" t="s">
        <v>570</v>
      </c>
      <c r="J117" s="215" t="s">
        <v>256</v>
      </c>
      <c r="K117" s="215" t="s">
        <v>257</v>
      </c>
      <c r="L117" s="216">
        <v>450</v>
      </c>
      <c r="M117" s="216">
        <v>1</v>
      </c>
      <c r="N117" s="216">
        <v>1</v>
      </c>
      <c r="O117" s="216">
        <v>3000</v>
      </c>
      <c r="P117" s="216"/>
      <c r="Q117" s="216"/>
      <c r="R117" s="216">
        <v>130</v>
      </c>
      <c r="S117" s="216">
        <v>260</v>
      </c>
      <c r="T117" s="216"/>
      <c r="U117" s="216">
        <v>1</v>
      </c>
      <c r="V117" s="216"/>
      <c r="W117" s="216"/>
      <c r="X117" s="216"/>
    </row>
    <row r="118" spans="1:24" s="217" customFormat="1" ht="20" customHeight="1" x14ac:dyDescent="0.35">
      <c r="A118" s="208">
        <v>117</v>
      </c>
      <c r="B118" s="209" t="s">
        <v>555</v>
      </c>
      <c r="C118" s="209" t="s">
        <v>250</v>
      </c>
      <c r="D118" s="209" t="s">
        <v>259</v>
      </c>
      <c r="E118" s="213" t="s">
        <v>571</v>
      </c>
      <c r="F118" s="221">
        <v>1089</v>
      </c>
      <c r="G118" s="213" t="s">
        <v>572</v>
      </c>
      <c r="H118" s="214" t="s">
        <v>254</v>
      </c>
      <c r="I118" s="208" t="s">
        <v>573</v>
      </c>
      <c r="J118" s="215" t="s">
        <v>256</v>
      </c>
      <c r="K118" s="215" t="s">
        <v>257</v>
      </c>
      <c r="L118" s="216">
        <v>450</v>
      </c>
      <c r="M118" s="216"/>
      <c r="N118" s="216"/>
      <c r="O118" s="216">
        <v>2860</v>
      </c>
      <c r="P118" s="216"/>
      <c r="Q118" s="216"/>
      <c r="R118" s="216">
        <v>260</v>
      </c>
      <c r="S118" s="216"/>
      <c r="T118" s="216"/>
      <c r="U118" s="216">
        <v>1</v>
      </c>
      <c r="V118" s="216"/>
      <c r="W118" s="216"/>
      <c r="X118" s="216"/>
    </row>
    <row r="119" spans="1:24" s="217" customFormat="1" ht="20" customHeight="1" x14ac:dyDescent="0.35">
      <c r="A119" s="208">
        <v>118</v>
      </c>
      <c r="B119" s="209" t="s">
        <v>555</v>
      </c>
      <c r="C119" s="209" t="s">
        <v>555</v>
      </c>
      <c r="D119" s="209" t="s">
        <v>282</v>
      </c>
      <c r="E119" s="213" t="s">
        <v>574</v>
      </c>
      <c r="F119" s="221">
        <v>2011</v>
      </c>
      <c r="G119" s="213" t="s">
        <v>575</v>
      </c>
      <c r="H119" s="214" t="s">
        <v>262</v>
      </c>
      <c r="I119" s="208" t="s">
        <v>576</v>
      </c>
      <c r="J119" s="215" t="s">
        <v>256</v>
      </c>
      <c r="K119" s="215" t="s">
        <v>257</v>
      </c>
      <c r="L119" s="216">
        <v>450</v>
      </c>
      <c r="M119" s="216">
        <v>1</v>
      </c>
      <c r="N119" s="216">
        <v>1</v>
      </c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</row>
    <row r="120" spans="1:24" s="217" customFormat="1" ht="20" customHeight="1" x14ac:dyDescent="0.35">
      <c r="A120" s="208">
        <v>119</v>
      </c>
      <c r="B120" s="209" t="s">
        <v>555</v>
      </c>
      <c r="C120" s="209" t="s">
        <v>250</v>
      </c>
      <c r="D120" s="210" t="s">
        <v>251</v>
      </c>
      <c r="E120" s="214" t="s">
        <v>577</v>
      </c>
      <c r="F120" s="219">
        <v>1067</v>
      </c>
      <c r="G120" s="213" t="s">
        <v>578</v>
      </c>
      <c r="H120" s="214" t="s">
        <v>262</v>
      </c>
      <c r="I120" s="208">
        <v>13683380962</v>
      </c>
      <c r="J120" s="215" t="s">
        <v>256</v>
      </c>
      <c r="K120" s="215" t="s">
        <v>257</v>
      </c>
      <c r="L120" s="216">
        <v>900</v>
      </c>
      <c r="M120" s="216" t="s">
        <v>258</v>
      </c>
      <c r="N120" s="216">
        <v>1</v>
      </c>
      <c r="O120" s="216">
        <v>4048</v>
      </c>
      <c r="P120" s="216">
        <v>15</v>
      </c>
      <c r="Q120" s="216"/>
      <c r="R120" s="216">
        <v>260</v>
      </c>
      <c r="S120" s="216">
        <v>260</v>
      </c>
      <c r="T120" s="216"/>
      <c r="U120" s="216">
        <v>1</v>
      </c>
      <c r="V120" s="216"/>
      <c r="W120" s="216"/>
      <c r="X120" s="216"/>
    </row>
    <row r="121" spans="1:24" s="217" customFormat="1" ht="20" customHeight="1" x14ac:dyDescent="0.35">
      <c r="A121" s="208">
        <v>120</v>
      </c>
      <c r="B121" s="209" t="s">
        <v>555</v>
      </c>
      <c r="C121" s="209" t="s">
        <v>555</v>
      </c>
      <c r="D121" s="209" t="s">
        <v>259</v>
      </c>
      <c r="E121" s="214" t="s">
        <v>579</v>
      </c>
      <c r="F121" s="219">
        <v>3034</v>
      </c>
      <c r="G121" s="213" t="s">
        <v>580</v>
      </c>
      <c r="H121" s="214" t="s">
        <v>254</v>
      </c>
      <c r="I121" s="220" t="s">
        <v>581</v>
      </c>
      <c r="J121" s="215" t="s">
        <v>256</v>
      </c>
      <c r="K121" s="215" t="s">
        <v>257</v>
      </c>
      <c r="L121" s="216">
        <v>900</v>
      </c>
      <c r="M121" s="216">
        <v>1</v>
      </c>
      <c r="N121" s="216">
        <v>1</v>
      </c>
      <c r="O121" s="216">
        <v>2390</v>
      </c>
      <c r="P121" s="216">
        <v>798</v>
      </c>
      <c r="Q121" s="216"/>
      <c r="R121" s="216">
        <v>260</v>
      </c>
      <c r="S121" s="216">
        <v>260</v>
      </c>
      <c r="T121" s="216"/>
      <c r="U121" s="216">
        <v>1</v>
      </c>
      <c r="V121" s="216"/>
      <c r="W121" s="216"/>
      <c r="X121" s="216"/>
    </row>
    <row r="122" spans="1:24" s="217" customFormat="1" ht="20" customHeight="1" x14ac:dyDescent="0.35">
      <c r="A122" s="208">
        <v>121</v>
      </c>
      <c r="B122" s="209" t="s">
        <v>555</v>
      </c>
      <c r="C122" s="209" t="s">
        <v>250</v>
      </c>
      <c r="D122" s="209" t="s">
        <v>259</v>
      </c>
      <c r="E122" s="213" t="s">
        <v>582</v>
      </c>
      <c r="F122" s="221">
        <v>2095</v>
      </c>
      <c r="G122" s="213" t="s">
        <v>583</v>
      </c>
      <c r="H122" s="214" t="s">
        <v>254</v>
      </c>
      <c r="I122" s="220" t="s">
        <v>584</v>
      </c>
      <c r="J122" s="215" t="s">
        <v>256</v>
      </c>
      <c r="K122" s="215" t="s">
        <v>257</v>
      </c>
      <c r="L122" s="216">
        <v>450</v>
      </c>
      <c r="M122" s="216"/>
      <c r="N122" s="216"/>
      <c r="O122" s="216"/>
      <c r="P122" s="216"/>
      <c r="Q122" s="216"/>
      <c r="R122" s="216">
        <v>260</v>
      </c>
      <c r="S122" s="216">
        <v>260</v>
      </c>
      <c r="T122" s="216"/>
      <c r="U122" s="216">
        <v>1</v>
      </c>
      <c r="V122" s="216"/>
      <c r="W122" s="216">
        <v>1031</v>
      </c>
      <c r="X122" s="216"/>
    </row>
    <row r="123" spans="1:24" s="217" customFormat="1" ht="20" customHeight="1" x14ac:dyDescent="0.35">
      <c r="A123" s="208">
        <v>122</v>
      </c>
      <c r="B123" s="209" t="s">
        <v>555</v>
      </c>
      <c r="C123" s="209" t="s">
        <v>555</v>
      </c>
      <c r="D123" s="209" t="s">
        <v>259</v>
      </c>
      <c r="E123" s="211" t="s">
        <v>585</v>
      </c>
      <c r="F123" s="218">
        <v>1089</v>
      </c>
      <c r="G123" s="213" t="s">
        <v>586</v>
      </c>
      <c r="H123" s="214" t="s">
        <v>254</v>
      </c>
      <c r="I123" s="208" t="s">
        <v>587</v>
      </c>
      <c r="J123" s="215" t="s">
        <v>256</v>
      </c>
      <c r="K123" s="215" t="s">
        <v>257</v>
      </c>
      <c r="L123" s="216">
        <v>450</v>
      </c>
      <c r="M123" s="216"/>
      <c r="N123" s="216"/>
      <c r="O123" s="216">
        <v>3710</v>
      </c>
      <c r="P123" s="216">
        <v>15</v>
      </c>
      <c r="Q123" s="216"/>
      <c r="R123" s="216">
        <v>260</v>
      </c>
      <c r="S123" s="216">
        <v>380</v>
      </c>
      <c r="T123" s="216"/>
      <c r="U123" s="216">
        <v>1</v>
      </c>
      <c r="V123" s="216"/>
      <c r="W123" s="216"/>
      <c r="X123" s="216"/>
    </row>
    <row r="124" spans="1:24" s="217" customFormat="1" ht="20" customHeight="1" x14ac:dyDescent="0.35">
      <c r="A124" s="208">
        <v>123</v>
      </c>
      <c r="B124" s="209" t="s">
        <v>555</v>
      </c>
      <c r="C124" s="209" t="s">
        <v>555</v>
      </c>
      <c r="D124" s="209" t="s">
        <v>282</v>
      </c>
      <c r="E124" s="214" t="s">
        <v>588</v>
      </c>
      <c r="F124" s="219">
        <v>1027</v>
      </c>
      <c r="G124" s="213" t="s">
        <v>589</v>
      </c>
      <c r="H124" s="214" t="s">
        <v>254</v>
      </c>
      <c r="I124" s="220" t="s">
        <v>590</v>
      </c>
      <c r="J124" s="215" t="s">
        <v>256</v>
      </c>
      <c r="K124" s="215" t="s">
        <v>257</v>
      </c>
      <c r="L124" s="216">
        <v>450</v>
      </c>
      <c r="M124" s="216"/>
      <c r="N124" s="216">
        <v>1</v>
      </c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</row>
    <row r="125" spans="1:24" s="250" customFormat="1" ht="20" customHeight="1" x14ac:dyDescent="0.35">
      <c r="A125" s="208">
        <v>124</v>
      </c>
      <c r="B125" s="222" t="s">
        <v>555</v>
      </c>
      <c r="C125" s="222" t="s">
        <v>250</v>
      </c>
      <c r="D125" s="222" t="s">
        <v>275</v>
      </c>
      <c r="E125" s="224" t="s">
        <v>591</v>
      </c>
      <c r="F125" s="224"/>
      <c r="G125" s="223"/>
      <c r="H125" s="224" t="s">
        <v>254</v>
      </c>
      <c r="I125" s="248"/>
      <c r="J125" s="226" t="s">
        <v>256</v>
      </c>
      <c r="K125" s="226" t="s">
        <v>257</v>
      </c>
      <c r="L125" s="225"/>
      <c r="M125" s="225"/>
      <c r="N125" s="225"/>
      <c r="O125" s="225"/>
      <c r="P125" s="225"/>
      <c r="Q125" s="225"/>
      <c r="R125" s="225"/>
      <c r="S125" s="225"/>
      <c r="T125" s="225"/>
      <c r="U125" s="249"/>
      <c r="V125" s="249"/>
      <c r="W125" s="249"/>
      <c r="X125" s="249"/>
    </row>
    <row r="126" spans="1:24" s="250" customFormat="1" ht="20" customHeight="1" x14ac:dyDescent="0.35">
      <c r="A126" s="208">
        <v>125</v>
      </c>
      <c r="B126" s="222" t="s">
        <v>555</v>
      </c>
      <c r="C126" s="222" t="s">
        <v>555</v>
      </c>
      <c r="D126" s="222" t="s">
        <v>259</v>
      </c>
      <c r="E126" s="224" t="s">
        <v>592</v>
      </c>
      <c r="F126" s="224"/>
      <c r="G126" s="223"/>
      <c r="H126" s="224" t="s">
        <v>254</v>
      </c>
      <c r="I126" s="225" t="s">
        <v>593</v>
      </c>
      <c r="J126" s="226" t="s">
        <v>256</v>
      </c>
      <c r="K126" s="226" t="s">
        <v>257</v>
      </c>
      <c r="L126" s="225"/>
      <c r="M126" s="225"/>
      <c r="N126" s="225"/>
      <c r="O126" s="225"/>
      <c r="P126" s="225">
        <v>879</v>
      </c>
      <c r="Q126" s="225"/>
      <c r="R126" s="225"/>
      <c r="S126" s="225"/>
      <c r="T126" s="225"/>
      <c r="U126" s="249"/>
      <c r="V126" s="249"/>
      <c r="W126" s="249"/>
      <c r="X126" s="249"/>
    </row>
    <row r="127" spans="1:24" s="250" customFormat="1" ht="20" customHeight="1" x14ac:dyDescent="0.35">
      <c r="A127" s="208">
        <v>126</v>
      </c>
      <c r="B127" s="222" t="s">
        <v>555</v>
      </c>
      <c r="C127" s="222" t="s">
        <v>250</v>
      </c>
      <c r="D127" s="222" t="s">
        <v>259</v>
      </c>
      <c r="E127" s="223" t="s">
        <v>594</v>
      </c>
      <c r="F127" s="223"/>
      <c r="G127" s="223" t="s">
        <v>595</v>
      </c>
      <c r="H127" s="224" t="s">
        <v>254</v>
      </c>
      <c r="I127" s="225" t="s">
        <v>596</v>
      </c>
      <c r="J127" s="226" t="s">
        <v>256</v>
      </c>
      <c r="K127" s="226" t="s">
        <v>257</v>
      </c>
      <c r="L127" s="225"/>
      <c r="M127" s="225"/>
      <c r="N127" s="225"/>
      <c r="O127" s="225"/>
      <c r="P127" s="225">
        <v>1375</v>
      </c>
      <c r="Q127" s="225"/>
      <c r="R127" s="225"/>
      <c r="S127" s="225"/>
      <c r="T127" s="225"/>
      <c r="U127" s="249"/>
      <c r="V127" s="249"/>
      <c r="W127" s="249"/>
      <c r="X127" s="249"/>
    </row>
    <row r="128" spans="1:24" s="250" customFormat="1" ht="20" customHeight="1" x14ac:dyDescent="0.35">
      <c r="A128" s="208">
        <v>127</v>
      </c>
      <c r="B128" s="222" t="s">
        <v>555</v>
      </c>
      <c r="C128" s="222" t="s">
        <v>555</v>
      </c>
      <c r="D128" s="222" t="s">
        <v>259</v>
      </c>
      <c r="E128" s="223" t="s">
        <v>597</v>
      </c>
      <c r="F128" s="223"/>
      <c r="G128" s="223" t="s">
        <v>598</v>
      </c>
      <c r="H128" s="224" t="s">
        <v>254</v>
      </c>
      <c r="I128" s="225" t="s">
        <v>599</v>
      </c>
      <c r="J128" s="226" t="s">
        <v>256</v>
      </c>
      <c r="K128" s="226" t="s">
        <v>257</v>
      </c>
      <c r="L128" s="225"/>
      <c r="M128" s="225"/>
      <c r="N128" s="225"/>
      <c r="O128" s="225"/>
      <c r="P128" s="225">
        <v>1078</v>
      </c>
      <c r="Q128" s="225"/>
      <c r="R128" s="225"/>
      <c r="S128" s="225"/>
      <c r="T128" s="225"/>
      <c r="U128" s="249"/>
      <c r="V128" s="249"/>
      <c r="W128" s="249"/>
      <c r="X128" s="249"/>
    </row>
    <row r="129" spans="1:24" s="250" customFormat="1" ht="20" customHeight="1" x14ac:dyDescent="0.35">
      <c r="A129" s="208">
        <v>128</v>
      </c>
      <c r="B129" s="213" t="s">
        <v>600</v>
      </c>
      <c r="C129" s="213"/>
      <c r="D129" s="209" t="s">
        <v>282</v>
      </c>
      <c r="E129" s="251" t="s">
        <v>601</v>
      </c>
      <c r="F129" s="212">
        <v>2083</v>
      </c>
      <c r="G129" s="213" t="s">
        <v>602</v>
      </c>
      <c r="H129" s="213" t="s">
        <v>603</v>
      </c>
      <c r="I129" s="216">
        <v>13911804168</v>
      </c>
      <c r="J129" s="232" t="s">
        <v>604</v>
      </c>
      <c r="K129" s="232" t="s">
        <v>359</v>
      </c>
      <c r="L129" s="216">
        <v>900</v>
      </c>
      <c r="M129" s="216"/>
      <c r="N129" s="216"/>
      <c r="O129" s="216"/>
      <c r="P129" s="216"/>
      <c r="Q129" s="216"/>
      <c r="R129" s="216"/>
      <c r="S129" s="216">
        <v>260</v>
      </c>
      <c r="T129" s="216"/>
      <c r="U129" s="249"/>
      <c r="V129" s="249"/>
      <c r="W129" s="249"/>
      <c r="X129" s="249"/>
    </row>
    <row r="130" spans="1:24" s="250" customFormat="1" ht="20" customHeight="1" x14ac:dyDescent="0.35">
      <c r="A130" s="208">
        <v>129</v>
      </c>
      <c r="B130" s="213" t="s">
        <v>605</v>
      </c>
      <c r="C130" s="213"/>
      <c r="D130" s="209" t="s">
        <v>282</v>
      </c>
      <c r="E130" s="251" t="s">
        <v>606</v>
      </c>
      <c r="F130" s="218">
        <v>1036</v>
      </c>
      <c r="G130" s="213" t="s">
        <v>607</v>
      </c>
      <c r="H130" s="213" t="s">
        <v>608</v>
      </c>
      <c r="I130" s="216">
        <v>13011881688</v>
      </c>
      <c r="J130" s="232" t="s">
        <v>414</v>
      </c>
      <c r="K130" s="232" t="s">
        <v>359</v>
      </c>
      <c r="L130" s="216">
        <v>450</v>
      </c>
      <c r="M130" s="216"/>
      <c r="N130" s="216"/>
      <c r="O130" s="216"/>
      <c r="P130" s="216"/>
      <c r="Q130" s="216"/>
      <c r="R130" s="216">
        <v>260</v>
      </c>
      <c r="S130" s="216"/>
      <c r="T130" s="216">
        <v>260</v>
      </c>
      <c r="U130" s="249"/>
      <c r="V130" s="249"/>
      <c r="W130" s="249"/>
      <c r="X130" s="249"/>
    </row>
    <row r="131" spans="1:24" s="250" customFormat="1" ht="20" customHeight="1" x14ac:dyDescent="0.35">
      <c r="A131" s="208">
        <v>130</v>
      </c>
      <c r="B131" s="213" t="s">
        <v>605</v>
      </c>
      <c r="C131" s="213"/>
      <c r="D131" s="209" t="s">
        <v>282</v>
      </c>
      <c r="E131" s="251" t="s">
        <v>609</v>
      </c>
      <c r="F131" s="212">
        <v>2033</v>
      </c>
      <c r="G131" s="213" t="s">
        <v>610</v>
      </c>
      <c r="H131" s="213"/>
      <c r="I131" s="216">
        <v>13601283007</v>
      </c>
      <c r="J131" s="232" t="s">
        <v>414</v>
      </c>
      <c r="K131" s="215" t="s">
        <v>257</v>
      </c>
      <c r="L131" s="216">
        <v>900</v>
      </c>
      <c r="M131" s="216"/>
      <c r="N131" s="216">
        <v>1</v>
      </c>
      <c r="O131" s="216"/>
      <c r="P131" s="216"/>
      <c r="Q131" s="216"/>
      <c r="R131" s="216">
        <v>260</v>
      </c>
      <c r="S131" s="216">
        <v>380</v>
      </c>
      <c r="T131" s="216"/>
      <c r="U131" s="249"/>
      <c r="V131" s="249"/>
      <c r="W131" s="249"/>
      <c r="X131" s="249"/>
    </row>
    <row r="132" spans="1:24" s="250" customFormat="1" ht="20" customHeight="1" x14ac:dyDescent="0.35">
      <c r="A132" s="208">
        <v>131</v>
      </c>
      <c r="B132" s="213" t="s">
        <v>605</v>
      </c>
      <c r="C132" s="213"/>
      <c r="D132" s="209" t="s">
        <v>282</v>
      </c>
      <c r="E132" s="213" t="s">
        <v>611</v>
      </c>
      <c r="F132" s="221">
        <v>5059</v>
      </c>
      <c r="G132" s="213" t="s">
        <v>612</v>
      </c>
      <c r="H132" s="213" t="s">
        <v>608</v>
      </c>
      <c r="I132" s="216">
        <v>18612452588</v>
      </c>
      <c r="J132" s="232" t="s">
        <v>613</v>
      </c>
      <c r="K132" s="232" t="s">
        <v>359</v>
      </c>
      <c r="L132" s="216">
        <v>450</v>
      </c>
      <c r="M132" s="216"/>
      <c r="N132" s="216">
        <v>1</v>
      </c>
      <c r="O132" s="216"/>
      <c r="P132" s="216"/>
      <c r="Q132" s="216"/>
      <c r="R132" s="216"/>
      <c r="S132" s="216"/>
      <c r="T132" s="216"/>
      <c r="U132" s="249"/>
      <c r="V132" s="249"/>
      <c r="W132" s="249"/>
      <c r="X132" s="249"/>
    </row>
    <row r="133" spans="1:24" s="250" customFormat="1" ht="20" customHeight="1" x14ac:dyDescent="0.35">
      <c r="A133" s="208">
        <v>132</v>
      </c>
      <c r="B133" s="213" t="s">
        <v>605</v>
      </c>
      <c r="C133" s="213"/>
      <c r="D133" s="209" t="s">
        <v>282</v>
      </c>
      <c r="E133" s="213" t="s">
        <v>614</v>
      </c>
      <c r="F133" s="218">
        <v>5063</v>
      </c>
      <c r="G133" s="213" t="s">
        <v>615</v>
      </c>
      <c r="H133" s="213" t="s">
        <v>603</v>
      </c>
      <c r="I133" s="216">
        <v>13910069625</v>
      </c>
      <c r="J133" s="232" t="s">
        <v>604</v>
      </c>
      <c r="K133" s="232" t="s">
        <v>359</v>
      </c>
      <c r="L133" s="216">
        <v>450</v>
      </c>
      <c r="M133" s="216">
        <v>1</v>
      </c>
      <c r="N133" s="216">
        <v>1</v>
      </c>
      <c r="O133" s="216"/>
      <c r="P133" s="216"/>
      <c r="Q133" s="216">
        <v>380</v>
      </c>
      <c r="R133" s="216"/>
      <c r="S133" s="216"/>
      <c r="T133" s="216"/>
      <c r="U133" s="249"/>
      <c r="V133" s="249"/>
      <c r="W133" s="249"/>
      <c r="X133" s="249">
        <v>1966</v>
      </c>
    </row>
    <row r="134" spans="1:24" s="250" customFormat="1" ht="20" customHeight="1" x14ac:dyDescent="0.35">
      <c r="A134" s="208">
        <v>133</v>
      </c>
      <c r="B134" s="213" t="s">
        <v>605</v>
      </c>
      <c r="C134" s="213"/>
      <c r="D134" s="209" t="s">
        <v>282</v>
      </c>
      <c r="E134" s="237" t="s">
        <v>616</v>
      </c>
      <c r="F134" s="238">
        <v>1041</v>
      </c>
      <c r="G134" s="213" t="s">
        <v>617</v>
      </c>
      <c r="H134" s="213"/>
      <c r="I134" s="216">
        <v>13817740073</v>
      </c>
      <c r="J134" s="232" t="s">
        <v>414</v>
      </c>
      <c r="K134" s="232" t="s">
        <v>359</v>
      </c>
      <c r="L134" s="216">
        <v>900</v>
      </c>
      <c r="M134" s="216"/>
      <c r="N134" s="216"/>
      <c r="O134" s="216"/>
      <c r="P134" s="216"/>
      <c r="Q134" s="216"/>
      <c r="R134" s="216">
        <v>260</v>
      </c>
      <c r="S134" s="216"/>
      <c r="T134" s="216"/>
      <c r="U134" s="249"/>
      <c r="V134" s="249"/>
      <c r="W134" s="249"/>
      <c r="X134" s="249"/>
    </row>
    <row r="135" spans="1:24" s="250" customFormat="1" ht="20" customHeight="1" x14ac:dyDescent="0.35">
      <c r="A135" s="208">
        <v>134</v>
      </c>
      <c r="B135" s="213" t="s">
        <v>605</v>
      </c>
      <c r="C135" s="213"/>
      <c r="D135" s="209" t="s">
        <v>282</v>
      </c>
      <c r="E135" s="251" t="s">
        <v>618</v>
      </c>
      <c r="F135" s="218">
        <v>5063</v>
      </c>
      <c r="G135" s="213" t="s">
        <v>615</v>
      </c>
      <c r="H135" s="213" t="s">
        <v>603</v>
      </c>
      <c r="I135" s="216">
        <v>13241459072</v>
      </c>
      <c r="J135" s="232" t="s">
        <v>604</v>
      </c>
      <c r="K135" s="232" t="s">
        <v>359</v>
      </c>
      <c r="L135" s="216">
        <v>450</v>
      </c>
      <c r="M135" s="216"/>
      <c r="N135" s="216"/>
      <c r="O135" s="216"/>
      <c r="P135" s="216"/>
      <c r="Q135" s="216"/>
      <c r="R135" s="216"/>
      <c r="S135" s="216"/>
      <c r="T135" s="216"/>
      <c r="U135" s="249"/>
      <c r="V135" s="249"/>
      <c r="W135" s="249"/>
      <c r="X135" s="249"/>
    </row>
    <row r="136" spans="1:24" s="250" customFormat="1" ht="20" customHeight="1" x14ac:dyDescent="0.35">
      <c r="A136" s="208">
        <v>135</v>
      </c>
      <c r="B136" s="213" t="s">
        <v>605</v>
      </c>
      <c r="C136" s="213"/>
      <c r="D136" s="209" t="s">
        <v>282</v>
      </c>
      <c r="E136" s="213" t="s">
        <v>619</v>
      </c>
      <c r="F136" s="221">
        <v>5059</v>
      </c>
      <c r="G136" s="213" t="s">
        <v>612</v>
      </c>
      <c r="H136" s="213" t="s">
        <v>608</v>
      </c>
      <c r="I136" s="216">
        <v>15810920024</v>
      </c>
      <c r="J136" s="232" t="s">
        <v>604</v>
      </c>
      <c r="K136" s="232" t="s">
        <v>359</v>
      </c>
      <c r="L136" s="216">
        <v>450</v>
      </c>
      <c r="M136" s="216">
        <v>1</v>
      </c>
      <c r="N136" s="216">
        <v>1</v>
      </c>
      <c r="O136" s="216"/>
      <c r="P136" s="216"/>
      <c r="Q136" s="216"/>
      <c r="R136" s="216"/>
      <c r="S136" s="216"/>
      <c r="T136" s="216"/>
      <c r="U136" s="249"/>
      <c r="V136" s="249"/>
      <c r="W136" s="249"/>
      <c r="X136" s="249"/>
    </row>
    <row r="137" spans="1:24" s="250" customFormat="1" ht="20" customHeight="1" x14ac:dyDescent="0.35">
      <c r="A137" s="208">
        <v>136</v>
      </c>
      <c r="B137" s="213" t="s">
        <v>605</v>
      </c>
      <c r="C137" s="213"/>
      <c r="D137" s="209" t="s">
        <v>282</v>
      </c>
      <c r="E137" s="237" t="s">
        <v>620</v>
      </c>
      <c r="F137" s="238">
        <v>1036</v>
      </c>
      <c r="G137" s="213" t="s">
        <v>607</v>
      </c>
      <c r="H137" s="213" t="s">
        <v>608</v>
      </c>
      <c r="I137" s="216">
        <v>13488699977</v>
      </c>
      <c r="J137" s="232" t="s">
        <v>414</v>
      </c>
      <c r="K137" s="232" t="s">
        <v>359</v>
      </c>
      <c r="L137" s="216">
        <v>450</v>
      </c>
      <c r="M137" s="216">
        <v>1</v>
      </c>
      <c r="N137" s="216">
        <v>1</v>
      </c>
      <c r="O137" s="216"/>
      <c r="P137" s="216"/>
      <c r="Q137" s="216"/>
      <c r="R137" s="216"/>
      <c r="S137" s="216"/>
      <c r="T137" s="216"/>
      <c r="U137" s="249"/>
      <c r="V137" s="249"/>
      <c r="W137" s="249"/>
      <c r="X137" s="249"/>
    </row>
  </sheetData>
  <phoneticPr fontId="18" type="noConversion"/>
  <conditionalFormatting sqref="E3:F3">
    <cfRule type="duplicateValues" dxfId="67" priority="65"/>
  </conditionalFormatting>
  <conditionalFormatting sqref="E8:F8">
    <cfRule type="duplicateValues" dxfId="66" priority="63"/>
  </conditionalFormatting>
  <conditionalFormatting sqref="E7:F7">
    <cfRule type="duplicateValues" dxfId="65" priority="64"/>
  </conditionalFormatting>
  <conditionalFormatting sqref="E10:F10">
    <cfRule type="duplicateValues" dxfId="64" priority="62"/>
  </conditionalFormatting>
  <conditionalFormatting sqref="E11:F11">
    <cfRule type="duplicateValues" dxfId="63" priority="61"/>
  </conditionalFormatting>
  <conditionalFormatting sqref="E15:F15">
    <cfRule type="duplicateValues" dxfId="62" priority="59"/>
  </conditionalFormatting>
  <conditionalFormatting sqref="E15:F16">
    <cfRule type="duplicateValues" dxfId="61" priority="60"/>
  </conditionalFormatting>
  <conditionalFormatting sqref="E23:F23">
    <cfRule type="duplicateValues" dxfId="60" priority="57"/>
  </conditionalFormatting>
  <conditionalFormatting sqref="E22:F23">
    <cfRule type="duplicateValues" dxfId="59" priority="58"/>
  </conditionalFormatting>
  <conditionalFormatting sqref="E26:F26">
    <cfRule type="duplicateValues" dxfId="58" priority="56"/>
  </conditionalFormatting>
  <conditionalFormatting sqref="E27:F27">
    <cfRule type="duplicateValues" dxfId="57" priority="54"/>
  </conditionalFormatting>
  <conditionalFormatting sqref="E27:F27">
    <cfRule type="duplicateValues" dxfId="56" priority="55"/>
  </conditionalFormatting>
  <conditionalFormatting sqref="E30:F30">
    <cfRule type="duplicateValues" dxfId="55" priority="53"/>
  </conditionalFormatting>
  <conditionalFormatting sqref="E34:F35">
    <cfRule type="duplicateValues" dxfId="54" priority="52"/>
  </conditionalFormatting>
  <conditionalFormatting sqref="E39:F39">
    <cfRule type="duplicateValues" dxfId="53" priority="51"/>
  </conditionalFormatting>
  <conditionalFormatting sqref="E52:F52">
    <cfRule type="duplicateValues" dxfId="52" priority="49"/>
  </conditionalFormatting>
  <conditionalFormatting sqref="E64:F65">
    <cfRule type="duplicateValues" dxfId="51" priority="48"/>
  </conditionalFormatting>
  <conditionalFormatting sqref="E44:F44">
    <cfRule type="duplicateValues" dxfId="50" priority="47"/>
  </conditionalFormatting>
  <conditionalFormatting sqref="E59:F59">
    <cfRule type="duplicateValues" dxfId="49" priority="45"/>
  </conditionalFormatting>
  <conditionalFormatting sqref="E63:F63">
    <cfRule type="duplicateValues" dxfId="48" priority="44"/>
  </conditionalFormatting>
  <conditionalFormatting sqref="E60:F61">
    <cfRule type="duplicateValues" dxfId="47" priority="46"/>
  </conditionalFormatting>
  <conditionalFormatting sqref="E48:F48">
    <cfRule type="duplicateValues" dxfId="46" priority="43"/>
  </conditionalFormatting>
  <conditionalFormatting sqref="E49:F49">
    <cfRule type="duplicateValues" dxfId="45" priority="42"/>
  </conditionalFormatting>
  <conditionalFormatting sqref="E51:F51">
    <cfRule type="duplicateValues" dxfId="44" priority="41"/>
  </conditionalFormatting>
  <conditionalFormatting sqref="E50:F50">
    <cfRule type="duplicateValues" dxfId="43" priority="40"/>
  </conditionalFormatting>
  <conditionalFormatting sqref="E56:F56">
    <cfRule type="duplicateValues" dxfId="42" priority="39"/>
  </conditionalFormatting>
  <conditionalFormatting sqref="E58:F58">
    <cfRule type="duplicateValues" dxfId="41" priority="37"/>
  </conditionalFormatting>
  <conditionalFormatting sqref="E57:F58">
    <cfRule type="duplicateValues" dxfId="40" priority="38"/>
  </conditionalFormatting>
  <conditionalFormatting sqref="E54:F55">
    <cfRule type="duplicateValues" dxfId="39" priority="36"/>
  </conditionalFormatting>
  <conditionalFormatting sqref="E45:F45">
    <cfRule type="duplicateValues" dxfId="38" priority="34"/>
  </conditionalFormatting>
  <conditionalFormatting sqref="E45:F45">
    <cfRule type="duplicateValues" dxfId="37" priority="35"/>
  </conditionalFormatting>
  <conditionalFormatting sqref="E43:F43">
    <cfRule type="duplicateValues" dxfId="36" priority="33"/>
  </conditionalFormatting>
  <conditionalFormatting sqref="E52:F52">
    <cfRule type="duplicateValues" dxfId="35" priority="50"/>
  </conditionalFormatting>
  <conditionalFormatting sqref="E41:F41">
    <cfRule type="duplicateValues" dxfId="34" priority="32"/>
  </conditionalFormatting>
  <conditionalFormatting sqref="E69:F69">
    <cfRule type="duplicateValues" dxfId="33" priority="30"/>
  </conditionalFormatting>
  <conditionalFormatting sqref="E68:F69">
    <cfRule type="duplicateValues" dxfId="32" priority="31"/>
  </conditionalFormatting>
  <conditionalFormatting sqref="E67:F67">
    <cfRule type="duplicateValues" dxfId="31" priority="28"/>
  </conditionalFormatting>
  <conditionalFormatting sqref="E67:F67">
    <cfRule type="duplicateValues" dxfId="30" priority="29"/>
  </conditionalFormatting>
  <conditionalFormatting sqref="E66:F66">
    <cfRule type="duplicateValues" dxfId="29" priority="27"/>
  </conditionalFormatting>
  <conditionalFormatting sqref="E71:F73">
    <cfRule type="duplicateValues" dxfId="28" priority="26"/>
  </conditionalFormatting>
  <conditionalFormatting sqref="E76:F76">
    <cfRule type="duplicateValues" dxfId="27" priority="24"/>
  </conditionalFormatting>
  <conditionalFormatting sqref="E74:F76 E78:F79">
    <cfRule type="duplicateValues" dxfId="26" priority="25"/>
  </conditionalFormatting>
  <conditionalFormatting sqref="E77:F77">
    <cfRule type="duplicateValues" dxfId="25" priority="23"/>
  </conditionalFormatting>
  <conditionalFormatting sqref="E81:F81">
    <cfRule type="duplicateValues" dxfId="24" priority="22"/>
  </conditionalFormatting>
  <conditionalFormatting sqref="E115:F115">
    <cfRule type="duplicateValues" dxfId="23" priority="21"/>
  </conditionalFormatting>
  <conditionalFormatting sqref="E118:F118">
    <cfRule type="duplicateValues" dxfId="22" priority="20"/>
  </conditionalFormatting>
  <conditionalFormatting sqref="E119:F119">
    <cfRule type="duplicateValues" dxfId="21" priority="19"/>
  </conditionalFormatting>
  <conditionalFormatting sqref="E123:F123">
    <cfRule type="duplicateValues" dxfId="20" priority="18"/>
  </conditionalFormatting>
  <conditionalFormatting sqref="E136:F136">
    <cfRule type="duplicateValues" dxfId="19" priority="17"/>
  </conditionalFormatting>
  <conditionalFormatting sqref="E84:F84">
    <cfRule type="duplicateValues" dxfId="18" priority="16"/>
  </conditionalFormatting>
  <conditionalFormatting sqref="E102:F102">
    <cfRule type="duplicateValues" dxfId="17" priority="15"/>
  </conditionalFormatting>
  <conditionalFormatting sqref="E88:F88">
    <cfRule type="duplicateValues" dxfId="16" priority="14"/>
  </conditionalFormatting>
  <conditionalFormatting sqref="E105:F105">
    <cfRule type="duplicateValues" dxfId="15" priority="13"/>
  </conditionalFormatting>
  <conditionalFormatting sqref="E106:F106">
    <cfRule type="duplicateValues" dxfId="14" priority="10"/>
  </conditionalFormatting>
  <conditionalFormatting sqref="E110:F110">
    <cfRule type="duplicateValues" dxfId="13" priority="11"/>
  </conditionalFormatting>
  <conditionalFormatting sqref="E113:F113 E106:F111">
    <cfRule type="duplicateValues" dxfId="12" priority="12"/>
  </conditionalFormatting>
  <conditionalFormatting sqref="E113:F113">
    <cfRule type="duplicateValues" dxfId="11" priority="9"/>
  </conditionalFormatting>
  <conditionalFormatting sqref="E112:F112">
    <cfRule type="duplicateValues" dxfId="10" priority="8"/>
  </conditionalFormatting>
  <conditionalFormatting sqref="E132:F132">
    <cfRule type="duplicateValues" dxfId="9" priority="6"/>
  </conditionalFormatting>
  <conditionalFormatting sqref="E126:F126 E131:F131">
    <cfRule type="duplicateValues" dxfId="8" priority="7"/>
  </conditionalFormatting>
  <conditionalFormatting sqref="E130:F130">
    <cfRule type="duplicateValues" dxfId="7" priority="5"/>
  </conditionalFormatting>
  <conditionalFormatting sqref="E129:F129">
    <cfRule type="duplicateValues" dxfId="6" priority="3"/>
  </conditionalFormatting>
  <conditionalFormatting sqref="E125:F125 E129:F129">
    <cfRule type="duplicateValues" dxfId="5" priority="4"/>
  </conditionalFormatting>
  <conditionalFormatting sqref="E127:F127">
    <cfRule type="duplicateValues" dxfId="4" priority="2"/>
  </conditionalFormatting>
  <conditionalFormatting sqref="E135:F135 E101:F101 E99:F99 E37:F39">
    <cfRule type="duplicateValues" dxfId="3" priority="66"/>
  </conditionalFormatting>
  <conditionalFormatting sqref="E62:F62">
    <cfRule type="duplicateValues" dxfId="2" priority="67"/>
  </conditionalFormatting>
  <conditionalFormatting sqref="E136:F136 E104:F104 E82:F83 E122:F124 E36:F36 E100:F100 E98:F98">
    <cfRule type="duplicateValues" dxfId="1" priority="68"/>
  </conditionalFormatting>
  <conditionalFormatting sqref="F38">
    <cfRule type="duplicateValues" dxfId="0" priority="1"/>
  </conditionalFormatting>
  <dataValidations count="4">
    <dataValidation type="list" allowBlank="1" showInputMessage="1" showErrorMessage="1" sqref="G106:G113">
      <formula1>"请点击选择,单间,标间,不住,"</formula1>
    </dataValidation>
    <dataValidation type="list" allowBlank="1" showInputMessage="1" showErrorMessage="1" sqref="C2:C30 C113 C98:C111 C115:C137 C35:C36 C38:C39 C41:C89">
      <formula1>"请点击选择,市场部,京津普药,东北大区,华北大区,华中大区,华西大区,华东普药,华南普药,其他"</formula1>
    </dataValidation>
    <dataValidation type="list" allowBlank="1" showInputMessage="1" showErrorMessage="1" sqref="D2:D137">
      <formula1>"请点击选择,大会主席,大会讲者,点评专家,参会医生,内部人员,其他"</formula1>
    </dataValidation>
    <dataValidation type="list" allowBlank="1" showInputMessage="1" showErrorMessage="1" sqref="B2:B30 C114 B98:B137 B34:B92">
      <formula1>"请点击选择,京津普药,东北大区,华北大区,华中大区,华西大区,华东普药,华南普药,其他部门"</formula1>
    </dataValidation>
  </dataValidations>
  <pageMargins left="0.7" right="0.7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O219"/>
  <sheetViews>
    <sheetView showGridLines="0" zoomScale="110" zoomScaleNormal="110" workbookViewId="0">
      <pane ySplit="8" topLeftCell="A45" activePane="bottomLeft" state="frozen"/>
      <selection pane="bottomLeft" activeCell="O52" sqref="O52"/>
    </sheetView>
  </sheetViews>
  <sheetFormatPr defaultColWidth="9.1640625" defaultRowHeight="12" x14ac:dyDescent="0.3"/>
  <cols>
    <col min="1" max="1" width="4.75" style="10" customWidth="1"/>
    <col min="2" max="2" width="19.6640625" style="10" customWidth="1"/>
    <col min="3" max="3" width="14.75" style="10" customWidth="1"/>
    <col min="4" max="9" width="4.25" style="10" customWidth="1"/>
    <col min="10" max="11" width="5.25" style="9" customWidth="1"/>
    <col min="12" max="12" width="5.75" style="9" customWidth="1"/>
    <col min="13" max="13" width="8.6640625" style="10" customWidth="1"/>
    <col min="14" max="14" width="10.75" style="10" customWidth="1"/>
    <col min="15" max="15" width="40.75" style="10" customWidth="1"/>
    <col min="16" max="16384" width="9.1640625" style="10"/>
  </cols>
  <sheetData>
    <row r="1" spans="1:15" s="1" customFormat="1" ht="42.75" customHeight="1" x14ac:dyDescent="0.3">
      <c r="A1" s="254" t="s">
        <v>186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pans="1:15" s="5" customFormat="1" ht="15" customHeight="1" x14ac:dyDescent="0.3">
      <c r="A2" s="255" t="s">
        <v>0</v>
      </c>
      <c r="B2" s="255"/>
      <c r="C2" s="256" t="s">
        <v>172</v>
      </c>
      <c r="D2" s="256"/>
      <c r="E2" s="256"/>
      <c r="F2" s="2" t="s">
        <v>1</v>
      </c>
      <c r="G2" s="3"/>
      <c r="H2" s="3"/>
      <c r="I2" s="257" t="s">
        <v>173</v>
      </c>
      <c r="J2" s="257"/>
      <c r="K2" s="4"/>
      <c r="L2" s="258" t="s">
        <v>2</v>
      </c>
      <c r="M2" s="258"/>
      <c r="N2" s="259" t="s">
        <v>177</v>
      </c>
      <c r="O2" s="260"/>
    </row>
    <row r="3" spans="1:15" s="5" customFormat="1" ht="15" customHeight="1" x14ac:dyDescent="0.3">
      <c r="A3" s="255" t="s">
        <v>3</v>
      </c>
      <c r="B3" s="255"/>
      <c r="C3" s="256" t="s">
        <v>174</v>
      </c>
      <c r="D3" s="256"/>
      <c r="E3" s="256"/>
      <c r="F3" s="2" t="s">
        <v>4</v>
      </c>
      <c r="G3" s="3"/>
      <c r="H3" s="3"/>
      <c r="I3" s="257" t="s">
        <v>626</v>
      </c>
      <c r="J3" s="257"/>
      <c r="K3" s="4"/>
      <c r="L3" s="258" t="s">
        <v>5</v>
      </c>
      <c r="M3" s="258"/>
      <c r="N3" s="259" t="s">
        <v>178</v>
      </c>
      <c r="O3" s="260"/>
    </row>
    <row r="4" spans="1:15" s="5" customFormat="1" ht="15" customHeight="1" x14ac:dyDescent="0.3">
      <c r="A4" s="255" t="s">
        <v>6</v>
      </c>
      <c r="B4" s="255"/>
      <c r="C4" s="256" t="s">
        <v>175</v>
      </c>
      <c r="D4" s="256"/>
      <c r="E4" s="256"/>
      <c r="F4" s="6"/>
      <c r="G4" s="3"/>
      <c r="H4" s="7"/>
      <c r="I4" s="7"/>
      <c r="J4" s="7"/>
      <c r="K4" s="7"/>
      <c r="L4" s="258" t="s">
        <v>7</v>
      </c>
      <c r="M4" s="258"/>
      <c r="N4" s="261">
        <v>43479</v>
      </c>
      <c r="O4" s="260"/>
    </row>
    <row r="5" spans="1:15" ht="10" customHeight="1" thickBot="1" x14ac:dyDescent="0.35">
      <c r="A5" s="8"/>
      <c r="B5" s="8"/>
      <c r="C5" s="8"/>
      <c r="D5" s="8"/>
      <c r="E5" s="8"/>
      <c r="F5" s="8"/>
      <c r="G5" s="8"/>
      <c r="H5" s="8"/>
      <c r="I5" s="8"/>
      <c r="M5" s="8"/>
      <c r="N5" s="8"/>
      <c r="O5" s="8"/>
    </row>
    <row r="6" spans="1:15" ht="48" customHeight="1" thickTop="1" thickBot="1" x14ac:dyDescent="0.35">
      <c r="A6" s="11" t="s">
        <v>8</v>
      </c>
      <c r="B6" s="264" t="s">
        <v>9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5"/>
    </row>
    <row r="7" spans="1:15" ht="16" customHeight="1" x14ac:dyDescent="0.3">
      <c r="A7" s="266" t="s">
        <v>10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 t="s">
        <v>11</v>
      </c>
      <c r="N7" s="267"/>
      <c r="O7" s="268"/>
    </row>
    <row r="8" spans="1:15" ht="16" customHeight="1" x14ac:dyDescent="0.3">
      <c r="A8" s="12" t="s">
        <v>12</v>
      </c>
      <c r="B8" s="13" t="s">
        <v>10</v>
      </c>
      <c r="C8" s="269" t="s">
        <v>13</v>
      </c>
      <c r="D8" s="270"/>
      <c r="E8" s="270"/>
      <c r="F8" s="270"/>
      <c r="G8" s="270"/>
      <c r="H8" s="270"/>
      <c r="I8" s="270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4" t="s">
        <v>19</v>
      </c>
    </row>
    <row r="9" spans="1:15" s="20" customFormat="1" ht="16" customHeight="1" thickBot="1" x14ac:dyDescent="0.35">
      <c r="A9" s="15" t="s">
        <v>20</v>
      </c>
      <c r="B9" s="16" t="s">
        <v>21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</row>
    <row r="10" spans="1:15" ht="16" customHeight="1" thickTop="1" x14ac:dyDescent="0.3">
      <c r="A10" s="271" t="s">
        <v>22</v>
      </c>
      <c r="B10" s="272" t="s">
        <v>182</v>
      </c>
      <c r="C10" s="21" t="s">
        <v>23</v>
      </c>
      <c r="D10" s="22"/>
      <c r="E10" s="21" t="s">
        <v>24</v>
      </c>
      <c r="F10" s="22"/>
      <c r="G10" s="21" t="s">
        <v>25</v>
      </c>
      <c r="H10" s="22"/>
      <c r="I10" s="21" t="s">
        <v>26</v>
      </c>
      <c r="J10" s="23">
        <v>25</v>
      </c>
      <c r="K10" s="21">
        <v>1</v>
      </c>
      <c r="L10" s="24" t="s">
        <v>27</v>
      </c>
      <c r="M10" s="159">
        <v>900</v>
      </c>
      <c r="N10" s="184">
        <f>J10*K10*M10</f>
        <v>22500</v>
      </c>
      <c r="O10" s="25"/>
    </row>
    <row r="11" spans="1:15" ht="16" customHeight="1" x14ac:dyDescent="0.3">
      <c r="A11" s="262"/>
      <c r="B11" s="273"/>
      <c r="C11" s="26" t="s">
        <v>28</v>
      </c>
      <c r="D11" s="27"/>
      <c r="E11" s="26" t="s">
        <v>24</v>
      </c>
      <c r="F11" s="27"/>
      <c r="G11" s="26" t="s">
        <v>25</v>
      </c>
      <c r="H11" s="27"/>
      <c r="I11" s="26" t="s">
        <v>26</v>
      </c>
      <c r="J11" s="28">
        <v>30</v>
      </c>
      <c r="K11" s="26">
        <v>1</v>
      </c>
      <c r="L11" s="29" t="s">
        <v>27</v>
      </c>
      <c r="M11" s="160">
        <v>900</v>
      </c>
      <c r="N11" s="185">
        <f t="shared" ref="N11:N14" si="0">J11*K11*M11</f>
        <v>27000</v>
      </c>
      <c r="O11" s="31"/>
    </row>
    <row r="12" spans="1:15" ht="16" customHeight="1" x14ac:dyDescent="0.3">
      <c r="A12" s="262"/>
      <c r="B12" s="273"/>
      <c r="C12" s="26" t="s">
        <v>23</v>
      </c>
      <c r="D12" s="27"/>
      <c r="E12" s="26" t="s">
        <v>24</v>
      </c>
      <c r="F12" s="27"/>
      <c r="G12" s="26" t="s">
        <v>25</v>
      </c>
      <c r="H12" s="27"/>
      <c r="I12" s="26" t="s">
        <v>26</v>
      </c>
      <c r="J12" s="146">
        <v>1.5</v>
      </c>
      <c r="K12" s="26">
        <v>1</v>
      </c>
      <c r="L12" s="29" t="s">
        <v>27</v>
      </c>
      <c r="M12" s="160">
        <v>900</v>
      </c>
      <c r="N12" s="185">
        <f t="shared" si="0"/>
        <v>1350</v>
      </c>
      <c r="O12" s="31" t="s">
        <v>200</v>
      </c>
    </row>
    <row r="13" spans="1:15" ht="16" customHeight="1" x14ac:dyDescent="0.3">
      <c r="A13" s="262"/>
      <c r="B13" s="273"/>
      <c r="C13" s="26" t="s">
        <v>28</v>
      </c>
      <c r="D13" s="27"/>
      <c r="E13" s="26" t="s">
        <v>24</v>
      </c>
      <c r="F13" s="27"/>
      <c r="G13" s="26" t="s">
        <v>25</v>
      </c>
      <c r="H13" s="27"/>
      <c r="I13" s="26" t="s">
        <v>26</v>
      </c>
      <c r="J13" s="28">
        <v>1</v>
      </c>
      <c r="K13" s="26">
        <v>1</v>
      </c>
      <c r="L13" s="29" t="s">
        <v>27</v>
      </c>
      <c r="M13" s="160">
        <v>900</v>
      </c>
      <c r="N13" s="185">
        <f t="shared" si="0"/>
        <v>900</v>
      </c>
      <c r="O13" s="31"/>
    </row>
    <row r="14" spans="1:15" ht="16" customHeight="1" x14ac:dyDescent="0.3">
      <c r="A14" s="262"/>
      <c r="B14" s="273"/>
      <c r="C14" s="26" t="s">
        <v>29</v>
      </c>
      <c r="D14" s="27"/>
      <c r="E14" s="26" t="s">
        <v>24</v>
      </c>
      <c r="F14" s="27"/>
      <c r="G14" s="26" t="s">
        <v>25</v>
      </c>
      <c r="H14" s="27"/>
      <c r="I14" s="26" t="s">
        <v>26</v>
      </c>
      <c r="J14" s="28"/>
      <c r="K14" s="26"/>
      <c r="L14" s="29" t="s">
        <v>27</v>
      </c>
      <c r="M14" s="160"/>
      <c r="N14" s="185">
        <f t="shared" si="0"/>
        <v>0</v>
      </c>
      <c r="O14" s="31"/>
    </row>
    <row r="15" spans="1:15" ht="16" customHeight="1" x14ac:dyDescent="0.3">
      <c r="A15" s="262" t="s">
        <v>30</v>
      </c>
      <c r="B15" s="263" t="s">
        <v>31</v>
      </c>
      <c r="C15" s="26" t="s">
        <v>23</v>
      </c>
      <c r="D15" s="27"/>
      <c r="E15" s="26" t="s">
        <v>24</v>
      </c>
      <c r="F15" s="27"/>
      <c r="G15" s="26" t="s">
        <v>25</v>
      </c>
      <c r="H15" s="27"/>
      <c r="I15" s="26" t="s">
        <v>26</v>
      </c>
      <c r="J15" s="28"/>
      <c r="K15" s="26"/>
      <c r="L15" s="29" t="s">
        <v>27</v>
      </c>
      <c r="M15" s="160"/>
      <c r="N15" s="185">
        <f>J15*K15*M15</f>
        <v>0</v>
      </c>
      <c r="O15" s="31"/>
    </row>
    <row r="16" spans="1:15" ht="16" customHeight="1" x14ac:dyDescent="0.3">
      <c r="A16" s="262"/>
      <c r="B16" s="263"/>
      <c r="C16" s="26" t="s">
        <v>28</v>
      </c>
      <c r="D16" s="27"/>
      <c r="E16" s="26" t="s">
        <v>24</v>
      </c>
      <c r="F16" s="27"/>
      <c r="G16" s="26" t="s">
        <v>25</v>
      </c>
      <c r="H16" s="27"/>
      <c r="I16" s="26" t="s">
        <v>26</v>
      </c>
      <c r="J16" s="28"/>
      <c r="K16" s="26"/>
      <c r="L16" s="29" t="s">
        <v>27</v>
      </c>
      <c r="M16" s="160"/>
      <c r="N16" s="185">
        <f t="shared" ref="N16" si="1">J16*K16*M16</f>
        <v>0</v>
      </c>
      <c r="O16" s="31"/>
    </row>
    <row r="17" spans="1:15" ht="16" customHeight="1" x14ac:dyDescent="0.3">
      <c r="A17" s="262" t="s">
        <v>32</v>
      </c>
      <c r="B17" s="263" t="s">
        <v>33</v>
      </c>
      <c r="C17" s="26" t="s">
        <v>23</v>
      </c>
      <c r="D17" s="27"/>
      <c r="E17" s="26" t="s">
        <v>24</v>
      </c>
      <c r="F17" s="27"/>
      <c r="G17" s="26" t="s">
        <v>25</v>
      </c>
      <c r="H17" s="27"/>
      <c r="I17" s="26" t="s">
        <v>26</v>
      </c>
      <c r="J17" s="28"/>
      <c r="K17" s="26"/>
      <c r="L17" s="29" t="s">
        <v>27</v>
      </c>
      <c r="M17" s="160"/>
      <c r="N17" s="185">
        <f>J17*K17*M17</f>
        <v>0</v>
      </c>
      <c r="O17" s="31"/>
    </row>
    <row r="18" spans="1:15" ht="16" customHeight="1" x14ac:dyDescent="0.3">
      <c r="A18" s="262"/>
      <c r="B18" s="263"/>
      <c r="C18" s="26" t="s">
        <v>28</v>
      </c>
      <c r="D18" s="27"/>
      <c r="E18" s="26" t="s">
        <v>24</v>
      </c>
      <c r="F18" s="27"/>
      <c r="G18" s="26" t="s">
        <v>25</v>
      </c>
      <c r="H18" s="27"/>
      <c r="I18" s="26" t="s">
        <v>26</v>
      </c>
      <c r="J18" s="28"/>
      <c r="K18" s="26"/>
      <c r="L18" s="29" t="s">
        <v>27</v>
      </c>
      <c r="M18" s="160"/>
      <c r="N18" s="185">
        <f t="shared" ref="N18" si="2">J18*K18*M18</f>
        <v>0</v>
      </c>
      <c r="O18" s="31"/>
    </row>
    <row r="19" spans="1:15" ht="16" customHeight="1" x14ac:dyDescent="0.3">
      <c r="A19" s="262" t="s">
        <v>34</v>
      </c>
      <c r="B19" s="263" t="s">
        <v>35</v>
      </c>
      <c r="C19" s="26" t="s">
        <v>23</v>
      </c>
      <c r="D19" s="27"/>
      <c r="E19" s="26" t="s">
        <v>24</v>
      </c>
      <c r="F19" s="27"/>
      <c r="G19" s="26" t="s">
        <v>25</v>
      </c>
      <c r="H19" s="27"/>
      <c r="I19" s="26" t="s">
        <v>26</v>
      </c>
      <c r="J19" s="28"/>
      <c r="K19" s="26"/>
      <c r="L19" s="29" t="s">
        <v>27</v>
      </c>
      <c r="M19" s="160"/>
      <c r="N19" s="185">
        <f>J19*K19*M19</f>
        <v>0</v>
      </c>
      <c r="O19" s="31"/>
    </row>
    <row r="20" spans="1:15" ht="16" customHeight="1" x14ac:dyDescent="0.3">
      <c r="A20" s="262"/>
      <c r="B20" s="263"/>
      <c r="C20" s="26" t="s">
        <v>28</v>
      </c>
      <c r="D20" s="27"/>
      <c r="E20" s="26" t="s">
        <v>24</v>
      </c>
      <c r="F20" s="27"/>
      <c r="G20" s="26" t="s">
        <v>25</v>
      </c>
      <c r="H20" s="27"/>
      <c r="I20" s="26" t="s">
        <v>26</v>
      </c>
      <c r="J20" s="28"/>
      <c r="K20" s="26"/>
      <c r="L20" s="29" t="s">
        <v>27</v>
      </c>
      <c r="M20" s="160"/>
      <c r="N20" s="185">
        <f t="shared" ref="N20:N32" si="3">J20*K20*M20</f>
        <v>0</v>
      </c>
      <c r="O20" s="31"/>
    </row>
    <row r="21" spans="1:15" ht="16" customHeight="1" x14ac:dyDescent="0.3">
      <c r="A21" s="262" t="s">
        <v>36</v>
      </c>
      <c r="B21" s="32" t="s">
        <v>37</v>
      </c>
      <c r="C21" s="275" t="s">
        <v>38</v>
      </c>
      <c r="D21" s="275"/>
      <c r="E21" s="275"/>
      <c r="F21" s="275"/>
      <c r="G21" s="275"/>
      <c r="H21" s="275"/>
      <c r="I21" s="275"/>
      <c r="J21" s="27">
        <v>1</v>
      </c>
      <c r="K21" s="27">
        <v>1</v>
      </c>
      <c r="L21" s="33" t="s">
        <v>39</v>
      </c>
      <c r="M21" s="160">
        <v>45000</v>
      </c>
      <c r="N21" s="185">
        <f t="shared" si="3"/>
        <v>45000</v>
      </c>
      <c r="O21" s="143" t="s">
        <v>183</v>
      </c>
    </row>
    <row r="22" spans="1:15" ht="16" customHeight="1" x14ac:dyDescent="0.3">
      <c r="A22" s="262"/>
      <c r="B22" s="32" t="s">
        <v>40</v>
      </c>
      <c r="C22" s="276" t="s">
        <v>41</v>
      </c>
      <c r="D22" s="276"/>
      <c r="E22" s="276"/>
      <c r="F22" s="276"/>
      <c r="G22" s="276"/>
      <c r="H22" s="276"/>
      <c r="I22" s="276"/>
      <c r="J22" s="27"/>
      <c r="K22" s="27"/>
      <c r="L22" s="33" t="s">
        <v>42</v>
      </c>
      <c r="M22" s="160"/>
      <c r="N22" s="185">
        <f t="shared" si="3"/>
        <v>0</v>
      </c>
      <c r="O22" s="143" t="s">
        <v>184</v>
      </c>
    </row>
    <row r="23" spans="1:15" ht="16" customHeight="1" x14ac:dyDescent="0.3">
      <c r="A23" s="262"/>
      <c r="B23" s="32" t="s">
        <v>43</v>
      </c>
      <c r="C23" s="276"/>
      <c r="D23" s="276"/>
      <c r="E23" s="276"/>
      <c r="F23" s="276"/>
      <c r="G23" s="276"/>
      <c r="H23" s="276"/>
      <c r="I23" s="276"/>
      <c r="J23" s="27">
        <v>70</v>
      </c>
      <c r="K23" s="27">
        <v>1</v>
      </c>
      <c r="L23" s="144" t="s">
        <v>179</v>
      </c>
      <c r="M23" s="161">
        <v>80</v>
      </c>
      <c r="N23" s="185">
        <f t="shared" si="3"/>
        <v>5600</v>
      </c>
      <c r="O23" s="34"/>
    </row>
    <row r="24" spans="1:15" ht="16" customHeight="1" x14ac:dyDescent="0.3">
      <c r="A24" s="262"/>
      <c r="B24" s="32" t="s">
        <v>45</v>
      </c>
      <c r="C24" s="276" t="s">
        <v>46</v>
      </c>
      <c r="D24" s="276"/>
      <c r="E24" s="276"/>
      <c r="F24" s="276"/>
      <c r="G24" s="276"/>
      <c r="H24" s="276"/>
      <c r="I24" s="276"/>
      <c r="J24" s="27"/>
      <c r="K24" s="27"/>
      <c r="L24" s="33" t="s">
        <v>47</v>
      </c>
      <c r="M24" s="160"/>
      <c r="N24" s="185">
        <f t="shared" si="3"/>
        <v>0</v>
      </c>
      <c r="O24" s="34"/>
    </row>
    <row r="25" spans="1:15" ht="16" customHeight="1" x14ac:dyDescent="0.3">
      <c r="A25" s="262"/>
      <c r="B25" s="35" t="s">
        <v>48</v>
      </c>
      <c r="C25" s="276" t="s">
        <v>49</v>
      </c>
      <c r="D25" s="276"/>
      <c r="E25" s="276"/>
      <c r="F25" s="276"/>
      <c r="G25" s="276"/>
      <c r="H25" s="276"/>
      <c r="I25" s="276"/>
      <c r="J25" s="27"/>
      <c r="K25" s="27"/>
      <c r="L25" s="33" t="s">
        <v>42</v>
      </c>
      <c r="M25" s="160"/>
      <c r="N25" s="185">
        <f t="shared" si="3"/>
        <v>0</v>
      </c>
      <c r="O25" s="34"/>
    </row>
    <row r="26" spans="1:15" ht="16" customHeight="1" x14ac:dyDescent="0.3">
      <c r="A26" s="262"/>
      <c r="B26" s="35" t="s">
        <v>50</v>
      </c>
      <c r="C26" s="276" t="s">
        <v>51</v>
      </c>
      <c r="D26" s="276"/>
      <c r="E26" s="276"/>
      <c r="F26" s="276"/>
      <c r="G26" s="276"/>
      <c r="H26" s="276"/>
      <c r="I26" s="276"/>
      <c r="J26" s="27"/>
      <c r="K26" s="27"/>
      <c r="L26" s="33"/>
      <c r="M26" s="160"/>
      <c r="N26" s="185">
        <f t="shared" si="3"/>
        <v>0</v>
      </c>
      <c r="O26" s="34"/>
    </row>
    <row r="27" spans="1:15" ht="16" customHeight="1" x14ac:dyDescent="0.3">
      <c r="A27" s="262" t="s">
        <v>52</v>
      </c>
      <c r="B27" s="32" t="s">
        <v>53</v>
      </c>
      <c r="C27" s="275" t="s">
        <v>38</v>
      </c>
      <c r="D27" s="275"/>
      <c r="E27" s="275"/>
      <c r="F27" s="275"/>
      <c r="G27" s="275"/>
      <c r="H27" s="275"/>
      <c r="I27" s="275"/>
      <c r="J27" s="27"/>
      <c r="K27" s="27"/>
      <c r="L27" s="33" t="s">
        <v>39</v>
      </c>
      <c r="M27" s="160"/>
      <c r="N27" s="185">
        <f t="shared" si="3"/>
        <v>0</v>
      </c>
      <c r="O27" s="34"/>
    </row>
    <row r="28" spans="1:15" ht="16" customHeight="1" x14ac:dyDescent="0.3">
      <c r="A28" s="262"/>
      <c r="B28" s="32" t="s">
        <v>40</v>
      </c>
      <c r="C28" s="276" t="s">
        <v>41</v>
      </c>
      <c r="D28" s="276"/>
      <c r="E28" s="276"/>
      <c r="F28" s="276"/>
      <c r="G28" s="276"/>
      <c r="H28" s="276"/>
      <c r="I28" s="276"/>
      <c r="J28" s="27"/>
      <c r="K28" s="27"/>
      <c r="L28" s="33" t="s">
        <v>42</v>
      </c>
      <c r="M28" s="160"/>
      <c r="N28" s="185">
        <f t="shared" si="3"/>
        <v>0</v>
      </c>
      <c r="O28" s="34"/>
    </row>
    <row r="29" spans="1:15" ht="16" customHeight="1" x14ac:dyDescent="0.3">
      <c r="A29" s="262"/>
      <c r="B29" s="32" t="s">
        <v>43</v>
      </c>
      <c r="C29" s="276"/>
      <c r="D29" s="276"/>
      <c r="E29" s="276"/>
      <c r="F29" s="276"/>
      <c r="G29" s="276"/>
      <c r="H29" s="276"/>
      <c r="I29" s="276"/>
      <c r="J29" s="27"/>
      <c r="K29" s="27"/>
      <c r="L29" s="33" t="s">
        <v>44</v>
      </c>
      <c r="M29" s="160"/>
      <c r="N29" s="185">
        <f t="shared" si="3"/>
        <v>0</v>
      </c>
      <c r="O29" s="34"/>
    </row>
    <row r="30" spans="1:15" ht="16" customHeight="1" x14ac:dyDescent="0.3">
      <c r="A30" s="262"/>
      <c r="B30" s="32" t="s">
        <v>45</v>
      </c>
      <c r="C30" s="276" t="s">
        <v>54</v>
      </c>
      <c r="D30" s="276"/>
      <c r="E30" s="276"/>
      <c r="F30" s="276"/>
      <c r="G30" s="276"/>
      <c r="H30" s="276"/>
      <c r="I30" s="276"/>
      <c r="J30" s="27"/>
      <c r="K30" s="27"/>
      <c r="L30" s="33" t="s">
        <v>47</v>
      </c>
      <c r="M30" s="160"/>
      <c r="N30" s="185">
        <f t="shared" si="3"/>
        <v>0</v>
      </c>
      <c r="O30" s="34"/>
    </row>
    <row r="31" spans="1:15" ht="16" customHeight="1" x14ac:dyDescent="0.3">
      <c r="A31" s="262"/>
      <c r="B31" s="35" t="s">
        <v>48</v>
      </c>
      <c r="C31" s="276" t="s">
        <v>49</v>
      </c>
      <c r="D31" s="276"/>
      <c r="E31" s="276"/>
      <c r="F31" s="276"/>
      <c r="G31" s="276"/>
      <c r="H31" s="276"/>
      <c r="I31" s="276"/>
      <c r="J31" s="27"/>
      <c r="K31" s="27"/>
      <c r="L31" s="33" t="s">
        <v>42</v>
      </c>
      <c r="M31" s="160"/>
      <c r="N31" s="185">
        <f t="shared" si="3"/>
        <v>0</v>
      </c>
      <c r="O31" s="34"/>
    </row>
    <row r="32" spans="1:15" ht="16" customHeight="1" x14ac:dyDescent="0.3">
      <c r="A32" s="274"/>
      <c r="B32" s="36" t="s">
        <v>50</v>
      </c>
      <c r="C32" s="277" t="s">
        <v>51</v>
      </c>
      <c r="D32" s="277"/>
      <c r="E32" s="277"/>
      <c r="F32" s="277"/>
      <c r="G32" s="277"/>
      <c r="H32" s="277"/>
      <c r="I32" s="277"/>
      <c r="J32" s="37">
        <v>1</v>
      </c>
      <c r="K32" s="37">
        <v>1</v>
      </c>
      <c r="L32" s="33" t="s">
        <v>39</v>
      </c>
      <c r="M32" s="162">
        <v>30000</v>
      </c>
      <c r="N32" s="185">
        <f t="shared" si="3"/>
        <v>30000</v>
      </c>
      <c r="O32" s="38" t="s">
        <v>185</v>
      </c>
    </row>
    <row r="33" spans="1:15" ht="16" customHeight="1" thickBot="1" x14ac:dyDescent="0.35">
      <c r="A33" s="39" t="s">
        <v>55</v>
      </c>
      <c r="B33" s="40"/>
      <c r="C33" s="40"/>
      <c r="D33" s="40"/>
      <c r="E33" s="40"/>
      <c r="F33" s="40"/>
      <c r="G33" s="40"/>
      <c r="H33" s="40"/>
      <c r="I33" s="40"/>
      <c r="J33" s="41"/>
      <c r="K33" s="41"/>
      <c r="L33" s="41"/>
      <c r="M33" s="42"/>
      <c r="N33" s="156">
        <f>SUM(N10:N32)</f>
        <v>132350</v>
      </c>
      <c r="O33" s="43"/>
    </row>
    <row r="34" spans="1:15" ht="16" customHeight="1" x14ac:dyDescent="0.3">
      <c r="A34" s="44" t="s">
        <v>12</v>
      </c>
      <c r="B34" s="45" t="s">
        <v>10</v>
      </c>
      <c r="C34" s="291" t="s">
        <v>13</v>
      </c>
      <c r="D34" s="292"/>
      <c r="E34" s="292"/>
      <c r="F34" s="292"/>
      <c r="G34" s="292"/>
      <c r="H34" s="292"/>
      <c r="I34" s="292"/>
      <c r="J34" s="45" t="s">
        <v>56</v>
      </c>
      <c r="K34" s="45" t="s">
        <v>57</v>
      </c>
      <c r="L34" s="46" t="s">
        <v>16</v>
      </c>
      <c r="M34" s="47" t="s">
        <v>17</v>
      </c>
      <c r="N34" s="148" t="s">
        <v>58</v>
      </c>
      <c r="O34" s="48" t="s">
        <v>19</v>
      </c>
    </row>
    <row r="35" spans="1:15" ht="16" customHeight="1" x14ac:dyDescent="0.3">
      <c r="A35" s="49" t="s">
        <v>59</v>
      </c>
      <c r="B35" s="50" t="s">
        <v>60</v>
      </c>
      <c r="C35" s="50"/>
      <c r="D35" s="50"/>
      <c r="E35" s="50"/>
      <c r="F35" s="50"/>
      <c r="G35" s="50"/>
      <c r="H35" s="50"/>
      <c r="I35" s="50"/>
      <c r="J35" s="51"/>
      <c r="K35" s="51"/>
      <c r="L35" s="51"/>
      <c r="M35" s="52"/>
      <c r="N35" s="149"/>
      <c r="O35" s="53"/>
    </row>
    <row r="36" spans="1:15" ht="16" customHeight="1" x14ac:dyDescent="0.3">
      <c r="A36" s="54" t="s">
        <v>61</v>
      </c>
      <c r="B36" s="55" t="s">
        <v>62</v>
      </c>
      <c r="C36" s="56"/>
      <c r="D36" s="57">
        <v>3</v>
      </c>
      <c r="E36" s="58" t="s">
        <v>24</v>
      </c>
      <c r="F36" s="57">
        <v>8</v>
      </c>
      <c r="G36" s="58" t="s">
        <v>25</v>
      </c>
      <c r="H36" s="22" t="s">
        <v>26</v>
      </c>
      <c r="I36" s="58" t="s">
        <v>63</v>
      </c>
      <c r="J36" s="59">
        <v>60</v>
      </c>
      <c r="K36" s="59">
        <v>1</v>
      </c>
      <c r="L36" s="60" t="s">
        <v>64</v>
      </c>
      <c r="M36" s="163">
        <v>300</v>
      </c>
      <c r="N36" s="185">
        <f>J36*K36*M36</f>
        <v>18000</v>
      </c>
      <c r="O36" s="145" t="s">
        <v>180</v>
      </c>
    </row>
    <row r="37" spans="1:15" ht="16" customHeight="1" x14ac:dyDescent="0.3">
      <c r="A37" s="62" t="s">
        <v>65</v>
      </c>
      <c r="B37" s="63" t="s">
        <v>62</v>
      </c>
      <c r="C37" s="64"/>
      <c r="D37" s="27">
        <v>3</v>
      </c>
      <c r="E37" s="26" t="s">
        <v>24</v>
      </c>
      <c r="F37" s="27">
        <v>9</v>
      </c>
      <c r="G37" s="26" t="s">
        <v>25</v>
      </c>
      <c r="H37" s="22" t="s">
        <v>66</v>
      </c>
      <c r="I37" s="26" t="s">
        <v>63</v>
      </c>
      <c r="J37" s="65">
        <v>99</v>
      </c>
      <c r="K37" s="65">
        <v>1</v>
      </c>
      <c r="L37" s="29" t="s">
        <v>64</v>
      </c>
      <c r="M37" s="164">
        <v>200</v>
      </c>
      <c r="N37" s="185">
        <f t="shared" ref="N37:N40" si="4">J37*K37*M37</f>
        <v>19800</v>
      </c>
      <c r="O37" s="142" t="s">
        <v>181</v>
      </c>
    </row>
    <row r="38" spans="1:15" ht="16" customHeight="1" x14ac:dyDescent="0.3">
      <c r="A38" s="62" t="s">
        <v>67</v>
      </c>
      <c r="B38" s="63" t="s">
        <v>62</v>
      </c>
      <c r="C38" s="64" t="s">
        <v>171</v>
      </c>
      <c r="D38" s="27">
        <v>3</v>
      </c>
      <c r="E38" s="26" t="s">
        <v>24</v>
      </c>
      <c r="F38" s="27">
        <v>8</v>
      </c>
      <c r="G38" s="26" t="s">
        <v>25</v>
      </c>
      <c r="H38" s="22" t="s">
        <v>26</v>
      </c>
      <c r="I38" s="26" t="s">
        <v>63</v>
      </c>
      <c r="J38" s="65">
        <v>24</v>
      </c>
      <c r="K38" s="65">
        <v>1</v>
      </c>
      <c r="L38" s="29" t="s">
        <v>64</v>
      </c>
      <c r="M38" s="158">
        <f>5307.22/24</f>
        <v>221.13416666666669</v>
      </c>
      <c r="N38" s="185">
        <f t="shared" si="4"/>
        <v>5307.22</v>
      </c>
      <c r="O38" s="34"/>
    </row>
    <row r="39" spans="1:15" ht="16" customHeight="1" x14ac:dyDescent="0.3">
      <c r="A39" s="62" t="s">
        <v>68</v>
      </c>
      <c r="B39" s="63" t="s">
        <v>62</v>
      </c>
      <c r="C39" s="64"/>
      <c r="D39" s="27"/>
      <c r="E39" s="26" t="s">
        <v>24</v>
      </c>
      <c r="F39" s="27"/>
      <c r="G39" s="26" t="s">
        <v>25</v>
      </c>
      <c r="H39" s="22"/>
      <c r="I39" s="26" t="s">
        <v>63</v>
      </c>
      <c r="J39" s="65">
        <v>4</v>
      </c>
      <c r="K39" s="65">
        <v>1</v>
      </c>
      <c r="L39" s="29" t="s">
        <v>64</v>
      </c>
      <c r="M39" s="157">
        <f>1871.97/4</f>
        <v>467.99250000000001</v>
      </c>
      <c r="N39" s="185">
        <f t="shared" si="4"/>
        <v>1871.97</v>
      </c>
      <c r="O39" s="34" t="s">
        <v>202</v>
      </c>
    </row>
    <row r="40" spans="1:15" ht="16" customHeight="1" x14ac:dyDescent="0.3">
      <c r="A40" s="66" t="s">
        <v>69</v>
      </c>
      <c r="B40" s="67" t="s">
        <v>62</v>
      </c>
      <c r="C40" s="68"/>
      <c r="D40" s="69">
        <v>3</v>
      </c>
      <c r="E40" s="70" t="s">
        <v>24</v>
      </c>
      <c r="F40" s="71">
        <v>8</v>
      </c>
      <c r="G40" s="70" t="s">
        <v>25</v>
      </c>
      <c r="H40" s="22" t="s">
        <v>26</v>
      </c>
      <c r="I40" s="70" t="s">
        <v>63</v>
      </c>
      <c r="J40" s="72">
        <v>9</v>
      </c>
      <c r="K40" s="72">
        <v>1</v>
      </c>
      <c r="L40" s="73" t="s">
        <v>64</v>
      </c>
      <c r="M40" s="165">
        <f>(109.25*8+74.75+609.97)/9</f>
        <v>173.19111111111113</v>
      </c>
      <c r="N40" s="185">
        <f t="shared" si="4"/>
        <v>1558.7200000000003</v>
      </c>
      <c r="O40" s="74" t="s">
        <v>625</v>
      </c>
    </row>
    <row r="41" spans="1:15" ht="16" customHeight="1" thickBot="1" x14ac:dyDescent="0.35">
      <c r="A41" s="75" t="s">
        <v>55</v>
      </c>
      <c r="B41" s="76"/>
      <c r="C41" s="76"/>
      <c r="D41" s="76"/>
      <c r="E41" s="76"/>
      <c r="F41" s="76"/>
      <c r="G41" s="76"/>
      <c r="H41" s="76"/>
      <c r="I41" s="76"/>
      <c r="J41" s="77"/>
      <c r="K41" s="77"/>
      <c r="L41" s="77"/>
      <c r="M41" s="78"/>
      <c r="N41" s="198">
        <f>SUM(N36:N40)</f>
        <v>46537.91</v>
      </c>
      <c r="O41" s="79"/>
    </row>
    <row r="42" spans="1:15" ht="16" customHeight="1" x14ac:dyDescent="0.3">
      <c r="A42" s="80" t="s">
        <v>12</v>
      </c>
      <c r="B42" s="81" t="s">
        <v>10</v>
      </c>
      <c r="C42" s="293" t="s">
        <v>13</v>
      </c>
      <c r="D42" s="267"/>
      <c r="E42" s="267"/>
      <c r="F42" s="267"/>
      <c r="G42" s="267"/>
      <c r="H42" s="267"/>
      <c r="I42" s="267"/>
      <c r="J42" s="81" t="s">
        <v>56</v>
      </c>
      <c r="K42" s="81" t="s">
        <v>70</v>
      </c>
      <c r="L42" s="82" t="s">
        <v>16</v>
      </c>
      <c r="M42" s="83" t="s">
        <v>17</v>
      </c>
      <c r="N42" s="151" t="s">
        <v>58</v>
      </c>
      <c r="O42" s="84" t="s">
        <v>19</v>
      </c>
    </row>
    <row r="43" spans="1:15" ht="16" customHeight="1" x14ac:dyDescent="0.3">
      <c r="A43" s="85" t="s">
        <v>71</v>
      </c>
      <c r="B43" s="86" t="s">
        <v>72</v>
      </c>
      <c r="C43" s="86"/>
      <c r="D43" s="86"/>
      <c r="E43" s="86"/>
      <c r="F43" s="86"/>
      <c r="G43" s="86"/>
      <c r="H43" s="86"/>
      <c r="I43" s="86"/>
      <c r="J43" s="87"/>
      <c r="K43" s="87"/>
      <c r="L43" s="87"/>
      <c r="M43" s="88"/>
      <c r="N43" s="152"/>
      <c r="O43" s="89"/>
    </row>
    <row r="44" spans="1:15" ht="16" customHeight="1" x14ac:dyDescent="0.3">
      <c r="A44" s="278" t="s">
        <v>73</v>
      </c>
      <c r="B44" s="280" t="s">
        <v>74</v>
      </c>
      <c r="C44" s="282" t="s">
        <v>75</v>
      </c>
      <c r="D44" s="283"/>
      <c r="E44" s="283"/>
      <c r="F44" s="283"/>
      <c r="G44" s="283"/>
      <c r="H44" s="283"/>
      <c r="I44" s="284"/>
      <c r="J44" s="90">
        <v>20</v>
      </c>
      <c r="K44" s="91">
        <v>1</v>
      </c>
      <c r="L44" s="92" t="s">
        <v>76</v>
      </c>
      <c r="M44" s="166">
        <v>380</v>
      </c>
      <c r="N44" s="185">
        <f>J44*K44*M44</f>
        <v>7600</v>
      </c>
      <c r="O44" s="93" t="s">
        <v>77</v>
      </c>
    </row>
    <row r="45" spans="1:15" ht="16" customHeight="1" x14ac:dyDescent="0.3">
      <c r="A45" s="278"/>
      <c r="B45" s="280"/>
      <c r="C45" s="285" t="s">
        <v>78</v>
      </c>
      <c r="D45" s="286"/>
      <c r="E45" s="286"/>
      <c r="F45" s="286"/>
      <c r="G45" s="286"/>
      <c r="H45" s="286"/>
      <c r="I45" s="287"/>
      <c r="J45" s="65">
        <v>87</v>
      </c>
      <c r="K45" s="65">
        <v>1</v>
      </c>
      <c r="L45" s="94" t="s">
        <v>76</v>
      </c>
      <c r="M45" s="160">
        <v>260</v>
      </c>
      <c r="N45" s="185">
        <f t="shared" ref="N45:N48" si="5">J45*K45*M45</f>
        <v>22620</v>
      </c>
      <c r="O45" s="93" t="s">
        <v>77</v>
      </c>
    </row>
    <row r="46" spans="1:15" ht="16" customHeight="1" x14ac:dyDescent="0.3">
      <c r="A46" s="278"/>
      <c r="B46" s="280"/>
      <c r="C46" s="285" t="s">
        <v>79</v>
      </c>
      <c r="D46" s="286"/>
      <c r="E46" s="286"/>
      <c r="F46" s="286"/>
      <c r="G46" s="286"/>
      <c r="H46" s="286"/>
      <c r="I46" s="287"/>
      <c r="J46" s="65"/>
      <c r="K46" s="65"/>
      <c r="L46" s="94" t="s">
        <v>76</v>
      </c>
      <c r="M46" s="160"/>
      <c r="N46" s="185">
        <f t="shared" si="5"/>
        <v>0</v>
      </c>
      <c r="O46" s="34"/>
    </row>
    <row r="47" spans="1:15" ht="16" customHeight="1" x14ac:dyDescent="0.3">
      <c r="A47" s="278"/>
      <c r="B47" s="280"/>
      <c r="C47" s="285" t="s">
        <v>195</v>
      </c>
      <c r="D47" s="286"/>
      <c r="E47" s="286"/>
      <c r="F47" s="286"/>
      <c r="G47" s="286"/>
      <c r="H47" s="286"/>
      <c r="I47" s="287"/>
      <c r="J47" s="65">
        <v>1</v>
      </c>
      <c r="K47" s="65">
        <v>1</v>
      </c>
      <c r="L47" s="94" t="s">
        <v>196</v>
      </c>
      <c r="M47" s="160">
        <v>800</v>
      </c>
      <c r="N47" s="185">
        <f t="shared" si="5"/>
        <v>800</v>
      </c>
      <c r="O47" s="34" t="s">
        <v>623</v>
      </c>
    </row>
    <row r="48" spans="1:15" ht="16" customHeight="1" x14ac:dyDescent="0.3">
      <c r="A48" s="279"/>
      <c r="B48" s="281"/>
      <c r="C48" s="288" t="s">
        <v>194</v>
      </c>
      <c r="D48" s="289"/>
      <c r="E48" s="289"/>
      <c r="F48" s="289"/>
      <c r="G48" s="289"/>
      <c r="H48" s="289"/>
      <c r="I48" s="290"/>
      <c r="J48" s="95">
        <v>1</v>
      </c>
      <c r="K48" s="72">
        <v>1</v>
      </c>
      <c r="L48" s="96" t="s">
        <v>84</v>
      </c>
      <c r="M48" s="167">
        <v>1100</v>
      </c>
      <c r="N48" s="185">
        <f t="shared" si="5"/>
        <v>1100</v>
      </c>
      <c r="O48" s="74" t="s">
        <v>624</v>
      </c>
    </row>
    <row r="49" spans="1:15" ht="16" customHeight="1" x14ac:dyDescent="0.3">
      <c r="A49" s="278" t="s">
        <v>82</v>
      </c>
      <c r="B49" s="280" t="s">
        <v>83</v>
      </c>
      <c r="C49" s="282" t="s">
        <v>75</v>
      </c>
      <c r="D49" s="283"/>
      <c r="E49" s="283"/>
      <c r="F49" s="283"/>
      <c r="G49" s="283"/>
      <c r="H49" s="283"/>
      <c r="I49" s="284"/>
      <c r="J49" s="90"/>
      <c r="K49" s="91"/>
      <c r="L49" s="97" t="s">
        <v>84</v>
      </c>
      <c r="M49" s="166"/>
      <c r="N49" s="185">
        <f>J49*K49*M49</f>
        <v>0</v>
      </c>
      <c r="O49" s="93"/>
    </row>
    <row r="50" spans="1:15" ht="16" customHeight="1" x14ac:dyDescent="0.3">
      <c r="A50" s="278"/>
      <c r="B50" s="280"/>
      <c r="C50" s="285" t="s">
        <v>78</v>
      </c>
      <c r="D50" s="286"/>
      <c r="E50" s="286"/>
      <c r="F50" s="286"/>
      <c r="G50" s="286"/>
      <c r="H50" s="286"/>
      <c r="I50" s="287"/>
      <c r="J50" s="65"/>
      <c r="K50" s="65"/>
      <c r="L50" s="94" t="s">
        <v>84</v>
      </c>
      <c r="M50" s="160"/>
      <c r="N50" s="156">
        <f t="shared" ref="N50:N53" si="6">J50*K50*M50</f>
        <v>0</v>
      </c>
      <c r="O50" s="34"/>
    </row>
    <row r="51" spans="1:15" ht="16" customHeight="1" x14ac:dyDescent="0.3">
      <c r="A51" s="278"/>
      <c r="B51" s="280"/>
      <c r="C51" s="285" t="s">
        <v>79</v>
      </c>
      <c r="D51" s="286"/>
      <c r="E51" s="286"/>
      <c r="F51" s="286"/>
      <c r="G51" s="286"/>
      <c r="H51" s="286"/>
      <c r="I51" s="287"/>
      <c r="J51" s="65"/>
      <c r="K51" s="65"/>
      <c r="L51" s="94" t="s">
        <v>84</v>
      </c>
      <c r="M51" s="160"/>
      <c r="N51" s="156">
        <f t="shared" si="6"/>
        <v>0</v>
      </c>
      <c r="O51" s="34"/>
    </row>
    <row r="52" spans="1:15" ht="16" customHeight="1" x14ac:dyDescent="0.3">
      <c r="A52" s="278"/>
      <c r="B52" s="280"/>
      <c r="C52" s="285" t="s">
        <v>80</v>
      </c>
      <c r="D52" s="286"/>
      <c r="E52" s="286"/>
      <c r="F52" s="286"/>
      <c r="G52" s="286"/>
      <c r="H52" s="286"/>
      <c r="I52" s="287"/>
      <c r="J52" s="65"/>
      <c r="K52" s="65"/>
      <c r="L52" s="94" t="s">
        <v>84</v>
      </c>
      <c r="M52" s="160"/>
      <c r="N52" s="156">
        <f t="shared" si="6"/>
        <v>0</v>
      </c>
      <c r="O52" s="34"/>
    </row>
    <row r="53" spans="1:15" ht="16" customHeight="1" x14ac:dyDescent="0.3">
      <c r="A53" s="279"/>
      <c r="B53" s="281"/>
      <c r="C53" s="288" t="s">
        <v>81</v>
      </c>
      <c r="D53" s="289"/>
      <c r="E53" s="289"/>
      <c r="F53" s="289"/>
      <c r="G53" s="289"/>
      <c r="H53" s="289"/>
      <c r="I53" s="290"/>
      <c r="J53" s="95"/>
      <c r="K53" s="72"/>
      <c r="L53" s="98" t="s">
        <v>84</v>
      </c>
      <c r="M53" s="167"/>
      <c r="N53" s="156">
        <f t="shared" si="6"/>
        <v>0</v>
      </c>
      <c r="O53" s="74"/>
    </row>
    <row r="54" spans="1:15" ht="16" customHeight="1" x14ac:dyDescent="0.3">
      <c r="A54" s="278" t="s">
        <v>85</v>
      </c>
      <c r="B54" s="280" t="s">
        <v>86</v>
      </c>
      <c r="C54" s="282" t="s">
        <v>75</v>
      </c>
      <c r="D54" s="283"/>
      <c r="E54" s="283"/>
      <c r="F54" s="283"/>
      <c r="G54" s="283"/>
      <c r="H54" s="283"/>
      <c r="I54" s="284"/>
      <c r="J54" s="90"/>
      <c r="K54" s="91"/>
      <c r="L54" s="92" t="s">
        <v>76</v>
      </c>
      <c r="M54" s="166"/>
      <c r="N54" s="156">
        <f>J54*K54*M54</f>
        <v>0</v>
      </c>
      <c r="O54" s="93"/>
    </row>
    <row r="55" spans="1:15" ht="16" customHeight="1" x14ac:dyDescent="0.3">
      <c r="A55" s="278"/>
      <c r="B55" s="280"/>
      <c r="C55" s="285" t="s">
        <v>78</v>
      </c>
      <c r="D55" s="286"/>
      <c r="E55" s="286"/>
      <c r="F55" s="286"/>
      <c r="G55" s="286"/>
      <c r="H55" s="286"/>
      <c r="I55" s="287"/>
      <c r="J55" s="65">
        <v>58</v>
      </c>
      <c r="K55" s="65">
        <v>1</v>
      </c>
      <c r="L55" s="94" t="s">
        <v>76</v>
      </c>
      <c r="M55" s="160">
        <f>(12649.84+263.02+3.23)/58</f>
        <v>222.69120689655173</v>
      </c>
      <c r="N55" s="156">
        <f t="shared" ref="N55:N61" si="7">J55*K55*M55</f>
        <v>12916.09</v>
      </c>
      <c r="O55" s="34" t="s">
        <v>176</v>
      </c>
    </row>
    <row r="56" spans="1:15" ht="16" customHeight="1" x14ac:dyDescent="0.3">
      <c r="A56" s="278"/>
      <c r="B56" s="280"/>
      <c r="C56" s="285" t="s">
        <v>79</v>
      </c>
      <c r="D56" s="286"/>
      <c r="E56" s="286"/>
      <c r="F56" s="286"/>
      <c r="G56" s="286"/>
      <c r="H56" s="286"/>
      <c r="I56" s="287"/>
      <c r="J56" s="65"/>
      <c r="K56" s="65"/>
      <c r="L56" s="94" t="s">
        <v>76</v>
      </c>
      <c r="M56" s="160"/>
      <c r="N56" s="156">
        <f t="shared" si="7"/>
        <v>0</v>
      </c>
      <c r="O56" s="34"/>
    </row>
    <row r="57" spans="1:15" ht="16" customHeight="1" x14ac:dyDescent="0.3">
      <c r="A57" s="278"/>
      <c r="B57" s="280"/>
      <c r="C57" s="285" t="s">
        <v>80</v>
      </c>
      <c r="D57" s="286"/>
      <c r="E57" s="286"/>
      <c r="F57" s="286"/>
      <c r="G57" s="286"/>
      <c r="H57" s="286"/>
      <c r="I57" s="287"/>
      <c r="J57" s="65"/>
      <c r="K57" s="65"/>
      <c r="L57" s="94" t="s">
        <v>76</v>
      </c>
      <c r="M57" s="160"/>
      <c r="N57" s="156">
        <f t="shared" si="7"/>
        <v>0</v>
      </c>
      <c r="O57" s="34"/>
    </row>
    <row r="58" spans="1:15" ht="16" customHeight="1" x14ac:dyDescent="0.3">
      <c r="A58" s="279"/>
      <c r="B58" s="281"/>
      <c r="C58" s="288" t="s">
        <v>81</v>
      </c>
      <c r="D58" s="289"/>
      <c r="E58" s="289"/>
      <c r="F58" s="289"/>
      <c r="G58" s="289"/>
      <c r="H58" s="289"/>
      <c r="I58" s="290"/>
      <c r="J58" s="95"/>
      <c r="K58" s="72"/>
      <c r="L58" s="96" t="s">
        <v>76</v>
      </c>
      <c r="M58" s="167"/>
      <c r="N58" s="156">
        <f t="shared" si="7"/>
        <v>0</v>
      </c>
      <c r="O58" s="74"/>
    </row>
    <row r="59" spans="1:15" ht="16" customHeight="1" x14ac:dyDescent="0.3">
      <c r="A59" s="294" t="s">
        <v>87</v>
      </c>
      <c r="B59" s="297" t="s">
        <v>88</v>
      </c>
      <c r="C59" s="300" t="s">
        <v>89</v>
      </c>
      <c r="D59" s="300"/>
      <c r="E59" s="300"/>
      <c r="F59" s="300"/>
      <c r="G59" s="300"/>
      <c r="H59" s="99"/>
      <c r="I59" s="21" t="s">
        <v>90</v>
      </c>
      <c r="J59" s="100">
        <v>20</v>
      </c>
      <c r="K59" s="100">
        <v>1</v>
      </c>
      <c r="L59" s="92" t="s">
        <v>91</v>
      </c>
      <c r="M59" s="168">
        <f>8737/20</f>
        <v>436.85</v>
      </c>
      <c r="N59" s="156">
        <f t="shared" si="7"/>
        <v>8737</v>
      </c>
      <c r="O59" s="101" t="s">
        <v>77</v>
      </c>
    </row>
    <row r="60" spans="1:15" ht="16" customHeight="1" x14ac:dyDescent="0.3">
      <c r="A60" s="295"/>
      <c r="B60" s="298"/>
      <c r="C60" s="301" t="s">
        <v>89</v>
      </c>
      <c r="D60" s="301"/>
      <c r="E60" s="301"/>
      <c r="F60" s="301"/>
      <c r="G60" s="301"/>
      <c r="H60" s="99"/>
      <c r="I60" s="26" t="s">
        <v>90</v>
      </c>
      <c r="J60" s="65"/>
      <c r="K60" s="65"/>
      <c r="L60" s="94" t="s">
        <v>91</v>
      </c>
      <c r="M60" s="160"/>
      <c r="N60" s="156">
        <f t="shared" si="7"/>
        <v>0</v>
      </c>
      <c r="O60" s="34"/>
    </row>
    <row r="61" spans="1:15" ht="16" customHeight="1" x14ac:dyDescent="0.3">
      <c r="A61" s="296"/>
      <c r="B61" s="299"/>
      <c r="C61" s="302" t="s">
        <v>89</v>
      </c>
      <c r="D61" s="302"/>
      <c r="E61" s="302"/>
      <c r="F61" s="302"/>
      <c r="G61" s="302"/>
      <c r="H61" s="99"/>
      <c r="I61" s="102" t="s">
        <v>90</v>
      </c>
      <c r="J61" s="95"/>
      <c r="K61" s="95"/>
      <c r="L61" s="96" t="s">
        <v>91</v>
      </c>
      <c r="M61" s="103"/>
      <c r="N61" s="156">
        <f t="shared" si="7"/>
        <v>0</v>
      </c>
      <c r="O61" s="104"/>
    </row>
    <row r="62" spans="1:15" ht="16" customHeight="1" thickBot="1" x14ac:dyDescent="0.35">
      <c r="A62" s="75" t="s">
        <v>55</v>
      </c>
      <c r="B62" s="76"/>
      <c r="C62" s="76"/>
      <c r="D62" s="76"/>
      <c r="E62" s="76"/>
      <c r="F62" s="76"/>
      <c r="G62" s="76"/>
      <c r="H62" s="76"/>
      <c r="I62" s="76"/>
      <c r="J62" s="77"/>
      <c r="K62" s="77"/>
      <c r="L62" s="77"/>
      <c r="M62" s="78"/>
      <c r="N62" s="156">
        <f>SUM(N44:N61)</f>
        <v>53773.09</v>
      </c>
      <c r="O62" s="79"/>
    </row>
    <row r="63" spans="1:15" ht="16" customHeight="1" x14ac:dyDescent="0.3">
      <c r="A63" s="80" t="s">
        <v>12</v>
      </c>
      <c r="B63" s="81" t="s">
        <v>10</v>
      </c>
      <c r="C63" s="293" t="s">
        <v>13</v>
      </c>
      <c r="D63" s="267"/>
      <c r="E63" s="267"/>
      <c r="F63" s="267"/>
      <c r="G63" s="267"/>
      <c r="H63" s="267"/>
      <c r="I63" s="267"/>
      <c r="J63" s="308" t="s">
        <v>92</v>
      </c>
      <c r="K63" s="293"/>
      <c r="L63" s="82" t="s">
        <v>16</v>
      </c>
      <c r="M63" s="83" t="s">
        <v>17</v>
      </c>
      <c r="N63" s="151" t="s">
        <v>58</v>
      </c>
      <c r="O63" s="84" t="s">
        <v>19</v>
      </c>
    </row>
    <row r="64" spans="1:15" ht="16" customHeight="1" x14ac:dyDescent="0.3">
      <c r="A64" s="85" t="s">
        <v>93</v>
      </c>
      <c r="B64" s="86" t="s">
        <v>94</v>
      </c>
      <c r="C64" s="86"/>
      <c r="D64" s="86"/>
      <c r="E64" s="86"/>
      <c r="F64" s="86"/>
      <c r="G64" s="86"/>
      <c r="H64" s="86"/>
      <c r="I64" s="86"/>
      <c r="J64" s="87"/>
      <c r="K64" s="87"/>
      <c r="L64" s="87"/>
      <c r="M64" s="88"/>
      <c r="N64" s="152"/>
      <c r="O64" s="89"/>
    </row>
    <row r="65" spans="1:15" ht="16" customHeight="1" x14ac:dyDescent="0.3">
      <c r="A65" s="105" t="s">
        <v>95</v>
      </c>
      <c r="B65" s="55" t="s">
        <v>96</v>
      </c>
      <c r="C65" s="309" t="s">
        <v>97</v>
      </c>
      <c r="D65" s="310"/>
      <c r="E65" s="310"/>
      <c r="F65" s="310"/>
      <c r="G65" s="310"/>
      <c r="H65" s="310"/>
      <c r="I65" s="311"/>
      <c r="J65" s="312">
        <v>81</v>
      </c>
      <c r="K65" s="313"/>
      <c r="L65" s="97" t="s">
        <v>98</v>
      </c>
      <c r="M65" s="169">
        <v>20</v>
      </c>
      <c r="N65" s="185">
        <f>J65*M65</f>
        <v>1620</v>
      </c>
      <c r="O65" s="101"/>
    </row>
    <row r="66" spans="1:15" ht="16" customHeight="1" x14ac:dyDescent="0.3">
      <c r="A66" s="106" t="s">
        <v>99</v>
      </c>
      <c r="B66" s="63" t="s">
        <v>100</v>
      </c>
      <c r="C66" s="303" t="s">
        <v>101</v>
      </c>
      <c r="D66" s="304"/>
      <c r="E66" s="304"/>
      <c r="F66" s="304"/>
      <c r="G66" s="304"/>
      <c r="H66" s="304"/>
      <c r="I66" s="305"/>
      <c r="J66" s="306"/>
      <c r="K66" s="307"/>
      <c r="L66" s="94" t="s">
        <v>64</v>
      </c>
      <c r="M66" s="160"/>
      <c r="N66" s="185">
        <f t="shared" ref="N66:N75" si="8">J66*M66</f>
        <v>0</v>
      </c>
      <c r="O66" s="34"/>
    </row>
    <row r="67" spans="1:15" ht="16" customHeight="1" x14ac:dyDescent="0.3">
      <c r="A67" s="106" t="s">
        <v>102</v>
      </c>
      <c r="B67" s="63" t="s">
        <v>103</v>
      </c>
      <c r="C67" s="303" t="s">
        <v>104</v>
      </c>
      <c r="D67" s="304"/>
      <c r="E67" s="304"/>
      <c r="F67" s="304"/>
      <c r="G67" s="304"/>
      <c r="H67" s="304"/>
      <c r="I67" s="305"/>
      <c r="J67" s="306"/>
      <c r="K67" s="307"/>
      <c r="L67" s="94" t="s">
        <v>64</v>
      </c>
      <c r="M67" s="160"/>
      <c r="N67" s="185">
        <f t="shared" si="8"/>
        <v>0</v>
      </c>
      <c r="O67" s="34"/>
    </row>
    <row r="68" spans="1:15" ht="16" customHeight="1" x14ac:dyDescent="0.3">
      <c r="A68" s="106" t="s">
        <v>105</v>
      </c>
      <c r="B68" s="63" t="s">
        <v>106</v>
      </c>
      <c r="C68" s="303" t="s">
        <v>107</v>
      </c>
      <c r="D68" s="304"/>
      <c r="E68" s="304"/>
      <c r="F68" s="304"/>
      <c r="G68" s="304"/>
      <c r="H68" s="304"/>
      <c r="I68" s="305"/>
      <c r="J68" s="306"/>
      <c r="K68" s="307"/>
      <c r="L68" s="94" t="s">
        <v>108</v>
      </c>
      <c r="M68" s="160"/>
      <c r="N68" s="185">
        <f t="shared" si="8"/>
        <v>0</v>
      </c>
      <c r="O68" s="34"/>
    </row>
    <row r="69" spans="1:15" ht="16" customHeight="1" x14ac:dyDescent="0.3">
      <c r="A69" s="106" t="s">
        <v>109</v>
      </c>
      <c r="B69" s="63" t="s">
        <v>187</v>
      </c>
      <c r="C69" s="303"/>
      <c r="D69" s="304"/>
      <c r="E69" s="304"/>
      <c r="F69" s="304"/>
      <c r="G69" s="304"/>
      <c r="H69" s="304"/>
      <c r="I69" s="305"/>
      <c r="J69" s="306"/>
      <c r="K69" s="307"/>
      <c r="L69" s="94" t="s">
        <v>191</v>
      </c>
      <c r="M69" s="160"/>
      <c r="N69" s="185">
        <f t="shared" si="8"/>
        <v>0</v>
      </c>
      <c r="O69" s="34"/>
    </row>
    <row r="70" spans="1:15" ht="16" customHeight="1" x14ac:dyDescent="0.3">
      <c r="A70" s="106" t="s">
        <v>110</v>
      </c>
      <c r="B70" s="63" t="s">
        <v>189</v>
      </c>
      <c r="C70" s="303"/>
      <c r="D70" s="304"/>
      <c r="E70" s="304"/>
      <c r="F70" s="304"/>
      <c r="G70" s="304"/>
      <c r="H70" s="304"/>
      <c r="I70" s="305"/>
      <c r="J70" s="306">
        <v>1</v>
      </c>
      <c r="K70" s="307"/>
      <c r="L70" s="94" t="s">
        <v>190</v>
      </c>
      <c r="M70" s="160">
        <f>132.25+69</f>
        <v>201.25</v>
      </c>
      <c r="N70" s="185">
        <f t="shared" si="8"/>
        <v>201.25</v>
      </c>
      <c r="O70" s="34" t="s">
        <v>621</v>
      </c>
    </row>
    <row r="71" spans="1:15" ht="16" customHeight="1" x14ac:dyDescent="0.3">
      <c r="A71" s="106" t="s">
        <v>112</v>
      </c>
      <c r="B71" s="63" t="s">
        <v>192</v>
      </c>
      <c r="C71" s="303"/>
      <c r="D71" s="304"/>
      <c r="E71" s="304"/>
      <c r="F71" s="304"/>
      <c r="G71" s="304"/>
      <c r="H71" s="304"/>
      <c r="I71" s="305"/>
      <c r="J71" s="306">
        <v>1</v>
      </c>
      <c r="K71" s="307"/>
      <c r="L71" s="94" t="s">
        <v>203</v>
      </c>
      <c r="M71" s="160">
        <v>75</v>
      </c>
      <c r="N71" s="185">
        <f t="shared" si="8"/>
        <v>75</v>
      </c>
      <c r="O71" s="34"/>
    </row>
    <row r="72" spans="1:15" ht="16" customHeight="1" x14ac:dyDescent="0.3">
      <c r="A72" s="106" t="s">
        <v>113</v>
      </c>
      <c r="B72" s="63" t="s">
        <v>198</v>
      </c>
      <c r="C72" s="303"/>
      <c r="D72" s="304"/>
      <c r="E72" s="304"/>
      <c r="F72" s="304"/>
      <c r="G72" s="304"/>
      <c r="H72" s="304"/>
      <c r="I72" s="305"/>
      <c r="J72" s="306"/>
      <c r="K72" s="307"/>
      <c r="L72" s="94" t="s">
        <v>199</v>
      </c>
      <c r="M72" s="160"/>
      <c r="N72" s="185">
        <f t="shared" si="8"/>
        <v>0</v>
      </c>
      <c r="O72" s="34"/>
    </row>
    <row r="73" spans="1:15" ht="16" customHeight="1" x14ac:dyDescent="0.3">
      <c r="A73" s="106" t="s">
        <v>115</v>
      </c>
      <c r="B73" s="63" t="s">
        <v>116</v>
      </c>
      <c r="C73" s="303"/>
      <c r="D73" s="304"/>
      <c r="E73" s="304"/>
      <c r="F73" s="304"/>
      <c r="G73" s="304"/>
      <c r="H73" s="304"/>
      <c r="I73" s="305"/>
      <c r="J73" s="306"/>
      <c r="K73" s="307"/>
      <c r="L73" s="94" t="s">
        <v>114</v>
      </c>
      <c r="M73" s="160"/>
      <c r="N73" s="185">
        <f t="shared" si="8"/>
        <v>0</v>
      </c>
      <c r="O73" s="34"/>
    </row>
    <row r="74" spans="1:15" ht="16" customHeight="1" x14ac:dyDescent="0.3">
      <c r="A74" s="106" t="s">
        <v>117</v>
      </c>
      <c r="B74" s="63" t="s">
        <v>118</v>
      </c>
      <c r="C74" s="303"/>
      <c r="D74" s="304"/>
      <c r="E74" s="304"/>
      <c r="F74" s="304"/>
      <c r="G74" s="304"/>
      <c r="H74" s="304"/>
      <c r="I74" s="305"/>
      <c r="J74" s="306">
        <v>8</v>
      </c>
      <c r="K74" s="307"/>
      <c r="L74" s="94" t="s">
        <v>111</v>
      </c>
      <c r="M74" s="160">
        <v>50</v>
      </c>
      <c r="N74" s="185">
        <f t="shared" si="8"/>
        <v>400</v>
      </c>
      <c r="O74" s="34"/>
    </row>
    <row r="75" spans="1:15" ht="16" customHeight="1" x14ac:dyDescent="0.3">
      <c r="A75" s="107" t="s">
        <v>119</v>
      </c>
      <c r="B75" s="108" t="s">
        <v>120</v>
      </c>
      <c r="C75" s="314"/>
      <c r="D75" s="315"/>
      <c r="E75" s="315"/>
      <c r="F75" s="315"/>
      <c r="G75" s="315"/>
      <c r="H75" s="315"/>
      <c r="I75" s="316"/>
      <c r="J75" s="317"/>
      <c r="K75" s="318"/>
      <c r="L75" s="96" t="s">
        <v>121</v>
      </c>
      <c r="M75" s="170"/>
      <c r="N75" s="185">
        <f t="shared" si="8"/>
        <v>0</v>
      </c>
      <c r="O75" s="104"/>
    </row>
    <row r="76" spans="1:15" ht="16" customHeight="1" thickBot="1" x14ac:dyDescent="0.35">
      <c r="A76" s="75" t="s">
        <v>55</v>
      </c>
      <c r="B76" s="76"/>
      <c r="C76" s="76"/>
      <c r="D76" s="76"/>
      <c r="E76" s="76"/>
      <c r="F76" s="76"/>
      <c r="G76" s="76"/>
      <c r="H76" s="76"/>
      <c r="I76" s="76"/>
      <c r="J76" s="77"/>
      <c r="K76" s="77"/>
      <c r="L76" s="77"/>
      <c r="M76" s="78"/>
      <c r="N76" s="156">
        <f>SUM(N65:N75)</f>
        <v>2296.25</v>
      </c>
      <c r="O76" s="79"/>
    </row>
    <row r="77" spans="1:15" ht="16" customHeight="1" x14ac:dyDescent="0.3">
      <c r="A77" s="80" t="s">
        <v>12</v>
      </c>
      <c r="B77" s="81" t="s">
        <v>10</v>
      </c>
      <c r="C77" s="293" t="s">
        <v>13</v>
      </c>
      <c r="D77" s="267"/>
      <c r="E77" s="267"/>
      <c r="F77" s="267"/>
      <c r="G77" s="267"/>
      <c r="H77" s="267"/>
      <c r="I77" s="267"/>
      <c r="J77" s="81" t="s">
        <v>56</v>
      </c>
      <c r="K77" s="81" t="s">
        <v>122</v>
      </c>
      <c r="L77" s="82" t="s">
        <v>16</v>
      </c>
      <c r="M77" s="83" t="s">
        <v>17</v>
      </c>
      <c r="N77" s="151" t="s">
        <v>58</v>
      </c>
      <c r="O77" s="84" t="s">
        <v>19</v>
      </c>
    </row>
    <row r="78" spans="1:15" ht="16" customHeight="1" x14ac:dyDescent="0.3">
      <c r="A78" s="49" t="s">
        <v>123</v>
      </c>
      <c r="B78" s="50" t="s">
        <v>124</v>
      </c>
      <c r="C78" s="50"/>
      <c r="D78" s="50"/>
      <c r="E78" s="50"/>
      <c r="F78" s="50"/>
      <c r="G78" s="50"/>
      <c r="H78" s="50"/>
      <c r="I78" s="50"/>
      <c r="J78" s="51"/>
      <c r="K78" s="51"/>
      <c r="L78" s="51"/>
      <c r="M78" s="52"/>
      <c r="N78" s="149"/>
      <c r="O78" s="53"/>
    </row>
    <row r="79" spans="1:15" ht="16" customHeight="1" x14ac:dyDescent="0.3">
      <c r="A79" s="54" t="s">
        <v>125</v>
      </c>
      <c r="B79" s="109" t="s">
        <v>126</v>
      </c>
      <c r="C79" s="319"/>
      <c r="D79" s="320"/>
      <c r="E79" s="320"/>
      <c r="F79" s="320"/>
      <c r="G79" s="320"/>
      <c r="H79" s="320"/>
      <c r="I79" s="321"/>
      <c r="J79" s="59">
        <v>8</v>
      </c>
      <c r="K79" s="59">
        <v>1</v>
      </c>
      <c r="L79" s="60" t="s">
        <v>44</v>
      </c>
      <c r="M79" s="169">
        <v>500</v>
      </c>
      <c r="N79" s="185">
        <f>J79*K79*M79</f>
        <v>4000</v>
      </c>
      <c r="O79" s="61" t="s">
        <v>622</v>
      </c>
    </row>
    <row r="80" spans="1:15" ht="16" customHeight="1" x14ac:dyDescent="0.3">
      <c r="A80" s="62" t="s">
        <v>127</v>
      </c>
      <c r="B80" s="110" t="s">
        <v>128</v>
      </c>
      <c r="C80" s="306"/>
      <c r="D80" s="328"/>
      <c r="E80" s="328"/>
      <c r="F80" s="328"/>
      <c r="G80" s="328"/>
      <c r="H80" s="328"/>
      <c r="I80" s="307"/>
      <c r="J80" s="65"/>
      <c r="K80" s="65"/>
      <c r="L80" s="29" t="s">
        <v>44</v>
      </c>
      <c r="M80" s="160"/>
      <c r="N80" s="185">
        <f t="shared" ref="N80:N82" si="9">J80*K80*M80</f>
        <v>0</v>
      </c>
      <c r="O80" s="34"/>
    </row>
    <row r="81" spans="1:15" ht="16" customHeight="1" x14ac:dyDescent="0.3">
      <c r="A81" s="62" t="s">
        <v>129</v>
      </c>
      <c r="B81" s="110" t="s">
        <v>130</v>
      </c>
      <c r="C81" s="306"/>
      <c r="D81" s="328"/>
      <c r="E81" s="328"/>
      <c r="F81" s="328"/>
      <c r="G81" s="328"/>
      <c r="H81" s="328"/>
      <c r="I81" s="307"/>
      <c r="J81" s="65"/>
      <c r="K81" s="65"/>
      <c r="L81" s="29" t="s">
        <v>44</v>
      </c>
      <c r="M81" s="160"/>
      <c r="N81" s="185">
        <f t="shared" si="9"/>
        <v>0</v>
      </c>
      <c r="O81" s="34"/>
    </row>
    <row r="82" spans="1:15" ht="16" customHeight="1" x14ac:dyDescent="0.3">
      <c r="A82" s="111" t="s">
        <v>131</v>
      </c>
      <c r="B82" s="112" t="s">
        <v>132</v>
      </c>
      <c r="C82" s="317"/>
      <c r="D82" s="329"/>
      <c r="E82" s="329"/>
      <c r="F82" s="329"/>
      <c r="G82" s="329"/>
      <c r="H82" s="329"/>
      <c r="I82" s="318"/>
      <c r="J82" s="95">
        <v>3</v>
      </c>
      <c r="K82" s="95">
        <v>2</v>
      </c>
      <c r="L82" s="113" t="s">
        <v>44</v>
      </c>
      <c r="M82" s="170">
        <v>500</v>
      </c>
      <c r="N82" s="185">
        <f t="shared" si="9"/>
        <v>3000</v>
      </c>
      <c r="O82" s="104"/>
    </row>
    <row r="83" spans="1:15" ht="16" customHeight="1" x14ac:dyDescent="0.3">
      <c r="A83" s="85" t="s">
        <v>55</v>
      </c>
      <c r="B83" s="86"/>
      <c r="C83" s="86"/>
      <c r="D83" s="86"/>
      <c r="E83" s="86"/>
      <c r="F83" s="86"/>
      <c r="G83" s="86"/>
      <c r="H83" s="86"/>
      <c r="I83" s="86"/>
      <c r="J83" s="87"/>
      <c r="K83" s="87"/>
      <c r="L83" s="87"/>
      <c r="M83" s="88"/>
      <c r="N83" s="156">
        <f>SUM(N79:N82)</f>
        <v>7000</v>
      </c>
      <c r="O83" s="89"/>
    </row>
    <row r="84" spans="1:15" ht="16" customHeight="1" thickBot="1" x14ac:dyDescent="0.35">
      <c r="A84" s="114" t="s">
        <v>133</v>
      </c>
      <c r="B84" s="115"/>
      <c r="C84" s="115"/>
      <c r="D84" s="115"/>
      <c r="E84" s="115"/>
      <c r="F84" s="115"/>
      <c r="G84" s="115"/>
      <c r="H84" s="115"/>
      <c r="I84" s="115"/>
      <c r="J84" s="116"/>
      <c r="K84" s="116"/>
      <c r="L84" s="116"/>
      <c r="M84" s="117"/>
      <c r="N84" s="154">
        <f>SUM(N33,N41,N62,N76,N83)</f>
        <v>241957.25</v>
      </c>
      <c r="O84" s="118"/>
    </row>
    <row r="85" spans="1:15" ht="16" customHeight="1" x14ac:dyDescent="0.3">
      <c r="A85" s="80" t="s">
        <v>12</v>
      </c>
      <c r="B85" s="81" t="s">
        <v>10</v>
      </c>
      <c r="C85" s="293" t="s">
        <v>13</v>
      </c>
      <c r="D85" s="267"/>
      <c r="E85" s="267"/>
      <c r="F85" s="267"/>
      <c r="G85" s="267"/>
      <c r="H85" s="267"/>
      <c r="I85" s="267"/>
      <c r="J85" s="308" t="s">
        <v>92</v>
      </c>
      <c r="K85" s="293"/>
      <c r="L85" s="82" t="s">
        <v>16</v>
      </c>
      <c r="M85" s="83" t="s">
        <v>17</v>
      </c>
      <c r="N85" s="151" t="s">
        <v>58</v>
      </c>
      <c r="O85" s="84" t="s">
        <v>19</v>
      </c>
    </row>
    <row r="86" spans="1:15" ht="16" customHeight="1" x14ac:dyDescent="0.3">
      <c r="A86" s="119" t="s">
        <v>134</v>
      </c>
      <c r="B86" s="50" t="s">
        <v>135</v>
      </c>
      <c r="C86" s="50"/>
      <c r="D86" s="50"/>
      <c r="E86" s="50"/>
      <c r="F86" s="50"/>
      <c r="G86" s="50"/>
      <c r="H86" s="50"/>
      <c r="I86" s="50"/>
      <c r="J86" s="51"/>
      <c r="K86" s="51"/>
      <c r="L86" s="51"/>
      <c r="M86" s="52"/>
      <c r="N86" s="149"/>
      <c r="O86" s="53"/>
    </row>
    <row r="87" spans="1:15" ht="16" customHeight="1" x14ac:dyDescent="0.3">
      <c r="A87" s="120" t="s">
        <v>136</v>
      </c>
      <c r="B87" s="121" t="s">
        <v>135</v>
      </c>
      <c r="C87" s="322" t="s">
        <v>137</v>
      </c>
      <c r="D87" s="323"/>
      <c r="E87" s="323"/>
      <c r="F87" s="323"/>
      <c r="G87" s="323"/>
      <c r="H87" s="323"/>
      <c r="I87" s="324"/>
      <c r="J87" s="330">
        <f>N84</f>
        <v>241957.25</v>
      </c>
      <c r="K87" s="331"/>
      <c r="L87" s="122"/>
      <c r="M87" s="123">
        <v>0.08</v>
      </c>
      <c r="N87" s="153">
        <f>J87*M87</f>
        <v>19356.580000000002</v>
      </c>
      <c r="O87" s="124"/>
    </row>
    <row r="88" spans="1:15" ht="16" customHeight="1" thickBot="1" x14ac:dyDescent="0.35">
      <c r="A88" s="125" t="s">
        <v>55</v>
      </c>
      <c r="B88" s="126"/>
      <c r="C88" s="126"/>
      <c r="D88" s="126"/>
      <c r="E88" s="126"/>
      <c r="F88" s="126"/>
      <c r="G88" s="126"/>
      <c r="H88" s="126"/>
      <c r="I88" s="126"/>
      <c r="J88" s="127"/>
      <c r="K88" s="127"/>
      <c r="L88" s="127"/>
      <c r="M88" s="128"/>
      <c r="N88" s="155">
        <f>SUM(N87:N87)</f>
        <v>19356.580000000002</v>
      </c>
      <c r="O88" s="129"/>
    </row>
    <row r="89" spans="1:15" ht="16" customHeight="1" x14ac:dyDescent="0.3">
      <c r="A89" s="80" t="s">
        <v>12</v>
      </c>
      <c r="B89" s="81" t="s">
        <v>10</v>
      </c>
      <c r="C89" s="293" t="s">
        <v>13</v>
      </c>
      <c r="D89" s="267"/>
      <c r="E89" s="267"/>
      <c r="F89" s="267"/>
      <c r="G89" s="267"/>
      <c r="H89" s="267"/>
      <c r="I89" s="267"/>
      <c r="J89" s="81" t="s">
        <v>56</v>
      </c>
      <c r="K89" s="81" t="s">
        <v>122</v>
      </c>
      <c r="L89" s="82" t="s">
        <v>16</v>
      </c>
      <c r="M89" s="83" t="s">
        <v>17</v>
      </c>
      <c r="N89" s="151" t="s">
        <v>58</v>
      </c>
      <c r="O89" s="84" t="s">
        <v>19</v>
      </c>
    </row>
    <row r="90" spans="1:15" ht="16" customHeight="1" x14ac:dyDescent="0.3">
      <c r="A90" s="119" t="s">
        <v>138</v>
      </c>
      <c r="B90" s="50" t="s">
        <v>139</v>
      </c>
      <c r="C90" s="50"/>
      <c r="D90" s="50"/>
      <c r="E90" s="50"/>
      <c r="F90" s="50"/>
      <c r="G90" s="50"/>
      <c r="H90" s="50"/>
      <c r="I90" s="50"/>
      <c r="J90" s="51"/>
      <c r="K90" s="51"/>
      <c r="L90" s="51"/>
      <c r="M90" s="52"/>
      <c r="N90" s="149"/>
      <c r="O90" s="53"/>
    </row>
    <row r="91" spans="1:15" ht="16" customHeight="1" x14ac:dyDescent="0.3">
      <c r="A91" s="120" t="s">
        <v>140</v>
      </c>
      <c r="B91" s="121" t="s">
        <v>141</v>
      </c>
      <c r="C91" s="322" t="s">
        <v>142</v>
      </c>
      <c r="D91" s="323"/>
      <c r="E91" s="323"/>
      <c r="F91" s="323"/>
      <c r="G91" s="323"/>
      <c r="H91" s="323"/>
      <c r="I91" s="324"/>
      <c r="J91" s="130">
        <v>2</v>
      </c>
      <c r="K91" s="130">
        <v>3</v>
      </c>
      <c r="L91" s="122" t="s">
        <v>44</v>
      </c>
      <c r="M91" s="131">
        <v>2400</v>
      </c>
      <c r="N91" s="186">
        <f>J91*K91*M91</f>
        <v>14400</v>
      </c>
      <c r="O91" s="124"/>
    </row>
    <row r="92" spans="1:15" ht="16" customHeight="1" thickBot="1" x14ac:dyDescent="0.35">
      <c r="A92" s="125" t="s">
        <v>55</v>
      </c>
      <c r="B92" s="126"/>
      <c r="C92" s="126"/>
      <c r="D92" s="126"/>
      <c r="E92" s="126"/>
      <c r="F92" s="126"/>
      <c r="G92" s="126"/>
      <c r="H92" s="126"/>
      <c r="I92" s="126"/>
      <c r="J92" s="127"/>
      <c r="K92" s="127"/>
      <c r="L92" s="127"/>
      <c r="M92" s="128"/>
      <c r="N92" s="155">
        <f>SUM(N91:N91)</f>
        <v>14400</v>
      </c>
      <c r="O92" s="129"/>
    </row>
    <row r="93" spans="1:15" ht="16" customHeight="1" x14ac:dyDescent="0.3">
      <c r="A93" s="80" t="s">
        <v>12</v>
      </c>
      <c r="B93" s="81" t="s">
        <v>10</v>
      </c>
      <c r="C93" s="308" t="s">
        <v>13</v>
      </c>
      <c r="D93" s="325"/>
      <c r="E93" s="325"/>
      <c r="F93" s="325"/>
      <c r="G93" s="293"/>
      <c r="H93" s="81" t="s">
        <v>143</v>
      </c>
      <c r="I93" s="81" t="s">
        <v>144</v>
      </c>
      <c r="J93" s="308" t="s">
        <v>56</v>
      </c>
      <c r="K93" s="293"/>
      <c r="L93" s="82" t="s">
        <v>16</v>
      </c>
      <c r="M93" s="83" t="s">
        <v>17</v>
      </c>
      <c r="N93" s="151" t="s">
        <v>58</v>
      </c>
      <c r="O93" s="84" t="s">
        <v>19</v>
      </c>
    </row>
    <row r="94" spans="1:15" ht="16" customHeight="1" x14ac:dyDescent="0.3">
      <c r="A94" s="49" t="s">
        <v>145</v>
      </c>
      <c r="B94" s="50" t="s">
        <v>146</v>
      </c>
      <c r="C94" s="50"/>
      <c r="D94" s="50"/>
      <c r="E94" s="50"/>
      <c r="F94" s="50"/>
      <c r="G94" s="50"/>
      <c r="H94" s="50"/>
      <c r="I94" s="50"/>
      <c r="J94" s="51"/>
      <c r="K94" s="51"/>
      <c r="L94" s="51"/>
      <c r="M94" s="52"/>
      <c r="N94" s="149"/>
      <c r="O94" s="53"/>
    </row>
    <row r="95" spans="1:15" ht="16" customHeight="1" x14ac:dyDescent="0.3">
      <c r="A95" s="132" t="s">
        <v>147</v>
      </c>
      <c r="B95" s="133" t="s">
        <v>148</v>
      </c>
      <c r="C95" s="326" t="s">
        <v>149</v>
      </c>
      <c r="D95" s="326"/>
      <c r="E95" s="326"/>
      <c r="F95" s="326"/>
      <c r="G95" s="326"/>
      <c r="H95" s="99"/>
      <c r="I95" s="99"/>
      <c r="J95" s="327">
        <v>133</v>
      </c>
      <c r="K95" s="327"/>
      <c r="L95" s="24" t="s">
        <v>150</v>
      </c>
      <c r="M95" s="171">
        <f>145310/133</f>
        <v>1092.5563909774437</v>
      </c>
      <c r="N95" s="187">
        <f>J95*M95</f>
        <v>145310</v>
      </c>
      <c r="O95" s="101" t="s">
        <v>77</v>
      </c>
    </row>
    <row r="96" spans="1:15" ht="16" customHeight="1" x14ac:dyDescent="0.3">
      <c r="A96" s="62" t="s">
        <v>151</v>
      </c>
      <c r="B96" s="110" t="s">
        <v>201</v>
      </c>
      <c r="C96" s="301" t="s">
        <v>149</v>
      </c>
      <c r="D96" s="301"/>
      <c r="E96" s="301"/>
      <c r="F96" s="301"/>
      <c r="G96" s="301"/>
      <c r="H96" s="64"/>
      <c r="I96" s="64"/>
      <c r="J96" s="336">
        <v>33</v>
      </c>
      <c r="K96" s="336"/>
      <c r="L96" s="29" t="s">
        <v>150</v>
      </c>
      <c r="M96" s="160">
        <f>13734/33</f>
        <v>416.18181818181819</v>
      </c>
      <c r="N96" s="188">
        <f t="shared" ref="N96:N98" si="10">J96*M96</f>
        <v>13734</v>
      </c>
      <c r="O96" s="34"/>
    </row>
    <row r="97" spans="1:15" ht="16" customHeight="1" x14ac:dyDescent="0.3">
      <c r="A97" s="62" t="s">
        <v>152</v>
      </c>
      <c r="B97" s="110" t="s">
        <v>153</v>
      </c>
      <c r="C97" s="301" t="s">
        <v>149</v>
      </c>
      <c r="D97" s="301"/>
      <c r="E97" s="301"/>
      <c r="F97" s="301"/>
      <c r="G97" s="301"/>
      <c r="H97" s="64"/>
      <c r="I97" s="64"/>
      <c r="J97" s="336"/>
      <c r="K97" s="336"/>
      <c r="L97" s="29" t="s">
        <v>150</v>
      </c>
      <c r="M97" s="30"/>
      <c r="N97" s="147">
        <f t="shared" si="10"/>
        <v>0</v>
      </c>
      <c r="O97" s="34"/>
    </row>
    <row r="98" spans="1:15" ht="16" customHeight="1" x14ac:dyDescent="0.3">
      <c r="A98" s="62" t="s">
        <v>154</v>
      </c>
      <c r="B98" s="110" t="s">
        <v>155</v>
      </c>
      <c r="C98" s="301" t="s">
        <v>149</v>
      </c>
      <c r="D98" s="301"/>
      <c r="E98" s="301"/>
      <c r="F98" s="301"/>
      <c r="G98" s="301"/>
      <c r="H98" s="64"/>
      <c r="I98" s="64"/>
      <c r="J98" s="336"/>
      <c r="K98" s="336"/>
      <c r="L98" s="29" t="s">
        <v>150</v>
      </c>
      <c r="M98" s="30"/>
      <c r="N98" s="147">
        <f t="shared" si="10"/>
        <v>0</v>
      </c>
      <c r="O98" s="34"/>
    </row>
    <row r="99" spans="1:15" ht="16" customHeight="1" x14ac:dyDescent="0.3">
      <c r="A99" s="66"/>
      <c r="B99" s="134" t="s">
        <v>135</v>
      </c>
      <c r="C99" s="332" t="s">
        <v>156</v>
      </c>
      <c r="D99" s="332"/>
      <c r="E99" s="332"/>
      <c r="F99" s="332"/>
      <c r="G99" s="332"/>
      <c r="H99" s="332"/>
      <c r="I99" s="332"/>
      <c r="J99" s="332"/>
      <c r="K99" s="332"/>
      <c r="L99" s="332"/>
      <c r="M99" s="135">
        <v>0.03</v>
      </c>
      <c r="N99" s="150">
        <f>SUM(N95:N96,N98)*M99</f>
        <v>4771.32</v>
      </c>
      <c r="O99" s="74"/>
    </row>
    <row r="100" spans="1:15" ht="16" customHeight="1" thickBot="1" x14ac:dyDescent="0.35">
      <c r="A100" s="125" t="s">
        <v>55</v>
      </c>
      <c r="B100" s="126"/>
      <c r="C100" s="126"/>
      <c r="D100" s="126"/>
      <c r="E100" s="126"/>
      <c r="F100" s="126"/>
      <c r="G100" s="126"/>
      <c r="H100" s="126"/>
      <c r="I100" s="126"/>
      <c r="J100" s="127"/>
      <c r="K100" s="127"/>
      <c r="L100" s="127"/>
      <c r="M100" s="128"/>
      <c r="N100" s="155">
        <f>SUM(N95:N99)</f>
        <v>163815.32</v>
      </c>
      <c r="O100" s="129"/>
    </row>
    <row r="101" spans="1:15" ht="16" customHeight="1" x14ac:dyDescent="0.3">
      <c r="A101" s="80" t="s">
        <v>12</v>
      </c>
      <c r="B101" s="81" t="s">
        <v>10</v>
      </c>
      <c r="C101" s="293" t="s">
        <v>13</v>
      </c>
      <c r="D101" s="267"/>
      <c r="E101" s="267"/>
      <c r="F101" s="267"/>
      <c r="G101" s="267"/>
      <c r="H101" s="267"/>
      <c r="I101" s="267"/>
      <c r="J101" s="308" t="s">
        <v>92</v>
      </c>
      <c r="K101" s="293"/>
      <c r="L101" s="82" t="s">
        <v>16</v>
      </c>
      <c r="M101" s="83" t="s">
        <v>17</v>
      </c>
      <c r="N101" s="151" t="s">
        <v>58</v>
      </c>
      <c r="O101" s="84" t="s">
        <v>19</v>
      </c>
    </row>
    <row r="102" spans="1:15" ht="16" customHeight="1" x14ac:dyDescent="0.3">
      <c r="A102" s="119" t="s">
        <v>157</v>
      </c>
      <c r="B102" s="50" t="s">
        <v>158</v>
      </c>
      <c r="C102" s="50"/>
      <c r="D102" s="50"/>
      <c r="E102" s="50"/>
      <c r="F102" s="50"/>
      <c r="G102" s="50"/>
      <c r="H102" s="50"/>
      <c r="I102" s="50"/>
      <c r="J102" s="51"/>
      <c r="K102" s="51"/>
      <c r="L102" s="51"/>
      <c r="M102" s="52"/>
      <c r="N102" s="149"/>
      <c r="O102" s="53"/>
    </row>
    <row r="103" spans="1:15" ht="16" customHeight="1" x14ac:dyDescent="0.3">
      <c r="A103" s="120" t="s">
        <v>159</v>
      </c>
      <c r="B103" s="121" t="s">
        <v>158</v>
      </c>
      <c r="C103" s="333"/>
      <c r="D103" s="334"/>
      <c r="E103" s="334"/>
      <c r="F103" s="334"/>
      <c r="G103" s="334"/>
      <c r="H103" s="334"/>
      <c r="I103" s="335"/>
      <c r="J103" s="330">
        <f>SUM(N84,N88,N92,N100)</f>
        <v>439529.15</v>
      </c>
      <c r="K103" s="331"/>
      <c r="L103" s="122"/>
      <c r="M103" s="123">
        <v>0.06</v>
      </c>
      <c r="N103" s="153">
        <f>J103*M103</f>
        <v>26371.749</v>
      </c>
      <c r="O103" s="124"/>
    </row>
    <row r="104" spans="1:15" ht="16" customHeight="1" x14ac:dyDescent="0.3">
      <c r="A104" s="114" t="s">
        <v>55</v>
      </c>
      <c r="B104" s="115"/>
      <c r="C104" s="115"/>
      <c r="D104" s="115"/>
      <c r="E104" s="115"/>
      <c r="F104" s="115"/>
      <c r="G104" s="115"/>
      <c r="H104" s="115"/>
      <c r="I104" s="115"/>
      <c r="J104" s="116"/>
      <c r="K104" s="116"/>
      <c r="L104" s="116"/>
      <c r="M104" s="117"/>
      <c r="N104" s="154">
        <f>SUM(N103,J103)</f>
        <v>465900.89900000003</v>
      </c>
      <c r="O104" s="118"/>
    </row>
    <row r="105" spans="1:15" ht="16" customHeight="1" thickBot="1" x14ac:dyDescent="0.35">
      <c r="A105" s="39"/>
      <c r="B105" s="40" t="s">
        <v>160</v>
      </c>
      <c r="C105" s="40"/>
      <c r="D105" s="40"/>
      <c r="E105" s="40"/>
      <c r="F105" s="40"/>
      <c r="G105" s="40"/>
      <c r="H105" s="40"/>
      <c r="I105" s="40"/>
      <c r="J105" s="41"/>
      <c r="K105" s="41"/>
      <c r="L105" s="41"/>
      <c r="M105" s="136"/>
      <c r="N105" s="137"/>
      <c r="O105" s="138"/>
    </row>
    <row r="106" spans="1:15" ht="15" customHeight="1" x14ac:dyDescent="0.3"/>
    <row r="107" spans="1:15" ht="15" customHeight="1" x14ac:dyDescent="0.3"/>
    <row r="108" spans="1:15" ht="15" customHeight="1" x14ac:dyDescent="0.3"/>
    <row r="109" spans="1:15" ht="15" customHeight="1" x14ac:dyDescent="0.3"/>
    <row r="110" spans="1:15" ht="15" customHeight="1" x14ac:dyDescent="0.3"/>
    <row r="111" spans="1:15" ht="15" customHeight="1" x14ac:dyDescent="0.3"/>
    <row r="112" spans="1:15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spans="1:5" ht="15" customHeight="1" x14ac:dyDescent="0.3">
      <c r="A129" s="139"/>
      <c r="B129" s="139"/>
      <c r="C129" s="139"/>
      <c r="D129" s="140"/>
      <c r="E129" s="141"/>
    </row>
    <row r="130" spans="1:5" ht="15" customHeight="1" x14ac:dyDescent="0.3">
      <c r="A130" s="139" t="s">
        <v>66</v>
      </c>
      <c r="B130" s="139" t="s">
        <v>161</v>
      </c>
      <c r="C130" s="139" t="s">
        <v>162</v>
      </c>
      <c r="D130" s="140" t="s">
        <v>163</v>
      </c>
      <c r="E130" s="141" t="s">
        <v>164</v>
      </c>
    </row>
    <row r="131" spans="1:5" ht="15" customHeight="1" x14ac:dyDescent="0.3">
      <c r="A131" s="139" t="s">
        <v>26</v>
      </c>
      <c r="B131" s="139" t="s">
        <v>165</v>
      </c>
      <c r="C131" s="139" t="s">
        <v>166</v>
      </c>
      <c r="D131" s="140" t="s">
        <v>167</v>
      </c>
      <c r="E131" s="141" t="s">
        <v>168</v>
      </c>
    </row>
    <row r="132" spans="1:5" ht="15" customHeight="1" x14ac:dyDescent="0.3">
      <c r="A132" s="139"/>
      <c r="B132" s="139" t="s">
        <v>169</v>
      </c>
      <c r="C132" s="139" t="s">
        <v>170</v>
      </c>
      <c r="D132" s="140"/>
      <c r="E132" s="141" t="s">
        <v>171</v>
      </c>
    </row>
    <row r="133" spans="1:5" ht="15" customHeight="1" x14ac:dyDescent="0.3">
      <c r="A133" s="139">
        <v>1</v>
      </c>
      <c r="B133" s="139"/>
    </row>
    <row r="134" spans="1:5" ht="15" customHeight="1" x14ac:dyDescent="0.3">
      <c r="A134" s="139">
        <f>A133+1</f>
        <v>2</v>
      </c>
      <c r="B134" s="139"/>
    </row>
    <row r="135" spans="1:5" ht="15" customHeight="1" x14ac:dyDescent="0.3">
      <c r="A135" s="139">
        <f t="shared" ref="A135:A163" si="11">A134+1</f>
        <v>3</v>
      </c>
      <c r="B135" s="139"/>
    </row>
    <row r="136" spans="1:5" ht="15" customHeight="1" x14ac:dyDescent="0.3">
      <c r="A136" s="139">
        <f t="shared" si="11"/>
        <v>4</v>
      </c>
      <c r="B136" s="139"/>
    </row>
    <row r="137" spans="1:5" ht="15" customHeight="1" x14ac:dyDescent="0.3">
      <c r="A137" s="139">
        <f t="shared" si="11"/>
        <v>5</v>
      </c>
      <c r="B137" s="139"/>
    </row>
    <row r="138" spans="1:5" ht="15" customHeight="1" x14ac:dyDescent="0.3">
      <c r="A138" s="139">
        <f t="shared" si="11"/>
        <v>6</v>
      </c>
      <c r="B138" s="139"/>
    </row>
    <row r="139" spans="1:5" ht="15" customHeight="1" x14ac:dyDescent="0.3">
      <c r="A139" s="139">
        <f t="shared" si="11"/>
        <v>7</v>
      </c>
      <c r="B139" s="139"/>
    </row>
    <row r="140" spans="1:5" ht="15" customHeight="1" x14ac:dyDescent="0.3">
      <c r="A140" s="139">
        <f t="shared" si="11"/>
        <v>8</v>
      </c>
      <c r="B140" s="139"/>
    </row>
    <row r="141" spans="1:5" ht="15" customHeight="1" x14ac:dyDescent="0.3">
      <c r="A141" s="139">
        <f t="shared" si="11"/>
        <v>9</v>
      </c>
      <c r="B141" s="139"/>
    </row>
    <row r="142" spans="1:5" ht="15" customHeight="1" x14ac:dyDescent="0.3">
      <c r="A142" s="139">
        <f t="shared" si="11"/>
        <v>10</v>
      </c>
      <c r="B142" s="139"/>
    </row>
    <row r="143" spans="1:5" ht="15" customHeight="1" x14ac:dyDescent="0.3">
      <c r="A143" s="139">
        <f t="shared" si="11"/>
        <v>11</v>
      </c>
      <c r="B143" s="139"/>
    </row>
    <row r="144" spans="1:5" ht="15" customHeight="1" x14ac:dyDescent="0.3">
      <c r="A144" s="139">
        <f t="shared" si="11"/>
        <v>12</v>
      </c>
      <c r="B144" s="139"/>
    </row>
    <row r="145" spans="1:2" ht="15" customHeight="1" x14ac:dyDescent="0.3">
      <c r="A145" s="139">
        <f t="shared" si="11"/>
        <v>13</v>
      </c>
      <c r="B145" s="139"/>
    </row>
    <row r="146" spans="1:2" ht="15" customHeight="1" x14ac:dyDescent="0.3">
      <c r="A146" s="139">
        <f t="shared" si="11"/>
        <v>14</v>
      </c>
      <c r="B146" s="139"/>
    </row>
    <row r="147" spans="1:2" ht="15" customHeight="1" x14ac:dyDescent="0.3">
      <c r="A147" s="139">
        <f t="shared" si="11"/>
        <v>15</v>
      </c>
      <c r="B147" s="139"/>
    </row>
    <row r="148" spans="1:2" ht="15" customHeight="1" x14ac:dyDescent="0.3">
      <c r="A148" s="139">
        <f t="shared" si="11"/>
        <v>16</v>
      </c>
      <c r="B148" s="139"/>
    </row>
    <row r="149" spans="1:2" ht="15" customHeight="1" x14ac:dyDescent="0.3">
      <c r="A149" s="139">
        <f t="shared" si="11"/>
        <v>17</v>
      </c>
      <c r="B149" s="139"/>
    </row>
    <row r="150" spans="1:2" ht="15" customHeight="1" x14ac:dyDescent="0.3">
      <c r="A150" s="139">
        <f t="shared" si="11"/>
        <v>18</v>
      </c>
      <c r="B150" s="139"/>
    </row>
    <row r="151" spans="1:2" ht="15" customHeight="1" x14ac:dyDescent="0.3">
      <c r="A151" s="139">
        <f t="shared" si="11"/>
        <v>19</v>
      </c>
      <c r="B151" s="139"/>
    </row>
    <row r="152" spans="1:2" ht="15" customHeight="1" x14ac:dyDescent="0.3">
      <c r="A152" s="139">
        <f t="shared" si="11"/>
        <v>20</v>
      </c>
      <c r="B152" s="139"/>
    </row>
    <row r="153" spans="1:2" ht="15" customHeight="1" x14ac:dyDescent="0.3">
      <c r="A153" s="139">
        <f t="shared" si="11"/>
        <v>21</v>
      </c>
      <c r="B153" s="139"/>
    </row>
    <row r="154" spans="1:2" ht="15" customHeight="1" x14ac:dyDescent="0.3">
      <c r="A154" s="139">
        <f t="shared" si="11"/>
        <v>22</v>
      </c>
      <c r="B154" s="139"/>
    </row>
    <row r="155" spans="1:2" ht="15" customHeight="1" x14ac:dyDescent="0.3">
      <c r="A155" s="139">
        <f t="shared" si="11"/>
        <v>23</v>
      </c>
      <c r="B155" s="139"/>
    </row>
    <row r="156" spans="1:2" ht="15" customHeight="1" x14ac:dyDescent="0.3">
      <c r="A156" s="139">
        <f t="shared" si="11"/>
        <v>24</v>
      </c>
      <c r="B156" s="139"/>
    </row>
    <row r="157" spans="1:2" ht="15" customHeight="1" x14ac:dyDescent="0.3">
      <c r="A157" s="139">
        <f t="shared" si="11"/>
        <v>25</v>
      </c>
      <c r="B157" s="139"/>
    </row>
    <row r="158" spans="1:2" ht="15" customHeight="1" x14ac:dyDescent="0.3">
      <c r="A158" s="139">
        <f t="shared" si="11"/>
        <v>26</v>
      </c>
      <c r="B158" s="139"/>
    </row>
    <row r="159" spans="1:2" ht="15" customHeight="1" x14ac:dyDescent="0.3">
      <c r="A159" s="139">
        <f t="shared" si="11"/>
        <v>27</v>
      </c>
      <c r="B159" s="139"/>
    </row>
    <row r="160" spans="1:2" ht="15" customHeight="1" x14ac:dyDescent="0.3">
      <c r="A160" s="139">
        <f t="shared" si="11"/>
        <v>28</v>
      </c>
      <c r="B160" s="139"/>
    </row>
    <row r="161" spans="1:2" ht="15" customHeight="1" x14ac:dyDescent="0.3">
      <c r="A161" s="139">
        <f t="shared" si="11"/>
        <v>29</v>
      </c>
      <c r="B161" s="139"/>
    </row>
    <row r="162" spans="1:2" ht="15" customHeight="1" x14ac:dyDescent="0.3">
      <c r="A162" s="139">
        <f t="shared" si="11"/>
        <v>30</v>
      </c>
      <c r="B162" s="139"/>
    </row>
    <row r="163" spans="1:2" ht="15" customHeight="1" x14ac:dyDescent="0.3">
      <c r="A163" s="139">
        <f t="shared" si="11"/>
        <v>31</v>
      </c>
      <c r="B163" s="139"/>
    </row>
    <row r="164" spans="1:2" ht="15" customHeight="1" x14ac:dyDescent="0.3"/>
    <row r="165" spans="1:2" ht="15" customHeight="1" x14ac:dyDescent="0.3"/>
    <row r="166" spans="1:2" ht="15" customHeight="1" x14ac:dyDescent="0.3"/>
    <row r="167" spans="1:2" ht="15" customHeight="1" x14ac:dyDescent="0.3"/>
    <row r="168" spans="1:2" ht="15" customHeight="1" x14ac:dyDescent="0.3"/>
    <row r="169" spans="1:2" ht="15" customHeight="1" x14ac:dyDescent="0.3"/>
    <row r="170" spans="1:2" ht="15" customHeight="1" x14ac:dyDescent="0.3"/>
    <row r="171" spans="1:2" ht="15" customHeight="1" x14ac:dyDescent="0.3"/>
    <row r="172" spans="1:2" ht="15" customHeight="1" x14ac:dyDescent="0.3"/>
    <row r="173" spans="1:2" ht="15" customHeight="1" x14ac:dyDescent="0.3"/>
    <row r="174" spans="1:2" ht="15" customHeight="1" x14ac:dyDescent="0.3"/>
    <row r="175" spans="1:2" ht="15" customHeight="1" x14ac:dyDescent="0.3"/>
    <row r="176" spans="1:2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</sheetData>
  <dataConsolidate/>
  <mergeCells count="119">
    <mergeCell ref="C99:L99"/>
    <mergeCell ref="C101:I101"/>
    <mergeCell ref="J101:K101"/>
    <mergeCell ref="C103:I103"/>
    <mergeCell ref="J103:K103"/>
    <mergeCell ref="C96:G96"/>
    <mergeCell ref="J96:K96"/>
    <mergeCell ref="C97:G97"/>
    <mergeCell ref="J97:K97"/>
    <mergeCell ref="C98:G98"/>
    <mergeCell ref="J98:K98"/>
    <mergeCell ref="C89:I89"/>
    <mergeCell ref="C91:I91"/>
    <mergeCell ref="C93:G93"/>
    <mergeCell ref="J93:K93"/>
    <mergeCell ref="C95:G95"/>
    <mergeCell ref="J95:K95"/>
    <mergeCell ref="C80:I80"/>
    <mergeCell ref="C81:I81"/>
    <mergeCell ref="C82:I82"/>
    <mergeCell ref="C85:I85"/>
    <mergeCell ref="J85:K85"/>
    <mergeCell ref="C87:I87"/>
    <mergeCell ref="J87:K87"/>
    <mergeCell ref="C74:I74"/>
    <mergeCell ref="J74:K74"/>
    <mergeCell ref="C75:I75"/>
    <mergeCell ref="J75:K75"/>
    <mergeCell ref="C77:I77"/>
    <mergeCell ref="C79:I79"/>
    <mergeCell ref="C71:I71"/>
    <mergeCell ref="J71:K71"/>
    <mergeCell ref="C72:I72"/>
    <mergeCell ref="J72:K72"/>
    <mergeCell ref="C73:I73"/>
    <mergeCell ref="J73:K73"/>
    <mergeCell ref="C68:I68"/>
    <mergeCell ref="J68:K68"/>
    <mergeCell ref="C69:I69"/>
    <mergeCell ref="J69:K69"/>
    <mergeCell ref="C70:I70"/>
    <mergeCell ref="J70:K70"/>
    <mergeCell ref="J63:K63"/>
    <mergeCell ref="C65:I65"/>
    <mergeCell ref="J65:K65"/>
    <mergeCell ref="C66:I66"/>
    <mergeCell ref="J66:K66"/>
    <mergeCell ref="C67:I67"/>
    <mergeCell ref="J67:K67"/>
    <mergeCell ref="A59:A61"/>
    <mergeCell ref="B59:B61"/>
    <mergeCell ref="C59:G59"/>
    <mergeCell ref="C60:G60"/>
    <mergeCell ref="C61:G61"/>
    <mergeCell ref="C63:I63"/>
    <mergeCell ref="A54:A58"/>
    <mergeCell ref="B54:B58"/>
    <mergeCell ref="C54:I54"/>
    <mergeCell ref="C55:I55"/>
    <mergeCell ref="C56:I56"/>
    <mergeCell ref="C57:I57"/>
    <mergeCell ref="C58:I58"/>
    <mergeCell ref="A49:A53"/>
    <mergeCell ref="B49:B53"/>
    <mergeCell ref="C49:I49"/>
    <mergeCell ref="C50:I50"/>
    <mergeCell ref="C51:I51"/>
    <mergeCell ref="C52:I52"/>
    <mergeCell ref="C53:I53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27:A32"/>
    <mergeCell ref="C27:I27"/>
    <mergeCell ref="C28:I28"/>
    <mergeCell ref="C29:I29"/>
    <mergeCell ref="C30:I30"/>
    <mergeCell ref="C31:I31"/>
    <mergeCell ref="C32:I32"/>
    <mergeCell ref="A21:A26"/>
    <mergeCell ref="C21:I21"/>
    <mergeCell ref="C22:I22"/>
    <mergeCell ref="C23:I23"/>
    <mergeCell ref="C24:I24"/>
    <mergeCell ref="C25:I25"/>
    <mergeCell ref="C26:I26"/>
    <mergeCell ref="A4:B4"/>
    <mergeCell ref="C4:E4"/>
    <mergeCell ref="L4:M4"/>
    <mergeCell ref="N4:O4"/>
    <mergeCell ref="A15:A16"/>
    <mergeCell ref="B15:B16"/>
    <mergeCell ref="A17:A18"/>
    <mergeCell ref="B17:B18"/>
    <mergeCell ref="A19:A20"/>
    <mergeCell ref="B19:B20"/>
    <mergeCell ref="B6:O6"/>
    <mergeCell ref="A7:L7"/>
    <mergeCell ref="M7:O7"/>
    <mergeCell ref="C8:I8"/>
    <mergeCell ref="A10:A14"/>
    <mergeCell ref="B10:B14"/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</mergeCells>
  <phoneticPr fontId="18" type="noConversion"/>
  <dataValidations count="7">
    <dataValidation type="list" allowBlank="1" showInputMessage="1" showErrorMessage="1" sqref="C36:C40">
      <formula1>$E$129:$E$132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H59:H61">
      <formula1>$B$130:$B$132</formula1>
    </dataValidation>
  </dataValidations>
  <printOptions horizontalCentered="1"/>
  <pageMargins left="0.25" right="0.25" top="0.75" bottom="0.75" header="0.3" footer="0.3"/>
  <pageSetup paperSize="9" scale="6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2"/>
  <sheetViews>
    <sheetView topLeftCell="A31" zoomScale="110" zoomScaleNormal="110" workbookViewId="0">
      <selection activeCell="M56" sqref="M56"/>
    </sheetView>
  </sheetViews>
  <sheetFormatPr defaultColWidth="9.1640625" defaultRowHeight="12" x14ac:dyDescent="0.3"/>
  <cols>
    <col min="1" max="1" width="4.75" style="10" customWidth="1"/>
    <col min="2" max="2" width="19.6640625" style="10" customWidth="1"/>
    <col min="3" max="3" width="14.75" style="10" customWidth="1"/>
    <col min="4" max="9" width="4.25" style="10" customWidth="1"/>
    <col min="10" max="11" width="5.25" style="9" customWidth="1"/>
    <col min="12" max="12" width="5.75" style="9" customWidth="1"/>
    <col min="13" max="13" width="8.6640625" style="10" customWidth="1"/>
    <col min="14" max="14" width="10.75" style="10" customWidth="1"/>
    <col min="15" max="15" width="50.9140625" style="10" customWidth="1"/>
    <col min="16" max="16384" width="9.1640625" style="10"/>
  </cols>
  <sheetData>
    <row r="1" spans="1:15" s="1" customFormat="1" ht="42.75" customHeight="1" x14ac:dyDescent="0.3">
      <c r="A1" s="254" t="s">
        <v>186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pans="1:15" s="5" customFormat="1" ht="15" customHeight="1" x14ac:dyDescent="0.3">
      <c r="A2" s="255" t="s">
        <v>0</v>
      </c>
      <c r="B2" s="255"/>
      <c r="C2" s="256" t="s">
        <v>172</v>
      </c>
      <c r="D2" s="256"/>
      <c r="E2" s="256"/>
      <c r="F2" s="2" t="s">
        <v>1</v>
      </c>
      <c r="G2" s="3"/>
      <c r="H2" s="3"/>
      <c r="I2" s="257" t="s">
        <v>173</v>
      </c>
      <c r="J2" s="257"/>
      <c r="K2" s="4"/>
      <c r="L2" s="258" t="s">
        <v>2</v>
      </c>
      <c r="M2" s="258"/>
      <c r="N2" s="259" t="s">
        <v>177</v>
      </c>
      <c r="O2" s="260"/>
    </row>
    <row r="3" spans="1:15" s="5" customFormat="1" ht="15" customHeight="1" x14ac:dyDescent="0.3">
      <c r="A3" s="255" t="s">
        <v>3</v>
      </c>
      <c r="B3" s="255"/>
      <c r="C3" s="256" t="s">
        <v>174</v>
      </c>
      <c r="D3" s="256"/>
      <c r="E3" s="256"/>
      <c r="F3" s="2" t="s">
        <v>4</v>
      </c>
      <c r="G3" s="3"/>
      <c r="H3" s="3"/>
      <c r="I3" s="257">
        <v>56</v>
      </c>
      <c r="J3" s="257"/>
      <c r="K3" s="4"/>
      <c r="L3" s="258" t="s">
        <v>5</v>
      </c>
      <c r="M3" s="258"/>
      <c r="N3" s="259" t="s">
        <v>178</v>
      </c>
      <c r="O3" s="260"/>
    </row>
    <row r="4" spans="1:15" s="5" customFormat="1" ht="15" customHeight="1" x14ac:dyDescent="0.3">
      <c r="A4" s="255" t="s">
        <v>6</v>
      </c>
      <c r="B4" s="255"/>
      <c r="C4" s="256" t="s">
        <v>175</v>
      </c>
      <c r="D4" s="256"/>
      <c r="E4" s="256"/>
      <c r="F4" s="6"/>
      <c r="G4" s="3"/>
      <c r="H4" s="7"/>
      <c r="I4" s="7"/>
      <c r="J4" s="7"/>
      <c r="K4" s="7"/>
      <c r="L4" s="258" t="s">
        <v>7</v>
      </c>
      <c r="M4" s="258"/>
      <c r="N4" s="261">
        <v>43479</v>
      </c>
      <c r="O4" s="260"/>
    </row>
    <row r="5" spans="1:15" ht="10" customHeight="1" thickBot="1" x14ac:dyDescent="0.35">
      <c r="A5" s="8"/>
      <c r="B5" s="8"/>
      <c r="C5" s="8"/>
      <c r="D5" s="8"/>
      <c r="E5" s="8"/>
      <c r="F5" s="8"/>
      <c r="G5" s="8"/>
      <c r="H5" s="8"/>
      <c r="I5" s="8"/>
      <c r="M5" s="8"/>
      <c r="N5" s="8"/>
      <c r="O5" s="8"/>
    </row>
    <row r="6" spans="1:15" ht="48" customHeight="1" thickTop="1" thickBot="1" x14ac:dyDescent="0.35">
      <c r="A6" s="11" t="s">
        <v>8</v>
      </c>
      <c r="B6" s="264" t="s">
        <v>9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5"/>
    </row>
    <row r="7" spans="1:15" ht="16" customHeight="1" x14ac:dyDescent="0.3">
      <c r="A7" s="266" t="s">
        <v>10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 t="s">
        <v>11</v>
      </c>
      <c r="N7" s="267"/>
      <c r="O7" s="268"/>
    </row>
    <row r="8" spans="1:15" ht="16" customHeight="1" x14ac:dyDescent="0.3">
      <c r="A8" s="12" t="s">
        <v>12</v>
      </c>
      <c r="B8" s="183" t="s">
        <v>10</v>
      </c>
      <c r="C8" s="269" t="s">
        <v>13</v>
      </c>
      <c r="D8" s="270"/>
      <c r="E8" s="270"/>
      <c r="F8" s="270"/>
      <c r="G8" s="270"/>
      <c r="H8" s="270"/>
      <c r="I8" s="270"/>
      <c r="J8" s="183" t="s">
        <v>14</v>
      </c>
      <c r="K8" s="183" t="s">
        <v>15</v>
      </c>
      <c r="L8" s="183" t="s">
        <v>16</v>
      </c>
      <c r="M8" s="183" t="s">
        <v>17</v>
      </c>
      <c r="N8" s="183" t="s">
        <v>18</v>
      </c>
      <c r="O8" s="14" t="s">
        <v>19</v>
      </c>
    </row>
    <row r="9" spans="1:15" s="20" customFormat="1" ht="16" customHeight="1" thickBot="1" x14ac:dyDescent="0.35">
      <c r="A9" s="15" t="s">
        <v>20</v>
      </c>
      <c r="B9" s="16" t="s">
        <v>21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</row>
    <row r="10" spans="1:15" ht="16" customHeight="1" thickTop="1" x14ac:dyDescent="0.3">
      <c r="A10" s="271" t="s">
        <v>22</v>
      </c>
      <c r="B10" s="272" t="s">
        <v>182</v>
      </c>
      <c r="C10" s="21" t="s">
        <v>23</v>
      </c>
      <c r="D10" s="22">
        <v>3</v>
      </c>
      <c r="E10" s="21" t="s">
        <v>24</v>
      </c>
      <c r="F10" s="22">
        <v>8</v>
      </c>
      <c r="G10" s="21" t="s">
        <v>25</v>
      </c>
      <c r="H10" s="22">
        <v>1</v>
      </c>
      <c r="I10" s="21" t="s">
        <v>26</v>
      </c>
      <c r="J10" s="23">
        <v>18</v>
      </c>
      <c r="K10" s="21">
        <v>1</v>
      </c>
      <c r="L10" s="24" t="s">
        <v>27</v>
      </c>
      <c r="M10" s="159">
        <v>900</v>
      </c>
      <c r="N10" s="184">
        <f>J10*K10*M10</f>
        <v>16200</v>
      </c>
      <c r="O10" s="25"/>
    </row>
    <row r="11" spans="1:15" ht="16" customHeight="1" x14ac:dyDescent="0.3">
      <c r="A11" s="262"/>
      <c r="B11" s="273"/>
      <c r="C11" s="26" t="s">
        <v>28</v>
      </c>
      <c r="D11" s="27">
        <v>3</v>
      </c>
      <c r="E11" s="26" t="s">
        <v>24</v>
      </c>
      <c r="F11" s="27">
        <v>8</v>
      </c>
      <c r="G11" s="26" t="s">
        <v>25</v>
      </c>
      <c r="H11" s="27">
        <v>1</v>
      </c>
      <c r="I11" s="26" t="s">
        <v>26</v>
      </c>
      <c r="J11" s="190">
        <v>13.5</v>
      </c>
      <c r="K11" s="26">
        <v>1</v>
      </c>
      <c r="L11" s="29" t="s">
        <v>27</v>
      </c>
      <c r="M11" s="160">
        <v>900</v>
      </c>
      <c r="N11" s="185">
        <f t="shared" ref="N11:N14" si="0">J11*K11*M11</f>
        <v>12150</v>
      </c>
      <c r="O11" s="31"/>
    </row>
    <row r="12" spans="1:15" ht="16" customHeight="1" x14ac:dyDescent="0.3">
      <c r="A12" s="262"/>
      <c r="B12" s="273"/>
      <c r="C12" s="26" t="s">
        <v>23</v>
      </c>
      <c r="D12" s="27">
        <v>3</v>
      </c>
      <c r="E12" s="26" t="s">
        <v>24</v>
      </c>
      <c r="F12" s="27">
        <v>9</v>
      </c>
      <c r="G12" s="26" t="s">
        <v>25</v>
      </c>
      <c r="H12" s="27">
        <v>1</v>
      </c>
      <c r="I12" s="26" t="s">
        <v>26</v>
      </c>
      <c r="J12" s="146">
        <v>1.5</v>
      </c>
      <c r="K12" s="26">
        <v>1</v>
      </c>
      <c r="L12" s="29" t="s">
        <v>27</v>
      </c>
      <c r="M12" s="160">
        <v>900</v>
      </c>
      <c r="N12" s="185">
        <f t="shared" si="0"/>
        <v>1350</v>
      </c>
      <c r="O12" s="31"/>
    </row>
    <row r="13" spans="1:15" ht="16" customHeight="1" x14ac:dyDescent="0.3">
      <c r="A13" s="262"/>
      <c r="B13" s="273"/>
      <c r="C13" s="26" t="s">
        <v>28</v>
      </c>
      <c r="D13" s="27">
        <v>3</v>
      </c>
      <c r="E13" s="26" t="s">
        <v>24</v>
      </c>
      <c r="F13" s="27">
        <v>9</v>
      </c>
      <c r="G13" s="26" t="s">
        <v>25</v>
      </c>
      <c r="H13" s="27">
        <v>1</v>
      </c>
      <c r="I13" s="26" t="s">
        <v>26</v>
      </c>
      <c r="J13" s="28">
        <v>1</v>
      </c>
      <c r="K13" s="26">
        <v>1</v>
      </c>
      <c r="L13" s="29" t="s">
        <v>27</v>
      </c>
      <c r="M13" s="160">
        <v>900</v>
      </c>
      <c r="N13" s="185">
        <f t="shared" si="0"/>
        <v>900</v>
      </c>
      <c r="O13" s="31"/>
    </row>
    <row r="14" spans="1:15" ht="16" customHeight="1" x14ac:dyDescent="0.3">
      <c r="A14" s="262"/>
      <c r="B14" s="273"/>
      <c r="C14" s="26" t="s">
        <v>29</v>
      </c>
      <c r="D14" s="27"/>
      <c r="E14" s="26" t="s">
        <v>24</v>
      </c>
      <c r="F14" s="27"/>
      <c r="G14" s="26" t="s">
        <v>25</v>
      </c>
      <c r="H14" s="27"/>
      <c r="I14" s="26" t="s">
        <v>26</v>
      </c>
      <c r="J14" s="28"/>
      <c r="K14" s="26"/>
      <c r="L14" s="29" t="s">
        <v>27</v>
      </c>
      <c r="M14" s="160"/>
      <c r="N14" s="156">
        <f t="shared" si="0"/>
        <v>0</v>
      </c>
      <c r="O14" s="31"/>
    </row>
    <row r="15" spans="1:15" ht="16" customHeight="1" x14ac:dyDescent="0.3">
      <c r="A15" s="262" t="s">
        <v>30</v>
      </c>
      <c r="B15" s="263" t="s">
        <v>31</v>
      </c>
      <c r="C15" s="26" t="s">
        <v>23</v>
      </c>
      <c r="D15" s="27"/>
      <c r="E15" s="26" t="s">
        <v>24</v>
      </c>
      <c r="F15" s="27"/>
      <c r="G15" s="26" t="s">
        <v>25</v>
      </c>
      <c r="H15" s="27"/>
      <c r="I15" s="26" t="s">
        <v>26</v>
      </c>
      <c r="J15" s="28"/>
      <c r="K15" s="26"/>
      <c r="L15" s="29" t="s">
        <v>27</v>
      </c>
      <c r="M15" s="160"/>
      <c r="N15" s="156">
        <f>J15*K15*M15</f>
        <v>0</v>
      </c>
      <c r="O15" s="31"/>
    </row>
    <row r="16" spans="1:15" ht="16" customHeight="1" x14ac:dyDescent="0.3">
      <c r="A16" s="262"/>
      <c r="B16" s="263"/>
      <c r="C16" s="26" t="s">
        <v>28</v>
      </c>
      <c r="D16" s="27"/>
      <c r="E16" s="26" t="s">
        <v>24</v>
      </c>
      <c r="F16" s="27"/>
      <c r="G16" s="26" t="s">
        <v>25</v>
      </c>
      <c r="H16" s="27"/>
      <c r="I16" s="26" t="s">
        <v>26</v>
      </c>
      <c r="J16" s="28"/>
      <c r="K16" s="26"/>
      <c r="L16" s="29" t="s">
        <v>27</v>
      </c>
      <c r="M16" s="160"/>
      <c r="N16" s="156">
        <f t="shared" ref="N16" si="1">J16*K16*M16</f>
        <v>0</v>
      </c>
      <c r="O16" s="31"/>
    </row>
    <row r="17" spans="1:15" ht="16" customHeight="1" x14ac:dyDescent="0.3">
      <c r="A17" s="262" t="s">
        <v>32</v>
      </c>
      <c r="B17" s="263" t="s">
        <v>33</v>
      </c>
      <c r="C17" s="26" t="s">
        <v>23</v>
      </c>
      <c r="D17" s="27"/>
      <c r="E17" s="26" t="s">
        <v>24</v>
      </c>
      <c r="F17" s="27"/>
      <c r="G17" s="26" t="s">
        <v>25</v>
      </c>
      <c r="H17" s="27"/>
      <c r="I17" s="26" t="s">
        <v>26</v>
      </c>
      <c r="J17" s="28"/>
      <c r="K17" s="26"/>
      <c r="L17" s="29" t="s">
        <v>27</v>
      </c>
      <c r="M17" s="160"/>
      <c r="N17" s="156">
        <f>J17*K17*M17</f>
        <v>0</v>
      </c>
      <c r="O17" s="31"/>
    </row>
    <row r="18" spans="1:15" ht="16" customHeight="1" x14ac:dyDescent="0.3">
      <c r="A18" s="262"/>
      <c r="B18" s="263"/>
      <c r="C18" s="26" t="s">
        <v>28</v>
      </c>
      <c r="D18" s="27"/>
      <c r="E18" s="26" t="s">
        <v>24</v>
      </c>
      <c r="F18" s="27"/>
      <c r="G18" s="26" t="s">
        <v>25</v>
      </c>
      <c r="H18" s="27"/>
      <c r="I18" s="26" t="s">
        <v>26</v>
      </c>
      <c r="J18" s="28"/>
      <c r="K18" s="26"/>
      <c r="L18" s="29" t="s">
        <v>27</v>
      </c>
      <c r="M18" s="160"/>
      <c r="N18" s="185">
        <f t="shared" ref="N18" si="2">J18*K18*M18</f>
        <v>0</v>
      </c>
      <c r="O18" s="31"/>
    </row>
    <row r="19" spans="1:15" ht="16" customHeight="1" x14ac:dyDescent="0.3">
      <c r="A19" s="262" t="s">
        <v>34</v>
      </c>
      <c r="B19" s="263" t="s">
        <v>35</v>
      </c>
      <c r="C19" s="26" t="s">
        <v>23</v>
      </c>
      <c r="D19" s="27"/>
      <c r="E19" s="26" t="s">
        <v>24</v>
      </c>
      <c r="F19" s="27"/>
      <c r="G19" s="26" t="s">
        <v>25</v>
      </c>
      <c r="H19" s="27"/>
      <c r="I19" s="26" t="s">
        <v>26</v>
      </c>
      <c r="J19" s="28"/>
      <c r="K19" s="26"/>
      <c r="L19" s="29" t="s">
        <v>27</v>
      </c>
      <c r="M19" s="160"/>
      <c r="N19" s="185">
        <f>J19*K19*M19</f>
        <v>0</v>
      </c>
      <c r="O19" s="31"/>
    </row>
    <row r="20" spans="1:15" ht="16" customHeight="1" x14ac:dyDescent="0.3">
      <c r="A20" s="262"/>
      <c r="B20" s="263"/>
      <c r="C20" s="26" t="s">
        <v>28</v>
      </c>
      <c r="D20" s="27"/>
      <c r="E20" s="26" t="s">
        <v>24</v>
      </c>
      <c r="F20" s="27"/>
      <c r="G20" s="26" t="s">
        <v>25</v>
      </c>
      <c r="H20" s="27"/>
      <c r="I20" s="26" t="s">
        <v>26</v>
      </c>
      <c r="J20" s="28"/>
      <c r="K20" s="26"/>
      <c r="L20" s="29" t="s">
        <v>27</v>
      </c>
      <c r="M20" s="160"/>
      <c r="N20" s="185">
        <f t="shared" ref="N20:N32" si="3">J20*K20*M20</f>
        <v>0</v>
      </c>
      <c r="O20" s="31"/>
    </row>
    <row r="21" spans="1:15" ht="16" customHeight="1" x14ac:dyDescent="0.3">
      <c r="A21" s="262" t="s">
        <v>36</v>
      </c>
      <c r="B21" s="32" t="s">
        <v>37</v>
      </c>
      <c r="C21" s="275" t="s">
        <v>38</v>
      </c>
      <c r="D21" s="275"/>
      <c r="E21" s="275"/>
      <c r="F21" s="275"/>
      <c r="G21" s="275"/>
      <c r="H21" s="275"/>
      <c r="I21" s="275"/>
      <c r="J21" s="27">
        <v>1</v>
      </c>
      <c r="K21" s="27">
        <v>1</v>
      </c>
      <c r="L21" s="33" t="s">
        <v>39</v>
      </c>
      <c r="M21" s="160">
        <v>45000</v>
      </c>
      <c r="N21" s="185">
        <f t="shared" si="3"/>
        <v>45000</v>
      </c>
      <c r="O21" s="143" t="s">
        <v>183</v>
      </c>
    </row>
    <row r="22" spans="1:15" ht="16" customHeight="1" x14ac:dyDescent="0.3">
      <c r="A22" s="262"/>
      <c r="B22" s="32" t="s">
        <v>40</v>
      </c>
      <c r="C22" s="276" t="s">
        <v>41</v>
      </c>
      <c r="D22" s="276"/>
      <c r="E22" s="276"/>
      <c r="F22" s="276"/>
      <c r="G22" s="276"/>
      <c r="H22" s="276"/>
      <c r="I22" s="276"/>
      <c r="J22" s="27"/>
      <c r="K22" s="27"/>
      <c r="L22" s="33" t="s">
        <v>42</v>
      </c>
      <c r="M22" s="160"/>
      <c r="N22" s="185">
        <f t="shared" si="3"/>
        <v>0</v>
      </c>
      <c r="O22" s="143" t="s">
        <v>184</v>
      </c>
    </row>
    <row r="23" spans="1:15" ht="16" customHeight="1" x14ac:dyDescent="0.3">
      <c r="A23" s="262"/>
      <c r="B23" s="32" t="s">
        <v>43</v>
      </c>
      <c r="C23" s="276"/>
      <c r="D23" s="276"/>
      <c r="E23" s="276"/>
      <c r="F23" s="276"/>
      <c r="G23" s="276"/>
      <c r="H23" s="276"/>
      <c r="I23" s="276"/>
      <c r="J23" s="27">
        <v>52</v>
      </c>
      <c r="K23" s="27">
        <v>1</v>
      </c>
      <c r="L23" s="144" t="s">
        <v>179</v>
      </c>
      <c r="M23" s="161">
        <v>80</v>
      </c>
      <c r="N23" s="185">
        <f t="shared" si="3"/>
        <v>4160</v>
      </c>
      <c r="O23" s="34"/>
    </row>
    <row r="24" spans="1:15" ht="16" customHeight="1" x14ac:dyDescent="0.3">
      <c r="A24" s="262"/>
      <c r="B24" s="32" t="s">
        <v>45</v>
      </c>
      <c r="C24" s="276" t="s">
        <v>46</v>
      </c>
      <c r="D24" s="276"/>
      <c r="E24" s="276"/>
      <c r="F24" s="276"/>
      <c r="G24" s="276"/>
      <c r="H24" s="276"/>
      <c r="I24" s="276"/>
      <c r="J24" s="27"/>
      <c r="K24" s="27"/>
      <c r="L24" s="33" t="s">
        <v>47</v>
      </c>
      <c r="M24" s="160"/>
      <c r="N24" s="185">
        <f t="shared" si="3"/>
        <v>0</v>
      </c>
      <c r="O24" s="34"/>
    </row>
    <row r="25" spans="1:15" ht="16" customHeight="1" x14ac:dyDescent="0.3">
      <c r="A25" s="262"/>
      <c r="B25" s="35" t="s">
        <v>48</v>
      </c>
      <c r="C25" s="276" t="s">
        <v>49</v>
      </c>
      <c r="D25" s="276"/>
      <c r="E25" s="276"/>
      <c r="F25" s="276"/>
      <c r="G25" s="276"/>
      <c r="H25" s="276"/>
      <c r="I25" s="276"/>
      <c r="J25" s="27"/>
      <c r="K25" s="27"/>
      <c r="L25" s="33" t="s">
        <v>42</v>
      </c>
      <c r="M25" s="160"/>
      <c r="N25" s="185">
        <f t="shared" si="3"/>
        <v>0</v>
      </c>
      <c r="O25" s="34"/>
    </row>
    <row r="26" spans="1:15" ht="16" customHeight="1" x14ac:dyDescent="0.3">
      <c r="A26" s="262"/>
      <c r="B26" s="35" t="s">
        <v>50</v>
      </c>
      <c r="C26" s="276" t="s">
        <v>51</v>
      </c>
      <c r="D26" s="276"/>
      <c r="E26" s="276"/>
      <c r="F26" s="276"/>
      <c r="G26" s="276"/>
      <c r="H26" s="276"/>
      <c r="I26" s="276"/>
      <c r="J26" s="27"/>
      <c r="K26" s="27"/>
      <c r="L26" s="33"/>
      <c r="M26" s="160"/>
      <c r="N26" s="185">
        <f t="shared" si="3"/>
        <v>0</v>
      </c>
      <c r="O26" s="34"/>
    </row>
    <row r="27" spans="1:15" ht="16" customHeight="1" x14ac:dyDescent="0.3">
      <c r="A27" s="262" t="s">
        <v>52</v>
      </c>
      <c r="B27" s="32" t="s">
        <v>53</v>
      </c>
      <c r="C27" s="275" t="s">
        <v>38</v>
      </c>
      <c r="D27" s="275"/>
      <c r="E27" s="275"/>
      <c r="F27" s="275"/>
      <c r="G27" s="275"/>
      <c r="H27" s="275"/>
      <c r="I27" s="275"/>
      <c r="J27" s="27"/>
      <c r="K27" s="27"/>
      <c r="L27" s="33" t="s">
        <v>39</v>
      </c>
      <c r="M27" s="160"/>
      <c r="N27" s="185">
        <f t="shared" si="3"/>
        <v>0</v>
      </c>
      <c r="O27" s="34"/>
    </row>
    <row r="28" spans="1:15" ht="16" customHeight="1" x14ac:dyDescent="0.3">
      <c r="A28" s="262"/>
      <c r="B28" s="32" t="s">
        <v>40</v>
      </c>
      <c r="C28" s="276" t="s">
        <v>41</v>
      </c>
      <c r="D28" s="276"/>
      <c r="E28" s="276"/>
      <c r="F28" s="276"/>
      <c r="G28" s="276"/>
      <c r="H28" s="276"/>
      <c r="I28" s="276"/>
      <c r="J28" s="27"/>
      <c r="K28" s="27"/>
      <c r="L28" s="33" t="s">
        <v>42</v>
      </c>
      <c r="M28" s="160"/>
      <c r="N28" s="185">
        <f t="shared" si="3"/>
        <v>0</v>
      </c>
      <c r="O28" s="34"/>
    </row>
    <row r="29" spans="1:15" ht="16" customHeight="1" x14ac:dyDescent="0.3">
      <c r="A29" s="262"/>
      <c r="B29" s="32" t="s">
        <v>43</v>
      </c>
      <c r="C29" s="276"/>
      <c r="D29" s="276"/>
      <c r="E29" s="276"/>
      <c r="F29" s="276"/>
      <c r="G29" s="276"/>
      <c r="H29" s="276"/>
      <c r="I29" s="276"/>
      <c r="J29" s="27"/>
      <c r="K29" s="27"/>
      <c r="L29" s="33" t="s">
        <v>44</v>
      </c>
      <c r="M29" s="160"/>
      <c r="N29" s="185">
        <f t="shared" si="3"/>
        <v>0</v>
      </c>
      <c r="O29" s="34"/>
    </row>
    <row r="30" spans="1:15" ht="16" customHeight="1" x14ac:dyDescent="0.3">
      <c r="A30" s="262"/>
      <c r="B30" s="32" t="s">
        <v>45</v>
      </c>
      <c r="C30" s="276" t="s">
        <v>54</v>
      </c>
      <c r="D30" s="276"/>
      <c r="E30" s="276"/>
      <c r="F30" s="276"/>
      <c r="G30" s="276"/>
      <c r="H30" s="276"/>
      <c r="I30" s="276"/>
      <c r="J30" s="27"/>
      <c r="K30" s="27"/>
      <c r="L30" s="33" t="s">
        <v>47</v>
      </c>
      <c r="M30" s="160"/>
      <c r="N30" s="185">
        <f t="shared" si="3"/>
        <v>0</v>
      </c>
      <c r="O30" s="34"/>
    </row>
    <row r="31" spans="1:15" ht="16" customHeight="1" x14ac:dyDescent="0.3">
      <c r="A31" s="262"/>
      <c r="B31" s="35" t="s">
        <v>48</v>
      </c>
      <c r="C31" s="276" t="s">
        <v>49</v>
      </c>
      <c r="D31" s="276"/>
      <c r="E31" s="276"/>
      <c r="F31" s="276"/>
      <c r="G31" s="276"/>
      <c r="H31" s="276"/>
      <c r="I31" s="276"/>
      <c r="J31" s="27"/>
      <c r="K31" s="27"/>
      <c r="L31" s="33" t="s">
        <v>42</v>
      </c>
      <c r="M31" s="160"/>
      <c r="N31" s="185">
        <f t="shared" si="3"/>
        <v>0</v>
      </c>
      <c r="O31" s="34"/>
    </row>
    <row r="32" spans="1:15" ht="16" customHeight="1" x14ac:dyDescent="0.3">
      <c r="A32" s="274"/>
      <c r="B32" s="36" t="s">
        <v>50</v>
      </c>
      <c r="C32" s="277" t="s">
        <v>51</v>
      </c>
      <c r="D32" s="277"/>
      <c r="E32" s="277"/>
      <c r="F32" s="277"/>
      <c r="G32" s="277"/>
      <c r="H32" s="277"/>
      <c r="I32" s="277"/>
      <c r="J32" s="37">
        <v>1</v>
      </c>
      <c r="K32" s="37">
        <v>1</v>
      </c>
      <c r="L32" s="33" t="s">
        <v>39</v>
      </c>
      <c r="M32" s="162">
        <v>30000</v>
      </c>
      <c r="N32" s="185">
        <f t="shared" si="3"/>
        <v>30000</v>
      </c>
      <c r="O32" s="38" t="s">
        <v>185</v>
      </c>
    </row>
    <row r="33" spans="1:15" ht="16" customHeight="1" thickBot="1" x14ac:dyDescent="0.35">
      <c r="A33" s="39" t="s">
        <v>55</v>
      </c>
      <c r="B33" s="40"/>
      <c r="C33" s="40"/>
      <c r="D33" s="40"/>
      <c r="E33" s="40"/>
      <c r="F33" s="40"/>
      <c r="G33" s="40"/>
      <c r="H33" s="40"/>
      <c r="I33" s="40"/>
      <c r="J33" s="41"/>
      <c r="K33" s="41"/>
      <c r="L33" s="41"/>
      <c r="M33" s="42"/>
      <c r="N33" s="156">
        <f>SUM(N10:N32)</f>
        <v>109760</v>
      </c>
      <c r="O33" s="43"/>
    </row>
    <row r="34" spans="1:15" ht="16" customHeight="1" x14ac:dyDescent="0.3">
      <c r="A34" s="44" t="s">
        <v>12</v>
      </c>
      <c r="B34" s="182" t="s">
        <v>10</v>
      </c>
      <c r="C34" s="291" t="s">
        <v>13</v>
      </c>
      <c r="D34" s="292"/>
      <c r="E34" s="292"/>
      <c r="F34" s="292"/>
      <c r="G34" s="292"/>
      <c r="H34" s="292"/>
      <c r="I34" s="292"/>
      <c r="J34" s="182" t="s">
        <v>56</v>
      </c>
      <c r="K34" s="182" t="s">
        <v>57</v>
      </c>
      <c r="L34" s="46" t="s">
        <v>16</v>
      </c>
      <c r="M34" s="47" t="s">
        <v>17</v>
      </c>
      <c r="N34" s="148" t="s">
        <v>58</v>
      </c>
      <c r="O34" s="48" t="s">
        <v>19</v>
      </c>
    </row>
    <row r="35" spans="1:15" ht="16" customHeight="1" x14ac:dyDescent="0.3">
      <c r="A35" s="49" t="s">
        <v>59</v>
      </c>
      <c r="B35" s="50" t="s">
        <v>60</v>
      </c>
      <c r="C35" s="50"/>
      <c r="D35" s="50"/>
      <c r="E35" s="50"/>
      <c r="F35" s="50"/>
      <c r="G35" s="50"/>
      <c r="H35" s="50"/>
      <c r="I35" s="50"/>
      <c r="J35" s="51"/>
      <c r="K35" s="51"/>
      <c r="L35" s="51"/>
      <c r="M35" s="52"/>
      <c r="N35" s="149"/>
      <c r="O35" s="53"/>
    </row>
    <row r="36" spans="1:15" ht="16" customHeight="1" x14ac:dyDescent="0.3">
      <c r="A36" s="54" t="s">
        <v>61</v>
      </c>
      <c r="B36" s="179" t="s">
        <v>62</v>
      </c>
      <c r="C36" s="56"/>
      <c r="D36" s="57">
        <v>3</v>
      </c>
      <c r="E36" s="58" t="s">
        <v>24</v>
      </c>
      <c r="F36" s="57">
        <v>8</v>
      </c>
      <c r="G36" s="58" t="s">
        <v>25</v>
      </c>
      <c r="H36" s="22" t="s">
        <v>26</v>
      </c>
      <c r="I36" s="58" t="s">
        <v>63</v>
      </c>
      <c r="J36" s="59">
        <v>26</v>
      </c>
      <c r="K36" s="59">
        <v>1</v>
      </c>
      <c r="L36" s="60" t="s">
        <v>64</v>
      </c>
      <c r="M36" s="163">
        <v>300</v>
      </c>
      <c r="N36" s="185">
        <f>J36*K36*M36</f>
        <v>7800</v>
      </c>
      <c r="O36" s="145" t="s">
        <v>180</v>
      </c>
    </row>
    <row r="37" spans="1:15" ht="16" customHeight="1" x14ac:dyDescent="0.3">
      <c r="A37" s="177" t="s">
        <v>65</v>
      </c>
      <c r="B37" s="63" t="s">
        <v>62</v>
      </c>
      <c r="C37" s="64"/>
      <c r="D37" s="27">
        <v>3</v>
      </c>
      <c r="E37" s="26" t="s">
        <v>24</v>
      </c>
      <c r="F37" s="27">
        <v>9</v>
      </c>
      <c r="G37" s="26" t="s">
        <v>25</v>
      </c>
      <c r="H37" s="22" t="s">
        <v>66</v>
      </c>
      <c r="I37" s="26" t="s">
        <v>63</v>
      </c>
      <c r="J37" s="174">
        <v>45</v>
      </c>
      <c r="K37" s="174">
        <v>1</v>
      </c>
      <c r="L37" s="29" t="s">
        <v>64</v>
      </c>
      <c r="M37" s="164">
        <v>200</v>
      </c>
      <c r="N37" s="185">
        <f t="shared" ref="N37:N40" si="4">J37*K37*M37</f>
        <v>9000</v>
      </c>
      <c r="O37" s="142" t="s">
        <v>181</v>
      </c>
    </row>
    <row r="38" spans="1:15" ht="16" customHeight="1" x14ac:dyDescent="0.3">
      <c r="A38" s="177" t="s">
        <v>67</v>
      </c>
      <c r="B38" s="63" t="s">
        <v>62</v>
      </c>
      <c r="C38" s="64" t="s">
        <v>171</v>
      </c>
      <c r="D38" s="27">
        <v>3</v>
      </c>
      <c r="E38" s="26" t="s">
        <v>24</v>
      </c>
      <c r="F38" s="27">
        <v>8</v>
      </c>
      <c r="G38" s="26" t="s">
        <v>25</v>
      </c>
      <c r="H38" s="22" t="s">
        <v>26</v>
      </c>
      <c r="I38" s="26" t="s">
        <v>63</v>
      </c>
      <c r="J38" s="174">
        <v>24</v>
      </c>
      <c r="K38" s="174">
        <v>1</v>
      </c>
      <c r="L38" s="29" t="s">
        <v>64</v>
      </c>
      <c r="M38" s="158">
        <f>5307.22/24</f>
        <v>221.13416666666669</v>
      </c>
      <c r="N38" s="185">
        <f t="shared" si="4"/>
        <v>5307.22</v>
      </c>
      <c r="O38" s="34"/>
    </row>
    <row r="39" spans="1:15" ht="16" customHeight="1" x14ac:dyDescent="0.3">
      <c r="A39" s="177" t="s">
        <v>68</v>
      </c>
      <c r="B39" s="63" t="s">
        <v>62</v>
      </c>
      <c r="C39" s="64"/>
      <c r="D39" s="27"/>
      <c r="E39" s="26" t="s">
        <v>24</v>
      </c>
      <c r="F39" s="27"/>
      <c r="G39" s="26" t="s">
        <v>25</v>
      </c>
      <c r="H39" s="22"/>
      <c r="I39" s="26" t="s">
        <v>63</v>
      </c>
      <c r="J39" s="174">
        <v>4</v>
      </c>
      <c r="K39" s="174">
        <v>1</v>
      </c>
      <c r="L39" s="29" t="s">
        <v>64</v>
      </c>
      <c r="M39" s="157">
        <f>1871.97/4</f>
        <v>467.99250000000001</v>
      </c>
      <c r="N39" s="185">
        <f t="shared" si="4"/>
        <v>1871.97</v>
      </c>
      <c r="O39" s="34" t="s">
        <v>202</v>
      </c>
    </row>
    <row r="40" spans="1:15" ht="16" customHeight="1" x14ac:dyDescent="0.3">
      <c r="A40" s="181" t="s">
        <v>69</v>
      </c>
      <c r="B40" s="180" t="s">
        <v>62</v>
      </c>
      <c r="C40" s="68"/>
      <c r="D40" s="69">
        <v>3</v>
      </c>
      <c r="E40" s="70" t="s">
        <v>24</v>
      </c>
      <c r="F40" s="71">
        <v>8</v>
      </c>
      <c r="G40" s="70" t="s">
        <v>25</v>
      </c>
      <c r="H40" s="22" t="s">
        <v>26</v>
      </c>
      <c r="I40" s="70" t="s">
        <v>63</v>
      </c>
      <c r="J40" s="72">
        <v>9</v>
      </c>
      <c r="K40" s="72">
        <v>1</v>
      </c>
      <c r="L40" s="73" t="s">
        <v>64</v>
      </c>
      <c r="M40" s="165">
        <f>(109.25*8+74.75+609.97)/9</f>
        <v>173.19111111111113</v>
      </c>
      <c r="N40" s="185">
        <f t="shared" si="4"/>
        <v>1558.7200000000003</v>
      </c>
      <c r="O40" s="74" t="s">
        <v>625</v>
      </c>
    </row>
    <row r="41" spans="1:15" ht="16" customHeight="1" thickBot="1" x14ac:dyDescent="0.35">
      <c r="A41" s="75" t="s">
        <v>55</v>
      </c>
      <c r="B41" s="76"/>
      <c r="C41" s="76"/>
      <c r="D41" s="76"/>
      <c r="E41" s="76"/>
      <c r="F41" s="76"/>
      <c r="G41" s="76"/>
      <c r="H41" s="76"/>
      <c r="I41" s="76"/>
      <c r="J41" s="77"/>
      <c r="K41" s="77"/>
      <c r="L41" s="77"/>
      <c r="M41" s="78"/>
      <c r="N41" s="156">
        <f>SUM(N36:N40)</f>
        <v>25537.910000000003</v>
      </c>
      <c r="O41" s="79"/>
    </row>
    <row r="42" spans="1:15" ht="16" customHeight="1" x14ac:dyDescent="0.3">
      <c r="A42" s="80" t="s">
        <v>12</v>
      </c>
      <c r="B42" s="172" t="s">
        <v>10</v>
      </c>
      <c r="C42" s="293" t="s">
        <v>13</v>
      </c>
      <c r="D42" s="267"/>
      <c r="E42" s="267"/>
      <c r="F42" s="267"/>
      <c r="G42" s="267"/>
      <c r="H42" s="267"/>
      <c r="I42" s="267"/>
      <c r="J42" s="172" t="s">
        <v>56</v>
      </c>
      <c r="K42" s="172" t="s">
        <v>70</v>
      </c>
      <c r="L42" s="173" t="s">
        <v>16</v>
      </c>
      <c r="M42" s="83" t="s">
        <v>17</v>
      </c>
      <c r="N42" s="151" t="s">
        <v>58</v>
      </c>
      <c r="O42" s="84" t="s">
        <v>19</v>
      </c>
    </row>
    <row r="43" spans="1:15" ht="16" customHeight="1" x14ac:dyDescent="0.3">
      <c r="A43" s="85" t="s">
        <v>71</v>
      </c>
      <c r="B43" s="86" t="s">
        <v>72</v>
      </c>
      <c r="C43" s="86"/>
      <c r="D43" s="86"/>
      <c r="E43" s="86"/>
      <c r="F43" s="86"/>
      <c r="G43" s="86"/>
      <c r="H43" s="86"/>
      <c r="I43" s="86"/>
      <c r="J43" s="87"/>
      <c r="K43" s="87"/>
      <c r="L43" s="87"/>
      <c r="M43" s="88"/>
      <c r="N43" s="152"/>
      <c r="O43" s="89"/>
    </row>
    <row r="44" spans="1:15" ht="16" customHeight="1" x14ac:dyDescent="0.3">
      <c r="A44" s="278" t="s">
        <v>73</v>
      </c>
      <c r="B44" s="280" t="s">
        <v>74</v>
      </c>
      <c r="C44" s="282" t="s">
        <v>75</v>
      </c>
      <c r="D44" s="283"/>
      <c r="E44" s="283"/>
      <c r="F44" s="283"/>
      <c r="G44" s="283"/>
      <c r="H44" s="283"/>
      <c r="I44" s="284"/>
      <c r="J44" s="90">
        <v>8</v>
      </c>
      <c r="K44" s="91">
        <v>1</v>
      </c>
      <c r="L44" s="92" t="s">
        <v>76</v>
      </c>
      <c r="M44" s="166">
        <v>380</v>
      </c>
      <c r="N44" s="185">
        <f>J44*K44*M44</f>
        <v>3040</v>
      </c>
      <c r="O44" s="93" t="s">
        <v>77</v>
      </c>
    </row>
    <row r="45" spans="1:15" ht="16" customHeight="1" x14ac:dyDescent="0.3">
      <c r="A45" s="278"/>
      <c r="B45" s="280"/>
      <c r="C45" s="285" t="s">
        <v>78</v>
      </c>
      <c r="D45" s="286"/>
      <c r="E45" s="286"/>
      <c r="F45" s="286"/>
      <c r="G45" s="286"/>
      <c r="H45" s="286"/>
      <c r="I45" s="287"/>
      <c r="J45" s="174">
        <v>68</v>
      </c>
      <c r="K45" s="174">
        <v>1</v>
      </c>
      <c r="L45" s="94" t="s">
        <v>76</v>
      </c>
      <c r="M45" s="160">
        <v>260</v>
      </c>
      <c r="N45" s="185">
        <f t="shared" ref="N45:N48" si="5">J45*K45*M45</f>
        <v>17680</v>
      </c>
      <c r="O45" s="93" t="s">
        <v>77</v>
      </c>
    </row>
    <row r="46" spans="1:15" ht="16" customHeight="1" x14ac:dyDescent="0.3">
      <c r="A46" s="278"/>
      <c r="B46" s="280"/>
      <c r="C46" s="285" t="s">
        <v>79</v>
      </c>
      <c r="D46" s="286"/>
      <c r="E46" s="286"/>
      <c r="F46" s="286"/>
      <c r="G46" s="286"/>
      <c r="H46" s="286"/>
      <c r="I46" s="287"/>
      <c r="J46" s="174"/>
      <c r="K46" s="174"/>
      <c r="L46" s="94" t="s">
        <v>76</v>
      </c>
      <c r="M46" s="160"/>
      <c r="N46" s="185">
        <f t="shared" si="5"/>
        <v>0</v>
      </c>
      <c r="O46" s="34"/>
    </row>
    <row r="47" spans="1:15" ht="16" customHeight="1" x14ac:dyDescent="0.3">
      <c r="A47" s="278"/>
      <c r="B47" s="280"/>
      <c r="C47" s="285" t="s">
        <v>195</v>
      </c>
      <c r="D47" s="286"/>
      <c r="E47" s="286"/>
      <c r="F47" s="286"/>
      <c r="G47" s="286"/>
      <c r="H47" s="286"/>
      <c r="I47" s="287"/>
      <c r="J47" s="174">
        <v>1</v>
      </c>
      <c r="K47" s="174">
        <v>1</v>
      </c>
      <c r="L47" s="94" t="s">
        <v>84</v>
      </c>
      <c r="M47" s="160">
        <v>800</v>
      </c>
      <c r="N47" s="185">
        <f t="shared" si="5"/>
        <v>800</v>
      </c>
      <c r="O47" s="34" t="s">
        <v>197</v>
      </c>
    </row>
    <row r="48" spans="1:15" ht="16" customHeight="1" x14ac:dyDescent="0.3">
      <c r="A48" s="279"/>
      <c r="B48" s="281"/>
      <c r="C48" s="288" t="s">
        <v>194</v>
      </c>
      <c r="D48" s="289"/>
      <c r="E48" s="289"/>
      <c r="F48" s="289"/>
      <c r="G48" s="289"/>
      <c r="H48" s="289"/>
      <c r="I48" s="290"/>
      <c r="J48" s="95">
        <v>1</v>
      </c>
      <c r="K48" s="72">
        <v>1</v>
      </c>
      <c r="L48" s="96" t="s">
        <v>84</v>
      </c>
      <c r="M48" s="167">
        <v>1100</v>
      </c>
      <c r="N48" s="185">
        <f t="shared" si="5"/>
        <v>1100</v>
      </c>
      <c r="O48" s="74" t="s">
        <v>193</v>
      </c>
    </row>
    <row r="49" spans="1:15" ht="16" customHeight="1" x14ac:dyDescent="0.3">
      <c r="A49" s="278" t="s">
        <v>82</v>
      </c>
      <c r="B49" s="280" t="s">
        <v>83</v>
      </c>
      <c r="C49" s="282" t="s">
        <v>75</v>
      </c>
      <c r="D49" s="283"/>
      <c r="E49" s="283"/>
      <c r="F49" s="283"/>
      <c r="G49" s="283"/>
      <c r="H49" s="283"/>
      <c r="I49" s="284"/>
      <c r="J49" s="90"/>
      <c r="K49" s="91"/>
      <c r="L49" s="97" t="s">
        <v>84</v>
      </c>
      <c r="M49" s="166"/>
      <c r="N49" s="156">
        <f>J49*K49*M49</f>
        <v>0</v>
      </c>
      <c r="O49" s="93"/>
    </row>
    <row r="50" spans="1:15" ht="16" customHeight="1" x14ac:dyDescent="0.3">
      <c r="A50" s="278"/>
      <c r="B50" s="280"/>
      <c r="C50" s="285" t="s">
        <v>78</v>
      </c>
      <c r="D50" s="286"/>
      <c r="E50" s="286"/>
      <c r="F50" s="286"/>
      <c r="G50" s="286"/>
      <c r="H50" s="286"/>
      <c r="I50" s="287"/>
      <c r="J50" s="174"/>
      <c r="K50" s="174"/>
      <c r="L50" s="94" t="s">
        <v>84</v>
      </c>
      <c r="M50" s="160"/>
      <c r="N50" s="156">
        <f t="shared" ref="N50:N53" si="6">J50*K50*M50</f>
        <v>0</v>
      </c>
      <c r="O50" s="34"/>
    </row>
    <row r="51" spans="1:15" ht="16" customHeight="1" x14ac:dyDescent="0.3">
      <c r="A51" s="278"/>
      <c r="B51" s="280"/>
      <c r="C51" s="285" t="s">
        <v>79</v>
      </c>
      <c r="D51" s="286"/>
      <c r="E51" s="286"/>
      <c r="F51" s="286"/>
      <c r="G51" s="286"/>
      <c r="H51" s="286"/>
      <c r="I51" s="287"/>
      <c r="J51" s="174"/>
      <c r="K51" s="174"/>
      <c r="L51" s="94" t="s">
        <v>84</v>
      </c>
      <c r="M51" s="160"/>
      <c r="N51" s="156">
        <f t="shared" si="6"/>
        <v>0</v>
      </c>
      <c r="O51" s="34"/>
    </row>
    <row r="52" spans="1:15" ht="16" customHeight="1" x14ac:dyDescent="0.3">
      <c r="A52" s="278"/>
      <c r="B52" s="280"/>
      <c r="C52" s="285" t="s">
        <v>80</v>
      </c>
      <c r="D52" s="286"/>
      <c r="E52" s="286"/>
      <c r="F52" s="286"/>
      <c r="G52" s="286"/>
      <c r="H52" s="286"/>
      <c r="I52" s="287"/>
      <c r="J52" s="174"/>
      <c r="K52" s="174"/>
      <c r="L52" s="94" t="s">
        <v>84</v>
      </c>
      <c r="M52" s="160"/>
      <c r="N52" s="156">
        <f t="shared" si="6"/>
        <v>0</v>
      </c>
      <c r="O52" s="34"/>
    </row>
    <row r="53" spans="1:15" ht="16" customHeight="1" x14ac:dyDescent="0.3">
      <c r="A53" s="279"/>
      <c r="B53" s="281"/>
      <c r="C53" s="288" t="s">
        <v>81</v>
      </c>
      <c r="D53" s="289"/>
      <c r="E53" s="289"/>
      <c r="F53" s="289"/>
      <c r="G53" s="289"/>
      <c r="H53" s="289"/>
      <c r="I53" s="290"/>
      <c r="J53" s="95"/>
      <c r="K53" s="72"/>
      <c r="L53" s="98" t="s">
        <v>84</v>
      </c>
      <c r="M53" s="167"/>
      <c r="N53" s="156">
        <f t="shared" si="6"/>
        <v>0</v>
      </c>
      <c r="O53" s="74"/>
    </row>
    <row r="54" spans="1:15" ht="16" customHeight="1" x14ac:dyDescent="0.3">
      <c r="A54" s="278" t="s">
        <v>85</v>
      </c>
      <c r="B54" s="280" t="s">
        <v>86</v>
      </c>
      <c r="C54" s="282" t="s">
        <v>75</v>
      </c>
      <c r="D54" s="283"/>
      <c r="E54" s="283"/>
      <c r="F54" s="283"/>
      <c r="G54" s="283"/>
      <c r="H54" s="283"/>
      <c r="I54" s="284"/>
      <c r="J54" s="90"/>
      <c r="K54" s="91"/>
      <c r="L54" s="92" t="s">
        <v>76</v>
      </c>
      <c r="M54" s="166"/>
      <c r="N54" s="156">
        <f>J54*K54*M54</f>
        <v>0</v>
      </c>
      <c r="O54" s="93"/>
    </row>
    <row r="55" spans="1:15" ht="16" customHeight="1" x14ac:dyDescent="0.3">
      <c r="A55" s="278"/>
      <c r="B55" s="280"/>
      <c r="C55" s="285" t="s">
        <v>78</v>
      </c>
      <c r="D55" s="286"/>
      <c r="E55" s="286"/>
      <c r="F55" s="286"/>
      <c r="G55" s="286"/>
      <c r="H55" s="286"/>
      <c r="I55" s="287"/>
      <c r="J55" s="174">
        <v>36</v>
      </c>
      <c r="K55" s="174">
        <v>1</v>
      </c>
      <c r="L55" s="94" t="s">
        <v>76</v>
      </c>
      <c r="M55" s="160">
        <f>(8104.24+263.02+3.23)/36</f>
        <v>232.51361111111112</v>
      </c>
      <c r="N55" s="156">
        <f t="shared" ref="N55:N61" si="7">J55*K55*M55</f>
        <v>8370.49</v>
      </c>
      <c r="O55" s="34" t="s">
        <v>176</v>
      </c>
    </row>
    <row r="56" spans="1:15" ht="16" customHeight="1" x14ac:dyDescent="0.3">
      <c r="A56" s="278"/>
      <c r="B56" s="280"/>
      <c r="C56" s="285" t="s">
        <v>79</v>
      </c>
      <c r="D56" s="286"/>
      <c r="E56" s="286"/>
      <c r="F56" s="286"/>
      <c r="G56" s="286"/>
      <c r="H56" s="286"/>
      <c r="I56" s="287"/>
      <c r="J56" s="174"/>
      <c r="K56" s="174"/>
      <c r="L56" s="94" t="s">
        <v>76</v>
      </c>
      <c r="M56" s="160"/>
      <c r="N56" s="156">
        <f t="shared" si="7"/>
        <v>0</v>
      </c>
      <c r="O56" s="34"/>
    </row>
    <row r="57" spans="1:15" ht="16" customHeight="1" x14ac:dyDescent="0.3">
      <c r="A57" s="278"/>
      <c r="B57" s="280"/>
      <c r="C57" s="285" t="s">
        <v>80</v>
      </c>
      <c r="D57" s="286"/>
      <c r="E57" s="286"/>
      <c r="F57" s="286"/>
      <c r="G57" s="286"/>
      <c r="H57" s="286"/>
      <c r="I57" s="287"/>
      <c r="J57" s="174"/>
      <c r="K57" s="174"/>
      <c r="L57" s="94" t="s">
        <v>76</v>
      </c>
      <c r="M57" s="160"/>
      <c r="N57" s="156">
        <f t="shared" si="7"/>
        <v>0</v>
      </c>
      <c r="O57" s="34"/>
    </row>
    <row r="58" spans="1:15" ht="16" customHeight="1" x14ac:dyDescent="0.3">
      <c r="A58" s="279"/>
      <c r="B58" s="281"/>
      <c r="C58" s="288" t="s">
        <v>81</v>
      </c>
      <c r="D58" s="289"/>
      <c r="E58" s="289"/>
      <c r="F58" s="289"/>
      <c r="G58" s="289"/>
      <c r="H58" s="289"/>
      <c r="I58" s="290"/>
      <c r="J58" s="95"/>
      <c r="K58" s="72"/>
      <c r="L58" s="96" t="s">
        <v>76</v>
      </c>
      <c r="M58" s="167"/>
      <c r="N58" s="156">
        <f t="shared" si="7"/>
        <v>0</v>
      </c>
      <c r="O58" s="74"/>
    </row>
    <row r="59" spans="1:15" ht="16" customHeight="1" x14ac:dyDescent="0.3">
      <c r="A59" s="294" t="s">
        <v>87</v>
      </c>
      <c r="B59" s="297" t="s">
        <v>88</v>
      </c>
      <c r="C59" s="300" t="s">
        <v>89</v>
      </c>
      <c r="D59" s="300"/>
      <c r="E59" s="300"/>
      <c r="F59" s="300"/>
      <c r="G59" s="300"/>
      <c r="H59" s="99"/>
      <c r="I59" s="21" t="s">
        <v>90</v>
      </c>
      <c r="J59" s="175">
        <v>4</v>
      </c>
      <c r="K59" s="175">
        <v>1</v>
      </c>
      <c r="L59" s="92" t="s">
        <v>91</v>
      </c>
      <c r="M59" s="168">
        <f>3395/4</f>
        <v>848.75</v>
      </c>
      <c r="N59" s="156">
        <f>J59*K59*M59</f>
        <v>3395</v>
      </c>
      <c r="O59" s="101" t="s">
        <v>77</v>
      </c>
    </row>
    <row r="60" spans="1:15" ht="16" customHeight="1" x14ac:dyDescent="0.3">
      <c r="A60" s="295"/>
      <c r="B60" s="298"/>
      <c r="C60" s="301" t="s">
        <v>89</v>
      </c>
      <c r="D60" s="301"/>
      <c r="E60" s="301"/>
      <c r="F60" s="301"/>
      <c r="G60" s="301"/>
      <c r="H60" s="99"/>
      <c r="I60" s="26" t="s">
        <v>90</v>
      </c>
      <c r="J60" s="174"/>
      <c r="K60" s="174"/>
      <c r="L60" s="94" t="s">
        <v>91</v>
      </c>
      <c r="M60" s="160"/>
      <c r="N60" s="156">
        <f t="shared" si="7"/>
        <v>0</v>
      </c>
      <c r="O60" s="34"/>
    </row>
    <row r="61" spans="1:15" ht="16" customHeight="1" x14ac:dyDescent="0.3">
      <c r="A61" s="296"/>
      <c r="B61" s="299"/>
      <c r="C61" s="302" t="s">
        <v>89</v>
      </c>
      <c r="D61" s="302"/>
      <c r="E61" s="302"/>
      <c r="F61" s="302"/>
      <c r="G61" s="302"/>
      <c r="H61" s="99"/>
      <c r="I61" s="102" t="s">
        <v>90</v>
      </c>
      <c r="J61" s="95"/>
      <c r="K61" s="95"/>
      <c r="L61" s="96" t="s">
        <v>91</v>
      </c>
      <c r="M61" s="103"/>
      <c r="N61" s="156">
        <f t="shared" si="7"/>
        <v>0</v>
      </c>
      <c r="O61" s="104"/>
    </row>
    <row r="62" spans="1:15" ht="16" customHeight="1" thickBot="1" x14ac:dyDescent="0.35">
      <c r="A62" s="75" t="s">
        <v>55</v>
      </c>
      <c r="B62" s="76"/>
      <c r="C62" s="76"/>
      <c r="D62" s="76"/>
      <c r="E62" s="76"/>
      <c r="F62" s="76"/>
      <c r="G62" s="76"/>
      <c r="H62" s="76"/>
      <c r="I62" s="76"/>
      <c r="J62" s="77"/>
      <c r="K62" s="77"/>
      <c r="L62" s="77"/>
      <c r="M62" s="78"/>
      <c r="N62" s="156">
        <f>SUM(N44:N61)</f>
        <v>34385.49</v>
      </c>
      <c r="O62" s="79"/>
    </row>
    <row r="63" spans="1:15" ht="16" customHeight="1" x14ac:dyDescent="0.3">
      <c r="A63" s="80" t="s">
        <v>12</v>
      </c>
      <c r="B63" s="172" t="s">
        <v>10</v>
      </c>
      <c r="C63" s="293" t="s">
        <v>13</v>
      </c>
      <c r="D63" s="267"/>
      <c r="E63" s="267"/>
      <c r="F63" s="267"/>
      <c r="G63" s="267"/>
      <c r="H63" s="267"/>
      <c r="I63" s="267"/>
      <c r="J63" s="308" t="s">
        <v>92</v>
      </c>
      <c r="K63" s="293"/>
      <c r="L63" s="173" t="s">
        <v>16</v>
      </c>
      <c r="M63" s="83" t="s">
        <v>17</v>
      </c>
      <c r="N63" s="151" t="s">
        <v>58</v>
      </c>
      <c r="O63" s="84" t="s">
        <v>19</v>
      </c>
    </row>
    <row r="64" spans="1:15" ht="16" customHeight="1" x14ac:dyDescent="0.3">
      <c r="A64" s="85" t="s">
        <v>93</v>
      </c>
      <c r="B64" s="86" t="s">
        <v>94</v>
      </c>
      <c r="C64" s="86"/>
      <c r="D64" s="86"/>
      <c r="E64" s="86"/>
      <c r="F64" s="86"/>
      <c r="G64" s="86"/>
      <c r="H64" s="86"/>
      <c r="I64" s="86"/>
      <c r="J64" s="87"/>
      <c r="K64" s="87"/>
      <c r="L64" s="87"/>
      <c r="M64" s="88"/>
      <c r="N64" s="152"/>
      <c r="O64" s="89"/>
    </row>
    <row r="65" spans="1:15" ht="16" customHeight="1" x14ac:dyDescent="0.3">
      <c r="A65" s="105" t="s">
        <v>95</v>
      </c>
      <c r="B65" s="179" t="s">
        <v>96</v>
      </c>
      <c r="C65" s="309" t="s">
        <v>97</v>
      </c>
      <c r="D65" s="310"/>
      <c r="E65" s="310"/>
      <c r="F65" s="310"/>
      <c r="G65" s="310"/>
      <c r="H65" s="310"/>
      <c r="I65" s="311"/>
      <c r="J65" s="312">
        <v>50</v>
      </c>
      <c r="K65" s="313"/>
      <c r="L65" s="97" t="s">
        <v>98</v>
      </c>
      <c r="M65" s="169">
        <v>20</v>
      </c>
      <c r="N65" s="185">
        <f>J65*M65</f>
        <v>1000</v>
      </c>
      <c r="O65" s="101"/>
    </row>
    <row r="66" spans="1:15" ht="16" customHeight="1" x14ac:dyDescent="0.3">
      <c r="A66" s="106" t="s">
        <v>99</v>
      </c>
      <c r="B66" s="63" t="s">
        <v>100</v>
      </c>
      <c r="C66" s="303" t="s">
        <v>101</v>
      </c>
      <c r="D66" s="304"/>
      <c r="E66" s="304"/>
      <c r="F66" s="304"/>
      <c r="G66" s="304"/>
      <c r="H66" s="304"/>
      <c r="I66" s="305"/>
      <c r="J66" s="306"/>
      <c r="K66" s="307"/>
      <c r="L66" s="94" t="s">
        <v>64</v>
      </c>
      <c r="M66" s="160"/>
      <c r="N66" s="185">
        <f t="shared" ref="N66:N75" si="8">J66*M66</f>
        <v>0</v>
      </c>
      <c r="O66" s="34"/>
    </row>
    <row r="67" spans="1:15" ht="16" customHeight="1" x14ac:dyDescent="0.3">
      <c r="A67" s="106" t="s">
        <v>102</v>
      </c>
      <c r="B67" s="63" t="s">
        <v>103</v>
      </c>
      <c r="C67" s="303" t="s">
        <v>104</v>
      </c>
      <c r="D67" s="304"/>
      <c r="E67" s="304"/>
      <c r="F67" s="304"/>
      <c r="G67" s="304"/>
      <c r="H67" s="304"/>
      <c r="I67" s="305"/>
      <c r="J67" s="306"/>
      <c r="K67" s="307"/>
      <c r="L67" s="94" t="s">
        <v>64</v>
      </c>
      <c r="M67" s="160"/>
      <c r="N67" s="185">
        <f t="shared" si="8"/>
        <v>0</v>
      </c>
      <c r="O67" s="34"/>
    </row>
    <row r="68" spans="1:15" ht="16" customHeight="1" x14ac:dyDescent="0.3">
      <c r="A68" s="106" t="s">
        <v>105</v>
      </c>
      <c r="B68" s="63" t="s">
        <v>106</v>
      </c>
      <c r="C68" s="303" t="s">
        <v>107</v>
      </c>
      <c r="D68" s="304"/>
      <c r="E68" s="304"/>
      <c r="F68" s="304"/>
      <c r="G68" s="304"/>
      <c r="H68" s="304"/>
      <c r="I68" s="305"/>
      <c r="J68" s="306"/>
      <c r="K68" s="307"/>
      <c r="L68" s="94" t="s">
        <v>108</v>
      </c>
      <c r="M68" s="160"/>
      <c r="N68" s="185">
        <f t="shared" si="8"/>
        <v>0</v>
      </c>
      <c r="O68" s="34"/>
    </row>
    <row r="69" spans="1:15" ht="16" customHeight="1" x14ac:dyDescent="0.3">
      <c r="A69" s="106" t="s">
        <v>109</v>
      </c>
      <c r="B69" s="63" t="s">
        <v>187</v>
      </c>
      <c r="C69" s="303"/>
      <c r="D69" s="304"/>
      <c r="E69" s="304"/>
      <c r="F69" s="304"/>
      <c r="G69" s="304"/>
      <c r="H69" s="304"/>
      <c r="I69" s="305"/>
      <c r="J69" s="306"/>
      <c r="K69" s="307"/>
      <c r="L69" s="94" t="s">
        <v>191</v>
      </c>
      <c r="M69" s="160"/>
      <c r="N69" s="185">
        <f t="shared" si="8"/>
        <v>0</v>
      </c>
      <c r="O69" s="34"/>
    </row>
    <row r="70" spans="1:15" ht="16" customHeight="1" x14ac:dyDescent="0.3">
      <c r="A70" s="106" t="s">
        <v>110</v>
      </c>
      <c r="B70" s="63" t="s">
        <v>189</v>
      </c>
      <c r="C70" s="303"/>
      <c r="D70" s="304"/>
      <c r="E70" s="304"/>
      <c r="F70" s="304"/>
      <c r="G70" s="304"/>
      <c r="H70" s="304"/>
      <c r="I70" s="305"/>
      <c r="J70" s="306">
        <v>1</v>
      </c>
      <c r="K70" s="307"/>
      <c r="L70" s="94" t="s">
        <v>190</v>
      </c>
      <c r="M70" s="160">
        <f>132.25+69</f>
        <v>201.25</v>
      </c>
      <c r="N70" s="185">
        <f t="shared" si="8"/>
        <v>201.25</v>
      </c>
      <c r="O70" s="34"/>
    </row>
    <row r="71" spans="1:15" ht="16" customHeight="1" x14ac:dyDescent="0.3">
      <c r="A71" s="106" t="s">
        <v>112</v>
      </c>
      <c r="B71" s="63" t="s">
        <v>192</v>
      </c>
      <c r="C71" s="303"/>
      <c r="D71" s="304"/>
      <c r="E71" s="304"/>
      <c r="F71" s="304"/>
      <c r="G71" s="304"/>
      <c r="H71" s="304"/>
      <c r="I71" s="305"/>
      <c r="J71" s="306">
        <v>1</v>
      </c>
      <c r="K71" s="307"/>
      <c r="L71" s="94" t="s">
        <v>203</v>
      </c>
      <c r="M71" s="160">
        <v>75</v>
      </c>
      <c r="N71" s="185">
        <f t="shared" si="8"/>
        <v>75</v>
      </c>
      <c r="O71" s="34"/>
    </row>
    <row r="72" spans="1:15" ht="16" customHeight="1" x14ac:dyDescent="0.3">
      <c r="A72" s="106" t="s">
        <v>113</v>
      </c>
      <c r="B72" s="63" t="s">
        <v>198</v>
      </c>
      <c r="C72" s="303"/>
      <c r="D72" s="304"/>
      <c r="E72" s="304"/>
      <c r="F72" s="304"/>
      <c r="G72" s="304"/>
      <c r="H72" s="304"/>
      <c r="I72" s="305"/>
      <c r="J72" s="306"/>
      <c r="K72" s="307"/>
      <c r="L72" s="94" t="s">
        <v>191</v>
      </c>
      <c r="M72" s="160"/>
      <c r="N72" s="185">
        <f t="shared" si="8"/>
        <v>0</v>
      </c>
      <c r="O72" s="34"/>
    </row>
    <row r="73" spans="1:15" ht="16" customHeight="1" x14ac:dyDescent="0.3">
      <c r="A73" s="106" t="s">
        <v>115</v>
      </c>
      <c r="B73" s="63" t="s">
        <v>116</v>
      </c>
      <c r="C73" s="303"/>
      <c r="D73" s="304"/>
      <c r="E73" s="304"/>
      <c r="F73" s="304"/>
      <c r="G73" s="304"/>
      <c r="H73" s="304"/>
      <c r="I73" s="305"/>
      <c r="J73" s="306"/>
      <c r="K73" s="307"/>
      <c r="L73" s="94" t="s">
        <v>114</v>
      </c>
      <c r="M73" s="160"/>
      <c r="N73" s="185">
        <f t="shared" si="8"/>
        <v>0</v>
      </c>
      <c r="O73" s="34"/>
    </row>
    <row r="74" spans="1:15" ht="16" customHeight="1" x14ac:dyDescent="0.3">
      <c r="A74" s="106" t="s">
        <v>117</v>
      </c>
      <c r="B74" s="63" t="s">
        <v>118</v>
      </c>
      <c r="C74" s="303"/>
      <c r="D74" s="304"/>
      <c r="E74" s="304"/>
      <c r="F74" s="304"/>
      <c r="G74" s="304"/>
      <c r="H74" s="304"/>
      <c r="I74" s="305"/>
      <c r="J74" s="306">
        <v>8</v>
      </c>
      <c r="K74" s="307"/>
      <c r="L74" s="94" t="s">
        <v>111</v>
      </c>
      <c r="M74" s="160">
        <v>50</v>
      </c>
      <c r="N74" s="185">
        <f t="shared" si="8"/>
        <v>400</v>
      </c>
      <c r="O74" s="34"/>
    </row>
    <row r="75" spans="1:15" ht="16" customHeight="1" x14ac:dyDescent="0.3">
      <c r="A75" s="107" t="s">
        <v>119</v>
      </c>
      <c r="B75" s="108" t="s">
        <v>120</v>
      </c>
      <c r="C75" s="314"/>
      <c r="D75" s="315"/>
      <c r="E75" s="315"/>
      <c r="F75" s="315"/>
      <c r="G75" s="315"/>
      <c r="H75" s="315"/>
      <c r="I75" s="316"/>
      <c r="J75" s="317"/>
      <c r="K75" s="318"/>
      <c r="L75" s="96" t="s">
        <v>121</v>
      </c>
      <c r="M75" s="170"/>
      <c r="N75" s="185">
        <f t="shared" si="8"/>
        <v>0</v>
      </c>
      <c r="O75" s="104"/>
    </row>
    <row r="76" spans="1:15" ht="16" customHeight="1" thickBot="1" x14ac:dyDescent="0.35">
      <c r="A76" s="75" t="s">
        <v>55</v>
      </c>
      <c r="B76" s="76"/>
      <c r="C76" s="76"/>
      <c r="D76" s="76"/>
      <c r="E76" s="76"/>
      <c r="F76" s="76"/>
      <c r="G76" s="76"/>
      <c r="H76" s="76"/>
      <c r="I76" s="76"/>
      <c r="J76" s="77"/>
      <c r="K76" s="77"/>
      <c r="L76" s="77"/>
      <c r="M76" s="78"/>
      <c r="N76" s="156">
        <f>SUM(N65:N75)</f>
        <v>1676.25</v>
      </c>
      <c r="O76" s="79"/>
    </row>
    <row r="77" spans="1:15" ht="16" customHeight="1" x14ac:dyDescent="0.3">
      <c r="A77" s="80" t="s">
        <v>12</v>
      </c>
      <c r="B77" s="172" t="s">
        <v>10</v>
      </c>
      <c r="C77" s="293" t="s">
        <v>13</v>
      </c>
      <c r="D77" s="267"/>
      <c r="E77" s="267"/>
      <c r="F77" s="267"/>
      <c r="G77" s="267"/>
      <c r="H77" s="267"/>
      <c r="I77" s="267"/>
      <c r="J77" s="172" t="s">
        <v>56</v>
      </c>
      <c r="K77" s="172" t="s">
        <v>122</v>
      </c>
      <c r="L77" s="173" t="s">
        <v>16</v>
      </c>
      <c r="M77" s="83" t="s">
        <v>17</v>
      </c>
      <c r="N77" s="151" t="s">
        <v>58</v>
      </c>
      <c r="O77" s="84" t="s">
        <v>19</v>
      </c>
    </row>
    <row r="78" spans="1:15" ht="16" customHeight="1" x14ac:dyDescent="0.3">
      <c r="A78" s="49" t="s">
        <v>123</v>
      </c>
      <c r="B78" s="50" t="s">
        <v>124</v>
      </c>
      <c r="C78" s="50"/>
      <c r="D78" s="50"/>
      <c r="E78" s="50"/>
      <c r="F78" s="50"/>
      <c r="G78" s="50"/>
      <c r="H78" s="50"/>
      <c r="I78" s="50"/>
      <c r="J78" s="51"/>
      <c r="K78" s="51"/>
      <c r="L78" s="51"/>
      <c r="M78" s="52"/>
      <c r="N78" s="149"/>
      <c r="O78" s="53"/>
    </row>
    <row r="79" spans="1:15" ht="16" customHeight="1" x14ac:dyDescent="0.3">
      <c r="A79" s="54" t="s">
        <v>125</v>
      </c>
      <c r="B79" s="109" t="s">
        <v>126</v>
      </c>
      <c r="C79" s="319"/>
      <c r="D79" s="320"/>
      <c r="E79" s="320"/>
      <c r="F79" s="320"/>
      <c r="G79" s="320"/>
      <c r="H79" s="320"/>
      <c r="I79" s="321"/>
      <c r="J79" s="59">
        <v>4</v>
      </c>
      <c r="K79" s="59">
        <v>1</v>
      </c>
      <c r="L79" s="60" t="s">
        <v>44</v>
      </c>
      <c r="M79" s="169">
        <v>500</v>
      </c>
      <c r="N79" s="185">
        <f>J79*K79*M79</f>
        <v>2000</v>
      </c>
      <c r="O79" s="61" t="s">
        <v>77</v>
      </c>
    </row>
    <row r="80" spans="1:15" ht="16" customHeight="1" x14ac:dyDescent="0.3">
      <c r="A80" s="177" t="s">
        <v>127</v>
      </c>
      <c r="B80" s="110" t="s">
        <v>128</v>
      </c>
      <c r="C80" s="306"/>
      <c r="D80" s="328"/>
      <c r="E80" s="328"/>
      <c r="F80" s="328"/>
      <c r="G80" s="328"/>
      <c r="H80" s="328"/>
      <c r="I80" s="307"/>
      <c r="J80" s="174"/>
      <c r="K80" s="174"/>
      <c r="L80" s="29" t="s">
        <v>44</v>
      </c>
      <c r="M80" s="160"/>
      <c r="N80" s="185">
        <f t="shared" ref="N80:N82" si="9">J80*K80*M80</f>
        <v>0</v>
      </c>
      <c r="O80" s="34"/>
    </row>
    <row r="81" spans="1:15" ht="16" customHeight="1" x14ac:dyDescent="0.3">
      <c r="A81" s="177" t="s">
        <v>129</v>
      </c>
      <c r="B81" s="110" t="s">
        <v>130</v>
      </c>
      <c r="C81" s="306"/>
      <c r="D81" s="328"/>
      <c r="E81" s="328"/>
      <c r="F81" s="328"/>
      <c r="G81" s="328"/>
      <c r="H81" s="328"/>
      <c r="I81" s="307"/>
      <c r="J81" s="174"/>
      <c r="K81" s="174"/>
      <c r="L81" s="29" t="s">
        <v>44</v>
      </c>
      <c r="M81" s="160"/>
      <c r="N81" s="185">
        <f t="shared" si="9"/>
        <v>0</v>
      </c>
      <c r="O81" s="34"/>
    </row>
    <row r="82" spans="1:15" ht="16" customHeight="1" x14ac:dyDescent="0.3">
      <c r="A82" s="178" t="s">
        <v>131</v>
      </c>
      <c r="B82" s="112" t="s">
        <v>132</v>
      </c>
      <c r="C82" s="317"/>
      <c r="D82" s="329"/>
      <c r="E82" s="329"/>
      <c r="F82" s="329"/>
      <c r="G82" s="329"/>
      <c r="H82" s="329"/>
      <c r="I82" s="318"/>
      <c r="J82" s="95">
        <v>2</v>
      </c>
      <c r="K82" s="95">
        <v>2</v>
      </c>
      <c r="L82" s="113" t="s">
        <v>44</v>
      </c>
      <c r="M82" s="170">
        <v>500</v>
      </c>
      <c r="N82" s="185">
        <f t="shared" si="9"/>
        <v>2000</v>
      </c>
      <c r="O82" s="104"/>
    </row>
    <row r="83" spans="1:15" ht="16" customHeight="1" x14ac:dyDescent="0.3">
      <c r="A83" s="85" t="s">
        <v>55</v>
      </c>
      <c r="B83" s="86"/>
      <c r="C83" s="86"/>
      <c r="D83" s="86"/>
      <c r="E83" s="86"/>
      <c r="F83" s="86"/>
      <c r="G83" s="86"/>
      <c r="H83" s="86"/>
      <c r="I83" s="86"/>
      <c r="J83" s="87"/>
      <c r="K83" s="87"/>
      <c r="L83" s="87"/>
      <c r="M83" s="88"/>
      <c r="N83" s="156">
        <f>SUM(N79:N82)</f>
        <v>4000</v>
      </c>
      <c r="O83" s="89"/>
    </row>
    <row r="84" spans="1:15" ht="16" customHeight="1" thickBot="1" x14ac:dyDescent="0.35">
      <c r="A84" s="114" t="s">
        <v>133</v>
      </c>
      <c r="B84" s="115"/>
      <c r="C84" s="115"/>
      <c r="D84" s="115"/>
      <c r="E84" s="115"/>
      <c r="F84" s="115"/>
      <c r="G84" s="115"/>
      <c r="H84" s="115"/>
      <c r="I84" s="115"/>
      <c r="J84" s="116"/>
      <c r="K84" s="116"/>
      <c r="L84" s="116"/>
      <c r="M84" s="117"/>
      <c r="N84" s="154">
        <f>SUM(N33,N41,N62,N76,N83)</f>
        <v>175359.65</v>
      </c>
      <c r="O84" s="118"/>
    </row>
    <row r="85" spans="1:15" ht="16" customHeight="1" x14ac:dyDescent="0.3">
      <c r="A85" s="80" t="s">
        <v>12</v>
      </c>
      <c r="B85" s="172" t="s">
        <v>10</v>
      </c>
      <c r="C85" s="293" t="s">
        <v>13</v>
      </c>
      <c r="D85" s="267"/>
      <c r="E85" s="267"/>
      <c r="F85" s="267"/>
      <c r="G85" s="267"/>
      <c r="H85" s="267"/>
      <c r="I85" s="267"/>
      <c r="J85" s="308" t="s">
        <v>92</v>
      </c>
      <c r="K85" s="293"/>
      <c r="L85" s="173" t="s">
        <v>16</v>
      </c>
      <c r="M85" s="83" t="s">
        <v>17</v>
      </c>
      <c r="N85" s="151" t="s">
        <v>58</v>
      </c>
      <c r="O85" s="84" t="s">
        <v>19</v>
      </c>
    </row>
    <row r="86" spans="1:15" ht="16" customHeight="1" x14ac:dyDescent="0.3">
      <c r="A86" s="119" t="s">
        <v>134</v>
      </c>
      <c r="B86" s="50" t="s">
        <v>135</v>
      </c>
      <c r="C86" s="50"/>
      <c r="D86" s="50"/>
      <c r="E86" s="50"/>
      <c r="F86" s="50"/>
      <c r="G86" s="50"/>
      <c r="H86" s="50"/>
      <c r="I86" s="50"/>
      <c r="J86" s="51"/>
      <c r="K86" s="51"/>
      <c r="L86" s="51"/>
      <c r="M86" s="52"/>
      <c r="N86" s="149"/>
      <c r="O86" s="53"/>
    </row>
    <row r="87" spans="1:15" ht="16" customHeight="1" x14ac:dyDescent="0.3">
      <c r="A87" s="120" t="s">
        <v>136</v>
      </c>
      <c r="B87" s="121" t="s">
        <v>135</v>
      </c>
      <c r="C87" s="322" t="s">
        <v>137</v>
      </c>
      <c r="D87" s="323"/>
      <c r="E87" s="323"/>
      <c r="F87" s="323"/>
      <c r="G87" s="323"/>
      <c r="H87" s="323"/>
      <c r="I87" s="324"/>
      <c r="J87" s="330">
        <f>N84</f>
        <v>175359.65</v>
      </c>
      <c r="K87" s="331"/>
      <c r="L87" s="122"/>
      <c r="M87" s="123">
        <v>0.08</v>
      </c>
      <c r="N87" s="153">
        <f>J87*M87</f>
        <v>14028.771999999999</v>
      </c>
      <c r="O87" s="124"/>
    </row>
    <row r="88" spans="1:15" ht="16" customHeight="1" thickBot="1" x14ac:dyDescent="0.35">
      <c r="A88" s="125" t="s">
        <v>55</v>
      </c>
      <c r="B88" s="126"/>
      <c r="C88" s="126"/>
      <c r="D88" s="126"/>
      <c r="E88" s="126"/>
      <c r="F88" s="126"/>
      <c r="G88" s="126"/>
      <c r="H88" s="126"/>
      <c r="I88" s="126"/>
      <c r="J88" s="127"/>
      <c r="K88" s="127"/>
      <c r="L88" s="127"/>
      <c r="M88" s="128"/>
      <c r="N88" s="155">
        <f>SUM(N87:N87)</f>
        <v>14028.771999999999</v>
      </c>
      <c r="O88" s="129"/>
    </row>
    <row r="89" spans="1:15" ht="16" customHeight="1" x14ac:dyDescent="0.3">
      <c r="A89" s="80" t="s">
        <v>12</v>
      </c>
      <c r="B89" s="172" t="s">
        <v>10</v>
      </c>
      <c r="C89" s="293" t="s">
        <v>13</v>
      </c>
      <c r="D89" s="267"/>
      <c r="E89" s="267"/>
      <c r="F89" s="267"/>
      <c r="G89" s="267"/>
      <c r="H89" s="267"/>
      <c r="I89" s="267"/>
      <c r="J89" s="172" t="s">
        <v>56</v>
      </c>
      <c r="K89" s="172" t="s">
        <v>122</v>
      </c>
      <c r="L89" s="173" t="s">
        <v>16</v>
      </c>
      <c r="M89" s="83" t="s">
        <v>17</v>
      </c>
      <c r="N89" s="151" t="s">
        <v>58</v>
      </c>
      <c r="O89" s="84" t="s">
        <v>19</v>
      </c>
    </row>
    <row r="90" spans="1:15" ht="16" customHeight="1" x14ac:dyDescent="0.3">
      <c r="A90" s="119" t="s">
        <v>138</v>
      </c>
      <c r="B90" s="50" t="s">
        <v>139</v>
      </c>
      <c r="C90" s="50"/>
      <c r="D90" s="50"/>
      <c r="E90" s="50"/>
      <c r="F90" s="50"/>
      <c r="G90" s="50"/>
      <c r="H90" s="50"/>
      <c r="I90" s="50"/>
      <c r="J90" s="51"/>
      <c r="K90" s="51"/>
      <c r="L90" s="51"/>
      <c r="M90" s="52"/>
      <c r="N90" s="149"/>
      <c r="O90" s="53"/>
    </row>
    <row r="91" spans="1:15" ht="16" customHeight="1" x14ac:dyDescent="0.3">
      <c r="A91" s="120" t="s">
        <v>140</v>
      </c>
      <c r="B91" s="121" t="s">
        <v>141</v>
      </c>
      <c r="C91" s="322" t="s">
        <v>142</v>
      </c>
      <c r="D91" s="323"/>
      <c r="E91" s="323"/>
      <c r="F91" s="323"/>
      <c r="G91" s="323"/>
      <c r="H91" s="323"/>
      <c r="I91" s="324"/>
      <c r="J91" s="130">
        <v>2</v>
      </c>
      <c r="K91" s="130">
        <v>3</v>
      </c>
      <c r="L91" s="122" t="s">
        <v>44</v>
      </c>
      <c r="M91" s="131">
        <v>2400</v>
      </c>
      <c r="N91" s="186">
        <f>J91*K91*M91</f>
        <v>14400</v>
      </c>
      <c r="O91" s="124"/>
    </row>
    <row r="92" spans="1:15" ht="16" customHeight="1" thickBot="1" x14ac:dyDescent="0.35">
      <c r="A92" s="125" t="s">
        <v>55</v>
      </c>
      <c r="B92" s="126"/>
      <c r="C92" s="126"/>
      <c r="D92" s="126"/>
      <c r="E92" s="126"/>
      <c r="F92" s="126"/>
      <c r="G92" s="126"/>
      <c r="H92" s="126"/>
      <c r="I92" s="126"/>
      <c r="J92" s="127"/>
      <c r="K92" s="127"/>
      <c r="L92" s="127"/>
      <c r="M92" s="128"/>
      <c r="N92" s="155">
        <f>SUM(N91:N91)</f>
        <v>14400</v>
      </c>
      <c r="O92" s="129"/>
    </row>
    <row r="93" spans="1:15" ht="16" customHeight="1" x14ac:dyDescent="0.3">
      <c r="A93" s="80" t="s">
        <v>12</v>
      </c>
      <c r="B93" s="172" t="s">
        <v>10</v>
      </c>
      <c r="C93" s="308" t="s">
        <v>13</v>
      </c>
      <c r="D93" s="325"/>
      <c r="E93" s="325"/>
      <c r="F93" s="325"/>
      <c r="G93" s="293"/>
      <c r="H93" s="172" t="s">
        <v>143</v>
      </c>
      <c r="I93" s="172" t="s">
        <v>144</v>
      </c>
      <c r="J93" s="308" t="s">
        <v>56</v>
      </c>
      <c r="K93" s="293"/>
      <c r="L93" s="173" t="s">
        <v>16</v>
      </c>
      <c r="M93" s="83" t="s">
        <v>17</v>
      </c>
      <c r="N93" s="151" t="s">
        <v>58</v>
      </c>
      <c r="O93" s="84" t="s">
        <v>19</v>
      </c>
    </row>
    <row r="94" spans="1:15" ht="16" customHeight="1" x14ac:dyDescent="0.3">
      <c r="A94" s="49" t="s">
        <v>145</v>
      </c>
      <c r="B94" s="50" t="s">
        <v>146</v>
      </c>
      <c r="C94" s="50"/>
      <c r="D94" s="50"/>
      <c r="E94" s="50"/>
      <c r="F94" s="50"/>
      <c r="G94" s="50"/>
      <c r="H94" s="50"/>
      <c r="I94" s="50"/>
      <c r="J94" s="51"/>
      <c r="K94" s="51"/>
      <c r="L94" s="51"/>
      <c r="M94" s="52"/>
      <c r="N94" s="149"/>
      <c r="O94" s="53"/>
    </row>
    <row r="95" spans="1:15" ht="16" customHeight="1" x14ac:dyDescent="0.3">
      <c r="A95" s="176" t="s">
        <v>147</v>
      </c>
      <c r="B95" s="133" t="s">
        <v>148</v>
      </c>
      <c r="C95" s="326" t="s">
        <v>149</v>
      </c>
      <c r="D95" s="326"/>
      <c r="E95" s="326"/>
      <c r="F95" s="326"/>
      <c r="G95" s="326"/>
      <c r="H95" s="99"/>
      <c r="I95" s="99"/>
      <c r="J95" s="327">
        <v>48</v>
      </c>
      <c r="K95" s="327"/>
      <c r="L95" s="24" t="s">
        <v>150</v>
      </c>
      <c r="M95" s="171">
        <f>111761/48</f>
        <v>2328.3541666666665</v>
      </c>
      <c r="N95" s="187">
        <f>J95*M95</f>
        <v>111761</v>
      </c>
      <c r="O95" s="101" t="s">
        <v>77</v>
      </c>
    </row>
    <row r="96" spans="1:15" ht="16" customHeight="1" x14ac:dyDescent="0.3">
      <c r="A96" s="177" t="s">
        <v>151</v>
      </c>
      <c r="B96" s="110" t="s">
        <v>201</v>
      </c>
      <c r="C96" s="301" t="s">
        <v>149</v>
      </c>
      <c r="D96" s="301"/>
      <c r="E96" s="301"/>
      <c r="F96" s="301"/>
      <c r="G96" s="301"/>
      <c r="H96" s="64"/>
      <c r="I96" s="64"/>
      <c r="J96" s="336">
        <v>12</v>
      </c>
      <c r="K96" s="336"/>
      <c r="L96" s="29" t="s">
        <v>150</v>
      </c>
      <c r="M96" s="160">
        <f>6103/12</f>
        <v>508.58333333333331</v>
      </c>
      <c r="N96" s="188">
        <f t="shared" ref="N96:N98" si="10">J96*M96</f>
        <v>6103</v>
      </c>
      <c r="O96" s="34"/>
    </row>
    <row r="97" spans="1:15" ht="16" customHeight="1" x14ac:dyDescent="0.3">
      <c r="A97" s="177" t="s">
        <v>152</v>
      </c>
      <c r="B97" s="110" t="s">
        <v>153</v>
      </c>
      <c r="C97" s="301" t="s">
        <v>149</v>
      </c>
      <c r="D97" s="301"/>
      <c r="E97" s="301"/>
      <c r="F97" s="301"/>
      <c r="G97" s="301"/>
      <c r="H97" s="64"/>
      <c r="I97" s="64"/>
      <c r="J97" s="336"/>
      <c r="K97" s="336"/>
      <c r="L97" s="29" t="s">
        <v>150</v>
      </c>
      <c r="M97" s="30"/>
      <c r="N97" s="147">
        <f t="shared" si="10"/>
        <v>0</v>
      </c>
      <c r="O97" s="34"/>
    </row>
    <row r="98" spans="1:15" ht="16" customHeight="1" x14ac:dyDescent="0.3">
      <c r="A98" s="177" t="s">
        <v>154</v>
      </c>
      <c r="B98" s="110" t="s">
        <v>155</v>
      </c>
      <c r="C98" s="301" t="s">
        <v>149</v>
      </c>
      <c r="D98" s="301"/>
      <c r="E98" s="301"/>
      <c r="F98" s="301"/>
      <c r="G98" s="301"/>
      <c r="H98" s="64"/>
      <c r="I98" s="64"/>
      <c r="J98" s="336"/>
      <c r="K98" s="336"/>
      <c r="L98" s="29" t="s">
        <v>150</v>
      </c>
      <c r="M98" s="30"/>
      <c r="N98" s="147">
        <f t="shared" si="10"/>
        <v>0</v>
      </c>
      <c r="O98" s="34"/>
    </row>
    <row r="99" spans="1:15" ht="16" customHeight="1" x14ac:dyDescent="0.3">
      <c r="A99" s="181"/>
      <c r="B99" s="134" t="s">
        <v>135</v>
      </c>
      <c r="C99" s="332" t="s">
        <v>156</v>
      </c>
      <c r="D99" s="332"/>
      <c r="E99" s="332"/>
      <c r="F99" s="332"/>
      <c r="G99" s="332"/>
      <c r="H99" s="332"/>
      <c r="I99" s="332"/>
      <c r="J99" s="332"/>
      <c r="K99" s="332"/>
      <c r="L99" s="332"/>
      <c r="M99" s="135">
        <v>0.03</v>
      </c>
      <c r="N99" s="150">
        <f>SUM(N95:N96,N98)*M99</f>
        <v>3535.92</v>
      </c>
      <c r="O99" s="74"/>
    </row>
    <row r="100" spans="1:15" ht="16" customHeight="1" thickBot="1" x14ac:dyDescent="0.35">
      <c r="A100" s="125" t="s">
        <v>55</v>
      </c>
      <c r="B100" s="126"/>
      <c r="C100" s="126"/>
      <c r="D100" s="126"/>
      <c r="E100" s="126"/>
      <c r="F100" s="126"/>
      <c r="G100" s="126"/>
      <c r="H100" s="126"/>
      <c r="I100" s="126"/>
      <c r="J100" s="127"/>
      <c r="K100" s="127"/>
      <c r="L100" s="127"/>
      <c r="M100" s="128"/>
      <c r="N100" s="155">
        <f>SUM(N95:N99)</f>
        <v>121399.92</v>
      </c>
      <c r="O100" s="129"/>
    </row>
    <row r="101" spans="1:15" ht="16" customHeight="1" x14ac:dyDescent="0.3">
      <c r="A101" s="80" t="s">
        <v>12</v>
      </c>
      <c r="B101" s="172" t="s">
        <v>10</v>
      </c>
      <c r="C101" s="293" t="s">
        <v>13</v>
      </c>
      <c r="D101" s="267"/>
      <c r="E101" s="267"/>
      <c r="F101" s="267"/>
      <c r="G101" s="267"/>
      <c r="H101" s="267"/>
      <c r="I101" s="267"/>
      <c r="J101" s="308" t="s">
        <v>92</v>
      </c>
      <c r="K101" s="293"/>
      <c r="L101" s="173" t="s">
        <v>16</v>
      </c>
      <c r="M101" s="83" t="s">
        <v>17</v>
      </c>
      <c r="N101" s="151" t="s">
        <v>58</v>
      </c>
      <c r="O101" s="84" t="s">
        <v>19</v>
      </c>
    </row>
    <row r="102" spans="1:15" ht="16" customHeight="1" x14ac:dyDescent="0.3">
      <c r="A102" s="119" t="s">
        <v>157</v>
      </c>
      <c r="B102" s="50" t="s">
        <v>158</v>
      </c>
      <c r="C102" s="50"/>
      <c r="D102" s="50"/>
      <c r="E102" s="50"/>
      <c r="F102" s="50"/>
      <c r="G102" s="50"/>
      <c r="H102" s="50"/>
      <c r="I102" s="50"/>
      <c r="J102" s="51"/>
      <c r="K102" s="51"/>
      <c r="L102" s="51"/>
      <c r="M102" s="52"/>
      <c r="N102" s="149"/>
      <c r="O102" s="53"/>
    </row>
    <row r="103" spans="1:15" ht="16" customHeight="1" x14ac:dyDescent="0.3">
      <c r="A103" s="120" t="s">
        <v>159</v>
      </c>
      <c r="B103" s="121" t="s">
        <v>158</v>
      </c>
      <c r="C103" s="333"/>
      <c r="D103" s="334"/>
      <c r="E103" s="334"/>
      <c r="F103" s="334"/>
      <c r="G103" s="334"/>
      <c r="H103" s="334"/>
      <c r="I103" s="335"/>
      <c r="J103" s="330">
        <f>SUM(N84,N88,N92,N100)</f>
        <v>325188.342</v>
      </c>
      <c r="K103" s="331"/>
      <c r="L103" s="122"/>
      <c r="M103" s="123">
        <v>0.06</v>
      </c>
      <c r="N103" s="153">
        <f>J103*M103</f>
        <v>19511.300520000001</v>
      </c>
      <c r="O103" s="124"/>
    </row>
    <row r="104" spans="1:15" ht="16" customHeight="1" x14ac:dyDescent="0.3">
      <c r="A104" s="114" t="s">
        <v>55</v>
      </c>
      <c r="B104" s="115"/>
      <c r="C104" s="115"/>
      <c r="D104" s="115"/>
      <c r="E104" s="115"/>
      <c r="F104" s="115"/>
      <c r="G104" s="115"/>
      <c r="H104" s="115"/>
      <c r="I104" s="115"/>
      <c r="J104" s="116"/>
      <c r="K104" s="116"/>
      <c r="L104" s="116"/>
      <c r="M104" s="117"/>
      <c r="N104" s="154">
        <f>SUM(N103,J103)</f>
        <v>344699.64251999999</v>
      </c>
      <c r="O104" s="118"/>
    </row>
    <row r="105" spans="1:15" ht="16" customHeight="1" thickBot="1" x14ac:dyDescent="0.35">
      <c r="A105" s="39"/>
      <c r="B105" s="40" t="s">
        <v>160</v>
      </c>
      <c r="C105" s="40"/>
      <c r="D105" s="40"/>
      <c r="E105" s="40"/>
      <c r="F105" s="40"/>
      <c r="G105" s="40"/>
      <c r="H105" s="40"/>
      <c r="I105" s="40"/>
      <c r="J105" s="41"/>
      <c r="K105" s="41"/>
      <c r="L105" s="41"/>
      <c r="M105" s="136"/>
      <c r="N105" s="137"/>
      <c r="O105" s="138"/>
    </row>
    <row r="106" spans="1:15" ht="15" customHeight="1" x14ac:dyDescent="0.3"/>
    <row r="107" spans="1:15" ht="15" customHeight="1" x14ac:dyDescent="0.3"/>
    <row r="108" spans="1:15" ht="15" customHeight="1" x14ac:dyDescent="0.3"/>
    <row r="109" spans="1:15" ht="15" customHeight="1" x14ac:dyDescent="0.3"/>
    <row r="110" spans="1:15" ht="15" customHeight="1" x14ac:dyDescent="0.3"/>
    <row r="111" spans="1:15" ht="15" customHeight="1" x14ac:dyDescent="0.3"/>
    <row r="112" spans="1:15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</sheetData>
  <mergeCells count="119">
    <mergeCell ref="C99:L99"/>
    <mergeCell ref="C101:I101"/>
    <mergeCell ref="J101:K101"/>
    <mergeCell ref="C103:I103"/>
    <mergeCell ref="J103:K103"/>
    <mergeCell ref="C96:G96"/>
    <mergeCell ref="J96:K96"/>
    <mergeCell ref="C97:G97"/>
    <mergeCell ref="J97:K97"/>
    <mergeCell ref="C98:G98"/>
    <mergeCell ref="J98:K98"/>
    <mergeCell ref="C89:I89"/>
    <mergeCell ref="C91:I91"/>
    <mergeCell ref="C93:G93"/>
    <mergeCell ref="J93:K93"/>
    <mergeCell ref="C95:G95"/>
    <mergeCell ref="J95:K95"/>
    <mergeCell ref="C80:I80"/>
    <mergeCell ref="C81:I81"/>
    <mergeCell ref="C82:I82"/>
    <mergeCell ref="C85:I85"/>
    <mergeCell ref="J85:K85"/>
    <mergeCell ref="C87:I87"/>
    <mergeCell ref="J87:K87"/>
    <mergeCell ref="C74:I74"/>
    <mergeCell ref="J74:K74"/>
    <mergeCell ref="C75:I75"/>
    <mergeCell ref="J75:K75"/>
    <mergeCell ref="C77:I77"/>
    <mergeCell ref="C79:I79"/>
    <mergeCell ref="C71:I71"/>
    <mergeCell ref="J71:K71"/>
    <mergeCell ref="C72:I72"/>
    <mergeCell ref="J72:K72"/>
    <mergeCell ref="C73:I73"/>
    <mergeCell ref="J73:K73"/>
    <mergeCell ref="C68:I68"/>
    <mergeCell ref="J68:K68"/>
    <mergeCell ref="C69:I69"/>
    <mergeCell ref="J69:K69"/>
    <mergeCell ref="C70:I70"/>
    <mergeCell ref="J70:K70"/>
    <mergeCell ref="J63:K63"/>
    <mergeCell ref="C65:I65"/>
    <mergeCell ref="J65:K65"/>
    <mergeCell ref="C66:I66"/>
    <mergeCell ref="J66:K66"/>
    <mergeCell ref="C67:I67"/>
    <mergeCell ref="J67:K67"/>
    <mergeCell ref="A59:A61"/>
    <mergeCell ref="B59:B61"/>
    <mergeCell ref="C59:G59"/>
    <mergeCell ref="C60:G60"/>
    <mergeCell ref="C61:G61"/>
    <mergeCell ref="C63:I63"/>
    <mergeCell ref="A54:A58"/>
    <mergeCell ref="B54:B58"/>
    <mergeCell ref="C54:I54"/>
    <mergeCell ref="C55:I55"/>
    <mergeCell ref="C56:I56"/>
    <mergeCell ref="C57:I57"/>
    <mergeCell ref="C58:I58"/>
    <mergeCell ref="A49:A53"/>
    <mergeCell ref="B49:B53"/>
    <mergeCell ref="C49:I49"/>
    <mergeCell ref="C50:I50"/>
    <mergeCell ref="C51:I51"/>
    <mergeCell ref="C52:I52"/>
    <mergeCell ref="C53:I53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27:A32"/>
    <mergeCell ref="C27:I27"/>
    <mergeCell ref="C28:I28"/>
    <mergeCell ref="C29:I29"/>
    <mergeCell ref="C30:I30"/>
    <mergeCell ref="C31:I31"/>
    <mergeCell ref="C32:I32"/>
    <mergeCell ref="A21:A26"/>
    <mergeCell ref="C21:I21"/>
    <mergeCell ref="C22:I22"/>
    <mergeCell ref="C23:I23"/>
    <mergeCell ref="C24:I24"/>
    <mergeCell ref="C25:I25"/>
    <mergeCell ref="C26:I26"/>
    <mergeCell ref="A4:B4"/>
    <mergeCell ref="C4:E4"/>
    <mergeCell ref="L4:M4"/>
    <mergeCell ref="N4:O4"/>
    <mergeCell ref="A15:A16"/>
    <mergeCell ref="B15:B16"/>
    <mergeCell ref="A17:A18"/>
    <mergeCell ref="B17:B18"/>
    <mergeCell ref="A19:A20"/>
    <mergeCell ref="B19:B20"/>
    <mergeCell ref="B6:O6"/>
    <mergeCell ref="A7:L7"/>
    <mergeCell ref="M7:O7"/>
    <mergeCell ref="C8:I8"/>
    <mergeCell ref="A10:A14"/>
    <mergeCell ref="B10:B14"/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</mergeCells>
  <phoneticPr fontId="18" type="noConversion"/>
  <dataValidations count="1">
    <dataValidation type="list" allowBlank="1" showInputMessage="1" showErrorMessage="1" sqref="H59:H61 H95:I98 D10:D20 F36:F40 F10:F20 H36:H40 C36:D40">
      <formula1>#REF!</formula1>
    </dataValidation>
  </dataValidations>
  <pageMargins left="0.25" right="0.25" top="0.75" bottom="0.75" header="0.3" footer="0.3"/>
  <pageSetup paperSize="9" scale="64" fitToHeight="0" orientation="portrait" r:id="rId1"/>
  <rowBreaks count="1" manualBreakCount="1">
    <brk id="7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9"/>
  <sheetViews>
    <sheetView topLeftCell="A79" zoomScale="110" zoomScaleNormal="110" workbookViewId="0">
      <selection activeCell="M13" sqref="M13"/>
    </sheetView>
  </sheetViews>
  <sheetFormatPr defaultColWidth="9.1640625" defaultRowHeight="12" x14ac:dyDescent="0.3"/>
  <cols>
    <col min="1" max="1" width="4.75" style="10" customWidth="1"/>
    <col min="2" max="2" width="19.6640625" style="10" customWidth="1"/>
    <col min="3" max="3" width="14.75" style="10" customWidth="1"/>
    <col min="4" max="9" width="4.25" style="10" customWidth="1"/>
    <col min="10" max="11" width="5.25" style="9" customWidth="1"/>
    <col min="12" max="12" width="5.75" style="9" customWidth="1"/>
    <col min="13" max="13" width="8.6640625" style="10" customWidth="1"/>
    <col min="14" max="14" width="10.75" style="10" customWidth="1"/>
    <col min="15" max="15" width="40.75" style="10" customWidth="1"/>
    <col min="16" max="16384" width="9.1640625" style="10"/>
  </cols>
  <sheetData>
    <row r="1" spans="1:15" s="1" customFormat="1" ht="42.75" customHeight="1" x14ac:dyDescent="0.3">
      <c r="A1" s="254" t="s">
        <v>186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pans="1:15" s="5" customFormat="1" ht="15" customHeight="1" x14ac:dyDescent="0.3">
      <c r="A2" s="255" t="s">
        <v>0</v>
      </c>
      <c r="B2" s="255"/>
      <c r="C2" s="256" t="s">
        <v>172</v>
      </c>
      <c r="D2" s="256"/>
      <c r="E2" s="256"/>
      <c r="F2" s="2" t="s">
        <v>1</v>
      </c>
      <c r="G2" s="3"/>
      <c r="H2" s="3"/>
      <c r="I2" s="257" t="s">
        <v>173</v>
      </c>
      <c r="J2" s="257"/>
      <c r="K2" s="4"/>
      <c r="L2" s="258" t="s">
        <v>2</v>
      </c>
      <c r="M2" s="258"/>
      <c r="N2" s="259" t="s">
        <v>177</v>
      </c>
      <c r="O2" s="260"/>
    </row>
    <row r="3" spans="1:15" s="5" customFormat="1" ht="15" customHeight="1" x14ac:dyDescent="0.3">
      <c r="A3" s="255" t="s">
        <v>3</v>
      </c>
      <c r="B3" s="255"/>
      <c r="C3" s="256" t="s">
        <v>174</v>
      </c>
      <c r="D3" s="256"/>
      <c r="E3" s="256"/>
      <c r="F3" s="2" t="s">
        <v>4</v>
      </c>
      <c r="G3" s="3"/>
      <c r="H3" s="3"/>
      <c r="I3" s="257" t="s">
        <v>205</v>
      </c>
      <c r="J3" s="257"/>
      <c r="K3" s="4"/>
      <c r="L3" s="258" t="s">
        <v>5</v>
      </c>
      <c r="M3" s="258"/>
      <c r="N3" s="259" t="s">
        <v>178</v>
      </c>
      <c r="O3" s="260"/>
    </row>
    <row r="4" spans="1:15" s="5" customFormat="1" ht="15" customHeight="1" x14ac:dyDescent="0.3">
      <c r="A4" s="255" t="s">
        <v>6</v>
      </c>
      <c r="B4" s="255"/>
      <c r="C4" s="256" t="s">
        <v>175</v>
      </c>
      <c r="D4" s="256"/>
      <c r="E4" s="256"/>
      <c r="F4" s="6"/>
      <c r="G4" s="3"/>
      <c r="H4" s="7"/>
      <c r="I4" s="7"/>
      <c r="J4" s="7"/>
      <c r="K4" s="7"/>
      <c r="L4" s="258" t="s">
        <v>7</v>
      </c>
      <c r="M4" s="258"/>
      <c r="N4" s="261">
        <v>43479</v>
      </c>
      <c r="O4" s="260"/>
    </row>
    <row r="5" spans="1:15" ht="10" customHeight="1" thickBot="1" x14ac:dyDescent="0.35">
      <c r="A5" s="8"/>
      <c r="B5" s="8"/>
      <c r="C5" s="8"/>
      <c r="D5" s="8"/>
      <c r="E5" s="8"/>
      <c r="F5" s="8"/>
      <c r="G5" s="8"/>
      <c r="H5" s="8"/>
      <c r="I5" s="8"/>
      <c r="M5" s="8"/>
      <c r="N5" s="8"/>
      <c r="O5" s="8"/>
    </row>
    <row r="6" spans="1:15" ht="48" customHeight="1" thickTop="1" thickBot="1" x14ac:dyDescent="0.35">
      <c r="A6" s="11" t="s">
        <v>8</v>
      </c>
      <c r="B6" s="264" t="s">
        <v>9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5"/>
    </row>
    <row r="7" spans="1:15" ht="16" customHeight="1" x14ac:dyDescent="0.3">
      <c r="A7" s="266" t="s">
        <v>10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 t="s">
        <v>11</v>
      </c>
      <c r="N7" s="267"/>
      <c r="O7" s="268"/>
    </row>
    <row r="8" spans="1:15" ht="16" customHeight="1" x14ac:dyDescent="0.3">
      <c r="A8" s="12" t="s">
        <v>12</v>
      </c>
      <c r="B8" s="183" t="s">
        <v>10</v>
      </c>
      <c r="C8" s="269" t="s">
        <v>13</v>
      </c>
      <c r="D8" s="270"/>
      <c r="E8" s="270"/>
      <c r="F8" s="270"/>
      <c r="G8" s="270"/>
      <c r="H8" s="270"/>
      <c r="I8" s="270"/>
      <c r="J8" s="183" t="s">
        <v>14</v>
      </c>
      <c r="K8" s="183" t="s">
        <v>15</v>
      </c>
      <c r="L8" s="183" t="s">
        <v>16</v>
      </c>
      <c r="M8" s="183" t="s">
        <v>17</v>
      </c>
      <c r="N8" s="183" t="s">
        <v>18</v>
      </c>
      <c r="O8" s="14" t="s">
        <v>19</v>
      </c>
    </row>
    <row r="9" spans="1:15" s="20" customFormat="1" ht="16" customHeight="1" thickBot="1" x14ac:dyDescent="0.35">
      <c r="A9" s="15" t="s">
        <v>20</v>
      </c>
      <c r="B9" s="16" t="s">
        <v>21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</row>
    <row r="10" spans="1:15" ht="16" customHeight="1" thickTop="1" x14ac:dyDescent="0.3">
      <c r="A10" s="271" t="s">
        <v>22</v>
      </c>
      <c r="B10" s="272" t="s">
        <v>182</v>
      </c>
      <c r="C10" s="21" t="s">
        <v>23</v>
      </c>
      <c r="D10" s="22">
        <v>3</v>
      </c>
      <c r="E10" s="21" t="s">
        <v>24</v>
      </c>
      <c r="F10" s="22">
        <v>8</v>
      </c>
      <c r="G10" s="21" t="s">
        <v>25</v>
      </c>
      <c r="H10" s="22">
        <v>1</v>
      </c>
      <c r="I10" s="21" t="s">
        <v>26</v>
      </c>
      <c r="J10" s="23">
        <v>4</v>
      </c>
      <c r="K10" s="21">
        <v>0.5</v>
      </c>
      <c r="L10" s="24" t="s">
        <v>27</v>
      </c>
      <c r="M10" s="159">
        <v>900</v>
      </c>
      <c r="N10" s="184">
        <f>J10*K10*M10</f>
        <v>1800</v>
      </c>
      <c r="O10" s="25"/>
    </row>
    <row r="11" spans="1:15" ht="16" customHeight="1" x14ac:dyDescent="0.3">
      <c r="A11" s="262"/>
      <c r="B11" s="273"/>
      <c r="C11" s="26" t="s">
        <v>28</v>
      </c>
      <c r="D11" s="27"/>
      <c r="E11" s="26" t="s">
        <v>24</v>
      </c>
      <c r="F11" s="27"/>
      <c r="G11" s="26" t="s">
        <v>25</v>
      </c>
      <c r="H11" s="27"/>
      <c r="I11" s="26" t="s">
        <v>26</v>
      </c>
      <c r="J11" s="28"/>
      <c r="K11" s="26">
        <v>1</v>
      </c>
      <c r="L11" s="29" t="s">
        <v>27</v>
      </c>
      <c r="M11" s="160"/>
      <c r="N11" s="185">
        <f t="shared" ref="N11:N14" si="0">J11*K11*M11</f>
        <v>0</v>
      </c>
      <c r="O11" s="31"/>
    </row>
    <row r="12" spans="1:15" ht="16" customHeight="1" x14ac:dyDescent="0.3">
      <c r="A12" s="262"/>
      <c r="B12" s="273"/>
      <c r="C12" s="26" t="s">
        <v>23</v>
      </c>
      <c r="D12" s="27"/>
      <c r="E12" s="26" t="s">
        <v>24</v>
      </c>
      <c r="F12" s="27"/>
      <c r="G12" s="26" t="s">
        <v>25</v>
      </c>
      <c r="H12" s="27"/>
      <c r="I12" s="26" t="s">
        <v>26</v>
      </c>
      <c r="J12" s="146"/>
      <c r="K12" s="26">
        <v>1</v>
      </c>
      <c r="L12" s="29" t="s">
        <v>27</v>
      </c>
      <c r="M12" s="160"/>
      <c r="N12" s="185">
        <f t="shared" si="0"/>
        <v>0</v>
      </c>
      <c r="O12" s="31" t="s">
        <v>200</v>
      </c>
    </row>
    <row r="13" spans="1:15" ht="16" customHeight="1" x14ac:dyDescent="0.3">
      <c r="A13" s="262"/>
      <c r="B13" s="273"/>
      <c r="C13" s="26" t="s">
        <v>28</v>
      </c>
      <c r="D13" s="27"/>
      <c r="E13" s="26" t="s">
        <v>24</v>
      </c>
      <c r="F13" s="27"/>
      <c r="G13" s="26" t="s">
        <v>25</v>
      </c>
      <c r="H13" s="27"/>
      <c r="I13" s="26" t="s">
        <v>26</v>
      </c>
      <c r="J13" s="28"/>
      <c r="K13" s="26">
        <v>1</v>
      </c>
      <c r="L13" s="29" t="s">
        <v>27</v>
      </c>
      <c r="M13" s="160"/>
      <c r="N13" s="185">
        <f t="shared" si="0"/>
        <v>0</v>
      </c>
      <c r="O13" s="31"/>
    </row>
    <row r="14" spans="1:15" ht="16" customHeight="1" x14ac:dyDescent="0.3">
      <c r="A14" s="262"/>
      <c r="B14" s="273"/>
      <c r="C14" s="26" t="s">
        <v>29</v>
      </c>
      <c r="D14" s="27"/>
      <c r="E14" s="26" t="s">
        <v>24</v>
      </c>
      <c r="F14" s="27"/>
      <c r="G14" s="26" t="s">
        <v>25</v>
      </c>
      <c r="H14" s="27"/>
      <c r="I14" s="26" t="s">
        <v>26</v>
      </c>
      <c r="J14" s="28"/>
      <c r="K14" s="26"/>
      <c r="L14" s="29" t="s">
        <v>27</v>
      </c>
      <c r="M14" s="160"/>
      <c r="N14" s="185">
        <f t="shared" si="0"/>
        <v>0</v>
      </c>
      <c r="O14" s="31"/>
    </row>
    <row r="15" spans="1:15" ht="16" customHeight="1" x14ac:dyDescent="0.3">
      <c r="A15" s="262" t="s">
        <v>30</v>
      </c>
      <c r="B15" s="263" t="s">
        <v>31</v>
      </c>
      <c r="C15" s="26" t="s">
        <v>23</v>
      </c>
      <c r="D15" s="27"/>
      <c r="E15" s="26" t="s">
        <v>24</v>
      </c>
      <c r="F15" s="27"/>
      <c r="G15" s="26" t="s">
        <v>25</v>
      </c>
      <c r="H15" s="27"/>
      <c r="I15" s="26" t="s">
        <v>26</v>
      </c>
      <c r="J15" s="28"/>
      <c r="K15" s="26"/>
      <c r="L15" s="29" t="s">
        <v>27</v>
      </c>
      <c r="M15" s="160"/>
      <c r="N15" s="185">
        <f>J15*K15*M15</f>
        <v>0</v>
      </c>
      <c r="O15" s="31"/>
    </row>
    <row r="16" spans="1:15" ht="16" customHeight="1" x14ac:dyDescent="0.3">
      <c r="A16" s="262"/>
      <c r="B16" s="263"/>
      <c r="C16" s="26" t="s">
        <v>28</v>
      </c>
      <c r="D16" s="27"/>
      <c r="E16" s="26" t="s">
        <v>24</v>
      </c>
      <c r="F16" s="27"/>
      <c r="G16" s="26" t="s">
        <v>25</v>
      </c>
      <c r="H16" s="27"/>
      <c r="I16" s="26" t="s">
        <v>26</v>
      </c>
      <c r="J16" s="28"/>
      <c r="K16" s="26"/>
      <c r="L16" s="29" t="s">
        <v>27</v>
      </c>
      <c r="M16" s="160"/>
      <c r="N16" s="185">
        <f t="shared" ref="N16" si="1">J16*K16*M16</f>
        <v>0</v>
      </c>
      <c r="O16" s="31"/>
    </row>
    <row r="17" spans="1:15" ht="16" customHeight="1" x14ac:dyDescent="0.3">
      <c r="A17" s="262" t="s">
        <v>32</v>
      </c>
      <c r="B17" s="263" t="s">
        <v>33</v>
      </c>
      <c r="C17" s="26" t="s">
        <v>23</v>
      </c>
      <c r="D17" s="27"/>
      <c r="E17" s="26" t="s">
        <v>24</v>
      </c>
      <c r="F17" s="27"/>
      <c r="G17" s="26" t="s">
        <v>25</v>
      </c>
      <c r="H17" s="27"/>
      <c r="I17" s="26" t="s">
        <v>26</v>
      </c>
      <c r="J17" s="28"/>
      <c r="K17" s="26"/>
      <c r="L17" s="29" t="s">
        <v>27</v>
      </c>
      <c r="M17" s="160"/>
      <c r="N17" s="185">
        <f>J17*K17*M17</f>
        <v>0</v>
      </c>
      <c r="O17" s="31"/>
    </row>
    <row r="18" spans="1:15" ht="16" customHeight="1" x14ac:dyDescent="0.3">
      <c r="A18" s="262"/>
      <c r="B18" s="263"/>
      <c r="C18" s="26" t="s">
        <v>28</v>
      </c>
      <c r="D18" s="27"/>
      <c r="E18" s="26" t="s">
        <v>24</v>
      </c>
      <c r="F18" s="27"/>
      <c r="G18" s="26" t="s">
        <v>25</v>
      </c>
      <c r="H18" s="27"/>
      <c r="I18" s="26" t="s">
        <v>26</v>
      </c>
      <c r="J18" s="28"/>
      <c r="K18" s="26"/>
      <c r="L18" s="29" t="s">
        <v>27</v>
      </c>
      <c r="M18" s="160"/>
      <c r="N18" s="185">
        <f t="shared" ref="N18" si="2">J18*K18*M18</f>
        <v>0</v>
      </c>
      <c r="O18" s="31"/>
    </row>
    <row r="19" spans="1:15" ht="16" customHeight="1" x14ac:dyDescent="0.3">
      <c r="A19" s="262" t="s">
        <v>34</v>
      </c>
      <c r="B19" s="263" t="s">
        <v>35</v>
      </c>
      <c r="C19" s="26" t="s">
        <v>23</v>
      </c>
      <c r="D19" s="27"/>
      <c r="E19" s="26" t="s">
        <v>24</v>
      </c>
      <c r="F19" s="27"/>
      <c r="G19" s="26" t="s">
        <v>25</v>
      </c>
      <c r="H19" s="27"/>
      <c r="I19" s="26" t="s">
        <v>26</v>
      </c>
      <c r="J19" s="28"/>
      <c r="K19" s="26"/>
      <c r="L19" s="29" t="s">
        <v>27</v>
      </c>
      <c r="M19" s="160"/>
      <c r="N19" s="185">
        <f>J19*K19*M19</f>
        <v>0</v>
      </c>
      <c r="O19" s="31"/>
    </row>
    <row r="20" spans="1:15" ht="16" customHeight="1" x14ac:dyDescent="0.3">
      <c r="A20" s="262"/>
      <c r="B20" s="263"/>
      <c r="C20" s="26" t="s">
        <v>28</v>
      </c>
      <c r="D20" s="27"/>
      <c r="E20" s="26" t="s">
        <v>24</v>
      </c>
      <c r="F20" s="27"/>
      <c r="G20" s="26" t="s">
        <v>25</v>
      </c>
      <c r="H20" s="27"/>
      <c r="I20" s="26" t="s">
        <v>26</v>
      </c>
      <c r="J20" s="28"/>
      <c r="K20" s="26"/>
      <c r="L20" s="29" t="s">
        <v>27</v>
      </c>
      <c r="M20" s="160"/>
      <c r="N20" s="185">
        <f t="shared" ref="N20:N32" si="3">J20*K20*M20</f>
        <v>0</v>
      </c>
      <c r="O20" s="31"/>
    </row>
    <row r="21" spans="1:15" ht="16" customHeight="1" x14ac:dyDescent="0.3">
      <c r="A21" s="262" t="s">
        <v>36</v>
      </c>
      <c r="B21" s="32" t="s">
        <v>37</v>
      </c>
      <c r="C21" s="275" t="s">
        <v>38</v>
      </c>
      <c r="D21" s="275"/>
      <c r="E21" s="275"/>
      <c r="F21" s="275"/>
      <c r="G21" s="275"/>
      <c r="H21" s="275"/>
      <c r="I21" s="275"/>
      <c r="J21" s="27"/>
      <c r="K21" s="27"/>
      <c r="L21" s="33" t="s">
        <v>39</v>
      </c>
      <c r="M21" s="160"/>
      <c r="N21" s="185">
        <f t="shared" si="3"/>
        <v>0</v>
      </c>
      <c r="O21" s="143" t="s">
        <v>183</v>
      </c>
    </row>
    <row r="22" spans="1:15" ht="16" customHeight="1" x14ac:dyDescent="0.3">
      <c r="A22" s="262"/>
      <c r="B22" s="32" t="s">
        <v>40</v>
      </c>
      <c r="C22" s="276" t="s">
        <v>41</v>
      </c>
      <c r="D22" s="276"/>
      <c r="E22" s="276"/>
      <c r="F22" s="276"/>
      <c r="G22" s="276"/>
      <c r="H22" s="276"/>
      <c r="I22" s="276"/>
      <c r="J22" s="27"/>
      <c r="K22" s="27"/>
      <c r="L22" s="33" t="s">
        <v>42</v>
      </c>
      <c r="M22" s="160"/>
      <c r="N22" s="185">
        <f t="shared" si="3"/>
        <v>0</v>
      </c>
      <c r="O22" s="143" t="s">
        <v>184</v>
      </c>
    </row>
    <row r="23" spans="1:15" ht="16" customHeight="1" x14ac:dyDescent="0.3">
      <c r="A23" s="262"/>
      <c r="B23" s="32" t="s">
        <v>43</v>
      </c>
      <c r="C23" s="276"/>
      <c r="D23" s="276"/>
      <c r="E23" s="276"/>
      <c r="F23" s="276"/>
      <c r="G23" s="276"/>
      <c r="H23" s="276"/>
      <c r="I23" s="276"/>
      <c r="J23" s="27"/>
      <c r="K23" s="27"/>
      <c r="L23" s="144" t="s">
        <v>179</v>
      </c>
      <c r="M23" s="161"/>
      <c r="N23" s="185">
        <f t="shared" si="3"/>
        <v>0</v>
      </c>
      <c r="O23" s="34"/>
    </row>
    <row r="24" spans="1:15" ht="16" customHeight="1" x14ac:dyDescent="0.3">
      <c r="A24" s="262"/>
      <c r="B24" s="32" t="s">
        <v>45</v>
      </c>
      <c r="C24" s="276" t="s">
        <v>46</v>
      </c>
      <c r="D24" s="276"/>
      <c r="E24" s="276"/>
      <c r="F24" s="276"/>
      <c r="G24" s="276"/>
      <c r="H24" s="276"/>
      <c r="I24" s="276"/>
      <c r="J24" s="27"/>
      <c r="K24" s="27"/>
      <c r="L24" s="33" t="s">
        <v>47</v>
      </c>
      <c r="M24" s="160"/>
      <c r="N24" s="185">
        <f t="shared" si="3"/>
        <v>0</v>
      </c>
      <c r="O24" s="34"/>
    </row>
    <row r="25" spans="1:15" ht="16" customHeight="1" x14ac:dyDescent="0.3">
      <c r="A25" s="262"/>
      <c r="B25" s="35" t="s">
        <v>48</v>
      </c>
      <c r="C25" s="276" t="s">
        <v>49</v>
      </c>
      <c r="D25" s="276"/>
      <c r="E25" s="276"/>
      <c r="F25" s="276"/>
      <c r="G25" s="276"/>
      <c r="H25" s="276"/>
      <c r="I25" s="276"/>
      <c r="J25" s="27"/>
      <c r="K25" s="27"/>
      <c r="L25" s="33" t="s">
        <v>42</v>
      </c>
      <c r="M25" s="160"/>
      <c r="N25" s="185">
        <f t="shared" si="3"/>
        <v>0</v>
      </c>
      <c r="O25" s="34"/>
    </row>
    <row r="26" spans="1:15" ht="16" customHeight="1" x14ac:dyDescent="0.3">
      <c r="A26" s="262"/>
      <c r="B26" s="35" t="s">
        <v>50</v>
      </c>
      <c r="C26" s="276" t="s">
        <v>51</v>
      </c>
      <c r="D26" s="276"/>
      <c r="E26" s="276"/>
      <c r="F26" s="276"/>
      <c r="G26" s="276"/>
      <c r="H26" s="276"/>
      <c r="I26" s="276"/>
      <c r="J26" s="27"/>
      <c r="K26" s="27"/>
      <c r="L26" s="33"/>
      <c r="M26" s="160"/>
      <c r="N26" s="185">
        <f t="shared" si="3"/>
        <v>0</v>
      </c>
      <c r="O26" s="34"/>
    </row>
    <row r="27" spans="1:15" ht="16" customHeight="1" x14ac:dyDescent="0.3">
      <c r="A27" s="262" t="s">
        <v>52</v>
      </c>
      <c r="B27" s="32" t="s">
        <v>53</v>
      </c>
      <c r="C27" s="275" t="s">
        <v>38</v>
      </c>
      <c r="D27" s="275"/>
      <c r="E27" s="275"/>
      <c r="F27" s="275"/>
      <c r="G27" s="275"/>
      <c r="H27" s="275"/>
      <c r="I27" s="275"/>
      <c r="J27" s="27"/>
      <c r="K27" s="27"/>
      <c r="L27" s="33" t="s">
        <v>39</v>
      </c>
      <c r="M27" s="160"/>
      <c r="N27" s="185">
        <f t="shared" si="3"/>
        <v>0</v>
      </c>
      <c r="O27" s="34"/>
    </row>
    <row r="28" spans="1:15" ht="16" customHeight="1" x14ac:dyDescent="0.3">
      <c r="A28" s="262"/>
      <c r="B28" s="32" t="s">
        <v>40</v>
      </c>
      <c r="C28" s="276" t="s">
        <v>41</v>
      </c>
      <c r="D28" s="276"/>
      <c r="E28" s="276"/>
      <c r="F28" s="276"/>
      <c r="G28" s="276"/>
      <c r="H28" s="276"/>
      <c r="I28" s="276"/>
      <c r="J28" s="27"/>
      <c r="K28" s="27"/>
      <c r="L28" s="33" t="s">
        <v>42</v>
      </c>
      <c r="M28" s="160"/>
      <c r="N28" s="185">
        <f t="shared" si="3"/>
        <v>0</v>
      </c>
      <c r="O28" s="34"/>
    </row>
    <row r="29" spans="1:15" ht="16" customHeight="1" x14ac:dyDescent="0.3">
      <c r="A29" s="262"/>
      <c r="B29" s="32" t="s">
        <v>43</v>
      </c>
      <c r="C29" s="276"/>
      <c r="D29" s="276"/>
      <c r="E29" s="276"/>
      <c r="F29" s="276"/>
      <c r="G29" s="276"/>
      <c r="H29" s="276"/>
      <c r="I29" s="276"/>
      <c r="J29" s="27"/>
      <c r="K29" s="27"/>
      <c r="L29" s="33" t="s">
        <v>44</v>
      </c>
      <c r="M29" s="160"/>
      <c r="N29" s="185">
        <f t="shared" si="3"/>
        <v>0</v>
      </c>
      <c r="O29" s="34"/>
    </row>
    <row r="30" spans="1:15" ht="16" customHeight="1" x14ac:dyDescent="0.3">
      <c r="A30" s="262"/>
      <c r="B30" s="32" t="s">
        <v>45</v>
      </c>
      <c r="C30" s="276" t="s">
        <v>54</v>
      </c>
      <c r="D30" s="276"/>
      <c r="E30" s="276"/>
      <c r="F30" s="276"/>
      <c r="G30" s="276"/>
      <c r="H30" s="276"/>
      <c r="I30" s="276"/>
      <c r="J30" s="27"/>
      <c r="K30" s="27"/>
      <c r="L30" s="33" t="s">
        <v>47</v>
      </c>
      <c r="M30" s="160"/>
      <c r="N30" s="185">
        <f t="shared" si="3"/>
        <v>0</v>
      </c>
      <c r="O30" s="34"/>
    </row>
    <row r="31" spans="1:15" ht="16" customHeight="1" x14ac:dyDescent="0.3">
      <c r="A31" s="262"/>
      <c r="B31" s="35" t="s">
        <v>48</v>
      </c>
      <c r="C31" s="276" t="s">
        <v>49</v>
      </c>
      <c r="D31" s="276"/>
      <c r="E31" s="276"/>
      <c r="F31" s="276"/>
      <c r="G31" s="276"/>
      <c r="H31" s="276"/>
      <c r="I31" s="276"/>
      <c r="J31" s="27"/>
      <c r="K31" s="27"/>
      <c r="L31" s="33" t="s">
        <v>42</v>
      </c>
      <c r="M31" s="160"/>
      <c r="N31" s="185">
        <f t="shared" si="3"/>
        <v>0</v>
      </c>
      <c r="O31" s="34"/>
    </row>
    <row r="32" spans="1:15" ht="16" customHeight="1" x14ac:dyDescent="0.3">
      <c r="A32" s="274"/>
      <c r="B32" s="36" t="s">
        <v>50</v>
      </c>
      <c r="C32" s="277" t="s">
        <v>51</v>
      </c>
      <c r="D32" s="277"/>
      <c r="E32" s="277"/>
      <c r="F32" s="277"/>
      <c r="G32" s="277"/>
      <c r="H32" s="277"/>
      <c r="I32" s="277"/>
      <c r="J32" s="37"/>
      <c r="K32" s="37"/>
      <c r="L32" s="33" t="s">
        <v>39</v>
      </c>
      <c r="M32" s="162"/>
      <c r="N32" s="185">
        <f t="shared" si="3"/>
        <v>0</v>
      </c>
      <c r="O32" s="38" t="s">
        <v>185</v>
      </c>
    </row>
    <row r="33" spans="1:15" ht="16" customHeight="1" thickBot="1" x14ac:dyDescent="0.35">
      <c r="A33" s="39" t="s">
        <v>55</v>
      </c>
      <c r="B33" s="40"/>
      <c r="C33" s="40"/>
      <c r="D33" s="40"/>
      <c r="E33" s="40"/>
      <c r="F33" s="40"/>
      <c r="G33" s="40"/>
      <c r="H33" s="40"/>
      <c r="I33" s="40"/>
      <c r="J33" s="41"/>
      <c r="K33" s="41"/>
      <c r="L33" s="41"/>
      <c r="M33" s="42"/>
      <c r="N33" s="156">
        <f>SUM(N10:N32)</f>
        <v>1800</v>
      </c>
      <c r="O33" s="43"/>
    </row>
    <row r="34" spans="1:15" ht="16" customHeight="1" x14ac:dyDescent="0.3">
      <c r="A34" s="44" t="s">
        <v>12</v>
      </c>
      <c r="B34" s="182" t="s">
        <v>10</v>
      </c>
      <c r="C34" s="291" t="s">
        <v>13</v>
      </c>
      <c r="D34" s="292"/>
      <c r="E34" s="292"/>
      <c r="F34" s="292"/>
      <c r="G34" s="292"/>
      <c r="H34" s="292"/>
      <c r="I34" s="292"/>
      <c r="J34" s="182" t="s">
        <v>56</v>
      </c>
      <c r="K34" s="182" t="s">
        <v>57</v>
      </c>
      <c r="L34" s="46" t="s">
        <v>16</v>
      </c>
      <c r="M34" s="47" t="s">
        <v>17</v>
      </c>
      <c r="N34" s="148" t="s">
        <v>58</v>
      </c>
      <c r="O34" s="48" t="s">
        <v>19</v>
      </c>
    </row>
    <row r="35" spans="1:15" ht="16" customHeight="1" x14ac:dyDescent="0.3">
      <c r="A35" s="49" t="s">
        <v>59</v>
      </c>
      <c r="B35" s="50" t="s">
        <v>60</v>
      </c>
      <c r="C35" s="50"/>
      <c r="D35" s="50"/>
      <c r="E35" s="50"/>
      <c r="F35" s="50"/>
      <c r="G35" s="50"/>
      <c r="H35" s="50"/>
      <c r="I35" s="50"/>
      <c r="J35" s="51"/>
      <c r="K35" s="51"/>
      <c r="L35" s="51"/>
      <c r="M35" s="52"/>
      <c r="N35" s="149"/>
      <c r="O35" s="53"/>
    </row>
    <row r="36" spans="1:15" ht="16" customHeight="1" x14ac:dyDescent="0.3">
      <c r="A36" s="54" t="s">
        <v>61</v>
      </c>
      <c r="B36" s="179" t="s">
        <v>62</v>
      </c>
      <c r="C36" s="56"/>
      <c r="D36" s="57">
        <v>3</v>
      </c>
      <c r="E36" s="58" t="s">
        <v>24</v>
      </c>
      <c r="F36" s="57">
        <v>8</v>
      </c>
      <c r="G36" s="58" t="s">
        <v>25</v>
      </c>
      <c r="H36" s="22" t="s">
        <v>26</v>
      </c>
      <c r="I36" s="58" t="s">
        <v>63</v>
      </c>
      <c r="J36" s="59">
        <v>1</v>
      </c>
      <c r="K36" s="59">
        <v>1</v>
      </c>
      <c r="L36" s="60" t="s">
        <v>64</v>
      </c>
      <c r="M36" s="163">
        <v>300</v>
      </c>
      <c r="N36" s="185">
        <f>J36*K36*M36</f>
        <v>300</v>
      </c>
      <c r="O36" s="145" t="s">
        <v>180</v>
      </c>
    </row>
    <row r="37" spans="1:15" ht="16" customHeight="1" x14ac:dyDescent="0.3">
      <c r="A37" s="177" t="s">
        <v>65</v>
      </c>
      <c r="B37" s="63" t="s">
        <v>62</v>
      </c>
      <c r="C37" s="64"/>
      <c r="D37" s="27">
        <v>3</v>
      </c>
      <c r="E37" s="26" t="s">
        <v>24</v>
      </c>
      <c r="F37" s="27">
        <v>9</v>
      </c>
      <c r="G37" s="26" t="s">
        <v>25</v>
      </c>
      <c r="H37" s="22" t="s">
        <v>66</v>
      </c>
      <c r="I37" s="26" t="s">
        <v>63</v>
      </c>
      <c r="J37" s="174">
        <v>1</v>
      </c>
      <c r="K37" s="174">
        <v>1</v>
      </c>
      <c r="L37" s="29" t="s">
        <v>64</v>
      </c>
      <c r="M37" s="164">
        <v>200</v>
      </c>
      <c r="N37" s="185">
        <f t="shared" ref="N37:N40" si="4">J37*K37*M37</f>
        <v>200</v>
      </c>
      <c r="O37" s="142" t="s">
        <v>181</v>
      </c>
    </row>
    <row r="38" spans="1:15" ht="16" customHeight="1" x14ac:dyDescent="0.3">
      <c r="A38" s="177" t="s">
        <v>67</v>
      </c>
      <c r="B38" s="63" t="s">
        <v>62</v>
      </c>
      <c r="C38" s="64" t="s">
        <v>171</v>
      </c>
      <c r="D38" s="27">
        <v>3</v>
      </c>
      <c r="E38" s="26" t="s">
        <v>24</v>
      </c>
      <c r="F38" s="27">
        <v>8</v>
      </c>
      <c r="G38" s="26" t="s">
        <v>25</v>
      </c>
      <c r="H38" s="22" t="s">
        <v>26</v>
      </c>
      <c r="I38" s="26" t="s">
        <v>63</v>
      </c>
      <c r="J38" s="174"/>
      <c r="K38" s="174">
        <v>1</v>
      </c>
      <c r="L38" s="29" t="s">
        <v>64</v>
      </c>
      <c r="M38" s="158"/>
      <c r="N38" s="185">
        <f t="shared" si="4"/>
        <v>0</v>
      </c>
      <c r="O38" s="34"/>
    </row>
    <row r="39" spans="1:15" ht="16" customHeight="1" x14ac:dyDescent="0.3">
      <c r="A39" s="177" t="s">
        <v>68</v>
      </c>
      <c r="B39" s="63" t="s">
        <v>62</v>
      </c>
      <c r="C39" s="64"/>
      <c r="D39" s="27"/>
      <c r="E39" s="26" t="s">
        <v>24</v>
      </c>
      <c r="F39" s="27"/>
      <c r="G39" s="26" t="s">
        <v>25</v>
      </c>
      <c r="H39" s="22"/>
      <c r="I39" s="26" t="s">
        <v>63</v>
      </c>
      <c r="J39" s="174"/>
      <c r="K39" s="174">
        <v>1</v>
      </c>
      <c r="L39" s="29" t="s">
        <v>64</v>
      </c>
      <c r="M39" s="157"/>
      <c r="N39" s="185">
        <f t="shared" si="4"/>
        <v>0</v>
      </c>
      <c r="O39" s="34" t="s">
        <v>202</v>
      </c>
    </row>
    <row r="40" spans="1:15" ht="16" customHeight="1" x14ac:dyDescent="0.3">
      <c r="A40" s="181" t="s">
        <v>69</v>
      </c>
      <c r="B40" s="180" t="s">
        <v>62</v>
      </c>
      <c r="C40" s="68"/>
      <c r="D40" s="69">
        <v>3</v>
      </c>
      <c r="E40" s="70" t="s">
        <v>24</v>
      </c>
      <c r="F40" s="71">
        <v>8</v>
      </c>
      <c r="G40" s="70" t="s">
        <v>25</v>
      </c>
      <c r="H40" s="22" t="s">
        <v>26</v>
      </c>
      <c r="I40" s="70" t="s">
        <v>63</v>
      </c>
      <c r="J40" s="72"/>
      <c r="K40" s="72">
        <v>1</v>
      </c>
      <c r="L40" s="73" t="s">
        <v>64</v>
      </c>
      <c r="M40" s="165"/>
      <c r="N40" s="185">
        <f t="shared" si="4"/>
        <v>0</v>
      </c>
      <c r="O40" s="74" t="s">
        <v>188</v>
      </c>
    </row>
    <row r="41" spans="1:15" ht="16" customHeight="1" thickBot="1" x14ac:dyDescent="0.35">
      <c r="A41" s="75" t="s">
        <v>55</v>
      </c>
      <c r="B41" s="76"/>
      <c r="C41" s="76"/>
      <c r="D41" s="76"/>
      <c r="E41" s="76"/>
      <c r="F41" s="76"/>
      <c r="G41" s="76"/>
      <c r="H41" s="76"/>
      <c r="I41" s="76"/>
      <c r="J41" s="77"/>
      <c r="K41" s="77"/>
      <c r="L41" s="77"/>
      <c r="M41" s="78"/>
      <c r="N41" s="156">
        <f>SUM(N36:N40)</f>
        <v>500</v>
      </c>
      <c r="O41" s="79"/>
    </row>
    <row r="42" spans="1:15" ht="16" customHeight="1" x14ac:dyDescent="0.3">
      <c r="A42" s="80" t="s">
        <v>12</v>
      </c>
      <c r="B42" s="172" t="s">
        <v>10</v>
      </c>
      <c r="C42" s="293" t="s">
        <v>13</v>
      </c>
      <c r="D42" s="267"/>
      <c r="E42" s="267"/>
      <c r="F42" s="267"/>
      <c r="G42" s="267"/>
      <c r="H42" s="267"/>
      <c r="I42" s="267"/>
      <c r="J42" s="172" t="s">
        <v>56</v>
      </c>
      <c r="K42" s="172" t="s">
        <v>70</v>
      </c>
      <c r="L42" s="173" t="s">
        <v>16</v>
      </c>
      <c r="M42" s="83" t="s">
        <v>17</v>
      </c>
      <c r="N42" s="151" t="s">
        <v>58</v>
      </c>
      <c r="O42" s="84" t="s">
        <v>19</v>
      </c>
    </row>
    <row r="43" spans="1:15" ht="16" customHeight="1" x14ac:dyDescent="0.3">
      <c r="A43" s="85" t="s">
        <v>71</v>
      </c>
      <c r="B43" s="86" t="s">
        <v>72</v>
      </c>
      <c r="C43" s="86"/>
      <c r="D43" s="86"/>
      <c r="E43" s="86"/>
      <c r="F43" s="86"/>
      <c r="G43" s="86"/>
      <c r="H43" s="86"/>
      <c r="I43" s="86"/>
      <c r="J43" s="87"/>
      <c r="K43" s="87"/>
      <c r="L43" s="87"/>
      <c r="M43" s="88"/>
      <c r="N43" s="152"/>
      <c r="O43" s="89"/>
    </row>
    <row r="44" spans="1:15" ht="16" customHeight="1" x14ac:dyDescent="0.3">
      <c r="A44" s="278" t="s">
        <v>73</v>
      </c>
      <c r="B44" s="280" t="s">
        <v>74</v>
      </c>
      <c r="C44" s="282" t="s">
        <v>75</v>
      </c>
      <c r="D44" s="283"/>
      <c r="E44" s="283"/>
      <c r="F44" s="283"/>
      <c r="G44" s="283"/>
      <c r="H44" s="283"/>
      <c r="I44" s="284"/>
      <c r="J44" s="90"/>
      <c r="K44" s="91">
        <v>1</v>
      </c>
      <c r="L44" s="92" t="s">
        <v>76</v>
      </c>
      <c r="M44" s="166"/>
      <c r="N44" s="185">
        <f>J44*K44*M44</f>
        <v>0</v>
      </c>
      <c r="O44" s="93" t="s">
        <v>77</v>
      </c>
    </row>
    <row r="45" spans="1:15" ht="16" customHeight="1" x14ac:dyDescent="0.3">
      <c r="A45" s="278"/>
      <c r="B45" s="280"/>
      <c r="C45" s="285" t="s">
        <v>78</v>
      </c>
      <c r="D45" s="286"/>
      <c r="E45" s="286"/>
      <c r="F45" s="286"/>
      <c r="G45" s="286"/>
      <c r="H45" s="286"/>
      <c r="I45" s="287"/>
      <c r="J45" s="174"/>
      <c r="K45" s="174">
        <v>1</v>
      </c>
      <c r="L45" s="94" t="s">
        <v>76</v>
      </c>
      <c r="M45" s="160"/>
      <c r="N45" s="185">
        <f t="shared" ref="N45:N48" si="5">J45*K45*M45</f>
        <v>0</v>
      </c>
      <c r="O45" s="93" t="s">
        <v>77</v>
      </c>
    </row>
    <row r="46" spans="1:15" ht="16" customHeight="1" x14ac:dyDescent="0.3">
      <c r="A46" s="278"/>
      <c r="B46" s="280"/>
      <c r="C46" s="285" t="s">
        <v>79</v>
      </c>
      <c r="D46" s="286"/>
      <c r="E46" s="286"/>
      <c r="F46" s="286"/>
      <c r="G46" s="286"/>
      <c r="H46" s="286"/>
      <c r="I46" s="287"/>
      <c r="J46" s="174"/>
      <c r="K46" s="174"/>
      <c r="L46" s="94" t="s">
        <v>76</v>
      </c>
      <c r="M46" s="160"/>
      <c r="N46" s="185">
        <f t="shared" si="5"/>
        <v>0</v>
      </c>
      <c r="O46" s="34"/>
    </row>
    <row r="47" spans="1:15" ht="16" customHeight="1" x14ac:dyDescent="0.3">
      <c r="A47" s="278"/>
      <c r="B47" s="280"/>
      <c r="C47" s="285" t="s">
        <v>195</v>
      </c>
      <c r="D47" s="286"/>
      <c r="E47" s="286"/>
      <c r="F47" s="286"/>
      <c r="G47" s="286"/>
      <c r="H47" s="286"/>
      <c r="I47" s="287"/>
      <c r="J47" s="174"/>
      <c r="K47" s="174">
        <v>1</v>
      </c>
      <c r="L47" s="94" t="s">
        <v>84</v>
      </c>
      <c r="M47" s="160"/>
      <c r="N47" s="185">
        <f t="shared" si="5"/>
        <v>0</v>
      </c>
      <c r="O47" s="34" t="s">
        <v>197</v>
      </c>
    </row>
    <row r="48" spans="1:15" ht="16" customHeight="1" x14ac:dyDescent="0.3">
      <c r="A48" s="279"/>
      <c r="B48" s="281"/>
      <c r="C48" s="288" t="s">
        <v>194</v>
      </c>
      <c r="D48" s="289"/>
      <c r="E48" s="289"/>
      <c r="F48" s="289"/>
      <c r="G48" s="289"/>
      <c r="H48" s="289"/>
      <c r="I48" s="290"/>
      <c r="J48" s="95"/>
      <c r="K48" s="72">
        <v>1</v>
      </c>
      <c r="L48" s="96" t="s">
        <v>84</v>
      </c>
      <c r="M48" s="167"/>
      <c r="N48" s="185">
        <f t="shared" si="5"/>
        <v>0</v>
      </c>
      <c r="O48" s="74" t="s">
        <v>193</v>
      </c>
    </row>
    <row r="49" spans="1:15" ht="16" customHeight="1" x14ac:dyDescent="0.3">
      <c r="A49" s="278" t="s">
        <v>82</v>
      </c>
      <c r="B49" s="280" t="s">
        <v>83</v>
      </c>
      <c r="C49" s="282" t="s">
        <v>75</v>
      </c>
      <c r="D49" s="283"/>
      <c r="E49" s="283"/>
      <c r="F49" s="283"/>
      <c r="G49" s="283"/>
      <c r="H49" s="283"/>
      <c r="I49" s="284"/>
      <c r="J49" s="90"/>
      <c r="K49" s="91"/>
      <c r="L49" s="97" t="s">
        <v>84</v>
      </c>
      <c r="M49" s="166"/>
      <c r="N49" s="185">
        <f>J49*K49*M49</f>
        <v>0</v>
      </c>
      <c r="O49" s="93"/>
    </row>
    <row r="50" spans="1:15" ht="16" customHeight="1" x14ac:dyDescent="0.3">
      <c r="A50" s="278"/>
      <c r="B50" s="280"/>
      <c r="C50" s="285" t="s">
        <v>78</v>
      </c>
      <c r="D50" s="286"/>
      <c r="E50" s="286"/>
      <c r="F50" s="286"/>
      <c r="G50" s="286"/>
      <c r="H50" s="286"/>
      <c r="I50" s="287"/>
      <c r="J50" s="174"/>
      <c r="K50" s="174"/>
      <c r="L50" s="94" t="s">
        <v>84</v>
      </c>
      <c r="M50" s="160"/>
      <c r="N50" s="185">
        <f t="shared" ref="N50:N53" si="6">J50*K50*M50</f>
        <v>0</v>
      </c>
      <c r="O50" s="34"/>
    </row>
    <row r="51" spans="1:15" ht="16" customHeight="1" x14ac:dyDescent="0.3">
      <c r="A51" s="278"/>
      <c r="B51" s="280"/>
      <c r="C51" s="285" t="s">
        <v>79</v>
      </c>
      <c r="D51" s="286"/>
      <c r="E51" s="286"/>
      <c r="F51" s="286"/>
      <c r="G51" s="286"/>
      <c r="H51" s="286"/>
      <c r="I51" s="287"/>
      <c r="J51" s="174"/>
      <c r="K51" s="174"/>
      <c r="L51" s="94" t="s">
        <v>84</v>
      </c>
      <c r="M51" s="160"/>
      <c r="N51" s="185">
        <f t="shared" si="6"/>
        <v>0</v>
      </c>
      <c r="O51" s="34"/>
    </row>
    <row r="52" spans="1:15" ht="16" customHeight="1" x14ac:dyDescent="0.3">
      <c r="A52" s="278"/>
      <c r="B52" s="280"/>
      <c r="C52" s="285" t="s">
        <v>80</v>
      </c>
      <c r="D52" s="286"/>
      <c r="E52" s="286"/>
      <c r="F52" s="286"/>
      <c r="G52" s="286"/>
      <c r="H52" s="286"/>
      <c r="I52" s="287"/>
      <c r="J52" s="174"/>
      <c r="K52" s="174"/>
      <c r="L52" s="94" t="s">
        <v>84</v>
      </c>
      <c r="M52" s="160"/>
      <c r="N52" s="185">
        <f t="shared" si="6"/>
        <v>0</v>
      </c>
      <c r="O52" s="34"/>
    </row>
    <row r="53" spans="1:15" ht="16" customHeight="1" x14ac:dyDescent="0.3">
      <c r="A53" s="279"/>
      <c r="B53" s="281"/>
      <c r="C53" s="288" t="s">
        <v>81</v>
      </c>
      <c r="D53" s="289"/>
      <c r="E53" s="289"/>
      <c r="F53" s="289"/>
      <c r="G53" s="289"/>
      <c r="H53" s="289"/>
      <c r="I53" s="290"/>
      <c r="J53" s="95"/>
      <c r="K53" s="72"/>
      <c r="L53" s="98" t="s">
        <v>84</v>
      </c>
      <c r="M53" s="167"/>
      <c r="N53" s="156">
        <f t="shared" si="6"/>
        <v>0</v>
      </c>
      <c r="O53" s="74"/>
    </row>
    <row r="54" spans="1:15" ht="16" customHeight="1" x14ac:dyDescent="0.3">
      <c r="A54" s="278" t="s">
        <v>85</v>
      </c>
      <c r="B54" s="280" t="s">
        <v>86</v>
      </c>
      <c r="C54" s="282" t="s">
        <v>75</v>
      </c>
      <c r="D54" s="283"/>
      <c r="E54" s="283"/>
      <c r="F54" s="283"/>
      <c r="G54" s="283"/>
      <c r="H54" s="283"/>
      <c r="I54" s="284"/>
      <c r="J54" s="90"/>
      <c r="K54" s="91"/>
      <c r="L54" s="92" t="s">
        <v>76</v>
      </c>
      <c r="M54" s="166"/>
      <c r="N54" s="156">
        <f>J54*K54*M54</f>
        <v>0</v>
      </c>
      <c r="O54" s="93"/>
    </row>
    <row r="55" spans="1:15" ht="16" customHeight="1" x14ac:dyDescent="0.3">
      <c r="A55" s="278"/>
      <c r="B55" s="280"/>
      <c r="C55" s="285" t="s">
        <v>78</v>
      </c>
      <c r="D55" s="286"/>
      <c r="E55" s="286"/>
      <c r="F55" s="286"/>
      <c r="G55" s="286"/>
      <c r="H55" s="286"/>
      <c r="I55" s="287"/>
      <c r="J55" s="174"/>
      <c r="K55" s="174">
        <v>1</v>
      </c>
      <c r="L55" s="94" t="s">
        <v>76</v>
      </c>
      <c r="M55" s="160"/>
      <c r="N55" s="156">
        <f t="shared" ref="N55:N61" si="7">J55*K55*M55</f>
        <v>0</v>
      </c>
      <c r="O55" s="34" t="s">
        <v>176</v>
      </c>
    </row>
    <row r="56" spans="1:15" ht="16" customHeight="1" x14ac:dyDescent="0.3">
      <c r="A56" s="278"/>
      <c r="B56" s="280"/>
      <c r="C56" s="285" t="s">
        <v>79</v>
      </c>
      <c r="D56" s="286"/>
      <c r="E56" s="286"/>
      <c r="F56" s="286"/>
      <c r="G56" s="286"/>
      <c r="H56" s="286"/>
      <c r="I56" s="287"/>
      <c r="J56" s="174"/>
      <c r="K56" s="174"/>
      <c r="L56" s="94" t="s">
        <v>76</v>
      </c>
      <c r="M56" s="160"/>
      <c r="N56" s="156">
        <f t="shared" si="7"/>
        <v>0</v>
      </c>
      <c r="O56" s="34"/>
    </row>
    <row r="57" spans="1:15" ht="16" customHeight="1" x14ac:dyDescent="0.3">
      <c r="A57" s="278"/>
      <c r="B57" s="280"/>
      <c r="C57" s="285" t="s">
        <v>80</v>
      </c>
      <c r="D57" s="286"/>
      <c r="E57" s="286"/>
      <c r="F57" s="286"/>
      <c r="G57" s="286"/>
      <c r="H57" s="286"/>
      <c r="I57" s="287"/>
      <c r="J57" s="174"/>
      <c r="K57" s="174"/>
      <c r="L57" s="94" t="s">
        <v>76</v>
      </c>
      <c r="M57" s="160"/>
      <c r="N57" s="156">
        <f t="shared" si="7"/>
        <v>0</v>
      </c>
      <c r="O57" s="34"/>
    </row>
    <row r="58" spans="1:15" ht="16" customHeight="1" x14ac:dyDescent="0.3">
      <c r="A58" s="279"/>
      <c r="B58" s="281"/>
      <c r="C58" s="288" t="s">
        <v>81</v>
      </c>
      <c r="D58" s="289"/>
      <c r="E58" s="289"/>
      <c r="F58" s="289"/>
      <c r="G58" s="289"/>
      <c r="H58" s="289"/>
      <c r="I58" s="290"/>
      <c r="J58" s="95"/>
      <c r="K58" s="72"/>
      <c r="L58" s="96" t="s">
        <v>76</v>
      </c>
      <c r="M58" s="167"/>
      <c r="N58" s="156">
        <f t="shared" si="7"/>
        <v>0</v>
      </c>
      <c r="O58" s="74"/>
    </row>
    <row r="59" spans="1:15" ht="16" customHeight="1" x14ac:dyDescent="0.3">
      <c r="A59" s="294" t="s">
        <v>87</v>
      </c>
      <c r="B59" s="297" t="s">
        <v>88</v>
      </c>
      <c r="C59" s="300" t="s">
        <v>89</v>
      </c>
      <c r="D59" s="300"/>
      <c r="E59" s="300"/>
      <c r="F59" s="300"/>
      <c r="G59" s="300"/>
      <c r="H59" s="99"/>
      <c r="I59" s="21" t="s">
        <v>90</v>
      </c>
      <c r="J59" s="175"/>
      <c r="K59" s="175">
        <v>1</v>
      </c>
      <c r="L59" s="92" t="s">
        <v>91</v>
      </c>
      <c r="M59" s="168"/>
      <c r="N59" s="156">
        <f t="shared" si="7"/>
        <v>0</v>
      </c>
      <c r="O59" s="101" t="s">
        <v>77</v>
      </c>
    </row>
    <row r="60" spans="1:15" ht="16" customHeight="1" x14ac:dyDescent="0.3">
      <c r="A60" s="295"/>
      <c r="B60" s="298"/>
      <c r="C60" s="301" t="s">
        <v>89</v>
      </c>
      <c r="D60" s="301"/>
      <c r="E60" s="301"/>
      <c r="F60" s="301"/>
      <c r="G60" s="301"/>
      <c r="H60" s="99"/>
      <c r="I60" s="26" t="s">
        <v>90</v>
      </c>
      <c r="J60" s="174"/>
      <c r="K60" s="174"/>
      <c r="L60" s="94" t="s">
        <v>91</v>
      </c>
      <c r="M60" s="160"/>
      <c r="N60" s="156">
        <f t="shared" si="7"/>
        <v>0</v>
      </c>
      <c r="O60" s="34"/>
    </row>
    <row r="61" spans="1:15" ht="16" customHeight="1" x14ac:dyDescent="0.3">
      <c r="A61" s="296"/>
      <c r="B61" s="299"/>
      <c r="C61" s="302" t="s">
        <v>89</v>
      </c>
      <c r="D61" s="302"/>
      <c r="E61" s="302"/>
      <c r="F61" s="302"/>
      <c r="G61" s="302"/>
      <c r="H61" s="99"/>
      <c r="I61" s="102" t="s">
        <v>90</v>
      </c>
      <c r="J61" s="95"/>
      <c r="K61" s="95"/>
      <c r="L61" s="96" t="s">
        <v>91</v>
      </c>
      <c r="M61" s="103"/>
      <c r="N61" s="156">
        <f t="shared" si="7"/>
        <v>0</v>
      </c>
      <c r="O61" s="104"/>
    </row>
    <row r="62" spans="1:15" ht="16" customHeight="1" thickBot="1" x14ac:dyDescent="0.35">
      <c r="A62" s="75" t="s">
        <v>55</v>
      </c>
      <c r="B62" s="76"/>
      <c r="C62" s="76"/>
      <c r="D62" s="76"/>
      <c r="E62" s="76"/>
      <c r="F62" s="76"/>
      <c r="G62" s="76"/>
      <c r="H62" s="76"/>
      <c r="I62" s="76"/>
      <c r="J62" s="77"/>
      <c r="K62" s="77"/>
      <c r="L62" s="77"/>
      <c r="M62" s="78"/>
      <c r="N62" s="156">
        <f>SUM(N44:N61)</f>
        <v>0</v>
      </c>
      <c r="O62" s="79"/>
    </row>
    <row r="63" spans="1:15" ht="16" customHeight="1" x14ac:dyDescent="0.3">
      <c r="A63" s="80" t="s">
        <v>12</v>
      </c>
      <c r="B63" s="172" t="s">
        <v>10</v>
      </c>
      <c r="C63" s="293" t="s">
        <v>13</v>
      </c>
      <c r="D63" s="267"/>
      <c r="E63" s="267"/>
      <c r="F63" s="267"/>
      <c r="G63" s="267"/>
      <c r="H63" s="267"/>
      <c r="I63" s="267"/>
      <c r="J63" s="308" t="s">
        <v>92</v>
      </c>
      <c r="K63" s="293"/>
      <c r="L63" s="173" t="s">
        <v>16</v>
      </c>
      <c r="M63" s="83" t="s">
        <v>17</v>
      </c>
      <c r="N63" s="151" t="s">
        <v>58</v>
      </c>
      <c r="O63" s="84" t="s">
        <v>19</v>
      </c>
    </row>
    <row r="64" spans="1:15" ht="16" customHeight="1" x14ac:dyDescent="0.3">
      <c r="A64" s="85" t="s">
        <v>93</v>
      </c>
      <c r="B64" s="86" t="s">
        <v>94</v>
      </c>
      <c r="C64" s="86"/>
      <c r="D64" s="86"/>
      <c r="E64" s="86"/>
      <c r="F64" s="86"/>
      <c r="G64" s="86"/>
      <c r="H64" s="86"/>
      <c r="I64" s="86"/>
      <c r="J64" s="87"/>
      <c r="K64" s="87"/>
      <c r="L64" s="87"/>
      <c r="M64" s="88"/>
      <c r="N64" s="152"/>
      <c r="O64" s="89"/>
    </row>
    <row r="65" spans="1:15" ht="16" customHeight="1" x14ac:dyDescent="0.3">
      <c r="A65" s="105" t="s">
        <v>95</v>
      </c>
      <c r="B65" s="179" t="s">
        <v>96</v>
      </c>
      <c r="C65" s="309" t="s">
        <v>97</v>
      </c>
      <c r="D65" s="310"/>
      <c r="E65" s="310"/>
      <c r="F65" s="310"/>
      <c r="G65" s="310"/>
      <c r="H65" s="310"/>
      <c r="I65" s="311"/>
      <c r="J65" s="312"/>
      <c r="K65" s="313"/>
      <c r="L65" s="97" t="s">
        <v>98</v>
      </c>
      <c r="M65" s="169"/>
      <c r="N65" s="185">
        <f>J65*M65</f>
        <v>0</v>
      </c>
      <c r="O65" s="101"/>
    </row>
    <row r="66" spans="1:15" ht="16" customHeight="1" x14ac:dyDescent="0.3">
      <c r="A66" s="106" t="s">
        <v>99</v>
      </c>
      <c r="B66" s="63" t="s">
        <v>100</v>
      </c>
      <c r="C66" s="303" t="s">
        <v>101</v>
      </c>
      <c r="D66" s="304"/>
      <c r="E66" s="304"/>
      <c r="F66" s="304"/>
      <c r="G66" s="304"/>
      <c r="H66" s="304"/>
      <c r="I66" s="305"/>
      <c r="J66" s="306"/>
      <c r="K66" s="307"/>
      <c r="L66" s="94" t="s">
        <v>64</v>
      </c>
      <c r="M66" s="160"/>
      <c r="N66" s="185">
        <f t="shared" ref="N66:N75" si="8">J66*M66</f>
        <v>0</v>
      </c>
      <c r="O66" s="34"/>
    </row>
    <row r="67" spans="1:15" ht="16" customHeight="1" x14ac:dyDescent="0.3">
      <c r="A67" s="106" t="s">
        <v>102</v>
      </c>
      <c r="B67" s="63" t="s">
        <v>103</v>
      </c>
      <c r="C67" s="303" t="s">
        <v>104</v>
      </c>
      <c r="D67" s="304"/>
      <c r="E67" s="304"/>
      <c r="F67" s="304"/>
      <c r="G67" s="304"/>
      <c r="H67" s="304"/>
      <c r="I67" s="305"/>
      <c r="J67" s="306"/>
      <c r="K67" s="307"/>
      <c r="L67" s="94" t="s">
        <v>64</v>
      </c>
      <c r="M67" s="160"/>
      <c r="N67" s="185">
        <f t="shared" si="8"/>
        <v>0</v>
      </c>
      <c r="O67" s="34"/>
    </row>
    <row r="68" spans="1:15" ht="16" customHeight="1" x14ac:dyDescent="0.3">
      <c r="A68" s="106" t="s">
        <v>105</v>
      </c>
      <c r="B68" s="63" t="s">
        <v>106</v>
      </c>
      <c r="C68" s="303" t="s">
        <v>107</v>
      </c>
      <c r="D68" s="304"/>
      <c r="E68" s="304"/>
      <c r="F68" s="304"/>
      <c r="G68" s="304"/>
      <c r="H68" s="304"/>
      <c r="I68" s="305"/>
      <c r="J68" s="306"/>
      <c r="K68" s="307"/>
      <c r="L68" s="94" t="s">
        <v>108</v>
      </c>
      <c r="M68" s="160"/>
      <c r="N68" s="185">
        <f t="shared" si="8"/>
        <v>0</v>
      </c>
      <c r="O68" s="34"/>
    </row>
    <row r="69" spans="1:15" ht="16" customHeight="1" x14ac:dyDescent="0.3">
      <c r="A69" s="106" t="s">
        <v>109</v>
      </c>
      <c r="B69" s="63" t="s">
        <v>187</v>
      </c>
      <c r="C69" s="303"/>
      <c r="D69" s="304"/>
      <c r="E69" s="304"/>
      <c r="F69" s="304"/>
      <c r="G69" s="304"/>
      <c r="H69" s="304"/>
      <c r="I69" s="305"/>
      <c r="J69" s="306"/>
      <c r="K69" s="307"/>
      <c r="L69" s="94" t="s">
        <v>191</v>
      </c>
      <c r="M69" s="160"/>
      <c r="N69" s="185">
        <f t="shared" si="8"/>
        <v>0</v>
      </c>
      <c r="O69" s="34"/>
    </row>
    <row r="70" spans="1:15" ht="16" customHeight="1" x14ac:dyDescent="0.3">
      <c r="A70" s="106" t="s">
        <v>110</v>
      </c>
      <c r="B70" s="63" t="s">
        <v>189</v>
      </c>
      <c r="C70" s="303"/>
      <c r="D70" s="304"/>
      <c r="E70" s="304"/>
      <c r="F70" s="304"/>
      <c r="G70" s="304"/>
      <c r="H70" s="304"/>
      <c r="I70" s="305"/>
      <c r="J70" s="306"/>
      <c r="K70" s="307"/>
      <c r="L70" s="94" t="s">
        <v>190</v>
      </c>
      <c r="M70" s="160"/>
      <c r="N70" s="185">
        <f t="shared" si="8"/>
        <v>0</v>
      </c>
      <c r="O70" s="34"/>
    </row>
    <row r="71" spans="1:15" ht="16" customHeight="1" x14ac:dyDescent="0.3">
      <c r="A71" s="106" t="s">
        <v>112</v>
      </c>
      <c r="B71" s="63" t="s">
        <v>192</v>
      </c>
      <c r="C71" s="303"/>
      <c r="D71" s="304"/>
      <c r="E71" s="304"/>
      <c r="F71" s="304"/>
      <c r="G71" s="304"/>
      <c r="H71" s="304"/>
      <c r="I71" s="305"/>
      <c r="J71" s="306"/>
      <c r="K71" s="307"/>
      <c r="L71" s="94" t="s">
        <v>203</v>
      </c>
      <c r="M71" s="160"/>
      <c r="N71" s="185">
        <f t="shared" si="8"/>
        <v>0</v>
      </c>
      <c r="O71" s="34"/>
    </row>
    <row r="72" spans="1:15" ht="16" customHeight="1" x14ac:dyDescent="0.3">
      <c r="A72" s="106" t="s">
        <v>113</v>
      </c>
      <c r="B72" s="63" t="s">
        <v>198</v>
      </c>
      <c r="C72" s="303"/>
      <c r="D72" s="304"/>
      <c r="E72" s="304"/>
      <c r="F72" s="304"/>
      <c r="G72" s="304"/>
      <c r="H72" s="304"/>
      <c r="I72" s="305"/>
      <c r="J72" s="306"/>
      <c r="K72" s="307"/>
      <c r="L72" s="94" t="s">
        <v>191</v>
      </c>
      <c r="M72" s="160"/>
      <c r="N72" s="185">
        <f t="shared" si="8"/>
        <v>0</v>
      </c>
      <c r="O72" s="34"/>
    </row>
    <row r="73" spans="1:15" ht="16" customHeight="1" x14ac:dyDescent="0.3">
      <c r="A73" s="106" t="s">
        <v>115</v>
      </c>
      <c r="B73" s="63" t="s">
        <v>116</v>
      </c>
      <c r="C73" s="303"/>
      <c r="D73" s="304"/>
      <c r="E73" s="304"/>
      <c r="F73" s="304"/>
      <c r="G73" s="304"/>
      <c r="H73" s="304"/>
      <c r="I73" s="305"/>
      <c r="J73" s="306"/>
      <c r="K73" s="307"/>
      <c r="L73" s="94" t="s">
        <v>114</v>
      </c>
      <c r="M73" s="160"/>
      <c r="N73" s="185">
        <f t="shared" si="8"/>
        <v>0</v>
      </c>
      <c r="O73" s="34"/>
    </row>
    <row r="74" spans="1:15" ht="16" customHeight="1" x14ac:dyDescent="0.3">
      <c r="A74" s="106" t="s">
        <v>117</v>
      </c>
      <c r="B74" s="63" t="s">
        <v>118</v>
      </c>
      <c r="C74" s="303"/>
      <c r="D74" s="304"/>
      <c r="E74" s="304"/>
      <c r="F74" s="304"/>
      <c r="G74" s="304"/>
      <c r="H74" s="304"/>
      <c r="I74" s="305"/>
      <c r="J74" s="306"/>
      <c r="K74" s="307"/>
      <c r="L74" s="94" t="s">
        <v>111</v>
      </c>
      <c r="M74" s="160"/>
      <c r="N74" s="185">
        <f t="shared" si="8"/>
        <v>0</v>
      </c>
      <c r="O74" s="34"/>
    </row>
    <row r="75" spans="1:15" ht="16" customHeight="1" x14ac:dyDescent="0.3">
      <c r="A75" s="107" t="s">
        <v>119</v>
      </c>
      <c r="B75" s="108" t="s">
        <v>120</v>
      </c>
      <c r="C75" s="314"/>
      <c r="D75" s="315"/>
      <c r="E75" s="315"/>
      <c r="F75" s="315"/>
      <c r="G75" s="315"/>
      <c r="H75" s="315"/>
      <c r="I75" s="316"/>
      <c r="J75" s="317"/>
      <c r="K75" s="318"/>
      <c r="L75" s="96" t="s">
        <v>121</v>
      </c>
      <c r="M75" s="170"/>
      <c r="N75" s="185">
        <f t="shared" si="8"/>
        <v>0</v>
      </c>
      <c r="O75" s="104"/>
    </row>
    <row r="76" spans="1:15" ht="16" customHeight="1" thickBot="1" x14ac:dyDescent="0.35">
      <c r="A76" s="75" t="s">
        <v>55</v>
      </c>
      <c r="B76" s="76"/>
      <c r="C76" s="76"/>
      <c r="D76" s="76"/>
      <c r="E76" s="76"/>
      <c r="F76" s="76"/>
      <c r="G76" s="76"/>
      <c r="H76" s="76"/>
      <c r="I76" s="76"/>
      <c r="J76" s="77"/>
      <c r="K76" s="77"/>
      <c r="L76" s="77"/>
      <c r="M76" s="78"/>
      <c r="N76" s="156">
        <f>SUM(N65:N75)</f>
        <v>0</v>
      </c>
      <c r="O76" s="79"/>
    </row>
    <row r="77" spans="1:15" ht="16" customHeight="1" x14ac:dyDescent="0.3">
      <c r="A77" s="80" t="s">
        <v>12</v>
      </c>
      <c r="B77" s="172" t="s">
        <v>10</v>
      </c>
      <c r="C77" s="293" t="s">
        <v>13</v>
      </c>
      <c r="D77" s="267"/>
      <c r="E77" s="267"/>
      <c r="F77" s="267"/>
      <c r="G77" s="267"/>
      <c r="H77" s="267"/>
      <c r="I77" s="267"/>
      <c r="J77" s="172" t="s">
        <v>56</v>
      </c>
      <c r="K77" s="172" t="s">
        <v>122</v>
      </c>
      <c r="L77" s="173" t="s">
        <v>16</v>
      </c>
      <c r="M77" s="83" t="s">
        <v>17</v>
      </c>
      <c r="N77" s="151" t="s">
        <v>58</v>
      </c>
      <c r="O77" s="84" t="s">
        <v>19</v>
      </c>
    </row>
    <row r="78" spans="1:15" ht="16" customHeight="1" x14ac:dyDescent="0.3">
      <c r="A78" s="49" t="s">
        <v>123</v>
      </c>
      <c r="B78" s="50" t="s">
        <v>124</v>
      </c>
      <c r="C78" s="50"/>
      <c r="D78" s="50"/>
      <c r="E78" s="50"/>
      <c r="F78" s="50"/>
      <c r="G78" s="50"/>
      <c r="H78" s="50"/>
      <c r="I78" s="50"/>
      <c r="J78" s="51"/>
      <c r="K78" s="51"/>
      <c r="L78" s="51"/>
      <c r="M78" s="52"/>
      <c r="N78" s="149"/>
      <c r="O78" s="53"/>
    </row>
    <row r="79" spans="1:15" ht="16" customHeight="1" x14ac:dyDescent="0.3">
      <c r="A79" s="54" t="s">
        <v>125</v>
      </c>
      <c r="B79" s="109" t="s">
        <v>126</v>
      </c>
      <c r="C79" s="319"/>
      <c r="D79" s="320"/>
      <c r="E79" s="320"/>
      <c r="F79" s="320"/>
      <c r="G79" s="320"/>
      <c r="H79" s="320"/>
      <c r="I79" s="321"/>
      <c r="J79" s="59"/>
      <c r="K79" s="59"/>
      <c r="L79" s="60" t="s">
        <v>44</v>
      </c>
      <c r="M79" s="169"/>
      <c r="N79" s="185">
        <f>J79*K79*M79</f>
        <v>0</v>
      </c>
      <c r="O79" s="61" t="s">
        <v>77</v>
      </c>
    </row>
    <row r="80" spans="1:15" ht="16" customHeight="1" x14ac:dyDescent="0.3">
      <c r="A80" s="177" t="s">
        <v>127</v>
      </c>
      <c r="B80" s="110" t="s">
        <v>128</v>
      </c>
      <c r="C80" s="306"/>
      <c r="D80" s="328"/>
      <c r="E80" s="328"/>
      <c r="F80" s="328"/>
      <c r="G80" s="328"/>
      <c r="H80" s="328"/>
      <c r="I80" s="307"/>
      <c r="J80" s="174"/>
      <c r="K80" s="174"/>
      <c r="L80" s="29" t="s">
        <v>44</v>
      </c>
      <c r="M80" s="160"/>
      <c r="N80" s="185">
        <f t="shared" ref="N80:N82" si="9">J80*K80*M80</f>
        <v>0</v>
      </c>
      <c r="O80" s="34"/>
    </row>
    <row r="81" spans="1:15" ht="16" customHeight="1" x14ac:dyDescent="0.3">
      <c r="A81" s="177" t="s">
        <v>129</v>
      </c>
      <c r="B81" s="110" t="s">
        <v>130</v>
      </c>
      <c r="C81" s="306"/>
      <c r="D81" s="328"/>
      <c r="E81" s="328"/>
      <c r="F81" s="328"/>
      <c r="G81" s="328"/>
      <c r="H81" s="328"/>
      <c r="I81" s="307"/>
      <c r="J81" s="174"/>
      <c r="K81" s="174"/>
      <c r="L81" s="29" t="s">
        <v>44</v>
      </c>
      <c r="M81" s="160"/>
      <c r="N81" s="185">
        <f t="shared" si="9"/>
        <v>0</v>
      </c>
      <c r="O81" s="34"/>
    </row>
    <row r="82" spans="1:15" ht="16" customHeight="1" x14ac:dyDescent="0.3">
      <c r="A82" s="178" t="s">
        <v>131</v>
      </c>
      <c r="B82" s="112" t="s">
        <v>132</v>
      </c>
      <c r="C82" s="317"/>
      <c r="D82" s="329"/>
      <c r="E82" s="329"/>
      <c r="F82" s="329"/>
      <c r="G82" s="329"/>
      <c r="H82" s="329"/>
      <c r="I82" s="318"/>
      <c r="J82" s="95"/>
      <c r="K82" s="95"/>
      <c r="L82" s="113" t="s">
        <v>44</v>
      </c>
      <c r="M82" s="170"/>
      <c r="N82" s="185">
        <f t="shared" si="9"/>
        <v>0</v>
      </c>
      <c r="O82" s="104"/>
    </row>
    <row r="83" spans="1:15" ht="16" customHeight="1" x14ac:dyDescent="0.3">
      <c r="A83" s="85" t="s">
        <v>55</v>
      </c>
      <c r="B83" s="86"/>
      <c r="C83" s="86"/>
      <c r="D83" s="86"/>
      <c r="E83" s="86"/>
      <c r="F83" s="86"/>
      <c r="G83" s="86"/>
      <c r="H83" s="86"/>
      <c r="I83" s="86"/>
      <c r="J83" s="87"/>
      <c r="K83" s="87"/>
      <c r="L83" s="87"/>
      <c r="M83" s="88"/>
      <c r="N83" s="156">
        <f>SUM(N79:N82)</f>
        <v>0</v>
      </c>
      <c r="O83" s="89"/>
    </row>
    <row r="84" spans="1:15" ht="16" customHeight="1" thickBot="1" x14ac:dyDescent="0.35">
      <c r="A84" s="114" t="s">
        <v>133</v>
      </c>
      <c r="B84" s="115"/>
      <c r="C84" s="115"/>
      <c r="D84" s="115"/>
      <c r="E84" s="115"/>
      <c r="F84" s="115"/>
      <c r="G84" s="115"/>
      <c r="H84" s="115"/>
      <c r="I84" s="115"/>
      <c r="J84" s="116"/>
      <c r="K84" s="116"/>
      <c r="L84" s="116"/>
      <c r="M84" s="117"/>
      <c r="N84" s="154">
        <f>SUM(N33,N41,N62,N76,N83)</f>
        <v>2300</v>
      </c>
      <c r="O84" s="118"/>
    </row>
    <row r="85" spans="1:15" ht="16" customHeight="1" x14ac:dyDescent="0.3">
      <c r="A85" s="80" t="s">
        <v>12</v>
      </c>
      <c r="B85" s="172" t="s">
        <v>10</v>
      </c>
      <c r="C85" s="293" t="s">
        <v>13</v>
      </c>
      <c r="D85" s="267"/>
      <c r="E85" s="267"/>
      <c r="F85" s="267"/>
      <c r="G85" s="267"/>
      <c r="H85" s="267"/>
      <c r="I85" s="267"/>
      <c r="J85" s="308" t="s">
        <v>92</v>
      </c>
      <c r="K85" s="293"/>
      <c r="L85" s="173" t="s">
        <v>16</v>
      </c>
      <c r="M85" s="83" t="s">
        <v>17</v>
      </c>
      <c r="N85" s="151" t="s">
        <v>58</v>
      </c>
      <c r="O85" s="84" t="s">
        <v>19</v>
      </c>
    </row>
    <row r="86" spans="1:15" ht="16" customHeight="1" x14ac:dyDescent="0.3">
      <c r="A86" s="119" t="s">
        <v>134</v>
      </c>
      <c r="B86" s="50" t="s">
        <v>135</v>
      </c>
      <c r="C86" s="50"/>
      <c r="D86" s="50"/>
      <c r="E86" s="50"/>
      <c r="F86" s="50"/>
      <c r="G86" s="50"/>
      <c r="H86" s="50"/>
      <c r="I86" s="50"/>
      <c r="J86" s="51"/>
      <c r="K86" s="51"/>
      <c r="L86" s="51"/>
      <c r="M86" s="52"/>
      <c r="N86" s="149"/>
      <c r="O86" s="53"/>
    </row>
    <row r="87" spans="1:15" ht="16" customHeight="1" x14ac:dyDescent="0.3">
      <c r="A87" s="120" t="s">
        <v>136</v>
      </c>
      <c r="B87" s="121" t="s">
        <v>135</v>
      </c>
      <c r="C87" s="322" t="s">
        <v>137</v>
      </c>
      <c r="D87" s="323"/>
      <c r="E87" s="323"/>
      <c r="F87" s="323"/>
      <c r="G87" s="323"/>
      <c r="H87" s="323"/>
      <c r="I87" s="324"/>
      <c r="J87" s="330">
        <f>N84</f>
        <v>2300</v>
      </c>
      <c r="K87" s="331"/>
      <c r="L87" s="122"/>
      <c r="M87" s="123">
        <v>0.08</v>
      </c>
      <c r="N87" s="153">
        <f>J87*M87</f>
        <v>184</v>
      </c>
      <c r="O87" s="124"/>
    </row>
    <row r="88" spans="1:15" ht="16" customHeight="1" thickBot="1" x14ac:dyDescent="0.35">
      <c r="A88" s="125" t="s">
        <v>55</v>
      </c>
      <c r="B88" s="126"/>
      <c r="C88" s="126"/>
      <c r="D88" s="126"/>
      <c r="E88" s="126"/>
      <c r="F88" s="126"/>
      <c r="G88" s="126"/>
      <c r="H88" s="126"/>
      <c r="I88" s="126"/>
      <c r="J88" s="127"/>
      <c r="K88" s="127"/>
      <c r="L88" s="127"/>
      <c r="M88" s="128"/>
      <c r="N88" s="155">
        <f>SUM(N87:N87)</f>
        <v>184</v>
      </c>
      <c r="O88" s="129"/>
    </row>
    <row r="89" spans="1:15" ht="16" customHeight="1" x14ac:dyDescent="0.3">
      <c r="A89" s="80" t="s">
        <v>12</v>
      </c>
      <c r="B89" s="172" t="s">
        <v>10</v>
      </c>
      <c r="C89" s="293" t="s">
        <v>13</v>
      </c>
      <c r="D89" s="267"/>
      <c r="E89" s="267"/>
      <c r="F89" s="267"/>
      <c r="G89" s="267"/>
      <c r="H89" s="267"/>
      <c r="I89" s="267"/>
      <c r="J89" s="172" t="s">
        <v>56</v>
      </c>
      <c r="K89" s="172" t="s">
        <v>122</v>
      </c>
      <c r="L89" s="173" t="s">
        <v>16</v>
      </c>
      <c r="M89" s="83" t="s">
        <v>17</v>
      </c>
      <c r="N89" s="151" t="s">
        <v>58</v>
      </c>
      <c r="O89" s="84" t="s">
        <v>19</v>
      </c>
    </row>
    <row r="90" spans="1:15" ht="16" customHeight="1" x14ac:dyDescent="0.3">
      <c r="A90" s="119" t="s">
        <v>138</v>
      </c>
      <c r="B90" s="50" t="s">
        <v>139</v>
      </c>
      <c r="C90" s="50"/>
      <c r="D90" s="50"/>
      <c r="E90" s="50"/>
      <c r="F90" s="50"/>
      <c r="G90" s="50"/>
      <c r="H90" s="50"/>
      <c r="I90" s="50"/>
      <c r="J90" s="51"/>
      <c r="K90" s="51"/>
      <c r="L90" s="51"/>
      <c r="M90" s="52"/>
      <c r="N90" s="149"/>
      <c r="O90" s="53"/>
    </row>
    <row r="91" spans="1:15" ht="16" customHeight="1" x14ac:dyDescent="0.3">
      <c r="A91" s="120" t="s">
        <v>140</v>
      </c>
      <c r="B91" s="121" t="s">
        <v>141</v>
      </c>
      <c r="C91" s="322" t="s">
        <v>142</v>
      </c>
      <c r="D91" s="323"/>
      <c r="E91" s="323"/>
      <c r="F91" s="323"/>
      <c r="G91" s="323"/>
      <c r="H91" s="323"/>
      <c r="I91" s="324"/>
      <c r="J91" s="130"/>
      <c r="K91" s="130"/>
      <c r="L91" s="122" t="s">
        <v>44</v>
      </c>
      <c r="M91" s="131"/>
      <c r="N91" s="186">
        <f>J91*K91*M91</f>
        <v>0</v>
      </c>
      <c r="O91" s="124"/>
    </row>
    <row r="92" spans="1:15" ht="16" customHeight="1" thickBot="1" x14ac:dyDescent="0.35">
      <c r="A92" s="125" t="s">
        <v>55</v>
      </c>
      <c r="B92" s="126"/>
      <c r="C92" s="126"/>
      <c r="D92" s="126"/>
      <c r="E92" s="126"/>
      <c r="F92" s="126"/>
      <c r="G92" s="126"/>
      <c r="H92" s="126"/>
      <c r="I92" s="126"/>
      <c r="J92" s="127"/>
      <c r="K92" s="127"/>
      <c r="L92" s="127"/>
      <c r="M92" s="128"/>
      <c r="N92" s="155">
        <f>SUM(N91:N91)</f>
        <v>0</v>
      </c>
      <c r="O92" s="129"/>
    </row>
    <row r="93" spans="1:15" ht="16" customHeight="1" x14ac:dyDescent="0.3">
      <c r="A93" s="80" t="s">
        <v>12</v>
      </c>
      <c r="B93" s="172" t="s">
        <v>10</v>
      </c>
      <c r="C93" s="308" t="s">
        <v>13</v>
      </c>
      <c r="D93" s="325"/>
      <c r="E93" s="325"/>
      <c r="F93" s="325"/>
      <c r="G93" s="293"/>
      <c r="H93" s="172" t="s">
        <v>143</v>
      </c>
      <c r="I93" s="172" t="s">
        <v>144</v>
      </c>
      <c r="J93" s="308" t="s">
        <v>56</v>
      </c>
      <c r="K93" s="293"/>
      <c r="L93" s="173" t="s">
        <v>16</v>
      </c>
      <c r="M93" s="83" t="s">
        <v>17</v>
      </c>
      <c r="N93" s="151" t="s">
        <v>58</v>
      </c>
      <c r="O93" s="84" t="s">
        <v>19</v>
      </c>
    </row>
    <row r="94" spans="1:15" ht="16" customHeight="1" x14ac:dyDescent="0.3">
      <c r="A94" s="49" t="s">
        <v>145</v>
      </c>
      <c r="B94" s="50" t="s">
        <v>146</v>
      </c>
      <c r="C94" s="50"/>
      <c r="D94" s="50"/>
      <c r="E94" s="50"/>
      <c r="F94" s="50"/>
      <c r="G94" s="50"/>
      <c r="H94" s="50"/>
      <c r="I94" s="50"/>
      <c r="J94" s="51"/>
      <c r="K94" s="51"/>
      <c r="L94" s="51"/>
      <c r="M94" s="52"/>
      <c r="N94" s="149"/>
      <c r="O94" s="53"/>
    </row>
    <row r="95" spans="1:15" ht="16" customHeight="1" x14ac:dyDescent="0.3">
      <c r="A95" s="176" t="s">
        <v>147</v>
      </c>
      <c r="B95" s="133" t="s">
        <v>148</v>
      </c>
      <c r="C95" s="326" t="s">
        <v>149</v>
      </c>
      <c r="D95" s="326"/>
      <c r="E95" s="326"/>
      <c r="F95" s="326"/>
      <c r="G95" s="326"/>
      <c r="H95" s="99"/>
      <c r="I95" s="99"/>
      <c r="J95" s="327"/>
      <c r="K95" s="327"/>
      <c r="L95" s="24" t="s">
        <v>150</v>
      </c>
      <c r="M95" s="171"/>
      <c r="N95" s="187">
        <f>J95*M95</f>
        <v>0</v>
      </c>
      <c r="O95" s="101" t="s">
        <v>77</v>
      </c>
    </row>
    <row r="96" spans="1:15" ht="16" customHeight="1" x14ac:dyDescent="0.3">
      <c r="A96" s="177" t="s">
        <v>151</v>
      </c>
      <c r="B96" s="110" t="s">
        <v>201</v>
      </c>
      <c r="C96" s="301" t="s">
        <v>149</v>
      </c>
      <c r="D96" s="301"/>
      <c r="E96" s="301"/>
      <c r="F96" s="301"/>
      <c r="G96" s="301"/>
      <c r="H96" s="64"/>
      <c r="I96" s="64"/>
      <c r="J96" s="336"/>
      <c r="K96" s="336"/>
      <c r="L96" s="29" t="s">
        <v>150</v>
      </c>
      <c r="M96" s="160"/>
      <c r="N96" s="188">
        <f t="shared" ref="N96:N98" si="10">J96*M96</f>
        <v>0</v>
      </c>
      <c r="O96" s="34"/>
    </row>
    <row r="97" spans="1:15" ht="16" customHeight="1" x14ac:dyDescent="0.3">
      <c r="A97" s="177" t="s">
        <v>152</v>
      </c>
      <c r="B97" s="110" t="s">
        <v>153</v>
      </c>
      <c r="C97" s="301" t="s">
        <v>149</v>
      </c>
      <c r="D97" s="301"/>
      <c r="E97" s="301"/>
      <c r="F97" s="301"/>
      <c r="G97" s="301"/>
      <c r="H97" s="64"/>
      <c r="I97" s="64"/>
      <c r="J97" s="336"/>
      <c r="K97" s="336"/>
      <c r="L97" s="29" t="s">
        <v>150</v>
      </c>
      <c r="M97" s="30"/>
      <c r="N97" s="147">
        <f t="shared" si="10"/>
        <v>0</v>
      </c>
      <c r="O97" s="34"/>
    </row>
    <row r="98" spans="1:15" ht="16" customHeight="1" x14ac:dyDescent="0.3">
      <c r="A98" s="177" t="s">
        <v>154</v>
      </c>
      <c r="B98" s="110" t="s">
        <v>155</v>
      </c>
      <c r="C98" s="301" t="s">
        <v>149</v>
      </c>
      <c r="D98" s="301"/>
      <c r="E98" s="301"/>
      <c r="F98" s="301"/>
      <c r="G98" s="301"/>
      <c r="H98" s="64"/>
      <c r="I98" s="64"/>
      <c r="J98" s="336"/>
      <c r="K98" s="336"/>
      <c r="L98" s="29" t="s">
        <v>150</v>
      </c>
      <c r="M98" s="30"/>
      <c r="N98" s="147">
        <f t="shared" si="10"/>
        <v>0</v>
      </c>
      <c r="O98" s="34"/>
    </row>
    <row r="99" spans="1:15" ht="16" customHeight="1" x14ac:dyDescent="0.3">
      <c r="A99" s="181"/>
      <c r="B99" s="134" t="s">
        <v>135</v>
      </c>
      <c r="C99" s="332" t="s">
        <v>156</v>
      </c>
      <c r="D99" s="332"/>
      <c r="E99" s="332"/>
      <c r="F99" s="332"/>
      <c r="G99" s="332"/>
      <c r="H99" s="332"/>
      <c r="I99" s="332"/>
      <c r="J99" s="332"/>
      <c r="K99" s="332"/>
      <c r="L99" s="332"/>
      <c r="M99" s="135">
        <v>0.03</v>
      </c>
      <c r="N99" s="150">
        <f>SUM(N95,N98)*M99</f>
        <v>0</v>
      </c>
      <c r="O99" s="74"/>
    </row>
    <row r="100" spans="1:15" ht="16" customHeight="1" thickBot="1" x14ac:dyDescent="0.35">
      <c r="A100" s="125" t="s">
        <v>55</v>
      </c>
      <c r="B100" s="126"/>
      <c r="C100" s="126"/>
      <c r="D100" s="126"/>
      <c r="E100" s="126"/>
      <c r="F100" s="126"/>
      <c r="G100" s="126"/>
      <c r="H100" s="126"/>
      <c r="I100" s="126"/>
      <c r="J100" s="127"/>
      <c r="K100" s="127"/>
      <c r="L100" s="127"/>
      <c r="M100" s="128"/>
      <c r="N100" s="155">
        <f>SUM(N95:N99)</f>
        <v>0</v>
      </c>
      <c r="O100" s="129"/>
    </row>
    <row r="101" spans="1:15" ht="16" customHeight="1" x14ac:dyDescent="0.3">
      <c r="A101" s="80" t="s">
        <v>12</v>
      </c>
      <c r="B101" s="172" t="s">
        <v>10</v>
      </c>
      <c r="C101" s="293" t="s">
        <v>13</v>
      </c>
      <c r="D101" s="267"/>
      <c r="E101" s="267"/>
      <c r="F101" s="267"/>
      <c r="G101" s="267"/>
      <c r="H101" s="267"/>
      <c r="I101" s="267"/>
      <c r="J101" s="308" t="s">
        <v>92</v>
      </c>
      <c r="K101" s="293"/>
      <c r="L101" s="173" t="s">
        <v>16</v>
      </c>
      <c r="M101" s="83" t="s">
        <v>17</v>
      </c>
      <c r="N101" s="151" t="s">
        <v>58</v>
      </c>
      <c r="O101" s="84" t="s">
        <v>19</v>
      </c>
    </row>
    <row r="102" spans="1:15" ht="16" customHeight="1" x14ac:dyDescent="0.3">
      <c r="A102" s="119" t="s">
        <v>157</v>
      </c>
      <c r="B102" s="50" t="s">
        <v>158</v>
      </c>
      <c r="C102" s="50"/>
      <c r="D102" s="50"/>
      <c r="E102" s="50"/>
      <c r="F102" s="50"/>
      <c r="G102" s="50"/>
      <c r="H102" s="50"/>
      <c r="I102" s="50"/>
      <c r="J102" s="51"/>
      <c r="K102" s="51"/>
      <c r="L102" s="51"/>
      <c r="M102" s="52"/>
      <c r="N102" s="149"/>
      <c r="O102" s="53"/>
    </row>
    <row r="103" spans="1:15" ht="16" customHeight="1" x14ac:dyDescent="0.3">
      <c r="A103" s="120" t="s">
        <v>159</v>
      </c>
      <c r="B103" s="121" t="s">
        <v>158</v>
      </c>
      <c r="C103" s="333"/>
      <c r="D103" s="334"/>
      <c r="E103" s="334"/>
      <c r="F103" s="334"/>
      <c r="G103" s="334"/>
      <c r="H103" s="334"/>
      <c r="I103" s="335"/>
      <c r="J103" s="330">
        <f>SUM(N84,N88,N92,N100)</f>
        <v>2484</v>
      </c>
      <c r="K103" s="331"/>
      <c r="L103" s="122"/>
      <c r="M103" s="123">
        <v>0.06</v>
      </c>
      <c r="N103" s="153">
        <f>J103*M103</f>
        <v>149.04</v>
      </c>
      <c r="O103" s="124"/>
    </row>
    <row r="104" spans="1:15" ht="16" customHeight="1" x14ac:dyDescent="0.3">
      <c r="A104" s="114" t="s">
        <v>55</v>
      </c>
      <c r="B104" s="115"/>
      <c r="C104" s="115"/>
      <c r="D104" s="115"/>
      <c r="E104" s="115"/>
      <c r="F104" s="115"/>
      <c r="G104" s="115"/>
      <c r="H104" s="115"/>
      <c r="I104" s="115"/>
      <c r="J104" s="116"/>
      <c r="K104" s="116"/>
      <c r="L104" s="116"/>
      <c r="M104" s="117"/>
      <c r="N104" s="154">
        <f>SUM(N103,J103)</f>
        <v>2633.04</v>
      </c>
      <c r="O104" s="118"/>
    </row>
    <row r="105" spans="1:15" ht="16" customHeight="1" thickBot="1" x14ac:dyDescent="0.35">
      <c r="A105" s="39"/>
      <c r="B105" s="40" t="s">
        <v>160</v>
      </c>
      <c r="C105" s="40"/>
      <c r="D105" s="40"/>
      <c r="E105" s="40"/>
      <c r="F105" s="40"/>
      <c r="G105" s="40"/>
      <c r="H105" s="40"/>
      <c r="I105" s="40"/>
      <c r="J105" s="41"/>
      <c r="K105" s="41"/>
      <c r="L105" s="41"/>
      <c r="M105" s="136"/>
      <c r="N105" s="137"/>
      <c r="O105" s="138"/>
    </row>
    <row r="106" spans="1:15" ht="15" customHeight="1" x14ac:dyDescent="0.3"/>
    <row r="107" spans="1:15" ht="15" customHeight="1" x14ac:dyDescent="0.3"/>
    <row r="108" spans="1:15" ht="15" customHeight="1" x14ac:dyDescent="0.3"/>
    <row r="109" spans="1:15" ht="15" customHeight="1" x14ac:dyDescent="0.3"/>
    <row r="110" spans="1:15" ht="15" customHeight="1" x14ac:dyDescent="0.3"/>
    <row r="111" spans="1:15" ht="15" customHeight="1" x14ac:dyDescent="0.3"/>
    <row r="112" spans="1:15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spans="1:5" ht="15" customHeight="1" x14ac:dyDescent="0.3">
      <c r="A129" s="139"/>
      <c r="B129" s="139"/>
      <c r="C129" s="139"/>
      <c r="D129" s="140"/>
      <c r="E129" s="141"/>
    </row>
    <row r="130" spans="1:5" ht="15" customHeight="1" x14ac:dyDescent="0.3">
      <c r="A130" s="139" t="s">
        <v>66</v>
      </c>
      <c r="B130" s="139" t="s">
        <v>161</v>
      </c>
      <c r="C130" s="139" t="s">
        <v>162</v>
      </c>
      <c r="D130" s="140" t="s">
        <v>163</v>
      </c>
      <c r="E130" s="141" t="s">
        <v>164</v>
      </c>
    </row>
    <row r="131" spans="1:5" ht="15" customHeight="1" x14ac:dyDescent="0.3">
      <c r="A131" s="139" t="s">
        <v>26</v>
      </c>
      <c r="B131" s="139" t="s">
        <v>165</v>
      </c>
      <c r="C131" s="139" t="s">
        <v>166</v>
      </c>
      <c r="D131" s="140" t="s">
        <v>167</v>
      </c>
      <c r="E131" s="141" t="s">
        <v>168</v>
      </c>
    </row>
    <row r="132" spans="1:5" ht="15" customHeight="1" x14ac:dyDescent="0.3">
      <c r="A132" s="139"/>
      <c r="B132" s="139" t="s">
        <v>169</v>
      </c>
      <c r="C132" s="139" t="s">
        <v>170</v>
      </c>
      <c r="D132" s="140"/>
      <c r="E132" s="141" t="s">
        <v>171</v>
      </c>
    </row>
    <row r="133" spans="1:5" ht="15" customHeight="1" x14ac:dyDescent="0.3">
      <c r="A133" s="139">
        <v>1</v>
      </c>
      <c r="B133" s="139"/>
    </row>
    <row r="134" spans="1:5" ht="15" customHeight="1" x14ac:dyDescent="0.3">
      <c r="A134" s="139">
        <f>A133+1</f>
        <v>2</v>
      </c>
      <c r="B134" s="139"/>
    </row>
    <row r="135" spans="1:5" ht="15" customHeight="1" x14ac:dyDescent="0.3">
      <c r="A135" s="139">
        <f t="shared" ref="A135:A163" si="11">A134+1</f>
        <v>3</v>
      </c>
      <c r="B135" s="139"/>
    </row>
    <row r="136" spans="1:5" ht="15" customHeight="1" x14ac:dyDescent="0.3">
      <c r="A136" s="139">
        <f t="shared" si="11"/>
        <v>4</v>
      </c>
      <c r="B136" s="139"/>
    </row>
    <row r="137" spans="1:5" ht="15" customHeight="1" x14ac:dyDescent="0.3">
      <c r="A137" s="139">
        <f t="shared" si="11"/>
        <v>5</v>
      </c>
      <c r="B137" s="139"/>
    </row>
    <row r="138" spans="1:5" ht="15" customHeight="1" x14ac:dyDescent="0.3">
      <c r="A138" s="139">
        <f t="shared" si="11"/>
        <v>6</v>
      </c>
      <c r="B138" s="139"/>
    </row>
    <row r="139" spans="1:5" ht="15" customHeight="1" x14ac:dyDescent="0.3">
      <c r="A139" s="139">
        <f t="shared" si="11"/>
        <v>7</v>
      </c>
      <c r="B139" s="139"/>
    </row>
    <row r="140" spans="1:5" ht="15" customHeight="1" x14ac:dyDescent="0.3">
      <c r="A140" s="139">
        <f t="shared" si="11"/>
        <v>8</v>
      </c>
      <c r="B140" s="139"/>
    </row>
    <row r="141" spans="1:5" ht="15" customHeight="1" x14ac:dyDescent="0.3">
      <c r="A141" s="139">
        <f t="shared" si="11"/>
        <v>9</v>
      </c>
      <c r="B141" s="139"/>
    </row>
    <row r="142" spans="1:5" ht="15" customHeight="1" x14ac:dyDescent="0.3">
      <c r="A142" s="139">
        <f t="shared" si="11"/>
        <v>10</v>
      </c>
      <c r="B142" s="139"/>
    </row>
    <row r="143" spans="1:5" ht="15" customHeight="1" x14ac:dyDescent="0.3">
      <c r="A143" s="139">
        <f t="shared" si="11"/>
        <v>11</v>
      </c>
      <c r="B143" s="139"/>
    </row>
    <row r="144" spans="1:5" ht="15" customHeight="1" x14ac:dyDescent="0.3">
      <c r="A144" s="139">
        <f t="shared" si="11"/>
        <v>12</v>
      </c>
      <c r="B144" s="139"/>
    </row>
    <row r="145" spans="1:2" ht="15" customHeight="1" x14ac:dyDescent="0.3">
      <c r="A145" s="139">
        <f t="shared" si="11"/>
        <v>13</v>
      </c>
      <c r="B145" s="139"/>
    </row>
    <row r="146" spans="1:2" ht="15" customHeight="1" x14ac:dyDescent="0.3">
      <c r="A146" s="139">
        <f t="shared" si="11"/>
        <v>14</v>
      </c>
      <c r="B146" s="139"/>
    </row>
    <row r="147" spans="1:2" ht="15" customHeight="1" x14ac:dyDescent="0.3">
      <c r="A147" s="139">
        <f t="shared" si="11"/>
        <v>15</v>
      </c>
      <c r="B147" s="139"/>
    </row>
    <row r="148" spans="1:2" ht="15" customHeight="1" x14ac:dyDescent="0.3">
      <c r="A148" s="139">
        <f t="shared" si="11"/>
        <v>16</v>
      </c>
      <c r="B148" s="139"/>
    </row>
    <row r="149" spans="1:2" ht="15" customHeight="1" x14ac:dyDescent="0.3">
      <c r="A149" s="139">
        <f t="shared" si="11"/>
        <v>17</v>
      </c>
      <c r="B149" s="139"/>
    </row>
    <row r="150" spans="1:2" ht="15" customHeight="1" x14ac:dyDescent="0.3">
      <c r="A150" s="139">
        <f t="shared" si="11"/>
        <v>18</v>
      </c>
      <c r="B150" s="139"/>
    </row>
    <row r="151" spans="1:2" ht="15" customHeight="1" x14ac:dyDescent="0.3">
      <c r="A151" s="139">
        <f t="shared" si="11"/>
        <v>19</v>
      </c>
      <c r="B151" s="139"/>
    </row>
    <row r="152" spans="1:2" ht="15" customHeight="1" x14ac:dyDescent="0.3">
      <c r="A152" s="139">
        <f t="shared" si="11"/>
        <v>20</v>
      </c>
      <c r="B152" s="139"/>
    </row>
    <row r="153" spans="1:2" ht="15" customHeight="1" x14ac:dyDescent="0.3">
      <c r="A153" s="139">
        <f t="shared" si="11"/>
        <v>21</v>
      </c>
      <c r="B153" s="139"/>
    </row>
    <row r="154" spans="1:2" ht="15" customHeight="1" x14ac:dyDescent="0.3">
      <c r="A154" s="139">
        <f t="shared" si="11"/>
        <v>22</v>
      </c>
      <c r="B154" s="139"/>
    </row>
    <row r="155" spans="1:2" ht="15" customHeight="1" x14ac:dyDescent="0.3">
      <c r="A155" s="139">
        <f t="shared" si="11"/>
        <v>23</v>
      </c>
      <c r="B155" s="139"/>
    </row>
    <row r="156" spans="1:2" ht="15" customHeight="1" x14ac:dyDescent="0.3">
      <c r="A156" s="139">
        <f t="shared" si="11"/>
        <v>24</v>
      </c>
      <c r="B156" s="139"/>
    </row>
    <row r="157" spans="1:2" ht="15" customHeight="1" x14ac:dyDescent="0.3">
      <c r="A157" s="139">
        <f t="shared" si="11"/>
        <v>25</v>
      </c>
      <c r="B157" s="139"/>
    </row>
    <row r="158" spans="1:2" ht="15" customHeight="1" x14ac:dyDescent="0.3">
      <c r="A158" s="139">
        <f t="shared" si="11"/>
        <v>26</v>
      </c>
      <c r="B158" s="139"/>
    </row>
    <row r="159" spans="1:2" ht="15" customHeight="1" x14ac:dyDescent="0.3">
      <c r="A159" s="139">
        <f t="shared" si="11"/>
        <v>27</v>
      </c>
      <c r="B159" s="139"/>
    </row>
    <row r="160" spans="1:2" ht="15" customHeight="1" x14ac:dyDescent="0.3">
      <c r="A160" s="139">
        <f t="shared" si="11"/>
        <v>28</v>
      </c>
      <c r="B160" s="139"/>
    </row>
    <row r="161" spans="1:2" ht="15" customHeight="1" x14ac:dyDescent="0.3">
      <c r="A161" s="139">
        <f t="shared" si="11"/>
        <v>29</v>
      </c>
      <c r="B161" s="139"/>
    </row>
    <row r="162" spans="1:2" ht="15" customHeight="1" x14ac:dyDescent="0.3">
      <c r="A162" s="139">
        <f t="shared" si="11"/>
        <v>30</v>
      </c>
      <c r="B162" s="139"/>
    </row>
    <row r="163" spans="1:2" ht="15" customHeight="1" x14ac:dyDescent="0.3">
      <c r="A163" s="139">
        <f t="shared" si="11"/>
        <v>31</v>
      </c>
      <c r="B163" s="139"/>
    </row>
    <row r="164" spans="1:2" ht="15" customHeight="1" x14ac:dyDescent="0.3"/>
    <row r="165" spans="1:2" ht="15" customHeight="1" x14ac:dyDescent="0.3"/>
    <row r="166" spans="1:2" ht="15" customHeight="1" x14ac:dyDescent="0.3"/>
    <row r="167" spans="1:2" ht="15" customHeight="1" x14ac:dyDescent="0.3"/>
    <row r="168" spans="1:2" ht="15" customHeight="1" x14ac:dyDescent="0.3"/>
    <row r="169" spans="1:2" ht="15" customHeight="1" x14ac:dyDescent="0.3"/>
    <row r="170" spans="1:2" ht="15" customHeight="1" x14ac:dyDescent="0.3"/>
    <row r="171" spans="1:2" ht="15" customHeight="1" x14ac:dyDescent="0.3"/>
    <row r="172" spans="1:2" ht="15" customHeight="1" x14ac:dyDescent="0.3"/>
    <row r="173" spans="1:2" ht="15" customHeight="1" x14ac:dyDescent="0.3"/>
    <row r="174" spans="1:2" ht="15" customHeight="1" x14ac:dyDescent="0.3"/>
    <row r="175" spans="1:2" ht="15" customHeight="1" x14ac:dyDescent="0.3"/>
    <row r="176" spans="1:2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</sheetData>
  <mergeCells count="119">
    <mergeCell ref="C99:L99"/>
    <mergeCell ref="C101:I101"/>
    <mergeCell ref="J101:K101"/>
    <mergeCell ref="C103:I103"/>
    <mergeCell ref="J103:K103"/>
    <mergeCell ref="C96:G96"/>
    <mergeCell ref="J96:K96"/>
    <mergeCell ref="C97:G97"/>
    <mergeCell ref="J97:K97"/>
    <mergeCell ref="C98:G98"/>
    <mergeCell ref="J98:K98"/>
    <mergeCell ref="C89:I89"/>
    <mergeCell ref="C91:I91"/>
    <mergeCell ref="C93:G93"/>
    <mergeCell ref="J93:K93"/>
    <mergeCell ref="C95:G95"/>
    <mergeCell ref="J95:K95"/>
    <mergeCell ref="C80:I80"/>
    <mergeCell ref="C81:I81"/>
    <mergeCell ref="C82:I82"/>
    <mergeCell ref="C85:I85"/>
    <mergeCell ref="J85:K85"/>
    <mergeCell ref="C87:I87"/>
    <mergeCell ref="J87:K87"/>
    <mergeCell ref="C74:I74"/>
    <mergeCell ref="J74:K74"/>
    <mergeCell ref="C75:I75"/>
    <mergeCell ref="J75:K75"/>
    <mergeCell ref="C77:I77"/>
    <mergeCell ref="C79:I79"/>
    <mergeCell ref="C71:I71"/>
    <mergeCell ref="J71:K71"/>
    <mergeCell ref="C72:I72"/>
    <mergeCell ref="J72:K72"/>
    <mergeCell ref="C73:I73"/>
    <mergeCell ref="J73:K73"/>
    <mergeCell ref="C68:I68"/>
    <mergeCell ref="J68:K68"/>
    <mergeCell ref="C69:I69"/>
    <mergeCell ref="J69:K69"/>
    <mergeCell ref="C70:I70"/>
    <mergeCell ref="J70:K70"/>
    <mergeCell ref="J63:K63"/>
    <mergeCell ref="C65:I65"/>
    <mergeCell ref="J65:K65"/>
    <mergeCell ref="C66:I66"/>
    <mergeCell ref="J66:K66"/>
    <mergeCell ref="C67:I67"/>
    <mergeCell ref="J67:K67"/>
    <mergeCell ref="A59:A61"/>
    <mergeCell ref="B59:B61"/>
    <mergeCell ref="C59:G59"/>
    <mergeCell ref="C60:G60"/>
    <mergeCell ref="C61:G61"/>
    <mergeCell ref="C63:I63"/>
    <mergeCell ref="A54:A58"/>
    <mergeCell ref="B54:B58"/>
    <mergeCell ref="C54:I54"/>
    <mergeCell ref="C55:I55"/>
    <mergeCell ref="C56:I56"/>
    <mergeCell ref="C57:I57"/>
    <mergeCell ref="C58:I58"/>
    <mergeCell ref="A49:A53"/>
    <mergeCell ref="B49:B53"/>
    <mergeCell ref="C49:I49"/>
    <mergeCell ref="C50:I50"/>
    <mergeCell ref="C51:I51"/>
    <mergeCell ref="C52:I52"/>
    <mergeCell ref="C53:I53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27:A32"/>
    <mergeCell ref="C27:I27"/>
    <mergeCell ref="C28:I28"/>
    <mergeCell ref="C29:I29"/>
    <mergeCell ref="C30:I30"/>
    <mergeCell ref="C31:I31"/>
    <mergeCell ref="C32:I32"/>
    <mergeCell ref="A21:A26"/>
    <mergeCell ref="C21:I21"/>
    <mergeCell ref="C22:I22"/>
    <mergeCell ref="C23:I23"/>
    <mergeCell ref="C24:I24"/>
    <mergeCell ref="C25:I25"/>
    <mergeCell ref="C26:I26"/>
    <mergeCell ref="A4:B4"/>
    <mergeCell ref="C4:E4"/>
    <mergeCell ref="L4:M4"/>
    <mergeCell ref="N4:O4"/>
    <mergeCell ref="A15:A16"/>
    <mergeCell ref="B15:B16"/>
    <mergeCell ref="A17:A18"/>
    <mergeCell ref="B17:B18"/>
    <mergeCell ref="A19:A20"/>
    <mergeCell ref="B19:B20"/>
    <mergeCell ref="B6:O6"/>
    <mergeCell ref="A7:L7"/>
    <mergeCell ref="M7:O7"/>
    <mergeCell ref="C8:I8"/>
    <mergeCell ref="A10:A14"/>
    <mergeCell ref="B10:B14"/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</mergeCells>
  <phoneticPr fontId="18" type="noConversion"/>
  <dataValidations count="7">
    <dataValidation type="list" allowBlank="1" showInputMessage="1" showErrorMessage="1" sqref="H59:H61">
      <formula1>$B$130:$B$132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C36:C40">
      <formula1>$E$129:$E$132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9"/>
  <sheetViews>
    <sheetView topLeftCell="A79" zoomScale="110" zoomScaleNormal="110" workbookViewId="0">
      <selection activeCell="J40" sqref="J40"/>
    </sheetView>
  </sheetViews>
  <sheetFormatPr defaultColWidth="9.1640625" defaultRowHeight="12" x14ac:dyDescent="0.3"/>
  <cols>
    <col min="1" max="1" width="4.75" style="10" customWidth="1"/>
    <col min="2" max="2" width="19.6640625" style="10" customWidth="1"/>
    <col min="3" max="3" width="14.75" style="10" customWidth="1"/>
    <col min="4" max="9" width="4.25" style="10" customWidth="1"/>
    <col min="10" max="11" width="5.25" style="9" customWidth="1"/>
    <col min="12" max="12" width="5.75" style="9" customWidth="1"/>
    <col min="13" max="13" width="8.6640625" style="10" customWidth="1"/>
    <col min="14" max="14" width="10.75" style="10" customWidth="1"/>
    <col min="15" max="15" width="40.75" style="10" customWidth="1"/>
    <col min="16" max="16384" width="9.1640625" style="10"/>
  </cols>
  <sheetData>
    <row r="1" spans="1:15" s="1" customFormat="1" ht="42.75" customHeight="1" x14ac:dyDescent="0.3">
      <c r="A1" s="254" t="s">
        <v>186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pans="1:15" s="5" customFormat="1" ht="15" customHeight="1" x14ac:dyDescent="0.3">
      <c r="A2" s="255" t="s">
        <v>0</v>
      </c>
      <c r="B2" s="255"/>
      <c r="C2" s="256" t="s">
        <v>172</v>
      </c>
      <c r="D2" s="256"/>
      <c r="E2" s="256"/>
      <c r="F2" s="2" t="s">
        <v>1</v>
      </c>
      <c r="G2" s="3"/>
      <c r="H2" s="3"/>
      <c r="I2" s="257" t="s">
        <v>173</v>
      </c>
      <c r="J2" s="257"/>
      <c r="K2" s="4"/>
      <c r="L2" s="258" t="s">
        <v>2</v>
      </c>
      <c r="M2" s="258"/>
      <c r="N2" s="259" t="s">
        <v>177</v>
      </c>
      <c r="O2" s="260"/>
    </row>
    <row r="3" spans="1:15" s="5" customFormat="1" ht="15" customHeight="1" x14ac:dyDescent="0.3">
      <c r="A3" s="255" t="s">
        <v>3</v>
      </c>
      <c r="B3" s="255"/>
      <c r="C3" s="256" t="s">
        <v>174</v>
      </c>
      <c r="D3" s="256"/>
      <c r="E3" s="256"/>
      <c r="F3" s="2" t="s">
        <v>4</v>
      </c>
      <c r="G3" s="3"/>
      <c r="H3" s="3"/>
      <c r="I3" s="257" t="s">
        <v>205</v>
      </c>
      <c r="J3" s="257"/>
      <c r="K3" s="4"/>
      <c r="L3" s="258" t="s">
        <v>5</v>
      </c>
      <c r="M3" s="258"/>
      <c r="N3" s="259" t="s">
        <v>178</v>
      </c>
      <c r="O3" s="260"/>
    </row>
    <row r="4" spans="1:15" s="5" customFormat="1" ht="15" customHeight="1" x14ac:dyDescent="0.3">
      <c r="A4" s="255" t="s">
        <v>6</v>
      </c>
      <c r="B4" s="255"/>
      <c r="C4" s="256" t="s">
        <v>175</v>
      </c>
      <c r="D4" s="256"/>
      <c r="E4" s="256"/>
      <c r="F4" s="6"/>
      <c r="G4" s="3"/>
      <c r="H4" s="7"/>
      <c r="I4" s="7"/>
      <c r="J4" s="7"/>
      <c r="K4" s="7"/>
      <c r="L4" s="258" t="s">
        <v>7</v>
      </c>
      <c r="M4" s="258"/>
      <c r="N4" s="261">
        <v>43479</v>
      </c>
      <c r="O4" s="260"/>
    </row>
    <row r="5" spans="1:15" ht="10" customHeight="1" thickBot="1" x14ac:dyDescent="0.35">
      <c r="A5" s="8"/>
      <c r="B5" s="8"/>
      <c r="C5" s="8"/>
      <c r="D5" s="8"/>
      <c r="E5" s="8"/>
      <c r="F5" s="8"/>
      <c r="G5" s="8"/>
      <c r="H5" s="8"/>
      <c r="I5" s="8"/>
      <c r="M5" s="8"/>
      <c r="N5" s="8"/>
      <c r="O5" s="8"/>
    </row>
    <row r="6" spans="1:15" ht="48" customHeight="1" thickTop="1" thickBot="1" x14ac:dyDescent="0.35">
      <c r="A6" s="11" t="s">
        <v>8</v>
      </c>
      <c r="B6" s="264" t="s">
        <v>9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5"/>
    </row>
    <row r="7" spans="1:15" ht="16" customHeight="1" x14ac:dyDescent="0.3">
      <c r="A7" s="266" t="s">
        <v>10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 t="s">
        <v>11</v>
      </c>
      <c r="N7" s="267"/>
      <c r="O7" s="268"/>
    </row>
    <row r="8" spans="1:15" ht="16" customHeight="1" x14ac:dyDescent="0.3">
      <c r="A8" s="12" t="s">
        <v>12</v>
      </c>
      <c r="B8" s="183" t="s">
        <v>10</v>
      </c>
      <c r="C8" s="269" t="s">
        <v>13</v>
      </c>
      <c r="D8" s="270"/>
      <c r="E8" s="270"/>
      <c r="F8" s="270"/>
      <c r="G8" s="270"/>
      <c r="H8" s="270"/>
      <c r="I8" s="270"/>
      <c r="J8" s="183" t="s">
        <v>14</v>
      </c>
      <c r="K8" s="183" t="s">
        <v>15</v>
      </c>
      <c r="L8" s="183" t="s">
        <v>16</v>
      </c>
      <c r="M8" s="183" t="s">
        <v>17</v>
      </c>
      <c r="N8" s="183" t="s">
        <v>18</v>
      </c>
      <c r="O8" s="14" t="s">
        <v>19</v>
      </c>
    </row>
    <row r="9" spans="1:15" s="20" customFormat="1" ht="16" customHeight="1" thickBot="1" x14ac:dyDescent="0.35">
      <c r="A9" s="15" t="s">
        <v>20</v>
      </c>
      <c r="B9" s="16" t="s">
        <v>21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</row>
    <row r="10" spans="1:15" ht="16" customHeight="1" thickTop="1" x14ac:dyDescent="0.3">
      <c r="A10" s="271" t="s">
        <v>22</v>
      </c>
      <c r="B10" s="272" t="s">
        <v>182</v>
      </c>
      <c r="C10" s="21" t="s">
        <v>23</v>
      </c>
      <c r="D10" s="22"/>
      <c r="E10" s="21" t="s">
        <v>24</v>
      </c>
      <c r="F10" s="22"/>
      <c r="G10" s="21" t="s">
        <v>25</v>
      </c>
      <c r="H10" s="22"/>
      <c r="I10" s="21" t="s">
        <v>26</v>
      </c>
      <c r="J10" s="23"/>
      <c r="K10" s="21">
        <v>1</v>
      </c>
      <c r="L10" s="24" t="s">
        <v>27</v>
      </c>
      <c r="M10" s="159"/>
      <c r="N10" s="184">
        <f>J10*K10*M10</f>
        <v>0</v>
      </c>
      <c r="O10" s="25"/>
    </row>
    <row r="11" spans="1:15" ht="16" customHeight="1" x14ac:dyDescent="0.3">
      <c r="A11" s="262"/>
      <c r="B11" s="273"/>
      <c r="C11" s="26" t="s">
        <v>28</v>
      </c>
      <c r="D11" s="27"/>
      <c r="E11" s="26" t="s">
        <v>24</v>
      </c>
      <c r="F11" s="27"/>
      <c r="G11" s="26" t="s">
        <v>25</v>
      </c>
      <c r="H11" s="27"/>
      <c r="I11" s="26" t="s">
        <v>26</v>
      </c>
      <c r="J11" s="28"/>
      <c r="K11" s="26">
        <v>1</v>
      </c>
      <c r="L11" s="29" t="s">
        <v>27</v>
      </c>
      <c r="M11" s="160"/>
      <c r="N11" s="185">
        <f t="shared" ref="N11:N14" si="0">J11*K11*M11</f>
        <v>0</v>
      </c>
      <c r="O11" s="31"/>
    </row>
    <row r="12" spans="1:15" ht="16" customHeight="1" x14ac:dyDescent="0.3">
      <c r="A12" s="262"/>
      <c r="B12" s="273"/>
      <c r="C12" s="26" t="s">
        <v>23</v>
      </c>
      <c r="D12" s="27"/>
      <c r="E12" s="26" t="s">
        <v>24</v>
      </c>
      <c r="F12" s="27"/>
      <c r="G12" s="26" t="s">
        <v>25</v>
      </c>
      <c r="H12" s="27"/>
      <c r="I12" s="26" t="s">
        <v>26</v>
      </c>
      <c r="J12" s="146"/>
      <c r="K12" s="26">
        <v>1</v>
      </c>
      <c r="L12" s="29" t="s">
        <v>27</v>
      </c>
      <c r="M12" s="160"/>
      <c r="N12" s="185">
        <f t="shared" si="0"/>
        <v>0</v>
      </c>
      <c r="O12" s="31" t="s">
        <v>200</v>
      </c>
    </row>
    <row r="13" spans="1:15" ht="16" customHeight="1" x14ac:dyDescent="0.3">
      <c r="A13" s="262"/>
      <c r="B13" s="273"/>
      <c r="C13" s="26" t="s">
        <v>28</v>
      </c>
      <c r="D13" s="27"/>
      <c r="E13" s="26" t="s">
        <v>24</v>
      </c>
      <c r="F13" s="27"/>
      <c r="G13" s="26" t="s">
        <v>25</v>
      </c>
      <c r="H13" s="27"/>
      <c r="I13" s="26" t="s">
        <v>26</v>
      </c>
      <c r="J13" s="28"/>
      <c r="K13" s="26">
        <v>1</v>
      </c>
      <c r="L13" s="29" t="s">
        <v>27</v>
      </c>
      <c r="M13" s="160"/>
      <c r="N13" s="185">
        <f t="shared" si="0"/>
        <v>0</v>
      </c>
      <c r="O13" s="31"/>
    </row>
    <row r="14" spans="1:15" ht="16" customHeight="1" x14ac:dyDescent="0.3">
      <c r="A14" s="262"/>
      <c r="B14" s="273"/>
      <c r="C14" s="26" t="s">
        <v>29</v>
      </c>
      <c r="D14" s="27"/>
      <c r="E14" s="26" t="s">
        <v>24</v>
      </c>
      <c r="F14" s="27"/>
      <c r="G14" s="26" t="s">
        <v>25</v>
      </c>
      <c r="H14" s="27"/>
      <c r="I14" s="26" t="s">
        <v>26</v>
      </c>
      <c r="J14" s="28"/>
      <c r="K14" s="26"/>
      <c r="L14" s="29" t="s">
        <v>27</v>
      </c>
      <c r="M14" s="160"/>
      <c r="N14" s="185">
        <f t="shared" si="0"/>
        <v>0</v>
      </c>
      <c r="O14" s="31"/>
    </row>
    <row r="15" spans="1:15" ht="16" customHeight="1" x14ac:dyDescent="0.3">
      <c r="A15" s="262" t="s">
        <v>30</v>
      </c>
      <c r="B15" s="263" t="s">
        <v>31</v>
      </c>
      <c r="C15" s="26" t="s">
        <v>23</v>
      </c>
      <c r="D15" s="27"/>
      <c r="E15" s="26" t="s">
        <v>24</v>
      </c>
      <c r="F15" s="27"/>
      <c r="G15" s="26" t="s">
        <v>25</v>
      </c>
      <c r="H15" s="27"/>
      <c r="I15" s="26" t="s">
        <v>26</v>
      </c>
      <c r="J15" s="28"/>
      <c r="K15" s="26"/>
      <c r="L15" s="29" t="s">
        <v>27</v>
      </c>
      <c r="M15" s="160"/>
      <c r="N15" s="185">
        <f>J15*K15*M15</f>
        <v>0</v>
      </c>
      <c r="O15" s="31"/>
    </row>
    <row r="16" spans="1:15" ht="16" customHeight="1" x14ac:dyDescent="0.3">
      <c r="A16" s="262"/>
      <c r="B16" s="263"/>
      <c r="C16" s="26" t="s">
        <v>28</v>
      </c>
      <c r="D16" s="27"/>
      <c r="E16" s="26" t="s">
        <v>24</v>
      </c>
      <c r="F16" s="27"/>
      <c r="G16" s="26" t="s">
        <v>25</v>
      </c>
      <c r="H16" s="27"/>
      <c r="I16" s="26" t="s">
        <v>26</v>
      </c>
      <c r="J16" s="28"/>
      <c r="K16" s="26"/>
      <c r="L16" s="29" t="s">
        <v>27</v>
      </c>
      <c r="M16" s="160"/>
      <c r="N16" s="185">
        <f t="shared" ref="N16" si="1">J16*K16*M16</f>
        <v>0</v>
      </c>
      <c r="O16" s="31"/>
    </row>
    <row r="17" spans="1:15" ht="16" customHeight="1" x14ac:dyDescent="0.3">
      <c r="A17" s="262" t="s">
        <v>32</v>
      </c>
      <c r="B17" s="263" t="s">
        <v>33</v>
      </c>
      <c r="C17" s="26" t="s">
        <v>23</v>
      </c>
      <c r="D17" s="27"/>
      <c r="E17" s="26" t="s">
        <v>24</v>
      </c>
      <c r="F17" s="27"/>
      <c r="G17" s="26" t="s">
        <v>25</v>
      </c>
      <c r="H17" s="27"/>
      <c r="I17" s="26" t="s">
        <v>26</v>
      </c>
      <c r="J17" s="28"/>
      <c r="K17" s="26"/>
      <c r="L17" s="29" t="s">
        <v>27</v>
      </c>
      <c r="M17" s="160"/>
      <c r="N17" s="185">
        <f>J17*K17*M17</f>
        <v>0</v>
      </c>
      <c r="O17" s="31"/>
    </row>
    <row r="18" spans="1:15" ht="16" customHeight="1" x14ac:dyDescent="0.3">
      <c r="A18" s="262"/>
      <c r="B18" s="263"/>
      <c r="C18" s="26" t="s">
        <v>28</v>
      </c>
      <c r="D18" s="27"/>
      <c r="E18" s="26" t="s">
        <v>24</v>
      </c>
      <c r="F18" s="27"/>
      <c r="G18" s="26" t="s">
        <v>25</v>
      </c>
      <c r="H18" s="27"/>
      <c r="I18" s="26" t="s">
        <v>26</v>
      </c>
      <c r="J18" s="28"/>
      <c r="K18" s="26"/>
      <c r="L18" s="29" t="s">
        <v>27</v>
      </c>
      <c r="M18" s="160"/>
      <c r="N18" s="185">
        <f t="shared" ref="N18" si="2">J18*K18*M18</f>
        <v>0</v>
      </c>
      <c r="O18" s="31"/>
    </row>
    <row r="19" spans="1:15" ht="16" customHeight="1" x14ac:dyDescent="0.3">
      <c r="A19" s="262" t="s">
        <v>34</v>
      </c>
      <c r="B19" s="263" t="s">
        <v>35</v>
      </c>
      <c r="C19" s="26" t="s">
        <v>23</v>
      </c>
      <c r="D19" s="27"/>
      <c r="E19" s="26" t="s">
        <v>24</v>
      </c>
      <c r="F19" s="27"/>
      <c r="G19" s="26" t="s">
        <v>25</v>
      </c>
      <c r="H19" s="27"/>
      <c r="I19" s="26" t="s">
        <v>26</v>
      </c>
      <c r="J19" s="28"/>
      <c r="K19" s="26"/>
      <c r="L19" s="29" t="s">
        <v>27</v>
      </c>
      <c r="M19" s="160"/>
      <c r="N19" s="185">
        <f>J19*K19*M19</f>
        <v>0</v>
      </c>
      <c r="O19" s="31"/>
    </row>
    <row r="20" spans="1:15" ht="16" customHeight="1" x14ac:dyDescent="0.3">
      <c r="A20" s="262"/>
      <c r="B20" s="263"/>
      <c r="C20" s="26" t="s">
        <v>28</v>
      </c>
      <c r="D20" s="27"/>
      <c r="E20" s="26" t="s">
        <v>24</v>
      </c>
      <c r="F20" s="27"/>
      <c r="G20" s="26" t="s">
        <v>25</v>
      </c>
      <c r="H20" s="27"/>
      <c r="I20" s="26" t="s">
        <v>26</v>
      </c>
      <c r="J20" s="28"/>
      <c r="K20" s="26"/>
      <c r="L20" s="29" t="s">
        <v>27</v>
      </c>
      <c r="M20" s="160"/>
      <c r="N20" s="185">
        <f t="shared" ref="N20:N32" si="3">J20*K20*M20</f>
        <v>0</v>
      </c>
      <c r="O20" s="31"/>
    </row>
    <row r="21" spans="1:15" ht="16" customHeight="1" x14ac:dyDescent="0.3">
      <c r="A21" s="262" t="s">
        <v>36</v>
      </c>
      <c r="B21" s="32" t="s">
        <v>37</v>
      </c>
      <c r="C21" s="275" t="s">
        <v>38</v>
      </c>
      <c r="D21" s="275"/>
      <c r="E21" s="275"/>
      <c r="F21" s="275"/>
      <c r="G21" s="275"/>
      <c r="H21" s="275"/>
      <c r="I21" s="275"/>
      <c r="J21" s="27"/>
      <c r="K21" s="27"/>
      <c r="L21" s="33" t="s">
        <v>39</v>
      </c>
      <c r="M21" s="160"/>
      <c r="N21" s="185">
        <f t="shared" si="3"/>
        <v>0</v>
      </c>
      <c r="O21" s="143" t="s">
        <v>183</v>
      </c>
    </row>
    <row r="22" spans="1:15" ht="16" customHeight="1" x14ac:dyDescent="0.3">
      <c r="A22" s="262"/>
      <c r="B22" s="32" t="s">
        <v>40</v>
      </c>
      <c r="C22" s="276" t="s">
        <v>41</v>
      </c>
      <c r="D22" s="276"/>
      <c r="E22" s="276"/>
      <c r="F22" s="276"/>
      <c r="G22" s="276"/>
      <c r="H22" s="276"/>
      <c r="I22" s="276"/>
      <c r="J22" s="27"/>
      <c r="K22" s="27"/>
      <c r="L22" s="33" t="s">
        <v>42</v>
      </c>
      <c r="M22" s="160"/>
      <c r="N22" s="185">
        <f t="shared" si="3"/>
        <v>0</v>
      </c>
      <c r="O22" s="143" t="s">
        <v>184</v>
      </c>
    </row>
    <row r="23" spans="1:15" ht="16" customHeight="1" x14ac:dyDescent="0.3">
      <c r="A23" s="262"/>
      <c r="B23" s="32" t="s">
        <v>43</v>
      </c>
      <c r="C23" s="276"/>
      <c r="D23" s="276"/>
      <c r="E23" s="276"/>
      <c r="F23" s="276"/>
      <c r="G23" s="276"/>
      <c r="H23" s="276"/>
      <c r="I23" s="276"/>
      <c r="J23" s="27"/>
      <c r="K23" s="27"/>
      <c r="L23" s="144" t="s">
        <v>179</v>
      </c>
      <c r="M23" s="161"/>
      <c r="N23" s="185">
        <f t="shared" si="3"/>
        <v>0</v>
      </c>
      <c r="O23" s="34"/>
    </row>
    <row r="24" spans="1:15" ht="16" customHeight="1" x14ac:dyDescent="0.3">
      <c r="A24" s="262"/>
      <c r="B24" s="32" t="s">
        <v>45</v>
      </c>
      <c r="C24" s="276" t="s">
        <v>46</v>
      </c>
      <c r="D24" s="276"/>
      <c r="E24" s="276"/>
      <c r="F24" s="276"/>
      <c r="G24" s="276"/>
      <c r="H24" s="276"/>
      <c r="I24" s="276"/>
      <c r="J24" s="27"/>
      <c r="K24" s="27"/>
      <c r="L24" s="33" t="s">
        <v>47</v>
      </c>
      <c r="M24" s="160"/>
      <c r="N24" s="185">
        <f t="shared" si="3"/>
        <v>0</v>
      </c>
      <c r="O24" s="34"/>
    </row>
    <row r="25" spans="1:15" ht="16" customHeight="1" x14ac:dyDescent="0.3">
      <c r="A25" s="262"/>
      <c r="B25" s="35" t="s">
        <v>48</v>
      </c>
      <c r="C25" s="276" t="s">
        <v>49</v>
      </c>
      <c r="D25" s="276"/>
      <c r="E25" s="276"/>
      <c r="F25" s="276"/>
      <c r="G25" s="276"/>
      <c r="H25" s="276"/>
      <c r="I25" s="276"/>
      <c r="J25" s="27"/>
      <c r="K25" s="27"/>
      <c r="L25" s="33" t="s">
        <v>42</v>
      </c>
      <c r="M25" s="160"/>
      <c r="N25" s="185">
        <f t="shared" si="3"/>
        <v>0</v>
      </c>
      <c r="O25" s="34"/>
    </row>
    <row r="26" spans="1:15" ht="16" customHeight="1" x14ac:dyDescent="0.3">
      <c r="A26" s="262"/>
      <c r="B26" s="35" t="s">
        <v>50</v>
      </c>
      <c r="C26" s="276" t="s">
        <v>51</v>
      </c>
      <c r="D26" s="276"/>
      <c r="E26" s="276"/>
      <c r="F26" s="276"/>
      <c r="G26" s="276"/>
      <c r="H26" s="276"/>
      <c r="I26" s="276"/>
      <c r="J26" s="27"/>
      <c r="K26" s="27"/>
      <c r="L26" s="33"/>
      <c r="M26" s="160"/>
      <c r="N26" s="185">
        <f t="shared" si="3"/>
        <v>0</v>
      </c>
      <c r="O26" s="34"/>
    </row>
    <row r="27" spans="1:15" ht="16" customHeight="1" x14ac:dyDescent="0.3">
      <c r="A27" s="262" t="s">
        <v>52</v>
      </c>
      <c r="B27" s="32" t="s">
        <v>53</v>
      </c>
      <c r="C27" s="275" t="s">
        <v>38</v>
      </c>
      <c r="D27" s="275"/>
      <c r="E27" s="275"/>
      <c r="F27" s="275"/>
      <c r="G27" s="275"/>
      <c r="H27" s="275"/>
      <c r="I27" s="275"/>
      <c r="J27" s="27"/>
      <c r="K27" s="27"/>
      <c r="L27" s="33" t="s">
        <v>39</v>
      </c>
      <c r="M27" s="160"/>
      <c r="N27" s="185">
        <f t="shared" si="3"/>
        <v>0</v>
      </c>
      <c r="O27" s="34"/>
    </row>
    <row r="28" spans="1:15" ht="16" customHeight="1" x14ac:dyDescent="0.3">
      <c r="A28" s="262"/>
      <c r="B28" s="32" t="s">
        <v>40</v>
      </c>
      <c r="C28" s="276" t="s">
        <v>41</v>
      </c>
      <c r="D28" s="276"/>
      <c r="E28" s="276"/>
      <c r="F28" s="276"/>
      <c r="G28" s="276"/>
      <c r="H28" s="276"/>
      <c r="I28" s="276"/>
      <c r="J28" s="27"/>
      <c r="K28" s="27"/>
      <c r="L28" s="33" t="s">
        <v>42</v>
      </c>
      <c r="M28" s="160"/>
      <c r="N28" s="185">
        <f t="shared" si="3"/>
        <v>0</v>
      </c>
      <c r="O28" s="34"/>
    </row>
    <row r="29" spans="1:15" ht="16" customHeight="1" x14ac:dyDescent="0.3">
      <c r="A29" s="262"/>
      <c r="B29" s="32" t="s">
        <v>43</v>
      </c>
      <c r="C29" s="276"/>
      <c r="D29" s="276"/>
      <c r="E29" s="276"/>
      <c r="F29" s="276"/>
      <c r="G29" s="276"/>
      <c r="H29" s="276"/>
      <c r="I29" s="276"/>
      <c r="J29" s="27"/>
      <c r="K29" s="27"/>
      <c r="L29" s="33" t="s">
        <v>44</v>
      </c>
      <c r="M29" s="160"/>
      <c r="N29" s="185">
        <f t="shared" si="3"/>
        <v>0</v>
      </c>
      <c r="O29" s="34"/>
    </row>
    <row r="30" spans="1:15" ht="16" customHeight="1" x14ac:dyDescent="0.3">
      <c r="A30" s="262"/>
      <c r="B30" s="32" t="s">
        <v>45</v>
      </c>
      <c r="C30" s="276" t="s">
        <v>54</v>
      </c>
      <c r="D30" s="276"/>
      <c r="E30" s="276"/>
      <c r="F30" s="276"/>
      <c r="G30" s="276"/>
      <c r="H30" s="276"/>
      <c r="I30" s="276"/>
      <c r="J30" s="27"/>
      <c r="K30" s="27"/>
      <c r="L30" s="33" t="s">
        <v>47</v>
      </c>
      <c r="M30" s="160"/>
      <c r="N30" s="185">
        <f t="shared" si="3"/>
        <v>0</v>
      </c>
      <c r="O30" s="34"/>
    </row>
    <row r="31" spans="1:15" ht="16" customHeight="1" x14ac:dyDescent="0.3">
      <c r="A31" s="262"/>
      <c r="B31" s="35" t="s">
        <v>48</v>
      </c>
      <c r="C31" s="276" t="s">
        <v>49</v>
      </c>
      <c r="D31" s="276"/>
      <c r="E31" s="276"/>
      <c r="F31" s="276"/>
      <c r="G31" s="276"/>
      <c r="H31" s="276"/>
      <c r="I31" s="276"/>
      <c r="J31" s="27"/>
      <c r="K31" s="27"/>
      <c r="L31" s="33" t="s">
        <v>42</v>
      </c>
      <c r="M31" s="160"/>
      <c r="N31" s="185">
        <f t="shared" si="3"/>
        <v>0</v>
      </c>
      <c r="O31" s="34"/>
    </row>
    <row r="32" spans="1:15" ht="16" customHeight="1" x14ac:dyDescent="0.3">
      <c r="A32" s="274"/>
      <c r="B32" s="36" t="s">
        <v>50</v>
      </c>
      <c r="C32" s="277" t="s">
        <v>51</v>
      </c>
      <c r="D32" s="277"/>
      <c r="E32" s="277"/>
      <c r="F32" s="277"/>
      <c r="G32" s="277"/>
      <c r="H32" s="277"/>
      <c r="I32" s="277"/>
      <c r="J32" s="37"/>
      <c r="K32" s="37"/>
      <c r="L32" s="33" t="s">
        <v>39</v>
      </c>
      <c r="M32" s="162"/>
      <c r="N32" s="185">
        <f t="shared" si="3"/>
        <v>0</v>
      </c>
      <c r="O32" s="38" t="s">
        <v>185</v>
      </c>
    </row>
    <row r="33" spans="1:15" ht="16" customHeight="1" thickBot="1" x14ac:dyDescent="0.35">
      <c r="A33" s="39" t="s">
        <v>55</v>
      </c>
      <c r="B33" s="40"/>
      <c r="C33" s="40"/>
      <c r="D33" s="40"/>
      <c r="E33" s="40"/>
      <c r="F33" s="40"/>
      <c r="G33" s="40"/>
      <c r="H33" s="40"/>
      <c r="I33" s="40"/>
      <c r="J33" s="41"/>
      <c r="K33" s="41"/>
      <c r="L33" s="41"/>
      <c r="M33" s="42"/>
      <c r="N33" s="156">
        <f>SUM(N10:N32)</f>
        <v>0</v>
      </c>
      <c r="O33" s="43"/>
    </row>
    <row r="34" spans="1:15" ht="16" customHeight="1" x14ac:dyDescent="0.3">
      <c r="A34" s="44" t="s">
        <v>12</v>
      </c>
      <c r="B34" s="182" t="s">
        <v>10</v>
      </c>
      <c r="C34" s="291" t="s">
        <v>13</v>
      </c>
      <c r="D34" s="292"/>
      <c r="E34" s="292"/>
      <c r="F34" s="292"/>
      <c r="G34" s="292"/>
      <c r="H34" s="292"/>
      <c r="I34" s="292"/>
      <c r="J34" s="182" t="s">
        <v>56</v>
      </c>
      <c r="K34" s="182" t="s">
        <v>57</v>
      </c>
      <c r="L34" s="46" t="s">
        <v>16</v>
      </c>
      <c r="M34" s="47" t="s">
        <v>17</v>
      </c>
      <c r="N34" s="148" t="s">
        <v>58</v>
      </c>
      <c r="O34" s="48" t="s">
        <v>19</v>
      </c>
    </row>
    <row r="35" spans="1:15" ht="16" customHeight="1" x14ac:dyDescent="0.3">
      <c r="A35" s="49" t="s">
        <v>59</v>
      </c>
      <c r="B35" s="50" t="s">
        <v>60</v>
      </c>
      <c r="C35" s="50"/>
      <c r="D35" s="50"/>
      <c r="E35" s="50"/>
      <c r="F35" s="50"/>
      <c r="G35" s="50"/>
      <c r="H35" s="50"/>
      <c r="I35" s="50"/>
      <c r="J35" s="51"/>
      <c r="K35" s="51"/>
      <c r="L35" s="51"/>
      <c r="M35" s="52"/>
      <c r="N35" s="149"/>
      <c r="O35" s="53"/>
    </row>
    <row r="36" spans="1:15" ht="16" customHeight="1" x14ac:dyDescent="0.3">
      <c r="A36" s="54" t="s">
        <v>61</v>
      </c>
      <c r="B36" s="179" t="s">
        <v>62</v>
      </c>
      <c r="C36" s="56"/>
      <c r="D36" s="57">
        <v>3</v>
      </c>
      <c r="E36" s="58" t="s">
        <v>24</v>
      </c>
      <c r="F36" s="57">
        <v>8</v>
      </c>
      <c r="G36" s="58" t="s">
        <v>25</v>
      </c>
      <c r="H36" s="22" t="s">
        <v>26</v>
      </c>
      <c r="I36" s="58" t="s">
        <v>63</v>
      </c>
      <c r="J36" s="59">
        <v>0</v>
      </c>
      <c r="K36" s="59">
        <v>1</v>
      </c>
      <c r="L36" s="60" t="s">
        <v>64</v>
      </c>
      <c r="M36" s="163">
        <v>300</v>
      </c>
      <c r="N36" s="185">
        <f>J36*K36*M36</f>
        <v>0</v>
      </c>
      <c r="O36" s="145" t="s">
        <v>180</v>
      </c>
    </row>
    <row r="37" spans="1:15" ht="16" customHeight="1" x14ac:dyDescent="0.3">
      <c r="A37" s="177" t="s">
        <v>65</v>
      </c>
      <c r="B37" s="63" t="s">
        <v>62</v>
      </c>
      <c r="C37" s="64"/>
      <c r="D37" s="27">
        <v>3</v>
      </c>
      <c r="E37" s="26" t="s">
        <v>24</v>
      </c>
      <c r="F37" s="27">
        <v>9</v>
      </c>
      <c r="G37" s="26" t="s">
        <v>25</v>
      </c>
      <c r="H37" s="22" t="s">
        <v>66</v>
      </c>
      <c r="I37" s="26" t="s">
        <v>63</v>
      </c>
      <c r="J37" s="174">
        <v>0</v>
      </c>
      <c r="K37" s="174">
        <v>1</v>
      </c>
      <c r="L37" s="29" t="s">
        <v>64</v>
      </c>
      <c r="M37" s="164">
        <v>200</v>
      </c>
      <c r="N37" s="185">
        <f t="shared" ref="N37:N40" si="4">J37*K37*M37</f>
        <v>0</v>
      </c>
      <c r="O37" s="142" t="s">
        <v>181</v>
      </c>
    </row>
    <row r="38" spans="1:15" ht="16" customHeight="1" x14ac:dyDescent="0.3">
      <c r="A38" s="177" t="s">
        <v>67</v>
      </c>
      <c r="B38" s="63" t="s">
        <v>62</v>
      </c>
      <c r="C38" s="64" t="s">
        <v>171</v>
      </c>
      <c r="D38" s="27">
        <v>3</v>
      </c>
      <c r="E38" s="26" t="s">
        <v>24</v>
      </c>
      <c r="F38" s="27">
        <v>8</v>
      </c>
      <c r="G38" s="26" t="s">
        <v>25</v>
      </c>
      <c r="H38" s="22" t="s">
        <v>26</v>
      </c>
      <c r="I38" s="26" t="s">
        <v>63</v>
      </c>
      <c r="J38" s="174"/>
      <c r="K38" s="174">
        <v>1</v>
      </c>
      <c r="L38" s="29" t="s">
        <v>64</v>
      </c>
      <c r="M38" s="158"/>
      <c r="N38" s="185">
        <f t="shared" si="4"/>
        <v>0</v>
      </c>
      <c r="O38" s="34"/>
    </row>
    <row r="39" spans="1:15" ht="16" customHeight="1" x14ac:dyDescent="0.3">
      <c r="A39" s="177" t="s">
        <v>68</v>
      </c>
      <c r="B39" s="63" t="s">
        <v>62</v>
      </c>
      <c r="C39" s="64"/>
      <c r="D39" s="27"/>
      <c r="E39" s="26" t="s">
        <v>24</v>
      </c>
      <c r="F39" s="27"/>
      <c r="G39" s="26" t="s">
        <v>25</v>
      </c>
      <c r="H39" s="22"/>
      <c r="I39" s="26" t="s">
        <v>63</v>
      </c>
      <c r="J39" s="174"/>
      <c r="K39" s="174">
        <v>1</v>
      </c>
      <c r="L39" s="29" t="s">
        <v>64</v>
      </c>
      <c r="M39" s="157"/>
      <c r="N39" s="185">
        <f t="shared" si="4"/>
        <v>0</v>
      </c>
      <c r="O39" s="34" t="s">
        <v>202</v>
      </c>
    </row>
    <row r="40" spans="1:15" ht="16" customHeight="1" x14ac:dyDescent="0.3">
      <c r="A40" s="181" t="s">
        <v>69</v>
      </c>
      <c r="B40" s="180" t="s">
        <v>62</v>
      </c>
      <c r="C40" s="68"/>
      <c r="D40" s="69">
        <v>3</v>
      </c>
      <c r="E40" s="70" t="s">
        <v>24</v>
      </c>
      <c r="F40" s="71">
        <v>8</v>
      </c>
      <c r="G40" s="70" t="s">
        <v>25</v>
      </c>
      <c r="H40" s="22" t="s">
        <v>26</v>
      </c>
      <c r="I40" s="70" t="s">
        <v>63</v>
      </c>
      <c r="J40" s="72"/>
      <c r="K40" s="72">
        <v>1</v>
      </c>
      <c r="L40" s="73" t="s">
        <v>64</v>
      </c>
      <c r="M40" s="165"/>
      <c r="N40" s="185">
        <f t="shared" si="4"/>
        <v>0</v>
      </c>
      <c r="O40" s="74" t="s">
        <v>188</v>
      </c>
    </row>
    <row r="41" spans="1:15" ht="16" customHeight="1" thickBot="1" x14ac:dyDescent="0.35">
      <c r="A41" s="75" t="s">
        <v>55</v>
      </c>
      <c r="B41" s="76"/>
      <c r="C41" s="76"/>
      <c r="D41" s="76"/>
      <c r="E41" s="76"/>
      <c r="F41" s="76"/>
      <c r="G41" s="76"/>
      <c r="H41" s="76"/>
      <c r="I41" s="76"/>
      <c r="J41" s="77"/>
      <c r="K41" s="77"/>
      <c r="L41" s="77"/>
      <c r="M41" s="78"/>
      <c r="N41" s="156">
        <f>SUM(N36:N40)</f>
        <v>0</v>
      </c>
      <c r="O41" s="79"/>
    </row>
    <row r="42" spans="1:15" ht="16" customHeight="1" x14ac:dyDescent="0.3">
      <c r="A42" s="80" t="s">
        <v>12</v>
      </c>
      <c r="B42" s="172" t="s">
        <v>10</v>
      </c>
      <c r="C42" s="293" t="s">
        <v>13</v>
      </c>
      <c r="D42" s="267"/>
      <c r="E42" s="267"/>
      <c r="F42" s="267"/>
      <c r="G42" s="267"/>
      <c r="H42" s="267"/>
      <c r="I42" s="267"/>
      <c r="J42" s="172" t="s">
        <v>56</v>
      </c>
      <c r="K42" s="172" t="s">
        <v>70</v>
      </c>
      <c r="L42" s="173" t="s">
        <v>16</v>
      </c>
      <c r="M42" s="83" t="s">
        <v>17</v>
      </c>
      <c r="N42" s="151" t="s">
        <v>58</v>
      </c>
      <c r="O42" s="84" t="s">
        <v>19</v>
      </c>
    </row>
    <row r="43" spans="1:15" ht="16" customHeight="1" x14ac:dyDescent="0.3">
      <c r="A43" s="85" t="s">
        <v>71</v>
      </c>
      <c r="B43" s="86" t="s">
        <v>72</v>
      </c>
      <c r="C43" s="86"/>
      <c r="D43" s="86"/>
      <c r="E43" s="86"/>
      <c r="F43" s="86"/>
      <c r="G43" s="86"/>
      <c r="H43" s="86"/>
      <c r="I43" s="86"/>
      <c r="J43" s="87"/>
      <c r="K43" s="87"/>
      <c r="L43" s="87"/>
      <c r="M43" s="88"/>
      <c r="N43" s="152"/>
      <c r="O43" s="89"/>
    </row>
    <row r="44" spans="1:15" ht="16" customHeight="1" x14ac:dyDescent="0.3">
      <c r="A44" s="278" t="s">
        <v>73</v>
      </c>
      <c r="B44" s="280" t="s">
        <v>74</v>
      </c>
      <c r="C44" s="282" t="s">
        <v>75</v>
      </c>
      <c r="D44" s="283"/>
      <c r="E44" s="283"/>
      <c r="F44" s="283"/>
      <c r="G44" s="283"/>
      <c r="H44" s="283"/>
      <c r="I44" s="284"/>
      <c r="J44" s="90"/>
      <c r="K44" s="91">
        <v>1</v>
      </c>
      <c r="L44" s="92" t="s">
        <v>76</v>
      </c>
      <c r="M44" s="166"/>
      <c r="N44" s="185">
        <f>J44*K44*M44</f>
        <v>0</v>
      </c>
      <c r="O44" s="93" t="s">
        <v>77</v>
      </c>
    </row>
    <row r="45" spans="1:15" ht="16" customHeight="1" x14ac:dyDescent="0.3">
      <c r="A45" s="278"/>
      <c r="B45" s="280"/>
      <c r="C45" s="285" t="s">
        <v>78</v>
      </c>
      <c r="D45" s="286"/>
      <c r="E45" s="286"/>
      <c r="F45" s="286"/>
      <c r="G45" s="286"/>
      <c r="H45" s="286"/>
      <c r="I45" s="287"/>
      <c r="J45" s="174"/>
      <c r="K45" s="174">
        <v>1</v>
      </c>
      <c r="L45" s="94" t="s">
        <v>76</v>
      </c>
      <c r="M45" s="160"/>
      <c r="N45" s="185">
        <f t="shared" ref="N45:N48" si="5">J45*K45*M45</f>
        <v>0</v>
      </c>
      <c r="O45" s="93" t="s">
        <v>77</v>
      </c>
    </row>
    <row r="46" spans="1:15" ht="16" customHeight="1" x14ac:dyDescent="0.3">
      <c r="A46" s="278"/>
      <c r="B46" s="280"/>
      <c r="C46" s="285" t="s">
        <v>79</v>
      </c>
      <c r="D46" s="286"/>
      <c r="E46" s="286"/>
      <c r="F46" s="286"/>
      <c r="G46" s="286"/>
      <c r="H46" s="286"/>
      <c r="I46" s="287"/>
      <c r="J46" s="174"/>
      <c r="K46" s="174"/>
      <c r="L46" s="94" t="s">
        <v>76</v>
      </c>
      <c r="M46" s="160"/>
      <c r="N46" s="185">
        <f t="shared" si="5"/>
        <v>0</v>
      </c>
      <c r="O46" s="34"/>
    </row>
    <row r="47" spans="1:15" ht="16" customHeight="1" x14ac:dyDescent="0.3">
      <c r="A47" s="278"/>
      <c r="B47" s="280"/>
      <c r="C47" s="285" t="s">
        <v>195</v>
      </c>
      <c r="D47" s="286"/>
      <c r="E47" s="286"/>
      <c r="F47" s="286"/>
      <c r="G47" s="286"/>
      <c r="H47" s="286"/>
      <c r="I47" s="287"/>
      <c r="J47" s="174"/>
      <c r="K47" s="174">
        <v>1</v>
      </c>
      <c r="L47" s="94" t="s">
        <v>84</v>
      </c>
      <c r="M47" s="160"/>
      <c r="N47" s="185">
        <f t="shared" si="5"/>
        <v>0</v>
      </c>
      <c r="O47" s="34" t="s">
        <v>197</v>
      </c>
    </row>
    <row r="48" spans="1:15" ht="16" customHeight="1" x14ac:dyDescent="0.3">
      <c r="A48" s="279"/>
      <c r="B48" s="281"/>
      <c r="C48" s="288" t="s">
        <v>194</v>
      </c>
      <c r="D48" s="289"/>
      <c r="E48" s="289"/>
      <c r="F48" s="289"/>
      <c r="G48" s="289"/>
      <c r="H48" s="289"/>
      <c r="I48" s="290"/>
      <c r="J48" s="95"/>
      <c r="K48" s="72">
        <v>1</v>
      </c>
      <c r="L48" s="96" t="s">
        <v>84</v>
      </c>
      <c r="M48" s="167"/>
      <c r="N48" s="185">
        <f t="shared" si="5"/>
        <v>0</v>
      </c>
      <c r="O48" s="74" t="s">
        <v>193</v>
      </c>
    </row>
    <row r="49" spans="1:15" ht="16" customHeight="1" x14ac:dyDescent="0.3">
      <c r="A49" s="278" t="s">
        <v>82</v>
      </c>
      <c r="B49" s="280" t="s">
        <v>83</v>
      </c>
      <c r="C49" s="282" t="s">
        <v>75</v>
      </c>
      <c r="D49" s="283"/>
      <c r="E49" s="283"/>
      <c r="F49" s="283"/>
      <c r="G49" s="283"/>
      <c r="H49" s="283"/>
      <c r="I49" s="284"/>
      <c r="J49" s="90"/>
      <c r="K49" s="91"/>
      <c r="L49" s="97" t="s">
        <v>84</v>
      </c>
      <c r="M49" s="166"/>
      <c r="N49" s="185">
        <f>J49*K49*M49</f>
        <v>0</v>
      </c>
      <c r="O49" s="93"/>
    </row>
    <row r="50" spans="1:15" ht="16" customHeight="1" x14ac:dyDescent="0.3">
      <c r="A50" s="278"/>
      <c r="B50" s="280"/>
      <c r="C50" s="285" t="s">
        <v>78</v>
      </c>
      <c r="D50" s="286"/>
      <c r="E50" s="286"/>
      <c r="F50" s="286"/>
      <c r="G50" s="286"/>
      <c r="H50" s="286"/>
      <c r="I50" s="287"/>
      <c r="J50" s="174"/>
      <c r="K50" s="174"/>
      <c r="L50" s="94" t="s">
        <v>84</v>
      </c>
      <c r="M50" s="160"/>
      <c r="N50" s="185">
        <f t="shared" ref="N50:N53" si="6">J50*K50*M50</f>
        <v>0</v>
      </c>
      <c r="O50" s="34"/>
    </row>
    <row r="51" spans="1:15" ht="16" customHeight="1" x14ac:dyDescent="0.3">
      <c r="A51" s="278"/>
      <c r="B51" s="280"/>
      <c r="C51" s="285" t="s">
        <v>79</v>
      </c>
      <c r="D51" s="286"/>
      <c r="E51" s="286"/>
      <c r="F51" s="286"/>
      <c r="G51" s="286"/>
      <c r="H51" s="286"/>
      <c r="I51" s="287"/>
      <c r="J51" s="174"/>
      <c r="K51" s="174"/>
      <c r="L51" s="94" t="s">
        <v>84</v>
      </c>
      <c r="M51" s="160"/>
      <c r="N51" s="185">
        <f t="shared" si="6"/>
        <v>0</v>
      </c>
      <c r="O51" s="34"/>
    </row>
    <row r="52" spans="1:15" ht="16" customHeight="1" x14ac:dyDescent="0.3">
      <c r="A52" s="278"/>
      <c r="B52" s="280"/>
      <c r="C52" s="285" t="s">
        <v>80</v>
      </c>
      <c r="D52" s="286"/>
      <c r="E52" s="286"/>
      <c r="F52" s="286"/>
      <c r="G52" s="286"/>
      <c r="H52" s="286"/>
      <c r="I52" s="287"/>
      <c r="J52" s="174"/>
      <c r="K52" s="174"/>
      <c r="L52" s="94" t="s">
        <v>84</v>
      </c>
      <c r="M52" s="160"/>
      <c r="N52" s="185">
        <f t="shared" si="6"/>
        <v>0</v>
      </c>
      <c r="O52" s="34"/>
    </row>
    <row r="53" spans="1:15" ht="16" customHeight="1" x14ac:dyDescent="0.3">
      <c r="A53" s="279"/>
      <c r="B53" s="281"/>
      <c r="C53" s="288" t="s">
        <v>81</v>
      </c>
      <c r="D53" s="289"/>
      <c r="E53" s="289"/>
      <c r="F53" s="289"/>
      <c r="G53" s="289"/>
      <c r="H53" s="289"/>
      <c r="I53" s="290"/>
      <c r="J53" s="95"/>
      <c r="K53" s="72"/>
      <c r="L53" s="98" t="s">
        <v>84</v>
      </c>
      <c r="M53" s="167"/>
      <c r="N53" s="156">
        <f t="shared" si="6"/>
        <v>0</v>
      </c>
      <c r="O53" s="74"/>
    </row>
    <row r="54" spans="1:15" ht="16" customHeight="1" x14ac:dyDescent="0.3">
      <c r="A54" s="278" t="s">
        <v>85</v>
      </c>
      <c r="B54" s="280" t="s">
        <v>86</v>
      </c>
      <c r="C54" s="282" t="s">
        <v>75</v>
      </c>
      <c r="D54" s="283"/>
      <c r="E54" s="283"/>
      <c r="F54" s="283"/>
      <c r="G54" s="283"/>
      <c r="H54" s="283"/>
      <c r="I54" s="284"/>
      <c r="J54" s="90"/>
      <c r="K54" s="91"/>
      <c r="L54" s="92" t="s">
        <v>76</v>
      </c>
      <c r="M54" s="166"/>
      <c r="N54" s="156">
        <f>J54*K54*M54</f>
        <v>0</v>
      </c>
      <c r="O54" s="93"/>
    </row>
    <row r="55" spans="1:15" ht="16" customHeight="1" x14ac:dyDescent="0.3">
      <c r="A55" s="278"/>
      <c r="B55" s="280"/>
      <c r="C55" s="285" t="s">
        <v>78</v>
      </c>
      <c r="D55" s="286"/>
      <c r="E55" s="286"/>
      <c r="F55" s="286"/>
      <c r="G55" s="286"/>
      <c r="H55" s="286"/>
      <c r="I55" s="287"/>
      <c r="J55" s="174"/>
      <c r="K55" s="174">
        <v>1</v>
      </c>
      <c r="L55" s="94" t="s">
        <v>76</v>
      </c>
      <c r="M55" s="160"/>
      <c r="N55" s="156">
        <f t="shared" ref="N55:N61" si="7">J55*K55*M55</f>
        <v>0</v>
      </c>
      <c r="O55" s="34" t="s">
        <v>176</v>
      </c>
    </row>
    <row r="56" spans="1:15" ht="16" customHeight="1" x14ac:dyDescent="0.3">
      <c r="A56" s="278"/>
      <c r="B56" s="280"/>
      <c r="C56" s="285" t="s">
        <v>79</v>
      </c>
      <c r="D56" s="286"/>
      <c r="E56" s="286"/>
      <c r="F56" s="286"/>
      <c r="G56" s="286"/>
      <c r="H56" s="286"/>
      <c r="I56" s="287"/>
      <c r="J56" s="174"/>
      <c r="K56" s="174"/>
      <c r="L56" s="94" t="s">
        <v>76</v>
      </c>
      <c r="M56" s="160"/>
      <c r="N56" s="156">
        <f t="shared" si="7"/>
        <v>0</v>
      </c>
      <c r="O56" s="34"/>
    </row>
    <row r="57" spans="1:15" ht="16" customHeight="1" x14ac:dyDescent="0.3">
      <c r="A57" s="278"/>
      <c r="B57" s="280"/>
      <c r="C57" s="285" t="s">
        <v>80</v>
      </c>
      <c r="D57" s="286"/>
      <c r="E57" s="286"/>
      <c r="F57" s="286"/>
      <c r="G57" s="286"/>
      <c r="H57" s="286"/>
      <c r="I57" s="287"/>
      <c r="J57" s="174"/>
      <c r="K57" s="174"/>
      <c r="L57" s="94" t="s">
        <v>76</v>
      </c>
      <c r="M57" s="160"/>
      <c r="N57" s="156">
        <f t="shared" si="7"/>
        <v>0</v>
      </c>
      <c r="O57" s="34"/>
    </row>
    <row r="58" spans="1:15" ht="16" customHeight="1" x14ac:dyDescent="0.3">
      <c r="A58" s="279"/>
      <c r="B58" s="281"/>
      <c r="C58" s="288" t="s">
        <v>81</v>
      </c>
      <c r="D58" s="289"/>
      <c r="E58" s="289"/>
      <c r="F58" s="289"/>
      <c r="G58" s="289"/>
      <c r="H58" s="289"/>
      <c r="I58" s="290"/>
      <c r="J58" s="95"/>
      <c r="K58" s="72"/>
      <c r="L58" s="96" t="s">
        <v>76</v>
      </c>
      <c r="M58" s="167"/>
      <c r="N58" s="156">
        <f t="shared" si="7"/>
        <v>0</v>
      </c>
      <c r="O58" s="74"/>
    </row>
    <row r="59" spans="1:15" ht="16" customHeight="1" x14ac:dyDescent="0.3">
      <c r="A59" s="294" t="s">
        <v>87</v>
      </c>
      <c r="B59" s="297" t="s">
        <v>88</v>
      </c>
      <c r="C59" s="300" t="s">
        <v>89</v>
      </c>
      <c r="D59" s="300"/>
      <c r="E59" s="300"/>
      <c r="F59" s="300"/>
      <c r="G59" s="300"/>
      <c r="H59" s="99"/>
      <c r="I59" s="21" t="s">
        <v>90</v>
      </c>
      <c r="J59" s="175"/>
      <c r="K59" s="175">
        <v>1</v>
      </c>
      <c r="L59" s="92" t="s">
        <v>91</v>
      </c>
      <c r="M59" s="168"/>
      <c r="N59" s="156">
        <f t="shared" si="7"/>
        <v>0</v>
      </c>
      <c r="O59" s="101" t="s">
        <v>77</v>
      </c>
    </row>
    <row r="60" spans="1:15" ht="16" customHeight="1" x14ac:dyDescent="0.3">
      <c r="A60" s="295"/>
      <c r="B60" s="298"/>
      <c r="C60" s="301" t="s">
        <v>89</v>
      </c>
      <c r="D60" s="301"/>
      <c r="E60" s="301"/>
      <c r="F60" s="301"/>
      <c r="G60" s="301"/>
      <c r="H60" s="99"/>
      <c r="I60" s="26" t="s">
        <v>90</v>
      </c>
      <c r="J60" s="174"/>
      <c r="K60" s="174"/>
      <c r="L60" s="94" t="s">
        <v>91</v>
      </c>
      <c r="M60" s="160"/>
      <c r="N60" s="156">
        <f t="shared" si="7"/>
        <v>0</v>
      </c>
      <c r="O60" s="34"/>
    </row>
    <row r="61" spans="1:15" ht="16" customHeight="1" x14ac:dyDescent="0.3">
      <c r="A61" s="296"/>
      <c r="B61" s="299"/>
      <c r="C61" s="302" t="s">
        <v>89</v>
      </c>
      <c r="D61" s="302"/>
      <c r="E61" s="302"/>
      <c r="F61" s="302"/>
      <c r="G61" s="302"/>
      <c r="H61" s="99"/>
      <c r="I61" s="102" t="s">
        <v>90</v>
      </c>
      <c r="J61" s="95"/>
      <c r="K61" s="95"/>
      <c r="L61" s="96" t="s">
        <v>91</v>
      </c>
      <c r="M61" s="103"/>
      <c r="N61" s="156">
        <f t="shared" si="7"/>
        <v>0</v>
      </c>
      <c r="O61" s="104"/>
    </row>
    <row r="62" spans="1:15" ht="16" customHeight="1" thickBot="1" x14ac:dyDescent="0.35">
      <c r="A62" s="75" t="s">
        <v>55</v>
      </c>
      <c r="B62" s="76"/>
      <c r="C62" s="76"/>
      <c r="D62" s="76"/>
      <c r="E62" s="76"/>
      <c r="F62" s="76"/>
      <c r="G62" s="76"/>
      <c r="H62" s="76"/>
      <c r="I62" s="76"/>
      <c r="J62" s="77"/>
      <c r="K62" s="77"/>
      <c r="L62" s="77"/>
      <c r="M62" s="78"/>
      <c r="N62" s="156">
        <f>SUM(N44:N61)</f>
        <v>0</v>
      </c>
      <c r="O62" s="79"/>
    </row>
    <row r="63" spans="1:15" ht="16" customHeight="1" x14ac:dyDescent="0.3">
      <c r="A63" s="80" t="s">
        <v>12</v>
      </c>
      <c r="B63" s="172" t="s">
        <v>10</v>
      </c>
      <c r="C63" s="293" t="s">
        <v>13</v>
      </c>
      <c r="D63" s="267"/>
      <c r="E63" s="267"/>
      <c r="F63" s="267"/>
      <c r="G63" s="267"/>
      <c r="H63" s="267"/>
      <c r="I63" s="267"/>
      <c r="J63" s="308" t="s">
        <v>92</v>
      </c>
      <c r="K63" s="293"/>
      <c r="L63" s="173" t="s">
        <v>16</v>
      </c>
      <c r="M63" s="83" t="s">
        <v>17</v>
      </c>
      <c r="N63" s="151" t="s">
        <v>58</v>
      </c>
      <c r="O63" s="84" t="s">
        <v>19</v>
      </c>
    </row>
    <row r="64" spans="1:15" ht="16" customHeight="1" x14ac:dyDescent="0.3">
      <c r="A64" s="85" t="s">
        <v>93</v>
      </c>
      <c r="B64" s="86" t="s">
        <v>94</v>
      </c>
      <c r="C64" s="86"/>
      <c r="D64" s="86"/>
      <c r="E64" s="86"/>
      <c r="F64" s="86"/>
      <c r="G64" s="86"/>
      <c r="H64" s="86"/>
      <c r="I64" s="86"/>
      <c r="J64" s="87"/>
      <c r="K64" s="87"/>
      <c r="L64" s="87"/>
      <c r="M64" s="88"/>
      <c r="N64" s="152"/>
      <c r="O64" s="89"/>
    </row>
    <row r="65" spans="1:15" ht="16" customHeight="1" x14ac:dyDescent="0.3">
      <c r="A65" s="105" t="s">
        <v>95</v>
      </c>
      <c r="B65" s="179" t="s">
        <v>96</v>
      </c>
      <c r="C65" s="309" t="s">
        <v>97</v>
      </c>
      <c r="D65" s="310"/>
      <c r="E65" s="310"/>
      <c r="F65" s="310"/>
      <c r="G65" s="310"/>
      <c r="H65" s="310"/>
      <c r="I65" s="311"/>
      <c r="J65" s="312"/>
      <c r="K65" s="313"/>
      <c r="L65" s="97" t="s">
        <v>98</v>
      </c>
      <c r="M65" s="169"/>
      <c r="N65" s="185">
        <f>J65*M65</f>
        <v>0</v>
      </c>
      <c r="O65" s="101"/>
    </row>
    <row r="66" spans="1:15" ht="16" customHeight="1" x14ac:dyDescent="0.3">
      <c r="A66" s="106" t="s">
        <v>99</v>
      </c>
      <c r="B66" s="63" t="s">
        <v>100</v>
      </c>
      <c r="C66" s="303" t="s">
        <v>101</v>
      </c>
      <c r="D66" s="304"/>
      <c r="E66" s="304"/>
      <c r="F66" s="304"/>
      <c r="G66" s="304"/>
      <c r="H66" s="304"/>
      <c r="I66" s="305"/>
      <c r="J66" s="306"/>
      <c r="K66" s="307"/>
      <c r="L66" s="94" t="s">
        <v>64</v>
      </c>
      <c r="M66" s="160"/>
      <c r="N66" s="185">
        <f t="shared" ref="N66:N75" si="8">J66*M66</f>
        <v>0</v>
      </c>
      <c r="O66" s="34"/>
    </row>
    <row r="67" spans="1:15" ht="16" customHeight="1" x14ac:dyDescent="0.3">
      <c r="A67" s="106" t="s">
        <v>102</v>
      </c>
      <c r="B67" s="63" t="s">
        <v>103</v>
      </c>
      <c r="C67" s="303" t="s">
        <v>104</v>
      </c>
      <c r="D67" s="304"/>
      <c r="E67" s="304"/>
      <c r="F67" s="304"/>
      <c r="G67" s="304"/>
      <c r="H67" s="304"/>
      <c r="I67" s="305"/>
      <c r="J67" s="306"/>
      <c r="K67" s="307"/>
      <c r="L67" s="94" t="s">
        <v>64</v>
      </c>
      <c r="M67" s="160"/>
      <c r="N67" s="185">
        <f t="shared" si="8"/>
        <v>0</v>
      </c>
      <c r="O67" s="34"/>
    </row>
    <row r="68" spans="1:15" ht="16" customHeight="1" x14ac:dyDescent="0.3">
      <c r="A68" s="106" t="s">
        <v>105</v>
      </c>
      <c r="B68" s="63" t="s">
        <v>106</v>
      </c>
      <c r="C68" s="303" t="s">
        <v>107</v>
      </c>
      <c r="D68" s="304"/>
      <c r="E68" s="304"/>
      <c r="F68" s="304"/>
      <c r="G68" s="304"/>
      <c r="H68" s="304"/>
      <c r="I68" s="305"/>
      <c r="J68" s="306"/>
      <c r="K68" s="307"/>
      <c r="L68" s="94" t="s">
        <v>108</v>
      </c>
      <c r="M68" s="160"/>
      <c r="N68" s="185">
        <f t="shared" si="8"/>
        <v>0</v>
      </c>
      <c r="O68" s="34"/>
    </row>
    <row r="69" spans="1:15" ht="16" customHeight="1" x14ac:dyDescent="0.3">
      <c r="A69" s="106" t="s">
        <v>109</v>
      </c>
      <c r="B69" s="63" t="s">
        <v>187</v>
      </c>
      <c r="C69" s="303"/>
      <c r="D69" s="304"/>
      <c r="E69" s="304"/>
      <c r="F69" s="304"/>
      <c r="G69" s="304"/>
      <c r="H69" s="304"/>
      <c r="I69" s="305"/>
      <c r="J69" s="306"/>
      <c r="K69" s="307"/>
      <c r="L69" s="94" t="s">
        <v>191</v>
      </c>
      <c r="M69" s="160"/>
      <c r="N69" s="185">
        <f t="shared" si="8"/>
        <v>0</v>
      </c>
      <c r="O69" s="34"/>
    </row>
    <row r="70" spans="1:15" ht="16" customHeight="1" x14ac:dyDescent="0.3">
      <c r="A70" s="106" t="s">
        <v>110</v>
      </c>
      <c r="B70" s="63" t="s">
        <v>189</v>
      </c>
      <c r="C70" s="303"/>
      <c r="D70" s="304"/>
      <c r="E70" s="304"/>
      <c r="F70" s="304"/>
      <c r="G70" s="304"/>
      <c r="H70" s="304"/>
      <c r="I70" s="305"/>
      <c r="J70" s="306"/>
      <c r="K70" s="307"/>
      <c r="L70" s="94" t="s">
        <v>190</v>
      </c>
      <c r="M70" s="160"/>
      <c r="N70" s="185">
        <f t="shared" si="8"/>
        <v>0</v>
      </c>
      <c r="O70" s="34"/>
    </row>
    <row r="71" spans="1:15" ht="16" customHeight="1" x14ac:dyDescent="0.3">
      <c r="A71" s="106" t="s">
        <v>112</v>
      </c>
      <c r="B71" s="63" t="s">
        <v>192</v>
      </c>
      <c r="C71" s="303"/>
      <c r="D71" s="304"/>
      <c r="E71" s="304"/>
      <c r="F71" s="304"/>
      <c r="G71" s="304"/>
      <c r="H71" s="304"/>
      <c r="I71" s="305"/>
      <c r="J71" s="306"/>
      <c r="K71" s="307"/>
      <c r="L71" s="94" t="s">
        <v>203</v>
      </c>
      <c r="M71" s="160"/>
      <c r="N71" s="185">
        <f t="shared" si="8"/>
        <v>0</v>
      </c>
      <c r="O71" s="34"/>
    </row>
    <row r="72" spans="1:15" ht="16" customHeight="1" x14ac:dyDescent="0.3">
      <c r="A72" s="106" t="s">
        <v>113</v>
      </c>
      <c r="B72" s="63" t="s">
        <v>198</v>
      </c>
      <c r="C72" s="303"/>
      <c r="D72" s="304"/>
      <c r="E72" s="304"/>
      <c r="F72" s="304"/>
      <c r="G72" s="304"/>
      <c r="H72" s="304"/>
      <c r="I72" s="305"/>
      <c r="J72" s="306"/>
      <c r="K72" s="307"/>
      <c r="L72" s="94" t="s">
        <v>191</v>
      </c>
      <c r="M72" s="160"/>
      <c r="N72" s="185">
        <f t="shared" si="8"/>
        <v>0</v>
      </c>
      <c r="O72" s="34" t="s">
        <v>204</v>
      </c>
    </row>
    <row r="73" spans="1:15" ht="16" customHeight="1" x14ac:dyDescent="0.3">
      <c r="A73" s="106" t="s">
        <v>115</v>
      </c>
      <c r="B73" s="63" t="s">
        <v>116</v>
      </c>
      <c r="C73" s="303"/>
      <c r="D73" s="304"/>
      <c r="E73" s="304"/>
      <c r="F73" s="304"/>
      <c r="G73" s="304"/>
      <c r="H73" s="304"/>
      <c r="I73" s="305"/>
      <c r="J73" s="306"/>
      <c r="K73" s="307"/>
      <c r="L73" s="94" t="s">
        <v>114</v>
      </c>
      <c r="M73" s="160"/>
      <c r="N73" s="185">
        <f t="shared" si="8"/>
        <v>0</v>
      </c>
      <c r="O73" s="34"/>
    </row>
    <row r="74" spans="1:15" ht="16" customHeight="1" x14ac:dyDescent="0.3">
      <c r="A74" s="106" t="s">
        <v>117</v>
      </c>
      <c r="B74" s="63" t="s">
        <v>118</v>
      </c>
      <c r="C74" s="303"/>
      <c r="D74" s="304"/>
      <c r="E74" s="304"/>
      <c r="F74" s="304"/>
      <c r="G74" s="304"/>
      <c r="H74" s="304"/>
      <c r="I74" s="305"/>
      <c r="J74" s="306"/>
      <c r="K74" s="307"/>
      <c r="L74" s="94" t="s">
        <v>111</v>
      </c>
      <c r="M74" s="160"/>
      <c r="N74" s="185">
        <f t="shared" si="8"/>
        <v>0</v>
      </c>
      <c r="O74" s="34"/>
    </row>
    <row r="75" spans="1:15" ht="16" customHeight="1" x14ac:dyDescent="0.3">
      <c r="A75" s="107" t="s">
        <v>119</v>
      </c>
      <c r="B75" s="108" t="s">
        <v>120</v>
      </c>
      <c r="C75" s="314"/>
      <c r="D75" s="315"/>
      <c r="E75" s="315"/>
      <c r="F75" s="315"/>
      <c r="G75" s="315"/>
      <c r="H75" s="315"/>
      <c r="I75" s="316"/>
      <c r="J75" s="317"/>
      <c r="K75" s="318"/>
      <c r="L75" s="96" t="s">
        <v>121</v>
      </c>
      <c r="M75" s="170"/>
      <c r="N75" s="185">
        <f t="shared" si="8"/>
        <v>0</v>
      </c>
      <c r="O75" s="104"/>
    </row>
    <row r="76" spans="1:15" ht="16" customHeight="1" thickBot="1" x14ac:dyDescent="0.35">
      <c r="A76" s="75" t="s">
        <v>55</v>
      </c>
      <c r="B76" s="76"/>
      <c r="C76" s="76"/>
      <c r="D76" s="76"/>
      <c r="E76" s="76"/>
      <c r="F76" s="76"/>
      <c r="G76" s="76"/>
      <c r="H76" s="76"/>
      <c r="I76" s="76"/>
      <c r="J76" s="77"/>
      <c r="K76" s="77"/>
      <c r="L76" s="77"/>
      <c r="M76" s="78"/>
      <c r="N76" s="156">
        <f>SUM(N65:N75)</f>
        <v>0</v>
      </c>
      <c r="O76" s="79"/>
    </row>
    <row r="77" spans="1:15" ht="16" customHeight="1" x14ac:dyDescent="0.3">
      <c r="A77" s="80" t="s">
        <v>12</v>
      </c>
      <c r="B77" s="172" t="s">
        <v>10</v>
      </c>
      <c r="C77" s="293" t="s">
        <v>13</v>
      </c>
      <c r="D77" s="267"/>
      <c r="E77" s="267"/>
      <c r="F77" s="267"/>
      <c r="G77" s="267"/>
      <c r="H77" s="267"/>
      <c r="I77" s="267"/>
      <c r="J77" s="172" t="s">
        <v>56</v>
      </c>
      <c r="K77" s="172" t="s">
        <v>122</v>
      </c>
      <c r="L77" s="173" t="s">
        <v>16</v>
      </c>
      <c r="M77" s="83" t="s">
        <v>17</v>
      </c>
      <c r="N77" s="151" t="s">
        <v>58</v>
      </c>
      <c r="O77" s="84" t="s">
        <v>19</v>
      </c>
    </row>
    <row r="78" spans="1:15" ht="16" customHeight="1" x14ac:dyDescent="0.3">
      <c r="A78" s="49" t="s">
        <v>123</v>
      </c>
      <c r="B78" s="50" t="s">
        <v>124</v>
      </c>
      <c r="C78" s="50"/>
      <c r="D78" s="50"/>
      <c r="E78" s="50"/>
      <c r="F78" s="50"/>
      <c r="G78" s="50"/>
      <c r="H78" s="50"/>
      <c r="I78" s="50"/>
      <c r="J78" s="51"/>
      <c r="K78" s="51"/>
      <c r="L78" s="51"/>
      <c r="M78" s="52"/>
      <c r="N78" s="149"/>
      <c r="O78" s="53"/>
    </row>
    <row r="79" spans="1:15" ht="16" customHeight="1" x14ac:dyDescent="0.3">
      <c r="A79" s="54" t="s">
        <v>125</v>
      </c>
      <c r="B79" s="109" t="s">
        <v>126</v>
      </c>
      <c r="C79" s="319"/>
      <c r="D79" s="320"/>
      <c r="E79" s="320"/>
      <c r="F79" s="320"/>
      <c r="G79" s="320"/>
      <c r="H79" s="320"/>
      <c r="I79" s="321"/>
      <c r="J79" s="59"/>
      <c r="K79" s="59">
        <v>1</v>
      </c>
      <c r="L79" s="60" t="s">
        <v>44</v>
      </c>
      <c r="M79" s="169"/>
      <c r="N79" s="185">
        <f>J79*K79*M79</f>
        <v>0</v>
      </c>
      <c r="O79" s="61" t="s">
        <v>77</v>
      </c>
    </row>
    <row r="80" spans="1:15" ht="16" customHeight="1" x14ac:dyDescent="0.3">
      <c r="A80" s="177" t="s">
        <v>127</v>
      </c>
      <c r="B80" s="110" t="s">
        <v>128</v>
      </c>
      <c r="C80" s="306"/>
      <c r="D80" s="328"/>
      <c r="E80" s="328"/>
      <c r="F80" s="328"/>
      <c r="G80" s="328"/>
      <c r="H80" s="328"/>
      <c r="I80" s="307"/>
      <c r="J80" s="174"/>
      <c r="K80" s="174"/>
      <c r="L80" s="29" t="s">
        <v>44</v>
      </c>
      <c r="M80" s="160"/>
      <c r="N80" s="185">
        <f t="shared" ref="N80:N82" si="9">J80*K80*M80</f>
        <v>0</v>
      </c>
      <c r="O80" s="34"/>
    </row>
    <row r="81" spans="1:15" ht="16" customHeight="1" x14ac:dyDescent="0.3">
      <c r="A81" s="177" t="s">
        <v>129</v>
      </c>
      <c r="B81" s="110" t="s">
        <v>130</v>
      </c>
      <c r="C81" s="306"/>
      <c r="D81" s="328"/>
      <c r="E81" s="328"/>
      <c r="F81" s="328"/>
      <c r="G81" s="328"/>
      <c r="H81" s="328"/>
      <c r="I81" s="307"/>
      <c r="J81" s="174"/>
      <c r="K81" s="174"/>
      <c r="L81" s="29" t="s">
        <v>44</v>
      </c>
      <c r="M81" s="160"/>
      <c r="N81" s="185">
        <f t="shared" si="9"/>
        <v>0</v>
      </c>
      <c r="O81" s="34"/>
    </row>
    <row r="82" spans="1:15" ht="16" customHeight="1" x14ac:dyDescent="0.3">
      <c r="A82" s="178" t="s">
        <v>131</v>
      </c>
      <c r="B82" s="112" t="s">
        <v>132</v>
      </c>
      <c r="C82" s="317"/>
      <c r="D82" s="329"/>
      <c r="E82" s="329"/>
      <c r="F82" s="329"/>
      <c r="G82" s="329"/>
      <c r="H82" s="329"/>
      <c r="I82" s="318"/>
      <c r="J82" s="95"/>
      <c r="K82" s="95">
        <v>2</v>
      </c>
      <c r="L82" s="113" t="s">
        <v>44</v>
      </c>
      <c r="M82" s="170"/>
      <c r="N82" s="185">
        <f t="shared" si="9"/>
        <v>0</v>
      </c>
      <c r="O82" s="104"/>
    </row>
    <row r="83" spans="1:15" ht="16" customHeight="1" x14ac:dyDescent="0.3">
      <c r="A83" s="85" t="s">
        <v>55</v>
      </c>
      <c r="B83" s="86"/>
      <c r="C83" s="86"/>
      <c r="D83" s="86"/>
      <c r="E83" s="86"/>
      <c r="F83" s="86"/>
      <c r="G83" s="86"/>
      <c r="H83" s="86"/>
      <c r="I83" s="86"/>
      <c r="J83" s="87"/>
      <c r="K83" s="87"/>
      <c r="L83" s="87"/>
      <c r="M83" s="88"/>
      <c r="N83" s="156">
        <f>SUM(N79:N82)</f>
        <v>0</v>
      </c>
      <c r="O83" s="89"/>
    </row>
    <row r="84" spans="1:15" ht="16" customHeight="1" thickBot="1" x14ac:dyDescent="0.35">
      <c r="A84" s="114" t="s">
        <v>133</v>
      </c>
      <c r="B84" s="115"/>
      <c r="C84" s="115"/>
      <c r="D84" s="115"/>
      <c r="E84" s="115"/>
      <c r="F84" s="115"/>
      <c r="G84" s="115"/>
      <c r="H84" s="115"/>
      <c r="I84" s="115"/>
      <c r="J84" s="116"/>
      <c r="K84" s="116"/>
      <c r="L84" s="116"/>
      <c r="M84" s="117"/>
      <c r="N84" s="154">
        <f>SUM(N33,N41,N62,N76,N83)</f>
        <v>0</v>
      </c>
      <c r="O84" s="118"/>
    </row>
    <row r="85" spans="1:15" ht="16" customHeight="1" x14ac:dyDescent="0.3">
      <c r="A85" s="80" t="s">
        <v>12</v>
      </c>
      <c r="B85" s="172" t="s">
        <v>10</v>
      </c>
      <c r="C85" s="293" t="s">
        <v>13</v>
      </c>
      <c r="D85" s="267"/>
      <c r="E85" s="267"/>
      <c r="F85" s="267"/>
      <c r="G85" s="267"/>
      <c r="H85" s="267"/>
      <c r="I85" s="267"/>
      <c r="J85" s="308" t="s">
        <v>92</v>
      </c>
      <c r="K85" s="293"/>
      <c r="L85" s="173" t="s">
        <v>16</v>
      </c>
      <c r="M85" s="83" t="s">
        <v>17</v>
      </c>
      <c r="N85" s="151" t="s">
        <v>58</v>
      </c>
      <c r="O85" s="84" t="s">
        <v>19</v>
      </c>
    </row>
    <row r="86" spans="1:15" ht="16" customHeight="1" x14ac:dyDescent="0.3">
      <c r="A86" s="119" t="s">
        <v>134</v>
      </c>
      <c r="B86" s="50" t="s">
        <v>135</v>
      </c>
      <c r="C86" s="50"/>
      <c r="D86" s="50"/>
      <c r="E86" s="50"/>
      <c r="F86" s="50"/>
      <c r="G86" s="50"/>
      <c r="H86" s="50"/>
      <c r="I86" s="50"/>
      <c r="J86" s="51"/>
      <c r="K86" s="51"/>
      <c r="L86" s="51"/>
      <c r="M86" s="52"/>
      <c r="N86" s="149"/>
      <c r="O86" s="53"/>
    </row>
    <row r="87" spans="1:15" ht="16" customHeight="1" x14ac:dyDescent="0.3">
      <c r="A87" s="120" t="s">
        <v>136</v>
      </c>
      <c r="B87" s="121" t="s">
        <v>135</v>
      </c>
      <c r="C87" s="322" t="s">
        <v>137</v>
      </c>
      <c r="D87" s="323"/>
      <c r="E87" s="323"/>
      <c r="F87" s="323"/>
      <c r="G87" s="323"/>
      <c r="H87" s="323"/>
      <c r="I87" s="324"/>
      <c r="J87" s="330">
        <f>N84</f>
        <v>0</v>
      </c>
      <c r="K87" s="331"/>
      <c r="L87" s="122"/>
      <c r="M87" s="123">
        <v>0.08</v>
      </c>
      <c r="N87" s="153">
        <f>J87*M87</f>
        <v>0</v>
      </c>
      <c r="O87" s="124"/>
    </row>
    <row r="88" spans="1:15" ht="16" customHeight="1" thickBot="1" x14ac:dyDescent="0.35">
      <c r="A88" s="125" t="s">
        <v>55</v>
      </c>
      <c r="B88" s="126"/>
      <c r="C88" s="126"/>
      <c r="D88" s="126"/>
      <c r="E88" s="126"/>
      <c r="F88" s="126"/>
      <c r="G88" s="126"/>
      <c r="H88" s="126"/>
      <c r="I88" s="126"/>
      <c r="J88" s="127"/>
      <c r="K88" s="127"/>
      <c r="L88" s="127"/>
      <c r="M88" s="128"/>
      <c r="N88" s="155">
        <f>SUM(N87:N87)</f>
        <v>0</v>
      </c>
      <c r="O88" s="129"/>
    </row>
    <row r="89" spans="1:15" ht="16" customHeight="1" x14ac:dyDescent="0.3">
      <c r="A89" s="80" t="s">
        <v>12</v>
      </c>
      <c r="B89" s="172" t="s">
        <v>10</v>
      </c>
      <c r="C89" s="293" t="s">
        <v>13</v>
      </c>
      <c r="D89" s="267"/>
      <c r="E89" s="267"/>
      <c r="F89" s="267"/>
      <c r="G89" s="267"/>
      <c r="H89" s="267"/>
      <c r="I89" s="267"/>
      <c r="J89" s="172" t="s">
        <v>56</v>
      </c>
      <c r="K89" s="172" t="s">
        <v>122</v>
      </c>
      <c r="L89" s="173" t="s">
        <v>16</v>
      </c>
      <c r="M89" s="83" t="s">
        <v>17</v>
      </c>
      <c r="N89" s="151" t="s">
        <v>58</v>
      </c>
      <c r="O89" s="84" t="s">
        <v>19</v>
      </c>
    </row>
    <row r="90" spans="1:15" ht="16" customHeight="1" x14ac:dyDescent="0.3">
      <c r="A90" s="119" t="s">
        <v>138</v>
      </c>
      <c r="B90" s="50" t="s">
        <v>139</v>
      </c>
      <c r="C90" s="50"/>
      <c r="D90" s="50"/>
      <c r="E90" s="50"/>
      <c r="F90" s="50"/>
      <c r="G90" s="50"/>
      <c r="H90" s="50"/>
      <c r="I90" s="50"/>
      <c r="J90" s="51"/>
      <c r="K90" s="51"/>
      <c r="L90" s="51"/>
      <c r="M90" s="52"/>
      <c r="N90" s="149"/>
      <c r="O90" s="53"/>
    </row>
    <row r="91" spans="1:15" ht="16" customHeight="1" x14ac:dyDescent="0.3">
      <c r="A91" s="120" t="s">
        <v>140</v>
      </c>
      <c r="B91" s="121" t="s">
        <v>141</v>
      </c>
      <c r="C91" s="322" t="s">
        <v>142</v>
      </c>
      <c r="D91" s="323"/>
      <c r="E91" s="323"/>
      <c r="F91" s="323"/>
      <c r="G91" s="323"/>
      <c r="H91" s="323"/>
      <c r="I91" s="324"/>
      <c r="J91" s="130"/>
      <c r="K91" s="130"/>
      <c r="L91" s="122" t="s">
        <v>44</v>
      </c>
      <c r="M91" s="131"/>
      <c r="N91" s="186">
        <f>J91*K91*M91</f>
        <v>0</v>
      </c>
      <c r="O91" s="124"/>
    </row>
    <row r="92" spans="1:15" ht="16" customHeight="1" thickBot="1" x14ac:dyDescent="0.35">
      <c r="A92" s="125" t="s">
        <v>55</v>
      </c>
      <c r="B92" s="126"/>
      <c r="C92" s="126"/>
      <c r="D92" s="126"/>
      <c r="E92" s="126"/>
      <c r="F92" s="126"/>
      <c r="G92" s="126"/>
      <c r="H92" s="126"/>
      <c r="I92" s="126"/>
      <c r="J92" s="127"/>
      <c r="K92" s="127"/>
      <c r="L92" s="127"/>
      <c r="M92" s="128"/>
      <c r="N92" s="155">
        <f>SUM(N91:N91)</f>
        <v>0</v>
      </c>
      <c r="O92" s="129"/>
    </row>
    <row r="93" spans="1:15" ht="16" customHeight="1" x14ac:dyDescent="0.3">
      <c r="A93" s="80" t="s">
        <v>12</v>
      </c>
      <c r="B93" s="172" t="s">
        <v>10</v>
      </c>
      <c r="C93" s="308" t="s">
        <v>13</v>
      </c>
      <c r="D93" s="325"/>
      <c r="E93" s="325"/>
      <c r="F93" s="325"/>
      <c r="G93" s="293"/>
      <c r="H93" s="172" t="s">
        <v>143</v>
      </c>
      <c r="I93" s="172" t="s">
        <v>144</v>
      </c>
      <c r="J93" s="308" t="s">
        <v>56</v>
      </c>
      <c r="K93" s="293"/>
      <c r="L93" s="173" t="s">
        <v>16</v>
      </c>
      <c r="M93" s="83" t="s">
        <v>17</v>
      </c>
      <c r="N93" s="151" t="s">
        <v>58</v>
      </c>
      <c r="O93" s="84" t="s">
        <v>19</v>
      </c>
    </row>
    <row r="94" spans="1:15" ht="16" customHeight="1" x14ac:dyDescent="0.3">
      <c r="A94" s="49" t="s">
        <v>145</v>
      </c>
      <c r="B94" s="50" t="s">
        <v>146</v>
      </c>
      <c r="C94" s="50"/>
      <c r="D94" s="50"/>
      <c r="E94" s="50"/>
      <c r="F94" s="50"/>
      <c r="G94" s="50"/>
      <c r="H94" s="50"/>
      <c r="I94" s="50"/>
      <c r="J94" s="51"/>
      <c r="K94" s="51"/>
      <c r="L94" s="51"/>
      <c r="M94" s="52"/>
      <c r="N94" s="149"/>
      <c r="O94" s="53"/>
    </row>
    <row r="95" spans="1:15" ht="16" customHeight="1" x14ac:dyDescent="0.3">
      <c r="A95" s="176" t="s">
        <v>147</v>
      </c>
      <c r="B95" s="133" t="s">
        <v>148</v>
      </c>
      <c r="C95" s="326" t="s">
        <v>149</v>
      </c>
      <c r="D95" s="326"/>
      <c r="E95" s="326"/>
      <c r="F95" s="326"/>
      <c r="G95" s="326"/>
      <c r="H95" s="99"/>
      <c r="I95" s="99"/>
      <c r="J95" s="327"/>
      <c r="K95" s="327"/>
      <c r="L95" s="24" t="s">
        <v>150</v>
      </c>
      <c r="M95" s="171"/>
      <c r="N95" s="187">
        <f>J95*M95</f>
        <v>0</v>
      </c>
      <c r="O95" s="101" t="s">
        <v>77</v>
      </c>
    </row>
    <row r="96" spans="1:15" ht="16" customHeight="1" x14ac:dyDescent="0.3">
      <c r="A96" s="177" t="s">
        <v>151</v>
      </c>
      <c r="B96" s="110" t="s">
        <v>201</v>
      </c>
      <c r="C96" s="301" t="s">
        <v>149</v>
      </c>
      <c r="D96" s="301"/>
      <c r="E96" s="301"/>
      <c r="F96" s="301"/>
      <c r="G96" s="301"/>
      <c r="H96" s="64"/>
      <c r="I96" s="64"/>
      <c r="J96" s="336"/>
      <c r="K96" s="336"/>
      <c r="L96" s="29" t="s">
        <v>150</v>
      </c>
      <c r="M96" s="160"/>
      <c r="N96" s="188">
        <f t="shared" ref="N96:N98" si="10">J96*M96</f>
        <v>0</v>
      </c>
      <c r="O96" s="34"/>
    </row>
    <row r="97" spans="1:15" ht="16" customHeight="1" x14ac:dyDescent="0.3">
      <c r="A97" s="177" t="s">
        <v>152</v>
      </c>
      <c r="B97" s="110" t="s">
        <v>153</v>
      </c>
      <c r="C97" s="301" t="s">
        <v>149</v>
      </c>
      <c r="D97" s="301"/>
      <c r="E97" s="301"/>
      <c r="F97" s="301"/>
      <c r="G97" s="301"/>
      <c r="H97" s="64"/>
      <c r="I97" s="64"/>
      <c r="J97" s="336"/>
      <c r="K97" s="336"/>
      <c r="L97" s="29" t="s">
        <v>150</v>
      </c>
      <c r="M97" s="30"/>
      <c r="N97" s="147">
        <f t="shared" si="10"/>
        <v>0</v>
      </c>
      <c r="O97" s="34"/>
    </row>
    <row r="98" spans="1:15" ht="16" customHeight="1" x14ac:dyDescent="0.3">
      <c r="A98" s="177" t="s">
        <v>154</v>
      </c>
      <c r="B98" s="110" t="s">
        <v>155</v>
      </c>
      <c r="C98" s="301" t="s">
        <v>149</v>
      </c>
      <c r="D98" s="301"/>
      <c r="E98" s="301"/>
      <c r="F98" s="301"/>
      <c r="G98" s="301"/>
      <c r="H98" s="64"/>
      <c r="I98" s="64"/>
      <c r="J98" s="336"/>
      <c r="K98" s="336"/>
      <c r="L98" s="29" t="s">
        <v>150</v>
      </c>
      <c r="M98" s="30"/>
      <c r="N98" s="147">
        <f t="shared" si="10"/>
        <v>0</v>
      </c>
      <c r="O98" s="34"/>
    </row>
    <row r="99" spans="1:15" ht="16" customHeight="1" x14ac:dyDescent="0.3">
      <c r="A99" s="181"/>
      <c r="B99" s="134" t="s">
        <v>135</v>
      </c>
      <c r="C99" s="332" t="s">
        <v>156</v>
      </c>
      <c r="D99" s="332"/>
      <c r="E99" s="332"/>
      <c r="F99" s="332"/>
      <c r="G99" s="332"/>
      <c r="H99" s="332"/>
      <c r="I99" s="332"/>
      <c r="J99" s="332"/>
      <c r="K99" s="332"/>
      <c r="L99" s="332"/>
      <c r="M99" s="135">
        <v>0.03</v>
      </c>
      <c r="N99" s="150">
        <f>SUM(N95,N98)*M99</f>
        <v>0</v>
      </c>
      <c r="O99" s="74"/>
    </row>
    <row r="100" spans="1:15" ht="16" customHeight="1" thickBot="1" x14ac:dyDescent="0.35">
      <c r="A100" s="125" t="s">
        <v>55</v>
      </c>
      <c r="B100" s="126"/>
      <c r="C100" s="126"/>
      <c r="D100" s="126"/>
      <c r="E100" s="126"/>
      <c r="F100" s="126"/>
      <c r="G100" s="126"/>
      <c r="H100" s="126"/>
      <c r="I100" s="126"/>
      <c r="J100" s="127"/>
      <c r="K100" s="127"/>
      <c r="L100" s="127"/>
      <c r="M100" s="128"/>
      <c r="N100" s="155">
        <f>SUM(N95:N99)</f>
        <v>0</v>
      </c>
      <c r="O100" s="129"/>
    </row>
    <row r="101" spans="1:15" ht="16" customHeight="1" x14ac:dyDescent="0.3">
      <c r="A101" s="80" t="s">
        <v>12</v>
      </c>
      <c r="B101" s="172" t="s">
        <v>10</v>
      </c>
      <c r="C101" s="293" t="s">
        <v>13</v>
      </c>
      <c r="D101" s="267"/>
      <c r="E101" s="267"/>
      <c r="F101" s="267"/>
      <c r="G101" s="267"/>
      <c r="H101" s="267"/>
      <c r="I101" s="267"/>
      <c r="J101" s="308" t="s">
        <v>92</v>
      </c>
      <c r="K101" s="293"/>
      <c r="L101" s="173" t="s">
        <v>16</v>
      </c>
      <c r="M101" s="83" t="s">
        <v>17</v>
      </c>
      <c r="N101" s="151" t="s">
        <v>58</v>
      </c>
      <c r="O101" s="84" t="s">
        <v>19</v>
      </c>
    </row>
    <row r="102" spans="1:15" ht="16" customHeight="1" x14ac:dyDescent="0.3">
      <c r="A102" s="119" t="s">
        <v>157</v>
      </c>
      <c r="B102" s="50" t="s">
        <v>158</v>
      </c>
      <c r="C102" s="50"/>
      <c r="D102" s="50"/>
      <c r="E102" s="50"/>
      <c r="F102" s="50"/>
      <c r="G102" s="50"/>
      <c r="H102" s="50"/>
      <c r="I102" s="50"/>
      <c r="J102" s="51"/>
      <c r="K102" s="51"/>
      <c r="L102" s="51"/>
      <c r="M102" s="52"/>
      <c r="N102" s="149"/>
      <c r="O102" s="53"/>
    </row>
    <row r="103" spans="1:15" ht="16" customHeight="1" x14ac:dyDescent="0.3">
      <c r="A103" s="120" t="s">
        <v>159</v>
      </c>
      <c r="B103" s="121" t="s">
        <v>158</v>
      </c>
      <c r="C103" s="333"/>
      <c r="D103" s="334"/>
      <c r="E103" s="334"/>
      <c r="F103" s="334"/>
      <c r="G103" s="334"/>
      <c r="H103" s="334"/>
      <c r="I103" s="335"/>
      <c r="J103" s="330">
        <f>SUM(N84,N88,N92,N100)</f>
        <v>0</v>
      </c>
      <c r="K103" s="331"/>
      <c r="L103" s="122"/>
      <c r="M103" s="123">
        <v>0.06</v>
      </c>
      <c r="N103" s="153">
        <f>J103*M103</f>
        <v>0</v>
      </c>
      <c r="O103" s="124"/>
    </row>
    <row r="104" spans="1:15" ht="16" customHeight="1" x14ac:dyDescent="0.3">
      <c r="A104" s="114" t="s">
        <v>55</v>
      </c>
      <c r="B104" s="115"/>
      <c r="C104" s="115"/>
      <c r="D104" s="115"/>
      <c r="E104" s="115"/>
      <c r="F104" s="115"/>
      <c r="G104" s="115"/>
      <c r="H104" s="115"/>
      <c r="I104" s="115"/>
      <c r="J104" s="116"/>
      <c r="K104" s="116"/>
      <c r="L104" s="116"/>
      <c r="M104" s="117"/>
      <c r="N104" s="154">
        <f>SUM(N103,J103)</f>
        <v>0</v>
      </c>
      <c r="O104" s="118"/>
    </row>
    <row r="105" spans="1:15" ht="16" customHeight="1" thickBot="1" x14ac:dyDescent="0.35">
      <c r="A105" s="39"/>
      <c r="B105" s="40" t="s">
        <v>160</v>
      </c>
      <c r="C105" s="40"/>
      <c r="D105" s="40"/>
      <c r="E105" s="40"/>
      <c r="F105" s="40"/>
      <c r="G105" s="40"/>
      <c r="H105" s="40"/>
      <c r="I105" s="40"/>
      <c r="J105" s="41"/>
      <c r="K105" s="41"/>
      <c r="L105" s="41"/>
      <c r="M105" s="136"/>
      <c r="N105" s="137"/>
      <c r="O105" s="138"/>
    </row>
    <row r="106" spans="1:15" ht="15" customHeight="1" x14ac:dyDescent="0.3"/>
    <row r="107" spans="1:15" ht="15" customHeight="1" x14ac:dyDescent="0.3"/>
    <row r="108" spans="1:15" ht="15" customHeight="1" x14ac:dyDescent="0.3"/>
    <row r="109" spans="1:15" ht="15" customHeight="1" x14ac:dyDescent="0.3"/>
    <row r="110" spans="1:15" ht="15" customHeight="1" x14ac:dyDescent="0.3"/>
    <row r="111" spans="1:15" ht="15" customHeight="1" x14ac:dyDescent="0.3"/>
    <row r="112" spans="1:15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spans="1:5" ht="15" customHeight="1" x14ac:dyDescent="0.3">
      <c r="A129" s="139"/>
      <c r="B129" s="139"/>
      <c r="C129" s="139"/>
      <c r="D129" s="140"/>
      <c r="E129" s="141"/>
    </row>
    <row r="130" spans="1:5" ht="15" customHeight="1" x14ac:dyDescent="0.3">
      <c r="A130" s="139" t="s">
        <v>66</v>
      </c>
      <c r="B130" s="139" t="s">
        <v>161</v>
      </c>
      <c r="C130" s="139" t="s">
        <v>162</v>
      </c>
      <c r="D130" s="140" t="s">
        <v>163</v>
      </c>
      <c r="E130" s="141" t="s">
        <v>164</v>
      </c>
    </row>
    <row r="131" spans="1:5" ht="15" customHeight="1" x14ac:dyDescent="0.3">
      <c r="A131" s="139" t="s">
        <v>26</v>
      </c>
      <c r="B131" s="139" t="s">
        <v>165</v>
      </c>
      <c r="C131" s="139" t="s">
        <v>166</v>
      </c>
      <c r="D131" s="140" t="s">
        <v>167</v>
      </c>
      <c r="E131" s="141" t="s">
        <v>168</v>
      </c>
    </row>
    <row r="132" spans="1:5" ht="15" customHeight="1" x14ac:dyDescent="0.3">
      <c r="A132" s="139"/>
      <c r="B132" s="139" t="s">
        <v>169</v>
      </c>
      <c r="C132" s="139" t="s">
        <v>170</v>
      </c>
      <c r="D132" s="140"/>
      <c r="E132" s="141" t="s">
        <v>171</v>
      </c>
    </row>
    <row r="133" spans="1:5" ht="15" customHeight="1" x14ac:dyDescent="0.3">
      <c r="A133" s="139">
        <v>1</v>
      </c>
      <c r="B133" s="139"/>
    </row>
    <row r="134" spans="1:5" ht="15" customHeight="1" x14ac:dyDescent="0.3">
      <c r="A134" s="139">
        <f>A133+1</f>
        <v>2</v>
      </c>
      <c r="B134" s="139"/>
    </row>
    <row r="135" spans="1:5" ht="15" customHeight="1" x14ac:dyDescent="0.3">
      <c r="A135" s="139">
        <f t="shared" ref="A135:A163" si="11">A134+1</f>
        <v>3</v>
      </c>
      <c r="B135" s="139"/>
    </row>
    <row r="136" spans="1:5" ht="15" customHeight="1" x14ac:dyDescent="0.3">
      <c r="A136" s="139">
        <f t="shared" si="11"/>
        <v>4</v>
      </c>
      <c r="B136" s="139"/>
    </row>
    <row r="137" spans="1:5" ht="15" customHeight="1" x14ac:dyDescent="0.3">
      <c r="A137" s="139">
        <f t="shared" si="11"/>
        <v>5</v>
      </c>
      <c r="B137" s="139"/>
    </row>
    <row r="138" spans="1:5" ht="15" customHeight="1" x14ac:dyDescent="0.3">
      <c r="A138" s="139">
        <f t="shared" si="11"/>
        <v>6</v>
      </c>
      <c r="B138" s="139"/>
    </row>
    <row r="139" spans="1:5" ht="15" customHeight="1" x14ac:dyDescent="0.3">
      <c r="A139" s="139">
        <f t="shared" si="11"/>
        <v>7</v>
      </c>
      <c r="B139" s="139"/>
    </row>
    <row r="140" spans="1:5" ht="15" customHeight="1" x14ac:dyDescent="0.3">
      <c r="A140" s="139">
        <f t="shared" si="11"/>
        <v>8</v>
      </c>
      <c r="B140" s="139"/>
    </row>
    <row r="141" spans="1:5" ht="15" customHeight="1" x14ac:dyDescent="0.3">
      <c r="A141" s="139">
        <f t="shared" si="11"/>
        <v>9</v>
      </c>
      <c r="B141" s="139"/>
    </row>
    <row r="142" spans="1:5" ht="15" customHeight="1" x14ac:dyDescent="0.3">
      <c r="A142" s="139">
        <f t="shared" si="11"/>
        <v>10</v>
      </c>
      <c r="B142" s="139"/>
    </row>
    <row r="143" spans="1:5" ht="15" customHeight="1" x14ac:dyDescent="0.3">
      <c r="A143" s="139">
        <f t="shared" si="11"/>
        <v>11</v>
      </c>
      <c r="B143" s="139"/>
    </row>
    <row r="144" spans="1:5" ht="15" customHeight="1" x14ac:dyDescent="0.3">
      <c r="A144" s="139">
        <f t="shared" si="11"/>
        <v>12</v>
      </c>
      <c r="B144" s="139"/>
    </row>
    <row r="145" spans="1:2" ht="15" customHeight="1" x14ac:dyDescent="0.3">
      <c r="A145" s="139">
        <f t="shared" si="11"/>
        <v>13</v>
      </c>
      <c r="B145" s="139"/>
    </row>
    <row r="146" spans="1:2" ht="15" customHeight="1" x14ac:dyDescent="0.3">
      <c r="A146" s="139">
        <f t="shared" si="11"/>
        <v>14</v>
      </c>
      <c r="B146" s="139"/>
    </row>
    <row r="147" spans="1:2" ht="15" customHeight="1" x14ac:dyDescent="0.3">
      <c r="A147" s="139">
        <f t="shared" si="11"/>
        <v>15</v>
      </c>
      <c r="B147" s="139"/>
    </row>
    <row r="148" spans="1:2" ht="15" customHeight="1" x14ac:dyDescent="0.3">
      <c r="A148" s="139">
        <f t="shared" si="11"/>
        <v>16</v>
      </c>
      <c r="B148" s="139"/>
    </row>
    <row r="149" spans="1:2" ht="15" customHeight="1" x14ac:dyDescent="0.3">
      <c r="A149" s="139">
        <f t="shared" si="11"/>
        <v>17</v>
      </c>
      <c r="B149" s="139"/>
    </row>
    <row r="150" spans="1:2" ht="15" customHeight="1" x14ac:dyDescent="0.3">
      <c r="A150" s="139">
        <f t="shared" si="11"/>
        <v>18</v>
      </c>
      <c r="B150" s="139"/>
    </row>
    <row r="151" spans="1:2" ht="15" customHeight="1" x14ac:dyDescent="0.3">
      <c r="A151" s="139">
        <f t="shared" si="11"/>
        <v>19</v>
      </c>
      <c r="B151" s="139"/>
    </row>
    <row r="152" spans="1:2" ht="15" customHeight="1" x14ac:dyDescent="0.3">
      <c r="A152" s="139">
        <f t="shared" si="11"/>
        <v>20</v>
      </c>
      <c r="B152" s="139"/>
    </row>
    <row r="153" spans="1:2" ht="15" customHeight="1" x14ac:dyDescent="0.3">
      <c r="A153" s="139">
        <f t="shared" si="11"/>
        <v>21</v>
      </c>
      <c r="B153" s="139"/>
    </row>
    <row r="154" spans="1:2" ht="15" customHeight="1" x14ac:dyDescent="0.3">
      <c r="A154" s="139">
        <f t="shared" si="11"/>
        <v>22</v>
      </c>
      <c r="B154" s="139"/>
    </row>
    <row r="155" spans="1:2" ht="15" customHeight="1" x14ac:dyDescent="0.3">
      <c r="A155" s="139">
        <f t="shared" si="11"/>
        <v>23</v>
      </c>
      <c r="B155" s="139"/>
    </row>
    <row r="156" spans="1:2" ht="15" customHeight="1" x14ac:dyDescent="0.3">
      <c r="A156" s="139">
        <f t="shared" si="11"/>
        <v>24</v>
      </c>
      <c r="B156" s="139"/>
    </row>
    <row r="157" spans="1:2" ht="15" customHeight="1" x14ac:dyDescent="0.3">
      <c r="A157" s="139">
        <f t="shared" si="11"/>
        <v>25</v>
      </c>
      <c r="B157" s="139"/>
    </row>
    <row r="158" spans="1:2" ht="15" customHeight="1" x14ac:dyDescent="0.3">
      <c r="A158" s="139">
        <f t="shared" si="11"/>
        <v>26</v>
      </c>
      <c r="B158" s="139"/>
    </row>
    <row r="159" spans="1:2" ht="15" customHeight="1" x14ac:dyDescent="0.3">
      <c r="A159" s="139">
        <f t="shared" si="11"/>
        <v>27</v>
      </c>
      <c r="B159" s="139"/>
    </row>
    <row r="160" spans="1:2" ht="15" customHeight="1" x14ac:dyDescent="0.3">
      <c r="A160" s="139">
        <f t="shared" si="11"/>
        <v>28</v>
      </c>
      <c r="B160" s="139"/>
    </row>
    <row r="161" spans="1:2" ht="15" customHeight="1" x14ac:dyDescent="0.3">
      <c r="A161" s="139">
        <f t="shared" si="11"/>
        <v>29</v>
      </c>
      <c r="B161" s="139"/>
    </row>
    <row r="162" spans="1:2" ht="15" customHeight="1" x14ac:dyDescent="0.3">
      <c r="A162" s="139">
        <f t="shared" si="11"/>
        <v>30</v>
      </c>
      <c r="B162" s="139"/>
    </row>
    <row r="163" spans="1:2" ht="15" customHeight="1" x14ac:dyDescent="0.3">
      <c r="A163" s="139">
        <f t="shared" si="11"/>
        <v>31</v>
      </c>
      <c r="B163" s="139"/>
    </row>
    <row r="164" spans="1:2" ht="15" customHeight="1" x14ac:dyDescent="0.3"/>
    <row r="165" spans="1:2" ht="15" customHeight="1" x14ac:dyDescent="0.3"/>
    <row r="166" spans="1:2" ht="15" customHeight="1" x14ac:dyDescent="0.3"/>
    <row r="167" spans="1:2" ht="15" customHeight="1" x14ac:dyDescent="0.3"/>
    <row r="168" spans="1:2" ht="15" customHeight="1" x14ac:dyDescent="0.3"/>
    <row r="169" spans="1:2" ht="15" customHeight="1" x14ac:dyDescent="0.3"/>
    <row r="170" spans="1:2" ht="15" customHeight="1" x14ac:dyDescent="0.3"/>
    <row r="171" spans="1:2" ht="15" customHeight="1" x14ac:dyDescent="0.3"/>
    <row r="172" spans="1:2" ht="15" customHeight="1" x14ac:dyDescent="0.3"/>
    <row r="173" spans="1:2" ht="15" customHeight="1" x14ac:dyDescent="0.3"/>
    <row r="174" spans="1:2" ht="15" customHeight="1" x14ac:dyDescent="0.3"/>
    <row r="175" spans="1:2" ht="15" customHeight="1" x14ac:dyDescent="0.3"/>
    <row r="176" spans="1:2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</sheetData>
  <mergeCells count="119">
    <mergeCell ref="C99:L99"/>
    <mergeCell ref="C101:I101"/>
    <mergeCell ref="J101:K101"/>
    <mergeCell ref="C103:I103"/>
    <mergeCell ref="J103:K103"/>
    <mergeCell ref="C96:G96"/>
    <mergeCell ref="J96:K96"/>
    <mergeCell ref="C97:G97"/>
    <mergeCell ref="J97:K97"/>
    <mergeCell ref="C98:G98"/>
    <mergeCell ref="J98:K98"/>
    <mergeCell ref="C89:I89"/>
    <mergeCell ref="C91:I91"/>
    <mergeCell ref="C93:G93"/>
    <mergeCell ref="J93:K93"/>
    <mergeCell ref="C95:G95"/>
    <mergeCell ref="J95:K95"/>
    <mergeCell ref="C80:I80"/>
    <mergeCell ref="C81:I81"/>
    <mergeCell ref="C82:I82"/>
    <mergeCell ref="C85:I85"/>
    <mergeCell ref="J85:K85"/>
    <mergeCell ref="C87:I87"/>
    <mergeCell ref="J87:K87"/>
    <mergeCell ref="C74:I74"/>
    <mergeCell ref="J74:K74"/>
    <mergeCell ref="C75:I75"/>
    <mergeCell ref="J75:K75"/>
    <mergeCell ref="C77:I77"/>
    <mergeCell ref="C79:I79"/>
    <mergeCell ref="C71:I71"/>
    <mergeCell ref="J71:K71"/>
    <mergeCell ref="C72:I72"/>
    <mergeCell ref="J72:K72"/>
    <mergeCell ref="C73:I73"/>
    <mergeCell ref="J73:K73"/>
    <mergeCell ref="C68:I68"/>
    <mergeCell ref="J68:K68"/>
    <mergeCell ref="C69:I69"/>
    <mergeCell ref="J69:K69"/>
    <mergeCell ref="C70:I70"/>
    <mergeCell ref="J70:K70"/>
    <mergeCell ref="J63:K63"/>
    <mergeCell ref="C65:I65"/>
    <mergeCell ref="J65:K65"/>
    <mergeCell ref="C66:I66"/>
    <mergeCell ref="J66:K66"/>
    <mergeCell ref="C67:I67"/>
    <mergeCell ref="J67:K67"/>
    <mergeCell ref="A59:A61"/>
    <mergeCell ref="B59:B61"/>
    <mergeCell ref="C59:G59"/>
    <mergeCell ref="C60:G60"/>
    <mergeCell ref="C61:G61"/>
    <mergeCell ref="C63:I63"/>
    <mergeCell ref="A54:A58"/>
    <mergeCell ref="B54:B58"/>
    <mergeCell ref="C54:I54"/>
    <mergeCell ref="C55:I55"/>
    <mergeCell ref="C56:I56"/>
    <mergeCell ref="C57:I57"/>
    <mergeCell ref="C58:I58"/>
    <mergeCell ref="A49:A53"/>
    <mergeCell ref="B49:B53"/>
    <mergeCell ref="C49:I49"/>
    <mergeCell ref="C50:I50"/>
    <mergeCell ref="C51:I51"/>
    <mergeCell ref="C52:I52"/>
    <mergeCell ref="C53:I53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27:A32"/>
    <mergeCell ref="C27:I27"/>
    <mergeCell ref="C28:I28"/>
    <mergeCell ref="C29:I29"/>
    <mergeCell ref="C30:I30"/>
    <mergeCell ref="C31:I31"/>
    <mergeCell ref="C32:I32"/>
    <mergeCell ref="A21:A26"/>
    <mergeCell ref="C21:I21"/>
    <mergeCell ref="C22:I22"/>
    <mergeCell ref="C23:I23"/>
    <mergeCell ref="C24:I24"/>
    <mergeCell ref="C25:I25"/>
    <mergeCell ref="C26:I26"/>
    <mergeCell ref="A4:B4"/>
    <mergeCell ref="C4:E4"/>
    <mergeCell ref="L4:M4"/>
    <mergeCell ref="N4:O4"/>
    <mergeCell ref="A15:A16"/>
    <mergeCell ref="B15:B16"/>
    <mergeCell ref="A17:A18"/>
    <mergeCell ref="B17:B18"/>
    <mergeCell ref="A19:A20"/>
    <mergeCell ref="B19:B20"/>
    <mergeCell ref="B6:O6"/>
    <mergeCell ref="A7:L7"/>
    <mergeCell ref="M7:O7"/>
    <mergeCell ref="C8:I8"/>
    <mergeCell ref="A10:A14"/>
    <mergeCell ref="B10:B14"/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</mergeCells>
  <phoneticPr fontId="18" type="noConversion"/>
  <dataValidations count="7">
    <dataValidation type="list" allowBlank="1" showInputMessage="1" showErrorMessage="1" sqref="C36:C40">
      <formula1>$E$129:$E$132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H59:H61">
      <formula1>$B$130:$B$132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9"/>
  <sheetViews>
    <sheetView zoomScale="110" zoomScaleNormal="110" workbookViewId="0">
      <selection activeCell="J17" sqref="J17"/>
    </sheetView>
  </sheetViews>
  <sheetFormatPr defaultColWidth="9.1640625" defaultRowHeight="12" x14ac:dyDescent="0.3"/>
  <cols>
    <col min="1" max="1" width="4.75" style="10" customWidth="1"/>
    <col min="2" max="2" width="19.6640625" style="10" customWidth="1"/>
    <col min="3" max="3" width="14.75" style="10" customWidth="1"/>
    <col min="4" max="9" width="4.25" style="10" customWidth="1"/>
    <col min="10" max="11" width="5.25" style="9" customWidth="1"/>
    <col min="12" max="12" width="5.75" style="9" customWidth="1"/>
    <col min="13" max="13" width="8.6640625" style="10" customWidth="1"/>
    <col min="14" max="14" width="10.75" style="10" customWidth="1"/>
    <col min="15" max="15" width="40.75" style="10" customWidth="1"/>
    <col min="16" max="16384" width="9.1640625" style="10"/>
  </cols>
  <sheetData>
    <row r="1" spans="1:15" s="1" customFormat="1" ht="42.75" customHeight="1" x14ac:dyDescent="0.3">
      <c r="A1" s="254" t="s">
        <v>186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pans="1:15" s="5" customFormat="1" ht="15" customHeight="1" x14ac:dyDescent="0.3">
      <c r="A2" s="255" t="s">
        <v>0</v>
      </c>
      <c r="B2" s="255"/>
      <c r="C2" s="256" t="s">
        <v>172</v>
      </c>
      <c r="D2" s="256"/>
      <c r="E2" s="256"/>
      <c r="F2" s="2" t="s">
        <v>1</v>
      </c>
      <c r="G2" s="3"/>
      <c r="H2" s="3"/>
      <c r="I2" s="257" t="s">
        <v>173</v>
      </c>
      <c r="J2" s="257"/>
      <c r="K2" s="4"/>
      <c r="L2" s="258" t="s">
        <v>2</v>
      </c>
      <c r="M2" s="258"/>
      <c r="N2" s="259" t="s">
        <v>177</v>
      </c>
      <c r="O2" s="260"/>
    </row>
    <row r="3" spans="1:15" s="5" customFormat="1" ht="15" customHeight="1" x14ac:dyDescent="0.3">
      <c r="A3" s="255" t="s">
        <v>3</v>
      </c>
      <c r="B3" s="255"/>
      <c r="C3" s="256" t="s">
        <v>174</v>
      </c>
      <c r="D3" s="256"/>
      <c r="E3" s="256"/>
      <c r="F3" s="2" t="s">
        <v>4</v>
      </c>
      <c r="G3" s="3"/>
      <c r="H3" s="3"/>
      <c r="I3" s="257" t="s">
        <v>205</v>
      </c>
      <c r="J3" s="257"/>
      <c r="K3" s="4"/>
      <c r="L3" s="258" t="s">
        <v>5</v>
      </c>
      <c r="M3" s="258"/>
      <c r="N3" s="259" t="s">
        <v>178</v>
      </c>
      <c r="O3" s="260"/>
    </row>
    <row r="4" spans="1:15" s="5" customFormat="1" ht="15" customHeight="1" x14ac:dyDescent="0.3">
      <c r="A4" s="255" t="s">
        <v>6</v>
      </c>
      <c r="B4" s="255"/>
      <c r="C4" s="256" t="s">
        <v>175</v>
      </c>
      <c r="D4" s="256"/>
      <c r="E4" s="256"/>
      <c r="F4" s="6"/>
      <c r="G4" s="3"/>
      <c r="H4" s="7"/>
      <c r="I4" s="7"/>
      <c r="J4" s="7"/>
      <c r="K4" s="7"/>
      <c r="L4" s="258" t="s">
        <v>7</v>
      </c>
      <c r="M4" s="258"/>
      <c r="N4" s="261">
        <v>43479</v>
      </c>
      <c r="O4" s="260"/>
    </row>
    <row r="5" spans="1:15" ht="10" customHeight="1" thickBot="1" x14ac:dyDescent="0.35">
      <c r="A5" s="8"/>
      <c r="B5" s="8"/>
      <c r="C5" s="8"/>
      <c r="D5" s="8"/>
      <c r="E5" s="8"/>
      <c r="F5" s="8"/>
      <c r="G5" s="8"/>
      <c r="H5" s="8"/>
      <c r="I5" s="8"/>
      <c r="M5" s="8"/>
      <c r="N5" s="8"/>
      <c r="O5" s="8"/>
    </row>
    <row r="6" spans="1:15" ht="48" customHeight="1" thickTop="1" thickBot="1" x14ac:dyDescent="0.35">
      <c r="A6" s="11" t="s">
        <v>8</v>
      </c>
      <c r="B6" s="264" t="s">
        <v>9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5"/>
    </row>
    <row r="7" spans="1:15" ht="16" customHeight="1" x14ac:dyDescent="0.3">
      <c r="A7" s="266" t="s">
        <v>10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 t="s">
        <v>11</v>
      </c>
      <c r="N7" s="267"/>
      <c r="O7" s="268"/>
    </row>
    <row r="8" spans="1:15" ht="16" customHeight="1" x14ac:dyDescent="0.3">
      <c r="A8" s="12" t="s">
        <v>12</v>
      </c>
      <c r="B8" s="183" t="s">
        <v>10</v>
      </c>
      <c r="C8" s="269" t="s">
        <v>13</v>
      </c>
      <c r="D8" s="270"/>
      <c r="E8" s="270"/>
      <c r="F8" s="270"/>
      <c r="G8" s="270"/>
      <c r="H8" s="270"/>
      <c r="I8" s="270"/>
      <c r="J8" s="183" t="s">
        <v>14</v>
      </c>
      <c r="K8" s="183" t="s">
        <v>15</v>
      </c>
      <c r="L8" s="183" t="s">
        <v>16</v>
      </c>
      <c r="M8" s="183" t="s">
        <v>17</v>
      </c>
      <c r="N8" s="183" t="s">
        <v>18</v>
      </c>
      <c r="O8" s="14" t="s">
        <v>19</v>
      </c>
    </row>
    <row r="9" spans="1:15" s="20" customFormat="1" ht="16" customHeight="1" thickBot="1" x14ac:dyDescent="0.35">
      <c r="A9" s="15" t="s">
        <v>20</v>
      </c>
      <c r="B9" s="16" t="s">
        <v>21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</row>
    <row r="10" spans="1:15" ht="16" customHeight="1" thickTop="1" x14ac:dyDescent="0.3">
      <c r="A10" s="271" t="s">
        <v>22</v>
      </c>
      <c r="B10" s="272" t="s">
        <v>182</v>
      </c>
      <c r="C10" s="21" t="s">
        <v>23</v>
      </c>
      <c r="D10" s="22">
        <v>3</v>
      </c>
      <c r="E10" s="21" t="s">
        <v>24</v>
      </c>
      <c r="F10" s="22">
        <v>8</v>
      </c>
      <c r="G10" s="21" t="s">
        <v>25</v>
      </c>
      <c r="H10" s="22">
        <v>1</v>
      </c>
      <c r="I10" s="21" t="s">
        <v>26</v>
      </c>
      <c r="J10" s="23">
        <v>3</v>
      </c>
      <c r="K10" s="21">
        <v>0.5</v>
      </c>
      <c r="L10" s="24" t="s">
        <v>27</v>
      </c>
      <c r="M10" s="159">
        <v>900</v>
      </c>
      <c r="N10" s="184">
        <f>J10*K10*M10</f>
        <v>1350</v>
      </c>
      <c r="O10" s="25"/>
    </row>
    <row r="11" spans="1:15" ht="16" customHeight="1" x14ac:dyDescent="0.3">
      <c r="A11" s="262"/>
      <c r="B11" s="273"/>
      <c r="C11" s="26" t="s">
        <v>28</v>
      </c>
      <c r="D11" s="27"/>
      <c r="E11" s="26" t="s">
        <v>24</v>
      </c>
      <c r="F11" s="27"/>
      <c r="G11" s="26" t="s">
        <v>25</v>
      </c>
      <c r="H11" s="27"/>
      <c r="I11" s="26" t="s">
        <v>26</v>
      </c>
      <c r="J11" s="28"/>
      <c r="K11" s="26">
        <v>1</v>
      </c>
      <c r="L11" s="29" t="s">
        <v>27</v>
      </c>
      <c r="M11" s="160"/>
      <c r="N11" s="185">
        <f t="shared" ref="N11:N14" si="0">J11*K11*M11</f>
        <v>0</v>
      </c>
      <c r="O11" s="31"/>
    </row>
    <row r="12" spans="1:15" ht="16" customHeight="1" x14ac:dyDescent="0.3">
      <c r="A12" s="262"/>
      <c r="B12" s="273"/>
      <c r="C12" s="26" t="s">
        <v>23</v>
      </c>
      <c r="D12" s="27"/>
      <c r="E12" s="26" t="s">
        <v>24</v>
      </c>
      <c r="F12" s="27"/>
      <c r="G12" s="26" t="s">
        <v>25</v>
      </c>
      <c r="H12" s="27"/>
      <c r="I12" s="26" t="s">
        <v>26</v>
      </c>
      <c r="J12" s="146"/>
      <c r="K12" s="26">
        <v>1</v>
      </c>
      <c r="L12" s="29" t="s">
        <v>27</v>
      </c>
      <c r="M12" s="160"/>
      <c r="N12" s="185">
        <f t="shared" si="0"/>
        <v>0</v>
      </c>
      <c r="O12" s="31" t="s">
        <v>200</v>
      </c>
    </row>
    <row r="13" spans="1:15" ht="16" customHeight="1" x14ac:dyDescent="0.3">
      <c r="A13" s="262"/>
      <c r="B13" s="273"/>
      <c r="C13" s="26" t="s">
        <v>28</v>
      </c>
      <c r="D13" s="27"/>
      <c r="E13" s="26" t="s">
        <v>24</v>
      </c>
      <c r="F13" s="27"/>
      <c r="G13" s="26" t="s">
        <v>25</v>
      </c>
      <c r="H13" s="27"/>
      <c r="I13" s="26" t="s">
        <v>26</v>
      </c>
      <c r="J13" s="28"/>
      <c r="K13" s="26">
        <v>1</v>
      </c>
      <c r="L13" s="29" t="s">
        <v>27</v>
      </c>
      <c r="M13" s="160"/>
      <c r="N13" s="185">
        <f t="shared" si="0"/>
        <v>0</v>
      </c>
      <c r="O13" s="31"/>
    </row>
    <row r="14" spans="1:15" ht="16" customHeight="1" x14ac:dyDescent="0.3">
      <c r="A14" s="262"/>
      <c r="B14" s="273"/>
      <c r="C14" s="26" t="s">
        <v>29</v>
      </c>
      <c r="D14" s="27"/>
      <c r="E14" s="26" t="s">
        <v>24</v>
      </c>
      <c r="F14" s="27"/>
      <c r="G14" s="26" t="s">
        <v>25</v>
      </c>
      <c r="H14" s="27"/>
      <c r="I14" s="26" t="s">
        <v>26</v>
      </c>
      <c r="J14" s="28"/>
      <c r="K14" s="26"/>
      <c r="L14" s="29" t="s">
        <v>27</v>
      </c>
      <c r="M14" s="160"/>
      <c r="N14" s="185">
        <f t="shared" si="0"/>
        <v>0</v>
      </c>
      <c r="O14" s="31"/>
    </row>
    <row r="15" spans="1:15" ht="16" customHeight="1" x14ac:dyDescent="0.3">
      <c r="A15" s="262" t="s">
        <v>30</v>
      </c>
      <c r="B15" s="263" t="s">
        <v>31</v>
      </c>
      <c r="C15" s="26" t="s">
        <v>23</v>
      </c>
      <c r="D15" s="27"/>
      <c r="E15" s="26" t="s">
        <v>24</v>
      </c>
      <c r="F15" s="27"/>
      <c r="G15" s="26" t="s">
        <v>25</v>
      </c>
      <c r="H15" s="27"/>
      <c r="I15" s="26" t="s">
        <v>26</v>
      </c>
      <c r="J15" s="28"/>
      <c r="K15" s="26"/>
      <c r="L15" s="29" t="s">
        <v>27</v>
      </c>
      <c r="M15" s="160"/>
      <c r="N15" s="185">
        <f>J15*K15*M15</f>
        <v>0</v>
      </c>
      <c r="O15" s="31"/>
    </row>
    <row r="16" spans="1:15" ht="16" customHeight="1" x14ac:dyDescent="0.3">
      <c r="A16" s="262"/>
      <c r="B16" s="263"/>
      <c r="C16" s="26" t="s">
        <v>28</v>
      </c>
      <c r="D16" s="27"/>
      <c r="E16" s="26" t="s">
        <v>24</v>
      </c>
      <c r="F16" s="27"/>
      <c r="G16" s="26" t="s">
        <v>25</v>
      </c>
      <c r="H16" s="27"/>
      <c r="I16" s="26" t="s">
        <v>26</v>
      </c>
      <c r="J16" s="28"/>
      <c r="K16" s="26"/>
      <c r="L16" s="29" t="s">
        <v>27</v>
      </c>
      <c r="M16" s="160"/>
      <c r="N16" s="185">
        <f t="shared" ref="N16" si="1">J16*K16*M16</f>
        <v>0</v>
      </c>
      <c r="O16" s="31"/>
    </row>
    <row r="17" spans="1:15" ht="16" customHeight="1" x14ac:dyDescent="0.3">
      <c r="A17" s="262" t="s">
        <v>32</v>
      </c>
      <c r="B17" s="263" t="s">
        <v>33</v>
      </c>
      <c r="C17" s="26" t="s">
        <v>23</v>
      </c>
      <c r="D17" s="27"/>
      <c r="E17" s="26" t="s">
        <v>24</v>
      </c>
      <c r="F17" s="27"/>
      <c r="G17" s="26" t="s">
        <v>25</v>
      </c>
      <c r="H17" s="27"/>
      <c r="I17" s="26" t="s">
        <v>26</v>
      </c>
      <c r="J17" s="28"/>
      <c r="K17" s="26"/>
      <c r="L17" s="29" t="s">
        <v>27</v>
      </c>
      <c r="M17" s="160"/>
      <c r="N17" s="185">
        <f>J17*K17*M17</f>
        <v>0</v>
      </c>
      <c r="O17" s="31"/>
    </row>
    <row r="18" spans="1:15" ht="16" customHeight="1" x14ac:dyDescent="0.3">
      <c r="A18" s="262"/>
      <c r="B18" s="263"/>
      <c r="C18" s="26" t="s">
        <v>28</v>
      </c>
      <c r="D18" s="27"/>
      <c r="E18" s="26" t="s">
        <v>24</v>
      </c>
      <c r="F18" s="27"/>
      <c r="G18" s="26" t="s">
        <v>25</v>
      </c>
      <c r="H18" s="27"/>
      <c r="I18" s="26" t="s">
        <v>26</v>
      </c>
      <c r="J18" s="28"/>
      <c r="K18" s="26"/>
      <c r="L18" s="29" t="s">
        <v>27</v>
      </c>
      <c r="M18" s="160"/>
      <c r="N18" s="185">
        <f t="shared" ref="N18" si="2">J18*K18*M18</f>
        <v>0</v>
      </c>
      <c r="O18" s="31"/>
    </row>
    <row r="19" spans="1:15" ht="16" customHeight="1" x14ac:dyDescent="0.3">
      <c r="A19" s="262" t="s">
        <v>34</v>
      </c>
      <c r="B19" s="263" t="s">
        <v>35</v>
      </c>
      <c r="C19" s="26" t="s">
        <v>23</v>
      </c>
      <c r="D19" s="27"/>
      <c r="E19" s="26" t="s">
        <v>24</v>
      </c>
      <c r="F19" s="27"/>
      <c r="G19" s="26" t="s">
        <v>25</v>
      </c>
      <c r="H19" s="27"/>
      <c r="I19" s="26" t="s">
        <v>26</v>
      </c>
      <c r="J19" s="28"/>
      <c r="K19" s="26"/>
      <c r="L19" s="29" t="s">
        <v>27</v>
      </c>
      <c r="M19" s="160"/>
      <c r="N19" s="185">
        <f>J19*K19*M19</f>
        <v>0</v>
      </c>
      <c r="O19" s="31"/>
    </row>
    <row r="20" spans="1:15" ht="16" customHeight="1" x14ac:dyDescent="0.3">
      <c r="A20" s="262"/>
      <c r="B20" s="263"/>
      <c r="C20" s="26" t="s">
        <v>28</v>
      </c>
      <c r="D20" s="27"/>
      <c r="E20" s="26" t="s">
        <v>24</v>
      </c>
      <c r="F20" s="27"/>
      <c r="G20" s="26" t="s">
        <v>25</v>
      </c>
      <c r="H20" s="27"/>
      <c r="I20" s="26" t="s">
        <v>26</v>
      </c>
      <c r="J20" s="28"/>
      <c r="K20" s="26"/>
      <c r="L20" s="29" t="s">
        <v>27</v>
      </c>
      <c r="M20" s="160"/>
      <c r="N20" s="185">
        <f t="shared" ref="N20:N32" si="3">J20*K20*M20</f>
        <v>0</v>
      </c>
      <c r="O20" s="31"/>
    </row>
    <row r="21" spans="1:15" ht="16" customHeight="1" x14ac:dyDescent="0.3">
      <c r="A21" s="262" t="s">
        <v>36</v>
      </c>
      <c r="B21" s="32" t="s">
        <v>37</v>
      </c>
      <c r="C21" s="275" t="s">
        <v>38</v>
      </c>
      <c r="D21" s="275"/>
      <c r="E21" s="275"/>
      <c r="F21" s="275"/>
      <c r="G21" s="275"/>
      <c r="H21" s="275"/>
      <c r="I21" s="275"/>
      <c r="J21" s="27"/>
      <c r="K21" s="27"/>
      <c r="L21" s="33" t="s">
        <v>39</v>
      </c>
      <c r="M21" s="160"/>
      <c r="N21" s="185">
        <f t="shared" si="3"/>
        <v>0</v>
      </c>
      <c r="O21" s="143" t="s">
        <v>183</v>
      </c>
    </row>
    <row r="22" spans="1:15" ht="16" customHeight="1" x14ac:dyDescent="0.3">
      <c r="A22" s="262"/>
      <c r="B22" s="32" t="s">
        <v>40</v>
      </c>
      <c r="C22" s="276" t="s">
        <v>41</v>
      </c>
      <c r="D22" s="276"/>
      <c r="E22" s="276"/>
      <c r="F22" s="276"/>
      <c r="G22" s="276"/>
      <c r="H22" s="276"/>
      <c r="I22" s="276"/>
      <c r="J22" s="27"/>
      <c r="K22" s="27"/>
      <c r="L22" s="33" t="s">
        <v>42</v>
      </c>
      <c r="M22" s="160"/>
      <c r="N22" s="185">
        <f t="shared" si="3"/>
        <v>0</v>
      </c>
      <c r="O22" s="143" t="s">
        <v>184</v>
      </c>
    </row>
    <row r="23" spans="1:15" ht="16" customHeight="1" x14ac:dyDescent="0.3">
      <c r="A23" s="262"/>
      <c r="B23" s="32" t="s">
        <v>43</v>
      </c>
      <c r="C23" s="276"/>
      <c r="D23" s="276"/>
      <c r="E23" s="276"/>
      <c r="F23" s="276"/>
      <c r="G23" s="276"/>
      <c r="H23" s="276"/>
      <c r="I23" s="276"/>
      <c r="J23" s="27"/>
      <c r="K23" s="27"/>
      <c r="L23" s="144" t="s">
        <v>179</v>
      </c>
      <c r="M23" s="161"/>
      <c r="N23" s="185">
        <f t="shared" si="3"/>
        <v>0</v>
      </c>
      <c r="O23" s="34"/>
    </row>
    <row r="24" spans="1:15" ht="16" customHeight="1" x14ac:dyDescent="0.3">
      <c r="A24" s="262"/>
      <c r="B24" s="32" t="s">
        <v>45</v>
      </c>
      <c r="C24" s="276" t="s">
        <v>46</v>
      </c>
      <c r="D24" s="276"/>
      <c r="E24" s="276"/>
      <c r="F24" s="276"/>
      <c r="G24" s="276"/>
      <c r="H24" s="276"/>
      <c r="I24" s="276"/>
      <c r="J24" s="27"/>
      <c r="K24" s="27"/>
      <c r="L24" s="33" t="s">
        <v>47</v>
      </c>
      <c r="M24" s="160"/>
      <c r="N24" s="185">
        <f t="shared" si="3"/>
        <v>0</v>
      </c>
      <c r="O24" s="34"/>
    </row>
    <row r="25" spans="1:15" ht="16" customHeight="1" x14ac:dyDescent="0.3">
      <c r="A25" s="262"/>
      <c r="B25" s="35" t="s">
        <v>48</v>
      </c>
      <c r="C25" s="276" t="s">
        <v>49</v>
      </c>
      <c r="D25" s="276"/>
      <c r="E25" s="276"/>
      <c r="F25" s="276"/>
      <c r="G25" s="276"/>
      <c r="H25" s="276"/>
      <c r="I25" s="276"/>
      <c r="J25" s="27"/>
      <c r="K25" s="27"/>
      <c r="L25" s="33" t="s">
        <v>42</v>
      </c>
      <c r="M25" s="160"/>
      <c r="N25" s="185">
        <f t="shared" si="3"/>
        <v>0</v>
      </c>
      <c r="O25" s="34"/>
    </row>
    <row r="26" spans="1:15" ht="16" customHeight="1" x14ac:dyDescent="0.3">
      <c r="A26" s="262"/>
      <c r="B26" s="35" t="s">
        <v>50</v>
      </c>
      <c r="C26" s="276" t="s">
        <v>51</v>
      </c>
      <c r="D26" s="276"/>
      <c r="E26" s="276"/>
      <c r="F26" s="276"/>
      <c r="G26" s="276"/>
      <c r="H26" s="276"/>
      <c r="I26" s="276"/>
      <c r="J26" s="27"/>
      <c r="K26" s="27"/>
      <c r="L26" s="33"/>
      <c r="M26" s="160"/>
      <c r="N26" s="185">
        <f t="shared" si="3"/>
        <v>0</v>
      </c>
      <c r="O26" s="34"/>
    </row>
    <row r="27" spans="1:15" ht="16" customHeight="1" x14ac:dyDescent="0.3">
      <c r="A27" s="262" t="s">
        <v>52</v>
      </c>
      <c r="B27" s="32" t="s">
        <v>53</v>
      </c>
      <c r="C27" s="275" t="s">
        <v>38</v>
      </c>
      <c r="D27" s="275"/>
      <c r="E27" s="275"/>
      <c r="F27" s="275"/>
      <c r="G27" s="275"/>
      <c r="H27" s="275"/>
      <c r="I27" s="275"/>
      <c r="J27" s="27"/>
      <c r="K27" s="27"/>
      <c r="L27" s="33" t="s">
        <v>39</v>
      </c>
      <c r="M27" s="160"/>
      <c r="N27" s="185">
        <f t="shared" si="3"/>
        <v>0</v>
      </c>
      <c r="O27" s="34"/>
    </row>
    <row r="28" spans="1:15" ht="16" customHeight="1" x14ac:dyDescent="0.3">
      <c r="A28" s="262"/>
      <c r="B28" s="32" t="s">
        <v>40</v>
      </c>
      <c r="C28" s="276" t="s">
        <v>41</v>
      </c>
      <c r="D28" s="276"/>
      <c r="E28" s="276"/>
      <c r="F28" s="276"/>
      <c r="G28" s="276"/>
      <c r="H28" s="276"/>
      <c r="I28" s="276"/>
      <c r="J28" s="27"/>
      <c r="K28" s="27"/>
      <c r="L28" s="33" t="s">
        <v>42</v>
      </c>
      <c r="M28" s="160"/>
      <c r="N28" s="185">
        <f t="shared" si="3"/>
        <v>0</v>
      </c>
      <c r="O28" s="34"/>
    </row>
    <row r="29" spans="1:15" ht="16" customHeight="1" x14ac:dyDescent="0.3">
      <c r="A29" s="262"/>
      <c r="B29" s="32" t="s">
        <v>43</v>
      </c>
      <c r="C29" s="276"/>
      <c r="D29" s="276"/>
      <c r="E29" s="276"/>
      <c r="F29" s="276"/>
      <c r="G29" s="276"/>
      <c r="H29" s="276"/>
      <c r="I29" s="276"/>
      <c r="J29" s="27"/>
      <c r="K29" s="27"/>
      <c r="L29" s="33" t="s">
        <v>44</v>
      </c>
      <c r="M29" s="160"/>
      <c r="N29" s="185">
        <f t="shared" si="3"/>
        <v>0</v>
      </c>
      <c r="O29" s="34"/>
    </row>
    <row r="30" spans="1:15" ht="16" customHeight="1" x14ac:dyDescent="0.3">
      <c r="A30" s="262"/>
      <c r="B30" s="32" t="s">
        <v>45</v>
      </c>
      <c r="C30" s="276" t="s">
        <v>54</v>
      </c>
      <c r="D30" s="276"/>
      <c r="E30" s="276"/>
      <c r="F30" s="276"/>
      <c r="G30" s="276"/>
      <c r="H30" s="276"/>
      <c r="I30" s="276"/>
      <c r="J30" s="27"/>
      <c r="K30" s="27"/>
      <c r="L30" s="33" t="s">
        <v>47</v>
      </c>
      <c r="M30" s="160"/>
      <c r="N30" s="185">
        <f t="shared" si="3"/>
        <v>0</v>
      </c>
      <c r="O30" s="34"/>
    </row>
    <row r="31" spans="1:15" ht="16" customHeight="1" x14ac:dyDescent="0.3">
      <c r="A31" s="262"/>
      <c r="B31" s="35" t="s">
        <v>48</v>
      </c>
      <c r="C31" s="276" t="s">
        <v>49</v>
      </c>
      <c r="D31" s="276"/>
      <c r="E31" s="276"/>
      <c r="F31" s="276"/>
      <c r="G31" s="276"/>
      <c r="H31" s="276"/>
      <c r="I31" s="276"/>
      <c r="J31" s="27"/>
      <c r="K31" s="27"/>
      <c r="L31" s="33" t="s">
        <v>42</v>
      </c>
      <c r="M31" s="160"/>
      <c r="N31" s="185">
        <f t="shared" si="3"/>
        <v>0</v>
      </c>
      <c r="O31" s="34"/>
    </row>
    <row r="32" spans="1:15" ht="16" customHeight="1" x14ac:dyDescent="0.3">
      <c r="A32" s="274"/>
      <c r="B32" s="36" t="s">
        <v>50</v>
      </c>
      <c r="C32" s="277" t="s">
        <v>51</v>
      </c>
      <c r="D32" s="277"/>
      <c r="E32" s="277"/>
      <c r="F32" s="277"/>
      <c r="G32" s="277"/>
      <c r="H32" s="277"/>
      <c r="I32" s="277"/>
      <c r="J32" s="37"/>
      <c r="K32" s="37"/>
      <c r="L32" s="33" t="s">
        <v>39</v>
      </c>
      <c r="M32" s="162"/>
      <c r="N32" s="185">
        <f t="shared" si="3"/>
        <v>0</v>
      </c>
      <c r="O32" s="38" t="s">
        <v>185</v>
      </c>
    </row>
    <row r="33" spans="1:15" ht="16" customHeight="1" thickBot="1" x14ac:dyDescent="0.35">
      <c r="A33" s="39" t="s">
        <v>55</v>
      </c>
      <c r="B33" s="40"/>
      <c r="C33" s="40"/>
      <c r="D33" s="40"/>
      <c r="E33" s="40"/>
      <c r="F33" s="40"/>
      <c r="G33" s="40"/>
      <c r="H33" s="40"/>
      <c r="I33" s="40"/>
      <c r="J33" s="41"/>
      <c r="K33" s="41"/>
      <c r="L33" s="41"/>
      <c r="M33" s="42"/>
      <c r="N33" s="156">
        <f>SUM(N10:N32)</f>
        <v>1350</v>
      </c>
      <c r="O33" s="43"/>
    </row>
    <row r="34" spans="1:15" ht="16" customHeight="1" x14ac:dyDescent="0.3">
      <c r="A34" s="44" t="s">
        <v>12</v>
      </c>
      <c r="B34" s="182" t="s">
        <v>10</v>
      </c>
      <c r="C34" s="291" t="s">
        <v>13</v>
      </c>
      <c r="D34" s="292"/>
      <c r="E34" s="292"/>
      <c r="F34" s="292"/>
      <c r="G34" s="292"/>
      <c r="H34" s="292"/>
      <c r="I34" s="292"/>
      <c r="J34" s="182" t="s">
        <v>56</v>
      </c>
      <c r="K34" s="182" t="s">
        <v>57</v>
      </c>
      <c r="L34" s="46" t="s">
        <v>16</v>
      </c>
      <c r="M34" s="47" t="s">
        <v>17</v>
      </c>
      <c r="N34" s="148" t="s">
        <v>58</v>
      </c>
      <c r="O34" s="48" t="s">
        <v>19</v>
      </c>
    </row>
    <row r="35" spans="1:15" ht="16" customHeight="1" x14ac:dyDescent="0.3">
      <c r="A35" s="49" t="s">
        <v>59</v>
      </c>
      <c r="B35" s="50" t="s">
        <v>60</v>
      </c>
      <c r="C35" s="50"/>
      <c r="D35" s="50"/>
      <c r="E35" s="50"/>
      <c r="F35" s="50"/>
      <c r="G35" s="50"/>
      <c r="H35" s="50"/>
      <c r="I35" s="50"/>
      <c r="J35" s="51"/>
      <c r="K35" s="51"/>
      <c r="L35" s="51"/>
      <c r="M35" s="52"/>
      <c r="N35" s="149"/>
      <c r="O35" s="53"/>
    </row>
    <row r="36" spans="1:15" ht="16" customHeight="1" x14ac:dyDescent="0.3">
      <c r="A36" s="54" t="s">
        <v>61</v>
      </c>
      <c r="B36" s="179" t="s">
        <v>62</v>
      </c>
      <c r="C36" s="56"/>
      <c r="D36" s="57">
        <v>3</v>
      </c>
      <c r="E36" s="58" t="s">
        <v>24</v>
      </c>
      <c r="F36" s="57">
        <v>8</v>
      </c>
      <c r="G36" s="58" t="s">
        <v>25</v>
      </c>
      <c r="H36" s="22" t="s">
        <v>26</v>
      </c>
      <c r="I36" s="58" t="s">
        <v>63</v>
      </c>
      <c r="J36" s="59"/>
      <c r="K36" s="59">
        <v>1</v>
      </c>
      <c r="L36" s="60" t="s">
        <v>64</v>
      </c>
      <c r="M36" s="163"/>
      <c r="N36" s="185">
        <f>J36*K36*M36</f>
        <v>0</v>
      </c>
      <c r="O36" s="145" t="s">
        <v>180</v>
      </c>
    </row>
    <row r="37" spans="1:15" ht="16" customHeight="1" x14ac:dyDescent="0.3">
      <c r="A37" s="177" t="s">
        <v>65</v>
      </c>
      <c r="B37" s="63" t="s">
        <v>62</v>
      </c>
      <c r="C37" s="64"/>
      <c r="D37" s="27">
        <v>3</v>
      </c>
      <c r="E37" s="26" t="s">
        <v>24</v>
      </c>
      <c r="F37" s="27">
        <v>9</v>
      </c>
      <c r="G37" s="26" t="s">
        <v>25</v>
      </c>
      <c r="H37" s="22" t="s">
        <v>66</v>
      </c>
      <c r="I37" s="26" t="s">
        <v>63</v>
      </c>
      <c r="J37" s="174"/>
      <c r="K37" s="174">
        <v>1</v>
      </c>
      <c r="L37" s="29" t="s">
        <v>64</v>
      </c>
      <c r="M37" s="164"/>
      <c r="N37" s="185">
        <f t="shared" ref="N37:N40" si="4">J37*K37*M37</f>
        <v>0</v>
      </c>
      <c r="O37" s="142" t="s">
        <v>181</v>
      </c>
    </row>
    <row r="38" spans="1:15" ht="16" customHeight="1" x14ac:dyDescent="0.3">
      <c r="A38" s="177" t="s">
        <v>67</v>
      </c>
      <c r="B38" s="63" t="s">
        <v>62</v>
      </c>
      <c r="C38" s="64" t="s">
        <v>171</v>
      </c>
      <c r="D38" s="27">
        <v>3</v>
      </c>
      <c r="E38" s="26" t="s">
        <v>24</v>
      </c>
      <c r="F38" s="27">
        <v>8</v>
      </c>
      <c r="G38" s="26" t="s">
        <v>25</v>
      </c>
      <c r="H38" s="22" t="s">
        <v>26</v>
      </c>
      <c r="I38" s="26" t="s">
        <v>63</v>
      </c>
      <c r="J38" s="174"/>
      <c r="K38" s="174">
        <v>1</v>
      </c>
      <c r="L38" s="29" t="s">
        <v>64</v>
      </c>
      <c r="M38" s="158"/>
      <c r="N38" s="185">
        <f t="shared" si="4"/>
        <v>0</v>
      </c>
      <c r="O38" s="34"/>
    </row>
    <row r="39" spans="1:15" ht="16" customHeight="1" x14ac:dyDescent="0.3">
      <c r="A39" s="177" t="s">
        <v>68</v>
      </c>
      <c r="B39" s="63" t="s">
        <v>62</v>
      </c>
      <c r="C39" s="64"/>
      <c r="D39" s="27"/>
      <c r="E39" s="26" t="s">
        <v>24</v>
      </c>
      <c r="F39" s="27"/>
      <c r="G39" s="26" t="s">
        <v>25</v>
      </c>
      <c r="H39" s="22"/>
      <c r="I39" s="26" t="s">
        <v>63</v>
      </c>
      <c r="J39" s="174"/>
      <c r="K39" s="174">
        <v>1</v>
      </c>
      <c r="L39" s="29" t="s">
        <v>64</v>
      </c>
      <c r="M39" s="157"/>
      <c r="N39" s="185">
        <f t="shared" si="4"/>
        <v>0</v>
      </c>
      <c r="O39" s="34" t="s">
        <v>202</v>
      </c>
    </row>
    <row r="40" spans="1:15" ht="16" customHeight="1" x14ac:dyDescent="0.3">
      <c r="A40" s="181" t="s">
        <v>69</v>
      </c>
      <c r="B40" s="180" t="s">
        <v>62</v>
      </c>
      <c r="C40" s="68"/>
      <c r="D40" s="69">
        <v>3</v>
      </c>
      <c r="E40" s="70" t="s">
        <v>24</v>
      </c>
      <c r="F40" s="71">
        <v>8</v>
      </c>
      <c r="G40" s="70" t="s">
        <v>25</v>
      </c>
      <c r="H40" s="22" t="s">
        <v>26</v>
      </c>
      <c r="I40" s="70" t="s">
        <v>63</v>
      </c>
      <c r="J40" s="72"/>
      <c r="K40" s="72">
        <v>1</v>
      </c>
      <c r="L40" s="73" t="s">
        <v>64</v>
      </c>
      <c r="M40" s="165"/>
      <c r="N40" s="185">
        <f t="shared" si="4"/>
        <v>0</v>
      </c>
      <c r="O40" s="74" t="s">
        <v>188</v>
      </c>
    </row>
    <row r="41" spans="1:15" ht="16" customHeight="1" thickBot="1" x14ac:dyDescent="0.35">
      <c r="A41" s="75" t="s">
        <v>55</v>
      </c>
      <c r="B41" s="76"/>
      <c r="C41" s="76"/>
      <c r="D41" s="76"/>
      <c r="E41" s="76"/>
      <c r="F41" s="76"/>
      <c r="G41" s="76"/>
      <c r="H41" s="76"/>
      <c r="I41" s="76"/>
      <c r="J41" s="77"/>
      <c r="K41" s="77"/>
      <c r="L41" s="77"/>
      <c r="M41" s="78"/>
      <c r="N41" s="156">
        <f>SUM(N36:N40)</f>
        <v>0</v>
      </c>
      <c r="O41" s="79"/>
    </row>
    <row r="42" spans="1:15" ht="16" customHeight="1" x14ac:dyDescent="0.3">
      <c r="A42" s="80" t="s">
        <v>12</v>
      </c>
      <c r="B42" s="172" t="s">
        <v>10</v>
      </c>
      <c r="C42" s="293" t="s">
        <v>13</v>
      </c>
      <c r="D42" s="267"/>
      <c r="E42" s="267"/>
      <c r="F42" s="267"/>
      <c r="G42" s="267"/>
      <c r="H42" s="267"/>
      <c r="I42" s="267"/>
      <c r="J42" s="172" t="s">
        <v>56</v>
      </c>
      <c r="K42" s="172" t="s">
        <v>70</v>
      </c>
      <c r="L42" s="173" t="s">
        <v>16</v>
      </c>
      <c r="M42" s="83" t="s">
        <v>17</v>
      </c>
      <c r="N42" s="151" t="s">
        <v>58</v>
      </c>
      <c r="O42" s="84" t="s">
        <v>19</v>
      </c>
    </row>
    <row r="43" spans="1:15" ht="16" customHeight="1" x14ac:dyDescent="0.3">
      <c r="A43" s="85" t="s">
        <v>71</v>
      </c>
      <c r="B43" s="86" t="s">
        <v>72</v>
      </c>
      <c r="C43" s="86"/>
      <c r="D43" s="86"/>
      <c r="E43" s="86"/>
      <c r="F43" s="86"/>
      <c r="G43" s="86"/>
      <c r="H43" s="86"/>
      <c r="I43" s="86"/>
      <c r="J43" s="87"/>
      <c r="K43" s="87"/>
      <c r="L43" s="87"/>
      <c r="M43" s="88"/>
      <c r="N43" s="152"/>
      <c r="O43" s="89"/>
    </row>
    <row r="44" spans="1:15" ht="16" customHeight="1" x14ac:dyDescent="0.3">
      <c r="A44" s="278" t="s">
        <v>73</v>
      </c>
      <c r="B44" s="280" t="s">
        <v>74</v>
      </c>
      <c r="C44" s="282" t="s">
        <v>75</v>
      </c>
      <c r="D44" s="283"/>
      <c r="E44" s="283"/>
      <c r="F44" s="283"/>
      <c r="G44" s="283"/>
      <c r="H44" s="283"/>
      <c r="I44" s="284"/>
      <c r="J44" s="90"/>
      <c r="K44" s="91">
        <v>1</v>
      </c>
      <c r="L44" s="92" t="s">
        <v>76</v>
      </c>
      <c r="M44" s="166"/>
      <c r="N44" s="185">
        <f>J44*K44*M44</f>
        <v>0</v>
      </c>
      <c r="O44" s="93" t="s">
        <v>77</v>
      </c>
    </row>
    <row r="45" spans="1:15" ht="16" customHeight="1" x14ac:dyDescent="0.3">
      <c r="A45" s="278"/>
      <c r="B45" s="280"/>
      <c r="C45" s="285" t="s">
        <v>78</v>
      </c>
      <c r="D45" s="286"/>
      <c r="E45" s="286"/>
      <c r="F45" s="286"/>
      <c r="G45" s="286"/>
      <c r="H45" s="286"/>
      <c r="I45" s="287"/>
      <c r="J45" s="174"/>
      <c r="K45" s="174">
        <v>1</v>
      </c>
      <c r="L45" s="94" t="s">
        <v>76</v>
      </c>
      <c r="M45" s="160"/>
      <c r="N45" s="185">
        <f t="shared" ref="N45:N48" si="5">J45*K45*M45</f>
        <v>0</v>
      </c>
      <c r="O45" s="93" t="s">
        <v>77</v>
      </c>
    </row>
    <row r="46" spans="1:15" ht="16" customHeight="1" x14ac:dyDescent="0.3">
      <c r="A46" s="278"/>
      <c r="B46" s="280"/>
      <c r="C46" s="285" t="s">
        <v>79</v>
      </c>
      <c r="D46" s="286"/>
      <c r="E46" s="286"/>
      <c r="F46" s="286"/>
      <c r="G46" s="286"/>
      <c r="H46" s="286"/>
      <c r="I46" s="287"/>
      <c r="J46" s="174"/>
      <c r="K46" s="174"/>
      <c r="L46" s="94" t="s">
        <v>76</v>
      </c>
      <c r="M46" s="160"/>
      <c r="N46" s="185">
        <f t="shared" si="5"/>
        <v>0</v>
      </c>
      <c r="O46" s="34"/>
    </row>
    <row r="47" spans="1:15" ht="16" customHeight="1" x14ac:dyDescent="0.3">
      <c r="A47" s="278"/>
      <c r="B47" s="280"/>
      <c r="C47" s="285" t="s">
        <v>195</v>
      </c>
      <c r="D47" s="286"/>
      <c r="E47" s="286"/>
      <c r="F47" s="286"/>
      <c r="G47" s="286"/>
      <c r="H47" s="286"/>
      <c r="I47" s="287"/>
      <c r="J47" s="174"/>
      <c r="K47" s="174">
        <v>1</v>
      </c>
      <c r="L47" s="94" t="s">
        <v>84</v>
      </c>
      <c r="M47" s="160"/>
      <c r="N47" s="185">
        <f t="shared" si="5"/>
        <v>0</v>
      </c>
      <c r="O47" s="34" t="s">
        <v>197</v>
      </c>
    </row>
    <row r="48" spans="1:15" ht="16" customHeight="1" x14ac:dyDescent="0.3">
      <c r="A48" s="279"/>
      <c r="B48" s="281"/>
      <c r="C48" s="288" t="s">
        <v>194</v>
      </c>
      <c r="D48" s="289"/>
      <c r="E48" s="289"/>
      <c r="F48" s="289"/>
      <c r="G48" s="289"/>
      <c r="H48" s="289"/>
      <c r="I48" s="290"/>
      <c r="J48" s="95"/>
      <c r="K48" s="72">
        <v>1</v>
      </c>
      <c r="L48" s="96" t="s">
        <v>84</v>
      </c>
      <c r="M48" s="167"/>
      <c r="N48" s="185">
        <f t="shared" si="5"/>
        <v>0</v>
      </c>
      <c r="O48" s="74" t="s">
        <v>193</v>
      </c>
    </row>
    <row r="49" spans="1:15" ht="16" customHeight="1" x14ac:dyDescent="0.3">
      <c r="A49" s="278" t="s">
        <v>82</v>
      </c>
      <c r="B49" s="280" t="s">
        <v>83</v>
      </c>
      <c r="C49" s="282" t="s">
        <v>75</v>
      </c>
      <c r="D49" s="283"/>
      <c r="E49" s="283"/>
      <c r="F49" s="283"/>
      <c r="G49" s="283"/>
      <c r="H49" s="283"/>
      <c r="I49" s="284"/>
      <c r="J49" s="90"/>
      <c r="K49" s="91"/>
      <c r="L49" s="97" t="s">
        <v>84</v>
      </c>
      <c r="M49" s="166"/>
      <c r="N49" s="185">
        <f>J49*K49*M49</f>
        <v>0</v>
      </c>
      <c r="O49" s="93"/>
    </row>
    <row r="50" spans="1:15" ht="16" customHeight="1" x14ac:dyDescent="0.3">
      <c r="A50" s="278"/>
      <c r="B50" s="280"/>
      <c r="C50" s="285" t="s">
        <v>78</v>
      </c>
      <c r="D50" s="286"/>
      <c r="E50" s="286"/>
      <c r="F50" s="286"/>
      <c r="G50" s="286"/>
      <c r="H50" s="286"/>
      <c r="I50" s="287"/>
      <c r="J50" s="174"/>
      <c r="K50" s="174"/>
      <c r="L50" s="94" t="s">
        <v>84</v>
      </c>
      <c r="M50" s="160"/>
      <c r="N50" s="185">
        <f t="shared" ref="N50:N53" si="6">J50*K50*M50</f>
        <v>0</v>
      </c>
      <c r="O50" s="34"/>
    </row>
    <row r="51" spans="1:15" ht="16" customHeight="1" x14ac:dyDescent="0.3">
      <c r="A51" s="278"/>
      <c r="B51" s="280"/>
      <c r="C51" s="285" t="s">
        <v>79</v>
      </c>
      <c r="D51" s="286"/>
      <c r="E51" s="286"/>
      <c r="F51" s="286"/>
      <c r="G51" s="286"/>
      <c r="H51" s="286"/>
      <c r="I51" s="287"/>
      <c r="J51" s="174"/>
      <c r="K51" s="174"/>
      <c r="L51" s="94" t="s">
        <v>84</v>
      </c>
      <c r="M51" s="160"/>
      <c r="N51" s="185">
        <f t="shared" si="6"/>
        <v>0</v>
      </c>
      <c r="O51" s="34"/>
    </row>
    <row r="52" spans="1:15" ht="16" customHeight="1" x14ac:dyDescent="0.3">
      <c r="A52" s="278"/>
      <c r="B52" s="280"/>
      <c r="C52" s="285" t="s">
        <v>80</v>
      </c>
      <c r="D52" s="286"/>
      <c r="E52" s="286"/>
      <c r="F52" s="286"/>
      <c r="G52" s="286"/>
      <c r="H52" s="286"/>
      <c r="I52" s="287"/>
      <c r="J52" s="174"/>
      <c r="K52" s="174"/>
      <c r="L52" s="94" t="s">
        <v>84</v>
      </c>
      <c r="M52" s="160"/>
      <c r="N52" s="185">
        <f t="shared" si="6"/>
        <v>0</v>
      </c>
      <c r="O52" s="34"/>
    </row>
    <row r="53" spans="1:15" ht="16" customHeight="1" x14ac:dyDescent="0.3">
      <c r="A53" s="279"/>
      <c r="B53" s="281"/>
      <c r="C53" s="288" t="s">
        <v>81</v>
      </c>
      <c r="D53" s="289"/>
      <c r="E53" s="289"/>
      <c r="F53" s="289"/>
      <c r="G53" s="289"/>
      <c r="H53" s="289"/>
      <c r="I53" s="290"/>
      <c r="J53" s="95"/>
      <c r="K53" s="72"/>
      <c r="L53" s="98" t="s">
        <v>84</v>
      </c>
      <c r="M53" s="167"/>
      <c r="N53" s="156">
        <f t="shared" si="6"/>
        <v>0</v>
      </c>
      <c r="O53" s="74"/>
    </row>
    <row r="54" spans="1:15" ht="16" customHeight="1" x14ac:dyDescent="0.3">
      <c r="A54" s="278" t="s">
        <v>85</v>
      </c>
      <c r="B54" s="280" t="s">
        <v>86</v>
      </c>
      <c r="C54" s="282" t="s">
        <v>75</v>
      </c>
      <c r="D54" s="283"/>
      <c r="E54" s="283"/>
      <c r="F54" s="283"/>
      <c r="G54" s="283"/>
      <c r="H54" s="283"/>
      <c r="I54" s="284"/>
      <c r="J54" s="90"/>
      <c r="K54" s="91"/>
      <c r="L54" s="92" t="s">
        <v>76</v>
      </c>
      <c r="M54" s="166"/>
      <c r="N54" s="156">
        <f>J54*K54*M54</f>
        <v>0</v>
      </c>
      <c r="O54" s="93"/>
    </row>
    <row r="55" spans="1:15" ht="16" customHeight="1" x14ac:dyDescent="0.3">
      <c r="A55" s="278"/>
      <c r="B55" s="280"/>
      <c r="C55" s="285" t="s">
        <v>78</v>
      </c>
      <c r="D55" s="286"/>
      <c r="E55" s="286"/>
      <c r="F55" s="286"/>
      <c r="G55" s="286"/>
      <c r="H55" s="286"/>
      <c r="I55" s="287"/>
      <c r="J55" s="174"/>
      <c r="K55" s="174">
        <v>1</v>
      </c>
      <c r="L55" s="94" t="s">
        <v>76</v>
      </c>
      <c r="M55" s="160"/>
      <c r="N55" s="156">
        <f t="shared" ref="N55:N61" si="7">J55*K55*M55</f>
        <v>0</v>
      </c>
      <c r="O55" s="34" t="s">
        <v>176</v>
      </c>
    </row>
    <row r="56" spans="1:15" ht="16" customHeight="1" x14ac:dyDescent="0.3">
      <c r="A56" s="278"/>
      <c r="B56" s="280"/>
      <c r="C56" s="285" t="s">
        <v>79</v>
      </c>
      <c r="D56" s="286"/>
      <c r="E56" s="286"/>
      <c r="F56" s="286"/>
      <c r="G56" s="286"/>
      <c r="H56" s="286"/>
      <c r="I56" s="287"/>
      <c r="J56" s="174"/>
      <c r="K56" s="174"/>
      <c r="L56" s="94" t="s">
        <v>76</v>
      </c>
      <c r="M56" s="160"/>
      <c r="N56" s="156">
        <f t="shared" si="7"/>
        <v>0</v>
      </c>
      <c r="O56" s="34"/>
    </row>
    <row r="57" spans="1:15" ht="16" customHeight="1" x14ac:dyDescent="0.3">
      <c r="A57" s="278"/>
      <c r="B57" s="280"/>
      <c r="C57" s="285" t="s">
        <v>80</v>
      </c>
      <c r="D57" s="286"/>
      <c r="E57" s="286"/>
      <c r="F57" s="286"/>
      <c r="G57" s="286"/>
      <c r="H57" s="286"/>
      <c r="I57" s="287"/>
      <c r="J57" s="174"/>
      <c r="K57" s="174"/>
      <c r="L57" s="94" t="s">
        <v>76</v>
      </c>
      <c r="M57" s="160"/>
      <c r="N57" s="156">
        <f t="shared" si="7"/>
        <v>0</v>
      </c>
      <c r="O57" s="34"/>
    </row>
    <row r="58" spans="1:15" ht="16" customHeight="1" x14ac:dyDescent="0.3">
      <c r="A58" s="279"/>
      <c r="B58" s="281"/>
      <c r="C58" s="288" t="s">
        <v>81</v>
      </c>
      <c r="D58" s="289"/>
      <c r="E58" s="289"/>
      <c r="F58" s="289"/>
      <c r="G58" s="289"/>
      <c r="H58" s="289"/>
      <c r="I58" s="290"/>
      <c r="J58" s="95"/>
      <c r="K58" s="72"/>
      <c r="L58" s="96" t="s">
        <v>76</v>
      </c>
      <c r="M58" s="167"/>
      <c r="N58" s="156">
        <f t="shared" si="7"/>
        <v>0</v>
      </c>
      <c r="O58" s="74"/>
    </row>
    <row r="59" spans="1:15" ht="16" customHeight="1" x14ac:dyDescent="0.3">
      <c r="A59" s="294" t="s">
        <v>87</v>
      </c>
      <c r="B59" s="297" t="s">
        <v>88</v>
      </c>
      <c r="C59" s="300" t="s">
        <v>89</v>
      </c>
      <c r="D59" s="300"/>
      <c r="E59" s="300"/>
      <c r="F59" s="300"/>
      <c r="G59" s="300"/>
      <c r="H59" s="99"/>
      <c r="I59" s="21" t="s">
        <v>90</v>
      </c>
      <c r="J59" s="175"/>
      <c r="K59" s="175">
        <v>1</v>
      </c>
      <c r="L59" s="92" t="s">
        <v>91</v>
      </c>
      <c r="M59" s="168"/>
      <c r="N59" s="156">
        <f t="shared" si="7"/>
        <v>0</v>
      </c>
      <c r="O59" s="101" t="s">
        <v>77</v>
      </c>
    </row>
    <row r="60" spans="1:15" ht="16" customHeight="1" x14ac:dyDescent="0.3">
      <c r="A60" s="295"/>
      <c r="B60" s="298"/>
      <c r="C60" s="301" t="s">
        <v>89</v>
      </c>
      <c r="D60" s="301"/>
      <c r="E60" s="301"/>
      <c r="F60" s="301"/>
      <c r="G60" s="301"/>
      <c r="H60" s="99"/>
      <c r="I60" s="26" t="s">
        <v>90</v>
      </c>
      <c r="J60" s="174"/>
      <c r="K60" s="174"/>
      <c r="L60" s="94" t="s">
        <v>91</v>
      </c>
      <c r="M60" s="160"/>
      <c r="N60" s="156">
        <f t="shared" si="7"/>
        <v>0</v>
      </c>
      <c r="O60" s="34"/>
    </row>
    <row r="61" spans="1:15" ht="16" customHeight="1" x14ac:dyDescent="0.3">
      <c r="A61" s="296"/>
      <c r="B61" s="299"/>
      <c r="C61" s="302" t="s">
        <v>89</v>
      </c>
      <c r="D61" s="302"/>
      <c r="E61" s="302"/>
      <c r="F61" s="302"/>
      <c r="G61" s="302"/>
      <c r="H61" s="99"/>
      <c r="I61" s="102" t="s">
        <v>90</v>
      </c>
      <c r="J61" s="95"/>
      <c r="K61" s="95"/>
      <c r="L61" s="96" t="s">
        <v>91</v>
      </c>
      <c r="M61" s="103"/>
      <c r="N61" s="156">
        <f t="shared" si="7"/>
        <v>0</v>
      </c>
      <c r="O61" s="104"/>
    </row>
    <row r="62" spans="1:15" ht="16" customHeight="1" thickBot="1" x14ac:dyDescent="0.35">
      <c r="A62" s="75" t="s">
        <v>55</v>
      </c>
      <c r="B62" s="76"/>
      <c r="C62" s="76"/>
      <c r="D62" s="76"/>
      <c r="E62" s="76"/>
      <c r="F62" s="76"/>
      <c r="G62" s="76"/>
      <c r="H62" s="76"/>
      <c r="I62" s="76"/>
      <c r="J62" s="77"/>
      <c r="K62" s="77"/>
      <c r="L62" s="77"/>
      <c r="M62" s="78"/>
      <c r="N62" s="156">
        <f>SUM(N44:N61)</f>
        <v>0</v>
      </c>
      <c r="O62" s="79"/>
    </row>
    <row r="63" spans="1:15" ht="16" customHeight="1" x14ac:dyDescent="0.3">
      <c r="A63" s="80" t="s">
        <v>12</v>
      </c>
      <c r="B63" s="172" t="s">
        <v>10</v>
      </c>
      <c r="C63" s="293" t="s">
        <v>13</v>
      </c>
      <c r="D63" s="267"/>
      <c r="E63" s="267"/>
      <c r="F63" s="267"/>
      <c r="G63" s="267"/>
      <c r="H63" s="267"/>
      <c r="I63" s="267"/>
      <c r="J63" s="308" t="s">
        <v>92</v>
      </c>
      <c r="K63" s="293"/>
      <c r="L63" s="173" t="s">
        <v>16</v>
      </c>
      <c r="M63" s="83" t="s">
        <v>17</v>
      </c>
      <c r="N63" s="151" t="s">
        <v>58</v>
      </c>
      <c r="O63" s="84" t="s">
        <v>19</v>
      </c>
    </row>
    <row r="64" spans="1:15" ht="16" customHeight="1" x14ac:dyDescent="0.3">
      <c r="A64" s="85" t="s">
        <v>93</v>
      </c>
      <c r="B64" s="86" t="s">
        <v>94</v>
      </c>
      <c r="C64" s="86"/>
      <c r="D64" s="86"/>
      <c r="E64" s="86"/>
      <c r="F64" s="86"/>
      <c r="G64" s="86"/>
      <c r="H64" s="86"/>
      <c r="I64" s="86"/>
      <c r="J64" s="87"/>
      <c r="K64" s="87"/>
      <c r="L64" s="87"/>
      <c r="M64" s="88"/>
      <c r="N64" s="152"/>
      <c r="O64" s="89"/>
    </row>
    <row r="65" spans="1:15" ht="16" customHeight="1" x14ac:dyDescent="0.3">
      <c r="A65" s="105" t="s">
        <v>95</v>
      </c>
      <c r="B65" s="179" t="s">
        <v>96</v>
      </c>
      <c r="C65" s="309" t="s">
        <v>97</v>
      </c>
      <c r="D65" s="310"/>
      <c r="E65" s="310"/>
      <c r="F65" s="310"/>
      <c r="G65" s="310"/>
      <c r="H65" s="310"/>
      <c r="I65" s="311"/>
      <c r="J65" s="312"/>
      <c r="K65" s="313"/>
      <c r="L65" s="97" t="s">
        <v>98</v>
      </c>
      <c r="M65" s="169"/>
      <c r="N65" s="185">
        <f>J65*M65</f>
        <v>0</v>
      </c>
      <c r="O65" s="101"/>
    </row>
    <row r="66" spans="1:15" ht="16" customHeight="1" x14ac:dyDescent="0.3">
      <c r="A66" s="106" t="s">
        <v>99</v>
      </c>
      <c r="B66" s="63" t="s">
        <v>100</v>
      </c>
      <c r="C66" s="303" t="s">
        <v>101</v>
      </c>
      <c r="D66" s="304"/>
      <c r="E66" s="304"/>
      <c r="F66" s="304"/>
      <c r="G66" s="304"/>
      <c r="H66" s="304"/>
      <c r="I66" s="305"/>
      <c r="J66" s="306"/>
      <c r="K66" s="307"/>
      <c r="L66" s="94" t="s">
        <v>64</v>
      </c>
      <c r="M66" s="160"/>
      <c r="N66" s="185">
        <f t="shared" ref="N66:N75" si="8">J66*M66</f>
        <v>0</v>
      </c>
      <c r="O66" s="34"/>
    </row>
    <row r="67" spans="1:15" ht="16" customHeight="1" x14ac:dyDescent="0.3">
      <c r="A67" s="106" t="s">
        <v>102</v>
      </c>
      <c r="B67" s="63" t="s">
        <v>103</v>
      </c>
      <c r="C67" s="303" t="s">
        <v>104</v>
      </c>
      <c r="D67" s="304"/>
      <c r="E67" s="304"/>
      <c r="F67" s="304"/>
      <c r="G67" s="304"/>
      <c r="H67" s="304"/>
      <c r="I67" s="305"/>
      <c r="J67" s="306"/>
      <c r="K67" s="307"/>
      <c r="L67" s="94" t="s">
        <v>64</v>
      </c>
      <c r="M67" s="160"/>
      <c r="N67" s="185">
        <f t="shared" si="8"/>
        <v>0</v>
      </c>
      <c r="O67" s="34"/>
    </row>
    <row r="68" spans="1:15" ht="16" customHeight="1" x14ac:dyDescent="0.3">
      <c r="A68" s="106" t="s">
        <v>105</v>
      </c>
      <c r="B68" s="63" t="s">
        <v>106</v>
      </c>
      <c r="C68" s="303" t="s">
        <v>107</v>
      </c>
      <c r="D68" s="304"/>
      <c r="E68" s="304"/>
      <c r="F68" s="304"/>
      <c r="G68" s="304"/>
      <c r="H68" s="304"/>
      <c r="I68" s="305"/>
      <c r="J68" s="306"/>
      <c r="K68" s="307"/>
      <c r="L68" s="94" t="s">
        <v>108</v>
      </c>
      <c r="M68" s="160"/>
      <c r="N68" s="185">
        <f t="shared" si="8"/>
        <v>0</v>
      </c>
      <c r="O68" s="34"/>
    </row>
    <row r="69" spans="1:15" ht="16" customHeight="1" x14ac:dyDescent="0.3">
      <c r="A69" s="106" t="s">
        <v>109</v>
      </c>
      <c r="B69" s="63" t="s">
        <v>187</v>
      </c>
      <c r="C69" s="303"/>
      <c r="D69" s="304"/>
      <c r="E69" s="304"/>
      <c r="F69" s="304"/>
      <c r="G69" s="304"/>
      <c r="H69" s="304"/>
      <c r="I69" s="305"/>
      <c r="J69" s="306"/>
      <c r="K69" s="307"/>
      <c r="L69" s="94" t="s">
        <v>191</v>
      </c>
      <c r="M69" s="160"/>
      <c r="N69" s="185">
        <f t="shared" si="8"/>
        <v>0</v>
      </c>
      <c r="O69" s="34"/>
    </row>
    <row r="70" spans="1:15" ht="16" customHeight="1" x14ac:dyDescent="0.3">
      <c r="A70" s="106" t="s">
        <v>110</v>
      </c>
      <c r="B70" s="63" t="s">
        <v>189</v>
      </c>
      <c r="C70" s="303"/>
      <c r="D70" s="304"/>
      <c r="E70" s="304"/>
      <c r="F70" s="304"/>
      <c r="G70" s="304"/>
      <c r="H70" s="304"/>
      <c r="I70" s="305"/>
      <c r="J70" s="306"/>
      <c r="K70" s="307"/>
      <c r="L70" s="94" t="s">
        <v>190</v>
      </c>
      <c r="M70" s="160"/>
      <c r="N70" s="185">
        <f t="shared" si="8"/>
        <v>0</v>
      </c>
      <c r="O70" s="34"/>
    </row>
    <row r="71" spans="1:15" ht="16" customHeight="1" x14ac:dyDescent="0.3">
      <c r="A71" s="106" t="s">
        <v>112</v>
      </c>
      <c r="B71" s="63" t="s">
        <v>192</v>
      </c>
      <c r="C71" s="303"/>
      <c r="D71" s="304"/>
      <c r="E71" s="304"/>
      <c r="F71" s="304"/>
      <c r="G71" s="304"/>
      <c r="H71" s="304"/>
      <c r="I71" s="305"/>
      <c r="J71" s="306"/>
      <c r="K71" s="307"/>
      <c r="L71" s="94" t="s">
        <v>203</v>
      </c>
      <c r="M71" s="160"/>
      <c r="N71" s="185">
        <f t="shared" si="8"/>
        <v>0</v>
      </c>
      <c r="O71" s="34"/>
    </row>
    <row r="72" spans="1:15" ht="16" customHeight="1" x14ac:dyDescent="0.3">
      <c r="A72" s="106" t="s">
        <v>113</v>
      </c>
      <c r="B72" s="63" t="s">
        <v>198</v>
      </c>
      <c r="C72" s="303"/>
      <c r="D72" s="304"/>
      <c r="E72" s="304"/>
      <c r="F72" s="304"/>
      <c r="G72" s="304"/>
      <c r="H72" s="304"/>
      <c r="I72" s="305"/>
      <c r="J72" s="306"/>
      <c r="K72" s="307"/>
      <c r="L72" s="94" t="s">
        <v>191</v>
      </c>
      <c r="M72" s="160"/>
      <c r="N72" s="185">
        <f t="shared" si="8"/>
        <v>0</v>
      </c>
      <c r="O72" s="34"/>
    </row>
    <row r="73" spans="1:15" ht="16" customHeight="1" x14ac:dyDescent="0.3">
      <c r="A73" s="106" t="s">
        <v>115</v>
      </c>
      <c r="B73" s="63" t="s">
        <v>116</v>
      </c>
      <c r="C73" s="303"/>
      <c r="D73" s="304"/>
      <c r="E73" s="304"/>
      <c r="F73" s="304"/>
      <c r="G73" s="304"/>
      <c r="H73" s="304"/>
      <c r="I73" s="305"/>
      <c r="J73" s="306"/>
      <c r="K73" s="307"/>
      <c r="L73" s="94" t="s">
        <v>114</v>
      </c>
      <c r="M73" s="160"/>
      <c r="N73" s="185">
        <f t="shared" si="8"/>
        <v>0</v>
      </c>
      <c r="O73" s="34"/>
    </row>
    <row r="74" spans="1:15" ht="16" customHeight="1" x14ac:dyDescent="0.3">
      <c r="A74" s="106" t="s">
        <v>117</v>
      </c>
      <c r="B74" s="63" t="s">
        <v>118</v>
      </c>
      <c r="C74" s="303"/>
      <c r="D74" s="304"/>
      <c r="E74" s="304"/>
      <c r="F74" s="304"/>
      <c r="G74" s="304"/>
      <c r="H74" s="304"/>
      <c r="I74" s="305"/>
      <c r="J74" s="306"/>
      <c r="K74" s="307"/>
      <c r="L74" s="94" t="s">
        <v>111</v>
      </c>
      <c r="M74" s="160"/>
      <c r="N74" s="185">
        <f t="shared" si="8"/>
        <v>0</v>
      </c>
      <c r="O74" s="34"/>
    </row>
    <row r="75" spans="1:15" ht="16" customHeight="1" x14ac:dyDescent="0.3">
      <c r="A75" s="107" t="s">
        <v>119</v>
      </c>
      <c r="B75" s="108" t="s">
        <v>120</v>
      </c>
      <c r="C75" s="314"/>
      <c r="D75" s="315"/>
      <c r="E75" s="315"/>
      <c r="F75" s="315"/>
      <c r="G75" s="315"/>
      <c r="H75" s="315"/>
      <c r="I75" s="316"/>
      <c r="J75" s="317"/>
      <c r="K75" s="318"/>
      <c r="L75" s="96" t="s">
        <v>121</v>
      </c>
      <c r="M75" s="170"/>
      <c r="N75" s="185">
        <f t="shared" si="8"/>
        <v>0</v>
      </c>
      <c r="O75" s="104"/>
    </row>
    <row r="76" spans="1:15" ht="16" customHeight="1" thickBot="1" x14ac:dyDescent="0.35">
      <c r="A76" s="75" t="s">
        <v>55</v>
      </c>
      <c r="B76" s="76"/>
      <c r="C76" s="76"/>
      <c r="D76" s="76"/>
      <c r="E76" s="76"/>
      <c r="F76" s="76"/>
      <c r="G76" s="76"/>
      <c r="H76" s="76"/>
      <c r="I76" s="76"/>
      <c r="J76" s="77"/>
      <c r="K76" s="77"/>
      <c r="L76" s="77"/>
      <c r="M76" s="78"/>
      <c r="N76" s="156">
        <f>SUM(N65:N75)</f>
        <v>0</v>
      </c>
      <c r="O76" s="79"/>
    </row>
    <row r="77" spans="1:15" ht="16" customHeight="1" x14ac:dyDescent="0.3">
      <c r="A77" s="80" t="s">
        <v>12</v>
      </c>
      <c r="B77" s="172" t="s">
        <v>10</v>
      </c>
      <c r="C77" s="293" t="s">
        <v>13</v>
      </c>
      <c r="D77" s="267"/>
      <c r="E77" s="267"/>
      <c r="F77" s="267"/>
      <c r="G77" s="267"/>
      <c r="H77" s="267"/>
      <c r="I77" s="267"/>
      <c r="J77" s="172" t="s">
        <v>56</v>
      </c>
      <c r="K77" s="172" t="s">
        <v>122</v>
      </c>
      <c r="L77" s="173" t="s">
        <v>16</v>
      </c>
      <c r="M77" s="83" t="s">
        <v>17</v>
      </c>
      <c r="N77" s="151" t="s">
        <v>58</v>
      </c>
      <c r="O77" s="84" t="s">
        <v>19</v>
      </c>
    </row>
    <row r="78" spans="1:15" ht="16" customHeight="1" x14ac:dyDescent="0.3">
      <c r="A78" s="49" t="s">
        <v>123</v>
      </c>
      <c r="B78" s="50" t="s">
        <v>124</v>
      </c>
      <c r="C78" s="50"/>
      <c r="D78" s="50"/>
      <c r="E78" s="50"/>
      <c r="F78" s="50"/>
      <c r="G78" s="50"/>
      <c r="H78" s="50"/>
      <c r="I78" s="50"/>
      <c r="J78" s="51"/>
      <c r="K78" s="51"/>
      <c r="L78" s="51"/>
      <c r="M78" s="52"/>
      <c r="N78" s="149"/>
      <c r="O78" s="53"/>
    </row>
    <row r="79" spans="1:15" ht="16" customHeight="1" x14ac:dyDescent="0.3">
      <c r="A79" s="54" t="s">
        <v>125</v>
      </c>
      <c r="B79" s="109" t="s">
        <v>126</v>
      </c>
      <c r="C79" s="319"/>
      <c r="D79" s="320"/>
      <c r="E79" s="320"/>
      <c r="F79" s="320"/>
      <c r="G79" s="320"/>
      <c r="H79" s="320"/>
      <c r="I79" s="321"/>
      <c r="J79" s="59"/>
      <c r="K79" s="59"/>
      <c r="L79" s="60" t="s">
        <v>44</v>
      </c>
      <c r="M79" s="169"/>
      <c r="N79" s="185">
        <f>J79*K79*M79</f>
        <v>0</v>
      </c>
      <c r="O79" s="61" t="s">
        <v>77</v>
      </c>
    </row>
    <row r="80" spans="1:15" ht="16" customHeight="1" x14ac:dyDescent="0.3">
      <c r="A80" s="177" t="s">
        <v>127</v>
      </c>
      <c r="B80" s="110" t="s">
        <v>128</v>
      </c>
      <c r="C80" s="306"/>
      <c r="D80" s="328"/>
      <c r="E80" s="328"/>
      <c r="F80" s="328"/>
      <c r="G80" s="328"/>
      <c r="H80" s="328"/>
      <c r="I80" s="307"/>
      <c r="J80" s="174"/>
      <c r="K80" s="174"/>
      <c r="L80" s="29" t="s">
        <v>44</v>
      </c>
      <c r="M80" s="160"/>
      <c r="N80" s="185">
        <f t="shared" ref="N80:N82" si="9">J80*K80*M80</f>
        <v>0</v>
      </c>
      <c r="O80" s="34"/>
    </row>
    <row r="81" spans="1:15" ht="16" customHeight="1" x14ac:dyDescent="0.3">
      <c r="A81" s="177" t="s">
        <v>129</v>
      </c>
      <c r="B81" s="110" t="s">
        <v>130</v>
      </c>
      <c r="C81" s="306"/>
      <c r="D81" s="328"/>
      <c r="E81" s="328"/>
      <c r="F81" s="328"/>
      <c r="G81" s="328"/>
      <c r="H81" s="328"/>
      <c r="I81" s="307"/>
      <c r="J81" s="174"/>
      <c r="K81" s="174"/>
      <c r="L81" s="29" t="s">
        <v>44</v>
      </c>
      <c r="M81" s="160"/>
      <c r="N81" s="185">
        <f t="shared" si="9"/>
        <v>0</v>
      </c>
      <c r="O81" s="34"/>
    </row>
    <row r="82" spans="1:15" ht="16" customHeight="1" x14ac:dyDescent="0.3">
      <c r="A82" s="178" t="s">
        <v>131</v>
      </c>
      <c r="B82" s="112" t="s">
        <v>132</v>
      </c>
      <c r="C82" s="317"/>
      <c r="D82" s="329"/>
      <c r="E82" s="329"/>
      <c r="F82" s="329"/>
      <c r="G82" s="329"/>
      <c r="H82" s="329"/>
      <c r="I82" s="318"/>
      <c r="J82" s="95"/>
      <c r="K82" s="95"/>
      <c r="L82" s="113" t="s">
        <v>44</v>
      </c>
      <c r="M82" s="170"/>
      <c r="N82" s="185">
        <f t="shared" si="9"/>
        <v>0</v>
      </c>
      <c r="O82" s="104"/>
    </row>
    <row r="83" spans="1:15" ht="16" customHeight="1" x14ac:dyDescent="0.3">
      <c r="A83" s="85" t="s">
        <v>55</v>
      </c>
      <c r="B83" s="86"/>
      <c r="C83" s="86"/>
      <c r="D83" s="86"/>
      <c r="E83" s="86"/>
      <c r="F83" s="86"/>
      <c r="G83" s="86"/>
      <c r="H83" s="86"/>
      <c r="I83" s="86"/>
      <c r="J83" s="87"/>
      <c r="K83" s="87"/>
      <c r="L83" s="87"/>
      <c r="M83" s="88"/>
      <c r="N83" s="156">
        <f>SUM(N79:N82)</f>
        <v>0</v>
      </c>
      <c r="O83" s="89"/>
    </row>
    <row r="84" spans="1:15" ht="16" customHeight="1" thickBot="1" x14ac:dyDescent="0.35">
      <c r="A84" s="114" t="s">
        <v>133</v>
      </c>
      <c r="B84" s="115"/>
      <c r="C84" s="115"/>
      <c r="D84" s="115"/>
      <c r="E84" s="115"/>
      <c r="F84" s="115"/>
      <c r="G84" s="115"/>
      <c r="H84" s="115"/>
      <c r="I84" s="115"/>
      <c r="J84" s="116"/>
      <c r="K84" s="116"/>
      <c r="L84" s="116"/>
      <c r="M84" s="117"/>
      <c r="N84" s="154">
        <f>SUM(N33,N41,N62,N76,N83)</f>
        <v>1350</v>
      </c>
      <c r="O84" s="118"/>
    </row>
    <row r="85" spans="1:15" ht="16" customHeight="1" x14ac:dyDescent="0.3">
      <c r="A85" s="80" t="s">
        <v>12</v>
      </c>
      <c r="B85" s="172" t="s">
        <v>10</v>
      </c>
      <c r="C85" s="293" t="s">
        <v>13</v>
      </c>
      <c r="D85" s="267"/>
      <c r="E85" s="267"/>
      <c r="F85" s="267"/>
      <c r="G85" s="267"/>
      <c r="H85" s="267"/>
      <c r="I85" s="267"/>
      <c r="J85" s="308" t="s">
        <v>92</v>
      </c>
      <c r="K85" s="293"/>
      <c r="L85" s="173" t="s">
        <v>16</v>
      </c>
      <c r="M85" s="83" t="s">
        <v>17</v>
      </c>
      <c r="N85" s="151" t="s">
        <v>58</v>
      </c>
      <c r="O85" s="84" t="s">
        <v>19</v>
      </c>
    </row>
    <row r="86" spans="1:15" ht="16" customHeight="1" x14ac:dyDescent="0.3">
      <c r="A86" s="119" t="s">
        <v>134</v>
      </c>
      <c r="B86" s="50" t="s">
        <v>135</v>
      </c>
      <c r="C86" s="50"/>
      <c r="D86" s="50"/>
      <c r="E86" s="50"/>
      <c r="F86" s="50"/>
      <c r="G86" s="50"/>
      <c r="H86" s="50"/>
      <c r="I86" s="50"/>
      <c r="J86" s="51"/>
      <c r="K86" s="51"/>
      <c r="L86" s="51"/>
      <c r="M86" s="52"/>
      <c r="N86" s="149"/>
      <c r="O86" s="53"/>
    </row>
    <row r="87" spans="1:15" ht="16" customHeight="1" x14ac:dyDescent="0.3">
      <c r="A87" s="120" t="s">
        <v>136</v>
      </c>
      <c r="B87" s="121" t="s">
        <v>135</v>
      </c>
      <c r="C87" s="322" t="s">
        <v>137</v>
      </c>
      <c r="D87" s="323"/>
      <c r="E87" s="323"/>
      <c r="F87" s="323"/>
      <c r="G87" s="323"/>
      <c r="H87" s="323"/>
      <c r="I87" s="324"/>
      <c r="J87" s="330">
        <f>N84</f>
        <v>1350</v>
      </c>
      <c r="K87" s="331"/>
      <c r="L87" s="122"/>
      <c r="M87" s="123">
        <v>0.08</v>
      </c>
      <c r="N87" s="153">
        <f>J87*M87</f>
        <v>108</v>
      </c>
      <c r="O87" s="124"/>
    </row>
    <row r="88" spans="1:15" ht="16" customHeight="1" thickBot="1" x14ac:dyDescent="0.35">
      <c r="A88" s="125" t="s">
        <v>55</v>
      </c>
      <c r="B88" s="126"/>
      <c r="C88" s="126"/>
      <c r="D88" s="126"/>
      <c r="E88" s="126"/>
      <c r="F88" s="126"/>
      <c r="G88" s="126"/>
      <c r="H88" s="126"/>
      <c r="I88" s="126"/>
      <c r="J88" s="127"/>
      <c r="K88" s="127"/>
      <c r="L88" s="127"/>
      <c r="M88" s="128"/>
      <c r="N88" s="155">
        <f>SUM(N87:N87)</f>
        <v>108</v>
      </c>
      <c r="O88" s="129"/>
    </row>
    <row r="89" spans="1:15" ht="16" customHeight="1" x14ac:dyDescent="0.3">
      <c r="A89" s="80" t="s">
        <v>12</v>
      </c>
      <c r="B89" s="172" t="s">
        <v>10</v>
      </c>
      <c r="C89" s="293" t="s">
        <v>13</v>
      </c>
      <c r="D89" s="267"/>
      <c r="E89" s="267"/>
      <c r="F89" s="267"/>
      <c r="G89" s="267"/>
      <c r="H89" s="267"/>
      <c r="I89" s="267"/>
      <c r="J89" s="172" t="s">
        <v>56</v>
      </c>
      <c r="K89" s="172" t="s">
        <v>122</v>
      </c>
      <c r="L89" s="173" t="s">
        <v>16</v>
      </c>
      <c r="M89" s="83" t="s">
        <v>17</v>
      </c>
      <c r="N89" s="151" t="s">
        <v>58</v>
      </c>
      <c r="O89" s="84" t="s">
        <v>19</v>
      </c>
    </row>
    <row r="90" spans="1:15" ht="16" customHeight="1" x14ac:dyDescent="0.3">
      <c r="A90" s="119" t="s">
        <v>138</v>
      </c>
      <c r="B90" s="50" t="s">
        <v>139</v>
      </c>
      <c r="C90" s="50"/>
      <c r="D90" s="50"/>
      <c r="E90" s="50"/>
      <c r="F90" s="50"/>
      <c r="G90" s="50"/>
      <c r="H90" s="50"/>
      <c r="I90" s="50"/>
      <c r="J90" s="51"/>
      <c r="K90" s="51"/>
      <c r="L90" s="51"/>
      <c r="M90" s="52"/>
      <c r="N90" s="149"/>
      <c r="O90" s="53"/>
    </row>
    <row r="91" spans="1:15" ht="16" customHeight="1" x14ac:dyDescent="0.3">
      <c r="A91" s="120" t="s">
        <v>140</v>
      </c>
      <c r="B91" s="121" t="s">
        <v>141</v>
      </c>
      <c r="C91" s="322" t="s">
        <v>142</v>
      </c>
      <c r="D91" s="323"/>
      <c r="E91" s="323"/>
      <c r="F91" s="323"/>
      <c r="G91" s="323"/>
      <c r="H91" s="323"/>
      <c r="I91" s="324"/>
      <c r="J91" s="130"/>
      <c r="K91" s="130"/>
      <c r="L91" s="122" t="s">
        <v>44</v>
      </c>
      <c r="M91" s="131"/>
      <c r="N91" s="186">
        <f>J91*K91*M91</f>
        <v>0</v>
      </c>
      <c r="O91" s="124"/>
    </row>
    <row r="92" spans="1:15" ht="16" customHeight="1" thickBot="1" x14ac:dyDescent="0.35">
      <c r="A92" s="125" t="s">
        <v>55</v>
      </c>
      <c r="B92" s="126"/>
      <c r="C92" s="126"/>
      <c r="D92" s="126"/>
      <c r="E92" s="126"/>
      <c r="F92" s="126"/>
      <c r="G92" s="126"/>
      <c r="H92" s="126"/>
      <c r="I92" s="126"/>
      <c r="J92" s="127"/>
      <c r="K92" s="127"/>
      <c r="L92" s="127"/>
      <c r="M92" s="128"/>
      <c r="N92" s="155">
        <f>SUM(N91:N91)</f>
        <v>0</v>
      </c>
      <c r="O92" s="129"/>
    </row>
    <row r="93" spans="1:15" ht="16" customHeight="1" x14ac:dyDescent="0.3">
      <c r="A93" s="80" t="s">
        <v>12</v>
      </c>
      <c r="B93" s="172" t="s">
        <v>10</v>
      </c>
      <c r="C93" s="308" t="s">
        <v>13</v>
      </c>
      <c r="D93" s="325"/>
      <c r="E93" s="325"/>
      <c r="F93" s="325"/>
      <c r="G93" s="293"/>
      <c r="H93" s="172" t="s">
        <v>143</v>
      </c>
      <c r="I93" s="172" t="s">
        <v>144</v>
      </c>
      <c r="J93" s="308" t="s">
        <v>56</v>
      </c>
      <c r="K93" s="293"/>
      <c r="L93" s="173" t="s">
        <v>16</v>
      </c>
      <c r="M93" s="83" t="s">
        <v>17</v>
      </c>
      <c r="N93" s="151" t="s">
        <v>58</v>
      </c>
      <c r="O93" s="84" t="s">
        <v>19</v>
      </c>
    </row>
    <row r="94" spans="1:15" ht="16" customHeight="1" x14ac:dyDescent="0.3">
      <c r="A94" s="49" t="s">
        <v>145</v>
      </c>
      <c r="B94" s="50" t="s">
        <v>146</v>
      </c>
      <c r="C94" s="50"/>
      <c r="D94" s="50"/>
      <c r="E94" s="50"/>
      <c r="F94" s="50"/>
      <c r="G94" s="50"/>
      <c r="H94" s="50"/>
      <c r="I94" s="50"/>
      <c r="J94" s="51"/>
      <c r="K94" s="51"/>
      <c r="L94" s="51"/>
      <c r="M94" s="52"/>
      <c r="N94" s="149"/>
      <c r="O94" s="53"/>
    </row>
    <row r="95" spans="1:15" ht="16" customHeight="1" x14ac:dyDescent="0.3">
      <c r="A95" s="176" t="s">
        <v>147</v>
      </c>
      <c r="B95" s="133" t="s">
        <v>148</v>
      </c>
      <c r="C95" s="326" t="s">
        <v>149</v>
      </c>
      <c r="D95" s="326"/>
      <c r="E95" s="326"/>
      <c r="F95" s="326"/>
      <c r="G95" s="326"/>
      <c r="H95" s="99"/>
      <c r="I95" s="99"/>
      <c r="J95" s="327"/>
      <c r="K95" s="327"/>
      <c r="L95" s="24" t="s">
        <v>150</v>
      </c>
      <c r="M95" s="171"/>
      <c r="N95" s="187">
        <f>J95*M95</f>
        <v>0</v>
      </c>
      <c r="O95" s="101" t="s">
        <v>77</v>
      </c>
    </row>
    <row r="96" spans="1:15" ht="16" customHeight="1" x14ac:dyDescent="0.3">
      <c r="A96" s="177" t="s">
        <v>151</v>
      </c>
      <c r="B96" s="110" t="s">
        <v>201</v>
      </c>
      <c r="C96" s="301" t="s">
        <v>149</v>
      </c>
      <c r="D96" s="301"/>
      <c r="E96" s="301"/>
      <c r="F96" s="301"/>
      <c r="G96" s="301"/>
      <c r="H96" s="64"/>
      <c r="I96" s="64"/>
      <c r="J96" s="336"/>
      <c r="K96" s="336"/>
      <c r="L96" s="29" t="s">
        <v>150</v>
      </c>
      <c r="M96" s="160"/>
      <c r="N96" s="188">
        <f t="shared" ref="N96:N98" si="10">J96*M96</f>
        <v>0</v>
      </c>
      <c r="O96" s="34"/>
    </row>
    <row r="97" spans="1:15" ht="16" customHeight="1" x14ac:dyDescent="0.3">
      <c r="A97" s="177" t="s">
        <v>152</v>
      </c>
      <c r="B97" s="110" t="s">
        <v>153</v>
      </c>
      <c r="C97" s="301" t="s">
        <v>149</v>
      </c>
      <c r="D97" s="301"/>
      <c r="E97" s="301"/>
      <c r="F97" s="301"/>
      <c r="G97" s="301"/>
      <c r="H97" s="64"/>
      <c r="I97" s="64"/>
      <c r="J97" s="336"/>
      <c r="K97" s="336"/>
      <c r="L97" s="29" t="s">
        <v>150</v>
      </c>
      <c r="M97" s="30"/>
      <c r="N97" s="147">
        <f t="shared" si="10"/>
        <v>0</v>
      </c>
      <c r="O97" s="34"/>
    </row>
    <row r="98" spans="1:15" ht="16" customHeight="1" x14ac:dyDescent="0.3">
      <c r="A98" s="177" t="s">
        <v>154</v>
      </c>
      <c r="B98" s="110" t="s">
        <v>155</v>
      </c>
      <c r="C98" s="301" t="s">
        <v>149</v>
      </c>
      <c r="D98" s="301"/>
      <c r="E98" s="301"/>
      <c r="F98" s="301"/>
      <c r="G98" s="301"/>
      <c r="H98" s="64"/>
      <c r="I98" s="64"/>
      <c r="J98" s="336"/>
      <c r="K98" s="336"/>
      <c r="L98" s="29" t="s">
        <v>150</v>
      </c>
      <c r="M98" s="30"/>
      <c r="N98" s="147">
        <f t="shared" si="10"/>
        <v>0</v>
      </c>
      <c r="O98" s="34"/>
    </row>
    <row r="99" spans="1:15" ht="16" customHeight="1" x14ac:dyDescent="0.3">
      <c r="A99" s="181"/>
      <c r="B99" s="134" t="s">
        <v>135</v>
      </c>
      <c r="C99" s="332" t="s">
        <v>156</v>
      </c>
      <c r="D99" s="332"/>
      <c r="E99" s="332"/>
      <c r="F99" s="332"/>
      <c r="G99" s="332"/>
      <c r="H99" s="332"/>
      <c r="I99" s="332"/>
      <c r="J99" s="332"/>
      <c r="K99" s="332"/>
      <c r="L99" s="332"/>
      <c r="M99" s="135">
        <v>0.03</v>
      </c>
      <c r="N99" s="150">
        <f>SUM(N95,N98)*M99</f>
        <v>0</v>
      </c>
      <c r="O99" s="74"/>
    </row>
    <row r="100" spans="1:15" ht="16" customHeight="1" thickBot="1" x14ac:dyDescent="0.35">
      <c r="A100" s="125" t="s">
        <v>55</v>
      </c>
      <c r="B100" s="126"/>
      <c r="C100" s="126"/>
      <c r="D100" s="126"/>
      <c r="E100" s="126"/>
      <c r="F100" s="126"/>
      <c r="G100" s="126"/>
      <c r="H100" s="126"/>
      <c r="I100" s="126"/>
      <c r="J100" s="127"/>
      <c r="K100" s="127"/>
      <c r="L100" s="127"/>
      <c r="M100" s="128"/>
      <c r="N100" s="155">
        <f>SUM(N95:N99)</f>
        <v>0</v>
      </c>
      <c r="O100" s="129"/>
    </row>
    <row r="101" spans="1:15" ht="16" customHeight="1" x14ac:dyDescent="0.3">
      <c r="A101" s="80" t="s">
        <v>12</v>
      </c>
      <c r="B101" s="172" t="s">
        <v>10</v>
      </c>
      <c r="C101" s="293" t="s">
        <v>13</v>
      </c>
      <c r="D101" s="267"/>
      <c r="E101" s="267"/>
      <c r="F101" s="267"/>
      <c r="G101" s="267"/>
      <c r="H101" s="267"/>
      <c r="I101" s="267"/>
      <c r="J101" s="308" t="s">
        <v>92</v>
      </c>
      <c r="K101" s="293"/>
      <c r="L101" s="173" t="s">
        <v>16</v>
      </c>
      <c r="M101" s="83" t="s">
        <v>17</v>
      </c>
      <c r="N101" s="151" t="s">
        <v>58</v>
      </c>
      <c r="O101" s="84" t="s">
        <v>19</v>
      </c>
    </row>
    <row r="102" spans="1:15" ht="16" customHeight="1" x14ac:dyDescent="0.3">
      <c r="A102" s="119" t="s">
        <v>157</v>
      </c>
      <c r="B102" s="50" t="s">
        <v>158</v>
      </c>
      <c r="C102" s="50"/>
      <c r="D102" s="50"/>
      <c r="E102" s="50"/>
      <c r="F102" s="50"/>
      <c r="G102" s="50"/>
      <c r="H102" s="50"/>
      <c r="I102" s="50"/>
      <c r="J102" s="51"/>
      <c r="K102" s="51"/>
      <c r="L102" s="51"/>
      <c r="M102" s="52"/>
      <c r="N102" s="149"/>
      <c r="O102" s="53"/>
    </row>
    <row r="103" spans="1:15" ht="16" customHeight="1" x14ac:dyDescent="0.3">
      <c r="A103" s="120" t="s">
        <v>159</v>
      </c>
      <c r="B103" s="121" t="s">
        <v>158</v>
      </c>
      <c r="C103" s="333"/>
      <c r="D103" s="334"/>
      <c r="E103" s="334"/>
      <c r="F103" s="334"/>
      <c r="G103" s="334"/>
      <c r="H103" s="334"/>
      <c r="I103" s="335"/>
      <c r="J103" s="330">
        <f>SUM(N84,N88,N92,N100)</f>
        <v>1458</v>
      </c>
      <c r="K103" s="331"/>
      <c r="L103" s="122"/>
      <c r="M103" s="123">
        <v>0.06</v>
      </c>
      <c r="N103" s="153">
        <f>J103*M103</f>
        <v>87.47999999999999</v>
      </c>
      <c r="O103" s="124"/>
    </row>
    <row r="104" spans="1:15" ht="16" customHeight="1" x14ac:dyDescent="0.3">
      <c r="A104" s="114" t="s">
        <v>55</v>
      </c>
      <c r="B104" s="115"/>
      <c r="C104" s="115"/>
      <c r="D104" s="115"/>
      <c r="E104" s="115"/>
      <c r="F104" s="115"/>
      <c r="G104" s="115"/>
      <c r="H104" s="115"/>
      <c r="I104" s="115"/>
      <c r="J104" s="116"/>
      <c r="K104" s="116"/>
      <c r="L104" s="116"/>
      <c r="M104" s="117"/>
      <c r="N104" s="154">
        <f>SUM(N103,J103)</f>
        <v>1545.48</v>
      </c>
      <c r="O104" s="118"/>
    </row>
    <row r="105" spans="1:15" ht="16" customHeight="1" thickBot="1" x14ac:dyDescent="0.35">
      <c r="A105" s="39"/>
      <c r="B105" s="40" t="s">
        <v>160</v>
      </c>
      <c r="C105" s="40"/>
      <c r="D105" s="40"/>
      <c r="E105" s="40"/>
      <c r="F105" s="40"/>
      <c r="G105" s="40"/>
      <c r="H105" s="40"/>
      <c r="I105" s="40"/>
      <c r="J105" s="41"/>
      <c r="K105" s="41"/>
      <c r="L105" s="41"/>
      <c r="M105" s="136"/>
      <c r="N105" s="137"/>
      <c r="O105" s="138"/>
    </row>
    <row r="106" spans="1:15" ht="15" customHeight="1" x14ac:dyDescent="0.3"/>
    <row r="107" spans="1:15" ht="15" customHeight="1" x14ac:dyDescent="0.3"/>
    <row r="108" spans="1:15" ht="15" customHeight="1" x14ac:dyDescent="0.3"/>
    <row r="109" spans="1:15" ht="15" customHeight="1" x14ac:dyDescent="0.3"/>
    <row r="110" spans="1:15" ht="15" customHeight="1" x14ac:dyDescent="0.3"/>
    <row r="111" spans="1:15" ht="15" customHeight="1" x14ac:dyDescent="0.3"/>
    <row r="112" spans="1:15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spans="1:5" ht="15" customHeight="1" x14ac:dyDescent="0.3">
      <c r="A129" s="139"/>
      <c r="B129" s="139"/>
      <c r="C129" s="139"/>
      <c r="D129" s="140"/>
      <c r="E129" s="141"/>
    </row>
    <row r="130" spans="1:5" ht="15" customHeight="1" x14ac:dyDescent="0.3">
      <c r="A130" s="139" t="s">
        <v>66</v>
      </c>
      <c r="B130" s="139" t="s">
        <v>161</v>
      </c>
      <c r="C130" s="139" t="s">
        <v>162</v>
      </c>
      <c r="D130" s="140" t="s">
        <v>163</v>
      </c>
      <c r="E130" s="141" t="s">
        <v>164</v>
      </c>
    </row>
    <row r="131" spans="1:5" ht="15" customHeight="1" x14ac:dyDescent="0.3">
      <c r="A131" s="139" t="s">
        <v>26</v>
      </c>
      <c r="B131" s="139" t="s">
        <v>165</v>
      </c>
      <c r="C131" s="139" t="s">
        <v>166</v>
      </c>
      <c r="D131" s="140" t="s">
        <v>167</v>
      </c>
      <c r="E131" s="141" t="s">
        <v>168</v>
      </c>
    </row>
    <row r="132" spans="1:5" ht="15" customHeight="1" x14ac:dyDescent="0.3">
      <c r="A132" s="139"/>
      <c r="B132" s="139" t="s">
        <v>169</v>
      </c>
      <c r="C132" s="139" t="s">
        <v>170</v>
      </c>
      <c r="D132" s="140"/>
      <c r="E132" s="141" t="s">
        <v>171</v>
      </c>
    </row>
    <row r="133" spans="1:5" ht="15" customHeight="1" x14ac:dyDescent="0.3">
      <c r="A133" s="139">
        <v>1</v>
      </c>
      <c r="B133" s="139"/>
    </row>
    <row r="134" spans="1:5" ht="15" customHeight="1" x14ac:dyDescent="0.3">
      <c r="A134" s="139">
        <f>A133+1</f>
        <v>2</v>
      </c>
      <c r="B134" s="139"/>
    </row>
    <row r="135" spans="1:5" ht="15" customHeight="1" x14ac:dyDescent="0.3">
      <c r="A135" s="139">
        <f t="shared" ref="A135:A163" si="11">A134+1</f>
        <v>3</v>
      </c>
      <c r="B135" s="139"/>
    </row>
    <row r="136" spans="1:5" ht="15" customHeight="1" x14ac:dyDescent="0.3">
      <c r="A136" s="139">
        <f t="shared" si="11"/>
        <v>4</v>
      </c>
      <c r="B136" s="139"/>
    </row>
    <row r="137" spans="1:5" ht="15" customHeight="1" x14ac:dyDescent="0.3">
      <c r="A137" s="139">
        <f t="shared" si="11"/>
        <v>5</v>
      </c>
      <c r="B137" s="139"/>
    </row>
    <row r="138" spans="1:5" ht="15" customHeight="1" x14ac:dyDescent="0.3">
      <c r="A138" s="139">
        <f t="shared" si="11"/>
        <v>6</v>
      </c>
      <c r="B138" s="139"/>
    </row>
    <row r="139" spans="1:5" ht="15" customHeight="1" x14ac:dyDescent="0.3">
      <c r="A139" s="139">
        <f t="shared" si="11"/>
        <v>7</v>
      </c>
      <c r="B139" s="139"/>
    </row>
    <row r="140" spans="1:5" ht="15" customHeight="1" x14ac:dyDescent="0.3">
      <c r="A140" s="139">
        <f t="shared" si="11"/>
        <v>8</v>
      </c>
      <c r="B140" s="139"/>
    </row>
    <row r="141" spans="1:5" ht="15" customHeight="1" x14ac:dyDescent="0.3">
      <c r="A141" s="139">
        <f t="shared" si="11"/>
        <v>9</v>
      </c>
      <c r="B141" s="139"/>
    </row>
    <row r="142" spans="1:5" ht="15" customHeight="1" x14ac:dyDescent="0.3">
      <c r="A142" s="139">
        <f t="shared" si="11"/>
        <v>10</v>
      </c>
      <c r="B142" s="139"/>
    </row>
    <row r="143" spans="1:5" ht="15" customHeight="1" x14ac:dyDescent="0.3">
      <c r="A143" s="139">
        <f t="shared" si="11"/>
        <v>11</v>
      </c>
      <c r="B143" s="139"/>
    </row>
    <row r="144" spans="1:5" ht="15" customHeight="1" x14ac:dyDescent="0.3">
      <c r="A144" s="139">
        <f t="shared" si="11"/>
        <v>12</v>
      </c>
      <c r="B144" s="139"/>
    </row>
    <row r="145" spans="1:2" ht="15" customHeight="1" x14ac:dyDescent="0.3">
      <c r="A145" s="139">
        <f t="shared" si="11"/>
        <v>13</v>
      </c>
      <c r="B145" s="139"/>
    </row>
    <row r="146" spans="1:2" ht="15" customHeight="1" x14ac:dyDescent="0.3">
      <c r="A146" s="139">
        <f t="shared" si="11"/>
        <v>14</v>
      </c>
      <c r="B146" s="139"/>
    </row>
    <row r="147" spans="1:2" ht="15" customHeight="1" x14ac:dyDescent="0.3">
      <c r="A147" s="139">
        <f t="shared" si="11"/>
        <v>15</v>
      </c>
      <c r="B147" s="139"/>
    </row>
    <row r="148" spans="1:2" ht="15" customHeight="1" x14ac:dyDescent="0.3">
      <c r="A148" s="139">
        <f t="shared" si="11"/>
        <v>16</v>
      </c>
      <c r="B148" s="139"/>
    </row>
    <row r="149" spans="1:2" ht="15" customHeight="1" x14ac:dyDescent="0.3">
      <c r="A149" s="139">
        <f t="shared" si="11"/>
        <v>17</v>
      </c>
      <c r="B149" s="139"/>
    </row>
    <row r="150" spans="1:2" ht="15" customHeight="1" x14ac:dyDescent="0.3">
      <c r="A150" s="139">
        <f t="shared" si="11"/>
        <v>18</v>
      </c>
      <c r="B150" s="139"/>
    </row>
    <row r="151" spans="1:2" ht="15" customHeight="1" x14ac:dyDescent="0.3">
      <c r="A151" s="139">
        <f t="shared" si="11"/>
        <v>19</v>
      </c>
      <c r="B151" s="139"/>
    </row>
    <row r="152" spans="1:2" ht="15" customHeight="1" x14ac:dyDescent="0.3">
      <c r="A152" s="139">
        <f t="shared" si="11"/>
        <v>20</v>
      </c>
      <c r="B152" s="139"/>
    </row>
    <row r="153" spans="1:2" ht="15" customHeight="1" x14ac:dyDescent="0.3">
      <c r="A153" s="139">
        <f t="shared" si="11"/>
        <v>21</v>
      </c>
      <c r="B153" s="139"/>
    </row>
    <row r="154" spans="1:2" ht="15" customHeight="1" x14ac:dyDescent="0.3">
      <c r="A154" s="139">
        <f t="shared" si="11"/>
        <v>22</v>
      </c>
      <c r="B154" s="139"/>
    </row>
    <row r="155" spans="1:2" ht="15" customHeight="1" x14ac:dyDescent="0.3">
      <c r="A155" s="139">
        <f t="shared" si="11"/>
        <v>23</v>
      </c>
      <c r="B155" s="139"/>
    </row>
    <row r="156" spans="1:2" ht="15" customHeight="1" x14ac:dyDescent="0.3">
      <c r="A156" s="139">
        <f t="shared" si="11"/>
        <v>24</v>
      </c>
      <c r="B156" s="139"/>
    </row>
    <row r="157" spans="1:2" ht="15" customHeight="1" x14ac:dyDescent="0.3">
      <c r="A157" s="139">
        <f t="shared" si="11"/>
        <v>25</v>
      </c>
      <c r="B157" s="139"/>
    </row>
    <row r="158" spans="1:2" ht="15" customHeight="1" x14ac:dyDescent="0.3">
      <c r="A158" s="139">
        <f t="shared" si="11"/>
        <v>26</v>
      </c>
      <c r="B158" s="139"/>
    </row>
    <row r="159" spans="1:2" ht="15" customHeight="1" x14ac:dyDescent="0.3">
      <c r="A159" s="139">
        <f t="shared" si="11"/>
        <v>27</v>
      </c>
      <c r="B159" s="139"/>
    </row>
    <row r="160" spans="1:2" ht="15" customHeight="1" x14ac:dyDescent="0.3">
      <c r="A160" s="139">
        <f t="shared" si="11"/>
        <v>28</v>
      </c>
      <c r="B160" s="139"/>
    </row>
    <row r="161" spans="1:2" ht="15" customHeight="1" x14ac:dyDescent="0.3">
      <c r="A161" s="139">
        <f t="shared" si="11"/>
        <v>29</v>
      </c>
      <c r="B161" s="139"/>
    </row>
    <row r="162" spans="1:2" ht="15" customHeight="1" x14ac:dyDescent="0.3">
      <c r="A162" s="139">
        <f t="shared" si="11"/>
        <v>30</v>
      </c>
      <c r="B162" s="139"/>
    </row>
    <row r="163" spans="1:2" ht="15" customHeight="1" x14ac:dyDescent="0.3">
      <c r="A163" s="139">
        <f t="shared" si="11"/>
        <v>31</v>
      </c>
      <c r="B163" s="139"/>
    </row>
    <row r="164" spans="1:2" ht="15" customHeight="1" x14ac:dyDescent="0.3"/>
    <row r="165" spans="1:2" ht="15" customHeight="1" x14ac:dyDescent="0.3"/>
    <row r="166" spans="1:2" ht="15" customHeight="1" x14ac:dyDescent="0.3"/>
    <row r="167" spans="1:2" ht="15" customHeight="1" x14ac:dyDescent="0.3"/>
    <row r="168" spans="1:2" ht="15" customHeight="1" x14ac:dyDescent="0.3"/>
    <row r="169" spans="1:2" ht="15" customHeight="1" x14ac:dyDescent="0.3"/>
    <row r="170" spans="1:2" ht="15" customHeight="1" x14ac:dyDescent="0.3"/>
    <row r="171" spans="1:2" ht="15" customHeight="1" x14ac:dyDescent="0.3"/>
    <row r="172" spans="1:2" ht="15" customHeight="1" x14ac:dyDescent="0.3"/>
    <row r="173" spans="1:2" ht="15" customHeight="1" x14ac:dyDescent="0.3"/>
    <row r="174" spans="1:2" ht="15" customHeight="1" x14ac:dyDescent="0.3"/>
    <row r="175" spans="1:2" ht="15" customHeight="1" x14ac:dyDescent="0.3"/>
    <row r="176" spans="1:2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</sheetData>
  <mergeCells count="119">
    <mergeCell ref="C99:L99"/>
    <mergeCell ref="C101:I101"/>
    <mergeCell ref="J101:K101"/>
    <mergeCell ref="C103:I103"/>
    <mergeCell ref="J103:K103"/>
    <mergeCell ref="C96:G96"/>
    <mergeCell ref="J96:K96"/>
    <mergeCell ref="C97:G97"/>
    <mergeCell ref="J97:K97"/>
    <mergeCell ref="C98:G98"/>
    <mergeCell ref="J98:K98"/>
    <mergeCell ref="C89:I89"/>
    <mergeCell ref="C91:I91"/>
    <mergeCell ref="C93:G93"/>
    <mergeCell ref="J93:K93"/>
    <mergeCell ref="C95:G95"/>
    <mergeCell ref="J95:K95"/>
    <mergeCell ref="C80:I80"/>
    <mergeCell ref="C81:I81"/>
    <mergeCell ref="C82:I82"/>
    <mergeCell ref="C85:I85"/>
    <mergeCell ref="J85:K85"/>
    <mergeCell ref="C87:I87"/>
    <mergeCell ref="J87:K87"/>
    <mergeCell ref="C74:I74"/>
    <mergeCell ref="J74:K74"/>
    <mergeCell ref="C75:I75"/>
    <mergeCell ref="J75:K75"/>
    <mergeCell ref="C77:I77"/>
    <mergeCell ref="C79:I79"/>
    <mergeCell ref="C71:I71"/>
    <mergeCell ref="J71:K71"/>
    <mergeCell ref="C72:I72"/>
    <mergeCell ref="J72:K72"/>
    <mergeCell ref="C73:I73"/>
    <mergeCell ref="J73:K73"/>
    <mergeCell ref="C68:I68"/>
    <mergeCell ref="J68:K68"/>
    <mergeCell ref="C69:I69"/>
    <mergeCell ref="J69:K69"/>
    <mergeCell ref="C70:I70"/>
    <mergeCell ref="J70:K70"/>
    <mergeCell ref="J63:K63"/>
    <mergeCell ref="C65:I65"/>
    <mergeCell ref="J65:K65"/>
    <mergeCell ref="C66:I66"/>
    <mergeCell ref="J66:K66"/>
    <mergeCell ref="C67:I67"/>
    <mergeCell ref="J67:K67"/>
    <mergeCell ref="A59:A61"/>
    <mergeCell ref="B59:B61"/>
    <mergeCell ref="C59:G59"/>
    <mergeCell ref="C60:G60"/>
    <mergeCell ref="C61:G61"/>
    <mergeCell ref="C63:I63"/>
    <mergeCell ref="A54:A58"/>
    <mergeCell ref="B54:B58"/>
    <mergeCell ref="C54:I54"/>
    <mergeCell ref="C55:I55"/>
    <mergeCell ref="C56:I56"/>
    <mergeCell ref="C57:I57"/>
    <mergeCell ref="C58:I58"/>
    <mergeCell ref="A49:A53"/>
    <mergeCell ref="B49:B53"/>
    <mergeCell ref="C49:I49"/>
    <mergeCell ref="C50:I50"/>
    <mergeCell ref="C51:I51"/>
    <mergeCell ref="C52:I52"/>
    <mergeCell ref="C53:I53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27:A32"/>
    <mergeCell ref="C27:I27"/>
    <mergeCell ref="C28:I28"/>
    <mergeCell ref="C29:I29"/>
    <mergeCell ref="C30:I30"/>
    <mergeCell ref="C31:I31"/>
    <mergeCell ref="C32:I32"/>
    <mergeCell ref="A21:A26"/>
    <mergeCell ref="C21:I21"/>
    <mergeCell ref="C22:I22"/>
    <mergeCell ref="C23:I23"/>
    <mergeCell ref="C24:I24"/>
    <mergeCell ref="C25:I25"/>
    <mergeCell ref="C26:I26"/>
    <mergeCell ref="A4:B4"/>
    <mergeCell ref="C4:E4"/>
    <mergeCell ref="L4:M4"/>
    <mergeCell ref="N4:O4"/>
    <mergeCell ref="A15:A16"/>
    <mergeCell ref="B15:B16"/>
    <mergeCell ref="A17:A18"/>
    <mergeCell ref="B17:B18"/>
    <mergeCell ref="A19:A20"/>
    <mergeCell ref="B19:B20"/>
    <mergeCell ref="B6:O6"/>
    <mergeCell ref="A7:L7"/>
    <mergeCell ref="M7:O7"/>
    <mergeCell ref="C8:I8"/>
    <mergeCell ref="A10:A14"/>
    <mergeCell ref="B10:B14"/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</mergeCells>
  <phoneticPr fontId="18" type="noConversion"/>
  <dataValidations count="7">
    <dataValidation type="list" allowBlank="1" showInputMessage="1" showErrorMessage="1" sqref="C36:C40">
      <formula1>$E$129:$E$132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H59:H61">
      <formula1>$B$130:$B$132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9"/>
  <sheetViews>
    <sheetView topLeftCell="A40" zoomScale="110" zoomScaleNormal="110" workbookViewId="0">
      <selection activeCell="M56" sqref="M56"/>
    </sheetView>
  </sheetViews>
  <sheetFormatPr defaultColWidth="9.1640625" defaultRowHeight="12" x14ac:dyDescent="0.3"/>
  <cols>
    <col min="1" max="1" width="4.75" style="10" customWidth="1"/>
    <col min="2" max="2" width="19.6640625" style="10" customWidth="1"/>
    <col min="3" max="3" width="14.75" style="10" customWidth="1"/>
    <col min="4" max="9" width="4.25" style="10" customWidth="1"/>
    <col min="10" max="11" width="5.25" style="9" customWidth="1"/>
    <col min="12" max="12" width="5.75" style="9" customWidth="1"/>
    <col min="13" max="13" width="8.6640625" style="10" customWidth="1"/>
    <col min="14" max="14" width="10.75" style="10" customWidth="1"/>
    <col min="15" max="15" width="40.75" style="10" customWidth="1"/>
    <col min="16" max="16384" width="9.1640625" style="10"/>
  </cols>
  <sheetData>
    <row r="1" spans="1:15" s="1" customFormat="1" ht="42.75" customHeight="1" x14ac:dyDescent="0.3">
      <c r="A1" s="254" t="s">
        <v>186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pans="1:15" s="5" customFormat="1" ht="15" customHeight="1" x14ac:dyDescent="0.3">
      <c r="A2" s="255" t="s">
        <v>0</v>
      </c>
      <c r="B2" s="255"/>
      <c r="C2" s="256" t="s">
        <v>172</v>
      </c>
      <c r="D2" s="256"/>
      <c r="E2" s="256"/>
      <c r="F2" s="2" t="s">
        <v>1</v>
      </c>
      <c r="G2" s="3"/>
      <c r="H2" s="3"/>
      <c r="I2" s="257" t="s">
        <v>173</v>
      </c>
      <c r="J2" s="257"/>
      <c r="K2" s="4"/>
      <c r="L2" s="258" t="s">
        <v>2</v>
      </c>
      <c r="M2" s="258"/>
      <c r="N2" s="259" t="s">
        <v>177</v>
      </c>
      <c r="O2" s="260"/>
    </row>
    <row r="3" spans="1:15" s="5" customFormat="1" ht="15" customHeight="1" x14ac:dyDescent="0.3">
      <c r="A3" s="255" t="s">
        <v>3</v>
      </c>
      <c r="B3" s="255"/>
      <c r="C3" s="256" t="s">
        <v>174</v>
      </c>
      <c r="D3" s="256"/>
      <c r="E3" s="256"/>
      <c r="F3" s="2" t="s">
        <v>4</v>
      </c>
      <c r="G3" s="3"/>
      <c r="H3" s="3"/>
      <c r="I3" s="257" t="s">
        <v>205</v>
      </c>
      <c r="J3" s="257"/>
      <c r="K3" s="4"/>
      <c r="L3" s="258" t="s">
        <v>5</v>
      </c>
      <c r="M3" s="258"/>
      <c r="N3" s="259" t="s">
        <v>178</v>
      </c>
      <c r="O3" s="260"/>
    </row>
    <row r="4" spans="1:15" s="5" customFormat="1" ht="15" customHeight="1" x14ac:dyDescent="0.3">
      <c r="A4" s="255" t="s">
        <v>6</v>
      </c>
      <c r="B4" s="255"/>
      <c r="C4" s="256" t="s">
        <v>175</v>
      </c>
      <c r="D4" s="256"/>
      <c r="E4" s="256"/>
      <c r="F4" s="6"/>
      <c r="G4" s="3"/>
      <c r="H4" s="7"/>
      <c r="I4" s="7"/>
      <c r="J4" s="7"/>
      <c r="K4" s="7"/>
      <c r="L4" s="258" t="s">
        <v>7</v>
      </c>
      <c r="M4" s="258"/>
      <c r="N4" s="261">
        <v>43479</v>
      </c>
      <c r="O4" s="260"/>
    </row>
    <row r="5" spans="1:15" ht="10" customHeight="1" thickBot="1" x14ac:dyDescent="0.35">
      <c r="A5" s="8"/>
      <c r="B5" s="8"/>
      <c r="C5" s="8"/>
      <c r="D5" s="8"/>
      <c r="E5" s="8"/>
      <c r="F5" s="8"/>
      <c r="G5" s="8"/>
      <c r="H5" s="8"/>
      <c r="I5" s="8"/>
      <c r="M5" s="8"/>
      <c r="N5" s="8"/>
      <c r="O5" s="8"/>
    </row>
    <row r="6" spans="1:15" ht="48" customHeight="1" thickTop="1" thickBot="1" x14ac:dyDescent="0.35">
      <c r="A6" s="11" t="s">
        <v>8</v>
      </c>
      <c r="B6" s="264" t="s">
        <v>9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5"/>
    </row>
    <row r="7" spans="1:15" ht="16" customHeight="1" x14ac:dyDescent="0.3">
      <c r="A7" s="266" t="s">
        <v>10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 t="s">
        <v>11</v>
      </c>
      <c r="N7" s="267"/>
      <c r="O7" s="268"/>
    </row>
    <row r="8" spans="1:15" ht="16" customHeight="1" x14ac:dyDescent="0.3">
      <c r="A8" s="12" t="s">
        <v>12</v>
      </c>
      <c r="B8" s="183" t="s">
        <v>10</v>
      </c>
      <c r="C8" s="269" t="s">
        <v>13</v>
      </c>
      <c r="D8" s="270"/>
      <c r="E8" s="270"/>
      <c r="F8" s="270"/>
      <c r="G8" s="270"/>
      <c r="H8" s="270"/>
      <c r="I8" s="270"/>
      <c r="J8" s="183" t="s">
        <v>14</v>
      </c>
      <c r="K8" s="183" t="s">
        <v>15</v>
      </c>
      <c r="L8" s="183" t="s">
        <v>16</v>
      </c>
      <c r="M8" s="183" t="s">
        <v>17</v>
      </c>
      <c r="N8" s="183" t="s">
        <v>18</v>
      </c>
      <c r="O8" s="14" t="s">
        <v>19</v>
      </c>
    </row>
    <row r="9" spans="1:15" s="20" customFormat="1" ht="16" customHeight="1" thickBot="1" x14ac:dyDescent="0.35">
      <c r="A9" s="15" t="s">
        <v>20</v>
      </c>
      <c r="B9" s="16" t="s">
        <v>21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</row>
    <row r="10" spans="1:15" ht="16" customHeight="1" thickTop="1" x14ac:dyDescent="0.3">
      <c r="A10" s="271" t="s">
        <v>22</v>
      </c>
      <c r="B10" s="272" t="s">
        <v>182</v>
      </c>
      <c r="C10" s="21" t="s">
        <v>23</v>
      </c>
      <c r="D10" s="22">
        <v>3</v>
      </c>
      <c r="E10" s="21" t="s">
        <v>24</v>
      </c>
      <c r="F10" s="22">
        <v>8</v>
      </c>
      <c r="G10" s="21" t="s">
        <v>25</v>
      </c>
      <c r="H10" s="22">
        <v>1</v>
      </c>
      <c r="I10" s="21" t="s">
        <v>26</v>
      </c>
      <c r="J10" s="189">
        <v>2.5</v>
      </c>
      <c r="K10" s="21">
        <v>1</v>
      </c>
      <c r="L10" s="24" t="s">
        <v>27</v>
      </c>
      <c r="M10" s="159">
        <v>900</v>
      </c>
      <c r="N10" s="184">
        <f>J10*K10*M10</f>
        <v>2250</v>
      </c>
      <c r="O10" s="25"/>
    </row>
    <row r="11" spans="1:15" ht="16" customHeight="1" x14ac:dyDescent="0.3">
      <c r="A11" s="262"/>
      <c r="B11" s="273"/>
      <c r="C11" s="26" t="s">
        <v>28</v>
      </c>
      <c r="D11" s="27">
        <v>3</v>
      </c>
      <c r="E11" s="26" t="s">
        <v>24</v>
      </c>
      <c r="F11" s="27">
        <v>8</v>
      </c>
      <c r="G11" s="26" t="s">
        <v>25</v>
      </c>
      <c r="H11" s="27">
        <v>1</v>
      </c>
      <c r="I11" s="26" t="s">
        <v>26</v>
      </c>
      <c r="J11" s="190">
        <v>0.5</v>
      </c>
      <c r="K11" s="26">
        <v>1</v>
      </c>
      <c r="L11" s="29" t="s">
        <v>27</v>
      </c>
      <c r="M11" s="160">
        <v>900</v>
      </c>
      <c r="N11" s="185">
        <f t="shared" ref="N11:N14" si="0">J11*K11*M11</f>
        <v>450</v>
      </c>
      <c r="O11" s="31"/>
    </row>
    <row r="12" spans="1:15" ht="16" customHeight="1" x14ac:dyDescent="0.3">
      <c r="A12" s="262"/>
      <c r="B12" s="273"/>
      <c r="C12" s="26" t="s">
        <v>23</v>
      </c>
      <c r="D12" s="27"/>
      <c r="E12" s="26" t="s">
        <v>24</v>
      </c>
      <c r="F12" s="27"/>
      <c r="G12" s="26" t="s">
        <v>25</v>
      </c>
      <c r="H12" s="27"/>
      <c r="I12" s="26" t="s">
        <v>26</v>
      </c>
      <c r="J12" s="191"/>
      <c r="K12" s="26">
        <v>1</v>
      </c>
      <c r="L12" s="29" t="s">
        <v>27</v>
      </c>
      <c r="M12" s="160"/>
      <c r="N12" s="185">
        <f t="shared" si="0"/>
        <v>0</v>
      </c>
      <c r="O12" s="31" t="s">
        <v>200</v>
      </c>
    </row>
    <row r="13" spans="1:15" ht="16" customHeight="1" x14ac:dyDescent="0.3">
      <c r="A13" s="262"/>
      <c r="B13" s="273"/>
      <c r="C13" s="26" t="s">
        <v>28</v>
      </c>
      <c r="D13" s="27"/>
      <c r="E13" s="26" t="s">
        <v>24</v>
      </c>
      <c r="F13" s="27"/>
      <c r="G13" s="26" t="s">
        <v>25</v>
      </c>
      <c r="H13" s="27"/>
      <c r="I13" s="26" t="s">
        <v>26</v>
      </c>
      <c r="J13" s="190"/>
      <c r="K13" s="26">
        <v>1</v>
      </c>
      <c r="L13" s="29" t="s">
        <v>27</v>
      </c>
      <c r="M13" s="160"/>
      <c r="N13" s="185">
        <f t="shared" si="0"/>
        <v>0</v>
      </c>
      <c r="O13" s="31"/>
    </row>
    <row r="14" spans="1:15" ht="16" customHeight="1" x14ac:dyDescent="0.3">
      <c r="A14" s="262"/>
      <c r="B14" s="273"/>
      <c r="C14" s="26" t="s">
        <v>29</v>
      </c>
      <c r="D14" s="27"/>
      <c r="E14" s="26" t="s">
        <v>24</v>
      </c>
      <c r="F14" s="27"/>
      <c r="G14" s="26" t="s">
        <v>25</v>
      </c>
      <c r="H14" s="27"/>
      <c r="I14" s="26" t="s">
        <v>26</v>
      </c>
      <c r="J14" s="28"/>
      <c r="K14" s="26"/>
      <c r="L14" s="29" t="s">
        <v>27</v>
      </c>
      <c r="M14" s="160"/>
      <c r="N14" s="185">
        <f t="shared" si="0"/>
        <v>0</v>
      </c>
      <c r="O14" s="31"/>
    </row>
    <row r="15" spans="1:15" ht="16" customHeight="1" x14ac:dyDescent="0.3">
      <c r="A15" s="262" t="s">
        <v>30</v>
      </c>
      <c r="B15" s="263" t="s">
        <v>31</v>
      </c>
      <c r="C15" s="26" t="s">
        <v>23</v>
      </c>
      <c r="D15" s="27"/>
      <c r="E15" s="26" t="s">
        <v>24</v>
      </c>
      <c r="F15" s="27"/>
      <c r="G15" s="26" t="s">
        <v>25</v>
      </c>
      <c r="H15" s="27"/>
      <c r="I15" s="26" t="s">
        <v>26</v>
      </c>
      <c r="J15" s="28"/>
      <c r="K15" s="26"/>
      <c r="L15" s="29" t="s">
        <v>27</v>
      </c>
      <c r="M15" s="160"/>
      <c r="N15" s="185">
        <f>J15*K15*M15</f>
        <v>0</v>
      </c>
      <c r="O15" s="31"/>
    </row>
    <row r="16" spans="1:15" ht="16" customHeight="1" x14ac:dyDescent="0.3">
      <c r="A16" s="262"/>
      <c r="B16" s="263"/>
      <c r="C16" s="26" t="s">
        <v>28</v>
      </c>
      <c r="D16" s="27"/>
      <c r="E16" s="26" t="s">
        <v>24</v>
      </c>
      <c r="F16" s="27"/>
      <c r="G16" s="26" t="s">
        <v>25</v>
      </c>
      <c r="H16" s="27"/>
      <c r="I16" s="26" t="s">
        <v>26</v>
      </c>
      <c r="J16" s="28"/>
      <c r="K16" s="26"/>
      <c r="L16" s="29" t="s">
        <v>27</v>
      </c>
      <c r="M16" s="160"/>
      <c r="N16" s="185">
        <f t="shared" ref="N16" si="1">J16*K16*M16</f>
        <v>0</v>
      </c>
      <c r="O16" s="31"/>
    </row>
    <row r="17" spans="1:15" ht="16" customHeight="1" x14ac:dyDescent="0.3">
      <c r="A17" s="262" t="s">
        <v>32</v>
      </c>
      <c r="B17" s="263" t="s">
        <v>33</v>
      </c>
      <c r="C17" s="26" t="s">
        <v>23</v>
      </c>
      <c r="D17" s="27"/>
      <c r="E17" s="26" t="s">
        <v>24</v>
      </c>
      <c r="F17" s="27"/>
      <c r="G17" s="26" t="s">
        <v>25</v>
      </c>
      <c r="H17" s="27"/>
      <c r="I17" s="26" t="s">
        <v>26</v>
      </c>
      <c r="J17" s="28"/>
      <c r="K17" s="26"/>
      <c r="L17" s="29" t="s">
        <v>27</v>
      </c>
      <c r="M17" s="160"/>
      <c r="N17" s="185">
        <f>J17*K17*M17</f>
        <v>0</v>
      </c>
      <c r="O17" s="31"/>
    </row>
    <row r="18" spans="1:15" ht="16" customHeight="1" x14ac:dyDescent="0.3">
      <c r="A18" s="262"/>
      <c r="B18" s="263"/>
      <c r="C18" s="26" t="s">
        <v>28</v>
      </c>
      <c r="D18" s="27"/>
      <c r="E18" s="26" t="s">
        <v>24</v>
      </c>
      <c r="F18" s="27"/>
      <c r="G18" s="26" t="s">
        <v>25</v>
      </c>
      <c r="H18" s="27"/>
      <c r="I18" s="26" t="s">
        <v>26</v>
      </c>
      <c r="J18" s="28"/>
      <c r="K18" s="26"/>
      <c r="L18" s="29" t="s">
        <v>27</v>
      </c>
      <c r="M18" s="160"/>
      <c r="N18" s="185">
        <f t="shared" ref="N18" si="2">J18*K18*M18</f>
        <v>0</v>
      </c>
      <c r="O18" s="31"/>
    </row>
    <row r="19" spans="1:15" ht="16" customHeight="1" x14ac:dyDescent="0.3">
      <c r="A19" s="262" t="s">
        <v>34</v>
      </c>
      <c r="B19" s="263" t="s">
        <v>35</v>
      </c>
      <c r="C19" s="26" t="s">
        <v>23</v>
      </c>
      <c r="D19" s="27"/>
      <c r="E19" s="26" t="s">
        <v>24</v>
      </c>
      <c r="F19" s="27"/>
      <c r="G19" s="26" t="s">
        <v>25</v>
      </c>
      <c r="H19" s="27"/>
      <c r="I19" s="26" t="s">
        <v>26</v>
      </c>
      <c r="J19" s="28"/>
      <c r="K19" s="26"/>
      <c r="L19" s="29" t="s">
        <v>27</v>
      </c>
      <c r="M19" s="160"/>
      <c r="N19" s="185">
        <f>J19*K19*M19</f>
        <v>0</v>
      </c>
      <c r="O19" s="31"/>
    </row>
    <row r="20" spans="1:15" ht="16" customHeight="1" x14ac:dyDescent="0.3">
      <c r="A20" s="262"/>
      <c r="B20" s="263"/>
      <c r="C20" s="26" t="s">
        <v>28</v>
      </c>
      <c r="D20" s="27"/>
      <c r="E20" s="26" t="s">
        <v>24</v>
      </c>
      <c r="F20" s="27"/>
      <c r="G20" s="26" t="s">
        <v>25</v>
      </c>
      <c r="H20" s="27"/>
      <c r="I20" s="26" t="s">
        <v>26</v>
      </c>
      <c r="J20" s="28"/>
      <c r="K20" s="26"/>
      <c r="L20" s="29" t="s">
        <v>27</v>
      </c>
      <c r="M20" s="160"/>
      <c r="N20" s="185">
        <f t="shared" ref="N20:N32" si="3">J20*K20*M20</f>
        <v>0</v>
      </c>
      <c r="O20" s="31"/>
    </row>
    <row r="21" spans="1:15" ht="16" customHeight="1" x14ac:dyDescent="0.3">
      <c r="A21" s="262" t="s">
        <v>36</v>
      </c>
      <c r="B21" s="32" t="s">
        <v>37</v>
      </c>
      <c r="C21" s="275" t="s">
        <v>38</v>
      </c>
      <c r="D21" s="275"/>
      <c r="E21" s="275"/>
      <c r="F21" s="275"/>
      <c r="G21" s="275"/>
      <c r="H21" s="275"/>
      <c r="I21" s="275"/>
      <c r="J21" s="27"/>
      <c r="K21" s="27"/>
      <c r="L21" s="33" t="s">
        <v>39</v>
      </c>
      <c r="M21" s="160"/>
      <c r="N21" s="185">
        <f t="shared" si="3"/>
        <v>0</v>
      </c>
      <c r="O21" s="143" t="s">
        <v>183</v>
      </c>
    </row>
    <row r="22" spans="1:15" ht="16" customHeight="1" x14ac:dyDescent="0.3">
      <c r="A22" s="262"/>
      <c r="B22" s="32" t="s">
        <v>40</v>
      </c>
      <c r="C22" s="276" t="s">
        <v>41</v>
      </c>
      <c r="D22" s="276"/>
      <c r="E22" s="276"/>
      <c r="F22" s="276"/>
      <c r="G22" s="276"/>
      <c r="H22" s="276"/>
      <c r="I22" s="276"/>
      <c r="J22" s="27"/>
      <c r="K22" s="27"/>
      <c r="L22" s="33" t="s">
        <v>42</v>
      </c>
      <c r="M22" s="160"/>
      <c r="N22" s="185">
        <f t="shared" si="3"/>
        <v>0</v>
      </c>
      <c r="O22" s="143" t="s">
        <v>184</v>
      </c>
    </row>
    <row r="23" spans="1:15" ht="16" customHeight="1" x14ac:dyDescent="0.3">
      <c r="A23" s="262"/>
      <c r="B23" s="32" t="s">
        <v>43</v>
      </c>
      <c r="C23" s="276"/>
      <c r="D23" s="276"/>
      <c r="E23" s="276"/>
      <c r="F23" s="276"/>
      <c r="G23" s="276"/>
      <c r="H23" s="276"/>
      <c r="I23" s="276"/>
      <c r="J23" s="27">
        <v>3</v>
      </c>
      <c r="K23" s="27">
        <v>1</v>
      </c>
      <c r="L23" s="144" t="s">
        <v>179</v>
      </c>
      <c r="M23" s="161">
        <v>80</v>
      </c>
      <c r="N23" s="185">
        <f t="shared" si="3"/>
        <v>240</v>
      </c>
      <c r="O23" s="34"/>
    </row>
    <row r="24" spans="1:15" ht="16" customHeight="1" x14ac:dyDescent="0.3">
      <c r="A24" s="262"/>
      <c r="B24" s="32" t="s">
        <v>45</v>
      </c>
      <c r="C24" s="276" t="s">
        <v>46</v>
      </c>
      <c r="D24" s="276"/>
      <c r="E24" s="276"/>
      <c r="F24" s="276"/>
      <c r="G24" s="276"/>
      <c r="H24" s="276"/>
      <c r="I24" s="276"/>
      <c r="J24" s="27"/>
      <c r="K24" s="27"/>
      <c r="L24" s="33" t="s">
        <v>47</v>
      </c>
      <c r="M24" s="160"/>
      <c r="N24" s="185">
        <f t="shared" si="3"/>
        <v>0</v>
      </c>
      <c r="O24" s="34"/>
    </row>
    <row r="25" spans="1:15" ht="16" customHeight="1" x14ac:dyDescent="0.3">
      <c r="A25" s="262"/>
      <c r="B25" s="35" t="s">
        <v>48</v>
      </c>
      <c r="C25" s="276" t="s">
        <v>49</v>
      </c>
      <c r="D25" s="276"/>
      <c r="E25" s="276"/>
      <c r="F25" s="276"/>
      <c r="G25" s="276"/>
      <c r="H25" s="276"/>
      <c r="I25" s="276"/>
      <c r="J25" s="27"/>
      <c r="K25" s="27"/>
      <c r="L25" s="33" t="s">
        <v>42</v>
      </c>
      <c r="M25" s="160"/>
      <c r="N25" s="185">
        <f t="shared" si="3"/>
        <v>0</v>
      </c>
      <c r="O25" s="34"/>
    </row>
    <row r="26" spans="1:15" ht="16" customHeight="1" x14ac:dyDescent="0.3">
      <c r="A26" s="262"/>
      <c r="B26" s="35" t="s">
        <v>50</v>
      </c>
      <c r="C26" s="276" t="s">
        <v>51</v>
      </c>
      <c r="D26" s="276"/>
      <c r="E26" s="276"/>
      <c r="F26" s="276"/>
      <c r="G26" s="276"/>
      <c r="H26" s="276"/>
      <c r="I26" s="276"/>
      <c r="J26" s="27"/>
      <c r="K26" s="27"/>
      <c r="L26" s="33"/>
      <c r="M26" s="160"/>
      <c r="N26" s="185">
        <f t="shared" si="3"/>
        <v>0</v>
      </c>
      <c r="O26" s="34"/>
    </row>
    <row r="27" spans="1:15" ht="16" customHeight="1" x14ac:dyDescent="0.3">
      <c r="A27" s="262" t="s">
        <v>52</v>
      </c>
      <c r="B27" s="32" t="s">
        <v>53</v>
      </c>
      <c r="C27" s="275" t="s">
        <v>38</v>
      </c>
      <c r="D27" s="275"/>
      <c r="E27" s="275"/>
      <c r="F27" s="275"/>
      <c r="G27" s="275"/>
      <c r="H27" s="275"/>
      <c r="I27" s="275"/>
      <c r="J27" s="27"/>
      <c r="K27" s="27"/>
      <c r="L27" s="33" t="s">
        <v>39</v>
      </c>
      <c r="M27" s="160"/>
      <c r="N27" s="185">
        <f t="shared" si="3"/>
        <v>0</v>
      </c>
      <c r="O27" s="34"/>
    </row>
    <row r="28" spans="1:15" ht="16" customHeight="1" x14ac:dyDescent="0.3">
      <c r="A28" s="262"/>
      <c r="B28" s="32" t="s">
        <v>40</v>
      </c>
      <c r="C28" s="276" t="s">
        <v>41</v>
      </c>
      <c r="D28" s="276"/>
      <c r="E28" s="276"/>
      <c r="F28" s="276"/>
      <c r="G28" s="276"/>
      <c r="H28" s="276"/>
      <c r="I28" s="276"/>
      <c r="J28" s="27"/>
      <c r="K28" s="27"/>
      <c r="L28" s="33" t="s">
        <v>42</v>
      </c>
      <c r="M28" s="160"/>
      <c r="N28" s="185">
        <f t="shared" si="3"/>
        <v>0</v>
      </c>
      <c r="O28" s="34"/>
    </row>
    <row r="29" spans="1:15" ht="16" customHeight="1" x14ac:dyDescent="0.3">
      <c r="A29" s="262"/>
      <c r="B29" s="32" t="s">
        <v>43</v>
      </c>
      <c r="C29" s="276"/>
      <c r="D29" s="276"/>
      <c r="E29" s="276"/>
      <c r="F29" s="276"/>
      <c r="G29" s="276"/>
      <c r="H29" s="276"/>
      <c r="I29" s="276"/>
      <c r="J29" s="27"/>
      <c r="K29" s="27"/>
      <c r="L29" s="33" t="s">
        <v>44</v>
      </c>
      <c r="M29" s="160"/>
      <c r="N29" s="185">
        <f t="shared" si="3"/>
        <v>0</v>
      </c>
      <c r="O29" s="34"/>
    </row>
    <row r="30" spans="1:15" ht="16" customHeight="1" x14ac:dyDescent="0.3">
      <c r="A30" s="262"/>
      <c r="B30" s="32" t="s">
        <v>45</v>
      </c>
      <c r="C30" s="276" t="s">
        <v>54</v>
      </c>
      <c r="D30" s="276"/>
      <c r="E30" s="276"/>
      <c r="F30" s="276"/>
      <c r="G30" s="276"/>
      <c r="H30" s="276"/>
      <c r="I30" s="276"/>
      <c r="J30" s="27"/>
      <c r="K30" s="27"/>
      <c r="L30" s="33" t="s">
        <v>47</v>
      </c>
      <c r="M30" s="160"/>
      <c r="N30" s="185">
        <f t="shared" si="3"/>
        <v>0</v>
      </c>
      <c r="O30" s="34"/>
    </row>
    <row r="31" spans="1:15" ht="16" customHeight="1" x14ac:dyDescent="0.3">
      <c r="A31" s="262"/>
      <c r="B31" s="35" t="s">
        <v>48</v>
      </c>
      <c r="C31" s="276" t="s">
        <v>49</v>
      </c>
      <c r="D31" s="276"/>
      <c r="E31" s="276"/>
      <c r="F31" s="276"/>
      <c r="G31" s="276"/>
      <c r="H31" s="276"/>
      <c r="I31" s="276"/>
      <c r="J31" s="27"/>
      <c r="K31" s="27"/>
      <c r="L31" s="33" t="s">
        <v>42</v>
      </c>
      <c r="M31" s="160"/>
      <c r="N31" s="185">
        <f t="shared" si="3"/>
        <v>0</v>
      </c>
      <c r="O31" s="34"/>
    </row>
    <row r="32" spans="1:15" ht="16" customHeight="1" x14ac:dyDescent="0.3">
      <c r="A32" s="274"/>
      <c r="B32" s="36" t="s">
        <v>50</v>
      </c>
      <c r="C32" s="277" t="s">
        <v>51</v>
      </c>
      <c r="D32" s="277"/>
      <c r="E32" s="277"/>
      <c r="F32" s="277"/>
      <c r="G32" s="277"/>
      <c r="H32" s="277"/>
      <c r="I32" s="277"/>
      <c r="J32" s="37"/>
      <c r="K32" s="37"/>
      <c r="L32" s="33" t="s">
        <v>39</v>
      </c>
      <c r="M32" s="162"/>
      <c r="N32" s="185">
        <f t="shared" si="3"/>
        <v>0</v>
      </c>
      <c r="O32" s="38" t="s">
        <v>185</v>
      </c>
    </row>
    <row r="33" spans="1:15" ht="16" customHeight="1" thickBot="1" x14ac:dyDescent="0.35">
      <c r="A33" s="39" t="s">
        <v>55</v>
      </c>
      <c r="B33" s="40"/>
      <c r="C33" s="40"/>
      <c r="D33" s="40"/>
      <c r="E33" s="40"/>
      <c r="F33" s="40"/>
      <c r="G33" s="40"/>
      <c r="H33" s="40"/>
      <c r="I33" s="40"/>
      <c r="J33" s="41"/>
      <c r="K33" s="41"/>
      <c r="L33" s="41"/>
      <c r="M33" s="42"/>
      <c r="N33" s="156">
        <f>SUM(N10:N32)</f>
        <v>2940</v>
      </c>
      <c r="O33" s="43"/>
    </row>
    <row r="34" spans="1:15" ht="16" customHeight="1" x14ac:dyDescent="0.3">
      <c r="A34" s="44" t="s">
        <v>12</v>
      </c>
      <c r="B34" s="182" t="s">
        <v>10</v>
      </c>
      <c r="C34" s="291" t="s">
        <v>13</v>
      </c>
      <c r="D34" s="292"/>
      <c r="E34" s="292"/>
      <c r="F34" s="292"/>
      <c r="G34" s="292"/>
      <c r="H34" s="292"/>
      <c r="I34" s="292"/>
      <c r="J34" s="182" t="s">
        <v>56</v>
      </c>
      <c r="K34" s="182" t="s">
        <v>57</v>
      </c>
      <c r="L34" s="46" t="s">
        <v>16</v>
      </c>
      <c r="M34" s="47" t="s">
        <v>17</v>
      </c>
      <c r="N34" s="148" t="s">
        <v>58</v>
      </c>
      <c r="O34" s="48" t="s">
        <v>19</v>
      </c>
    </row>
    <row r="35" spans="1:15" ht="16" customHeight="1" x14ac:dyDescent="0.3">
      <c r="A35" s="49" t="s">
        <v>59</v>
      </c>
      <c r="B35" s="50" t="s">
        <v>60</v>
      </c>
      <c r="C35" s="50"/>
      <c r="D35" s="50"/>
      <c r="E35" s="50"/>
      <c r="F35" s="50"/>
      <c r="G35" s="50"/>
      <c r="H35" s="50"/>
      <c r="I35" s="50"/>
      <c r="J35" s="51"/>
      <c r="K35" s="51"/>
      <c r="L35" s="51"/>
      <c r="M35" s="52"/>
      <c r="N35" s="149"/>
      <c r="O35" s="53"/>
    </row>
    <row r="36" spans="1:15" ht="16" customHeight="1" x14ac:dyDescent="0.3">
      <c r="A36" s="54" t="s">
        <v>61</v>
      </c>
      <c r="B36" s="179" t="s">
        <v>62</v>
      </c>
      <c r="C36" s="56"/>
      <c r="D36" s="57">
        <v>3</v>
      </c>
      <c r="E36" s="58" t="s">
        <v>24</v>
      </c>
      <c r="F36" s="57">
        <v>8</v>
      </c>
      <c r="G36" s="58" t="s">
        <v>25</v>
      </c>
      <c r="H36" s="22" t="s">
        <v>26</v>
      </c>
      <c r="I36" s="58" t="s">
        <v>63</v>
      </c>
      <c r="J36" s="59">
        <v>5</v>
      </c>
      <c r="K36" s="59">
        <v>1</v>
      </c>
      <c r="L36" s="60" t="s">
        <v>64</v>
      </c>
      <c r="M36" s="163">
        <v>300</v>
      </c>
      <c r="N36" s="185">
        <f>J36*K36*M36</f>
        <v>1500</v>
      </c>
      <c r="O36" s="145" t="s">
        <v>180</v>
      </c>
    </row>
    <row r="37" spans="1:15" ht="16" customHeight="1" x14ac:dyDescent="0.3">
      <c r="A37" s="177" t="s">
        <v>65</v>
      </c>
      <c r="B37" s="63" t="s">
        <v>62</v>
      </c>
      <c r="C37" s="64"/>
      <c r="D37" s="27">
        <v>3</v>
      </c>
      <c r="E37" s="26" t="s">
        <v>24</v>
      </c>
      <c r="F37" s="27">
        <v>9</v>
      </c>
      <c r="G37" s="26" t="s">
        <v>25</v>
      </c>
      <c r="H37" s="22" t="s">
        <v>66</v>
      </c>
      <c r="I37" s="26" t="s">
        <v>63</v>
      </c>
      <c r="J37" s="174">
        <v>5</v>
      </c>
      <c r="K37" s="174">
        <v>1</v>
      </c>
      <c r="L37" s="29" t="s">
        <v>64</v>
      </c>
      <c r="M37" s="164">
        <v>200</v>
      </c>
      <c r="N37" s="185">
        <f t="shared" ref="N37:N40" si="4">J37*K37*M37</f>
        <v>1000</v>
      </c>
      <c r="O37" s="142" t="s">
        <v>181</v>
      </c>
    </row>
    <row r="38" spans="1:15" ht="16" customHeight="1" x14ac:dyDescent="0.3">
      <c r="A38" s="177" t="s">
        <v>67</v>
      </c>
      <c r="B38" s="63" t="s">
        <v>62</v>
      </c>
      <c r="C38" s="64" t="s">
        <v>171</v>
      </c>
      <c r="D38" s="27">
        <v>3</v>
      </c>
      <c r="E38" s="26" t="s">
        <v>24</v>
      </c>
      <c r="F38" s="27">
        <v>8</v>
      </c>
      <c r="G38" s="26" t="s">
        <v>25</v>
      </c>
      <c r="H38" s="22" t="s">
        <v>26</v>
      </c>
      <c r="I38" s="26" t="s">
        <v>63</v>
      </c>
      <c r="J38" s="174"/>
      <c r="K38" s="174">
        <v>1</v>
      </c>
      <c r="L38" s="29" t="s">
        <v>64</v>
      </c>
      <c r="M38" s="158"/>
      <c r="N38" s="185">
        <f t="shared" si="4"/>
        <v>0</v>
      </c>
      <c r="O38" s="34"/>
    </row>
    <row r="39" spans="1:15" ht="16" customHeight="1" x14ac:dyDescent="0.3">
      <c r="A39" s="177" t="s">
        <v>68</v>
      </c>
      <c r="B39" s="63" t="s">
        <v>62</v>
      </c>
      <c r="C39" s="64"/>
      <c r="D39" s="27"/>
      <c r="E39" s="26" t="s">
        <v>24</v>
      </c>
      <c r="F39" s="27"/>
      <c r="G39" s="26" t="s">
        <v>25</v>
      </c>
      <c r="H39" s="22"/>
      <c r="I39" s="26" t="s">
        <v>63</v>
      </c>
      <c r="J39" s="174"/>
      <c r="K39" s="174">
        <v>1</v>
      </c>
      <c r="L39" s="29" t="s">
        <v>64</v>
      </c>
      <c r="M39" s="157"/>
      <c r="N39" s="185">
        <f t="shared" si="4"/>
        <v>0</v>
      </c>
      <c r="O39" s="34" t="s">
        <v>202</v>
      </c>
    </row>
    <row r="40" spans="1:15" ht="16" customHeight="1" x14ac:dyDescent="0.3">
      <c r="A40" s="181" t="s">
        <v>69</v>
      </c>
      <c r="B40" s="180" t="s">
        <v>62</v>
      </c>
      <c r="C40" s="68"/>
      <c r="D40" s="69">
        <v>3</v>
      </c>
      <c r="E40" s="70" t="s">
        <v>24</v>
      </c>
      <c r="F40" s="71">
        <v>8</v>
      </c>
      <c r="G40" s="70" t="s">
        <v>25</v>
      </c>
      <c r="H40" s="22" t="s">
        <v>26</v>
      </c>
      <c r="I40" s="70" t="s">
        <v>63</v>
      </c>
      <c r="J40" s="72"/>
      <c r="K40" s="72">
        <v>1</v>
      </c>
      <c r="L40" s="73" t="s">
        <v>64</v>
      </c>
      <c r="M40" s="165"/>
      <c r="N40" s="185">
        <f t="shared" si="4"/>
        <v>0</v>
      </c>
      <c r="O40" s="74" t="s">
        <v>188</v>
      </c>
    </row>
    <row r="41" spans="1:15" ht="16" customHeight="1" thickBot="1" x14ac:dyDescent="0.35">
      <c r="A41" s="75" t="s">
        <v>55</v>
      </c>
      <c r="B41" s="76"/>
      <c r="C41" s="76"/>
      <c r="D41" s="76"/>
      <c r="E41" s="76"/>
      <c r="F41" s="76"/>
      <c r="G41" s="76"/>
      <c r="H41" s="76"/>
      <c r="I41" s="76"/>
      <c r="J41" s="77"/>
      <c r="K41" s="77"/>
      <c r="L41" s="77"/>
      <c r="M41" s="78"/>
      <c r="N41" s="156">
        <f>SUM(N36:N40)</f>
        <v>2500</v>
      </c>
      <c r="O41" s="79"/>
    </row>
    <row r="42" spans="1:15" ht="16" customHeight="1" x14ac:dyDescent="0.3">
      <c r="A42" s="80" t="s">
        <v>12</v>
      </c>
      <c r="B42" s="172" t="s">
        <v>10</v>
      </c>
      <c r="C42" s="293" t="s">
        <v>13</v>
      </c>
      <c r="D42" s="267"/>
      <c r="E42" s="267"/>
      <c r="F42" s="267"/>
      <c r="G42" s="267"/>
      <c r="H42" s="267"/>
      <c r="I42" s="267"/>
      <c r="J42" s="172" t="s">
        <v>56</v>
      </c>
      <c r="K42" s="172" t="s">
        <v>70</v>
      </c>
      <c r="L42" s="173" t="s">
        <v>16</v>
      </c>
      <c r="M42" s="83" t="s">
        <v>17</v>
      </c>
      <c r="N42" s="151" t="s">
        <v>58</v>
      </c>
      <c r="O42" s="84" t="s">
        <v>19</v>
      </c>
    </row>
    <row r="43" spans="1:15" ht="16" customHeight="1" x14ac:dyDescent="0.3">
      <c r="A43" s="85" t="s">
        <v>71</v>
      </c>
      <c r="B43" s="86" t="s">
        <v>72</v>
      </c>
      <c r="C43" s="86"/>
      <c r="D43" s="86"/>
      <c r="E43" s="86"/>
      <c r="F43" s="86"/>
      <c r="G43" s="86"/>
      <c r="H43" s="86"/>
      <c r="I43" s="86"/>
      <c r="J43" s="87"/>
      <c r="K43" s="87"/>
      <c r="L43" s="87"/>
      <c r="M43" s="88"/>
      <c r="N43" s="152"/>
      <c r="O43" s="89"/>
    </row>
    <row r="44" spans="1:15" ht="16" customHeight="1" x14ac:dyDescent="0.3">
      <c r="A44" s="278" t="s">
        <v>73</v>
      </c>
      <c r="B44" s="280" t="s">
        <v>74</v>
      </c>
      <c r="C44" s="282" t="s">
        <v>75</v>
      </c>
      <c r="D44" s="283"/>
      <c r="E44" s="283"/>
      <c r="F44" s="283"/>
      <c r="G44" s="283"/>
      <c r="H44" s="283"/>
      <c r="I44" s="284"/>
      <c r="J44" s="90">
        <v>2</v>
      </c>
      <c r="K44" s="91">
        <v>1</v>
      </c>
      <c r="L44" s="92" t="s">
        <v>76</v>
      </c>
      <c r="M44" s="166">
        <v>380</v>
      </c>
      <c r="N44" s="185">
        <f>J44*K44*M44</f>
        <v>760</v>
      </c>
      <c r="O44" s="93" t="s">
        <v>77</v>
      </c>
    </row>
    <row r="45" spans="1:15" ht="16" customHeight="1" x14ac:dyDescent="0.3">
      <c r="A45" s="278"/>
      <c r="B45" s="280"/>
      <c r="C45" s="285" t="s">
        <v>78</v>
      </c>
      <c r="D45" s="286"/>
      <c r="E45" s="286"/>
      <c r="F45" s="286"/>
      <c r="G45" s="286"/>
      <c r="H45" s="286"/>
      <c r="I45" s="287"/>
      <c r="J45" s="174"/>
      <c r="K45" s="174">
        <v>1</v>
      </c>
      <c r="L45" s="94" t="s">
        <v>76</v>
      </c>
      <c r="M45" s="160"/>
      <c r="N45" s="185">
        <f t="shared" ref="N45:N48" si="5">J45*K45*M45</f>
        <v>0</v>
      </c>
      <c r="O45" s="93" t="s">
        <v>77</v>
      </c>
    </row>
    <row r="46" spans="1:15" ht="16" customHeight="1" x14ac:dyDescent="0.3">
      <c r="A46" s="278"/>
      <c r="B46" s="280"/>
      <c r="C46" s="285" t="s">
        <v>79</v>
      </c>
      <c r="D46" s="286"/>
      <c r="E46" s="286"/>
      <c r="F46" s="286"/>
      <c r="G46" s="286"/>
      <c r="H46" s="286"/>
      <c r="I46" s="287"/>
      <c r="J46" s="174"/>
      <c r="K46" s="174"/>
      <c r="L46" s="94" t="s">
        <v>76</v>
      </c>
      <c r="M46" s="160"/>
      <c r="N46" s="185">
        <f t="shared" si="5"/>
        <v>0</v>
      </c>
      <c r="O46" s="34"/>
    </row>
    <row r="47" spans="1:15" ht="16" customHeight="1" x14ac:dyDescent="0.3">
      <c r="A47" s="278"/>
      <c r="B47" s="280"/>
      <c r="C47" s="285" t="s">
        <v>195</v>
      </c>
      <c r="D47" s="286"/>
      <c r="E47" s="286"/>
      <c r="F47" s="286"/>
      <c r="G47" s="286"/>
      <c r="H47" s="286"/>
      <c r="I47" s="287"/>
      <c r="J47" s="174"/>
      <c r="K47" s="174">
        <v>1</v>
      </c>
      <c r="L47" s="94" t="s">
        <v>84</v>
      </c>
      <c r="M47" s="160"/>
      <c r="N47" s="185">
        <f t="shared" si="5"/>
        <v>0</v>
      </c>
      <c r="O47" s="34" t="s">
        <v>197</v>
      </c>
    </row>
    <row r="48" spans="1:15" ht="16" customHeight="1" x14ac:dyDescent="0.3">
      <c r="A48" s="279"/>
      <c r="B48" s="281"/>
      <c r="C48" s="288" t="s">
        <v>194</v>
      </c>
      <c r="D48" s="289"/>
      <c r="E48" s="289"/>
      <c r="F48" s="289"/>
      <c r="G48" s="289"/>
      <c r="H48" s="289"/>
      <c r="I48" s="290"/>
      <c r="J48" s="95"/>
      <c r="K48" s="72">
        <v>1</v>
      </c>
      <c r="L48" s="96" t="s">
        <v>84</v>
      </c>
      <c r="M48" s="167"/>
      <c r="N48" s="185">
        <f t="shared" si="5"/>
        <v>0</v>
      </c>
      <c r="O48" s="74" t="s">
        <v>193</v>
      </c>
    </row>
    <row r="49" spans="1:15" ht="16" customHeight="1" x14ac:dyDescent="0.3">
      <c r="A49" s="278" t="s">
        <v>82</v>
      </c>
      <c r="B49" s="280" t="s">
        <v>83</v>
      </c>
      <c r="C49" s="282" t="s">
        <v>75</v>
      </c>
      <c r="D49" s="283"/>
      <c r="E49" s="283"/>
      <c r="F49" s="283"/>
      <c r="G49" s="283"/>
      <c r="H49" s="283"/>
      <c r="I49" s="284"/>
      <c r="J49" s="90"/>
      <c r="K49" s="91"/>
      <c r="L49" s="97" t="s">
        <v>84</v>
      </c>
      <c r="M49" s="166"/>
      <c r="N49" s="185">
        <f>J49*K49*M49</f>
        <v>0</v>
      </c>
      <c r="O49" s="93"/>
    </row>
    <row r="50" spans="1:15" ht="16" customHeight="1" x14ac:dyDescent="0.3">
      <c r="A50" s="278"/>
      <c r="B50" s="280"/>
      <c r="C50" s="285" t="s">
        <v>78</v>
      </c>
      <c r="D50" s="286"/>
      <c r="E50" s="286"/>
      <c r="F50" s="286"/>
      <c r="G50" s="286"/>
      <c r="H50" s="286"/>
      <c r="I50" s="287"/>
      <c r="J50" s="174"/>
      <c r="K50" s="174"/>
      <c r="L50" s="94" t="s">
        <v>84</v>
      </c>
      <c r="M50" s="160"/>
      <c r="N50" s="185">
        <f t="shared" ref="N50:N53" si="6">J50*K50*M50</f>
        <v>0</v>
      </c>
      <c r="O50" s="34"/>
    </row>
    <row r="51" spans="1:15" ht="16" customHeight="1" x14ac:dyDescent="0.3">
      <c r="A51" s="278"/>
      <c r="B51" s="280"/>
      <c r="C51" s="285" t="s">
        <v>79</v>
      </c>
      <c r="D51" s="286"/>
      <c r="E51" s="286"/>
      <c r="F51" s="286"/>
      <c r="G51" s="286"/>
      <c r="H51" s="286"/>
      <c r="I51" s="287"/>
      <c r="J51" s="174"/>
      <c r="K51" s="174"/>
      <c r="L51" s="94" t="s">
        <v>84</v>
      </c>
      <c r="M51" s="160"/>
      <c r="N51" s="185">
        <f t="shared" si="6"/>
        <v>0</v>
      </c>
      <c r="O51" s="34"/>
    </row>
    <row r="52" spans="1:15" ht="16" customHeight="1" x14ac:dyDescent="0.3">
      <c r="A52" s="278"/>
      <c r="B52" s="280"/>
      <c r="C52" s="285" t="s">
        <v>80</v>
      </c>
      <c r="D52" s="286"/>
      <c r="E52" s="286"/>
      <c r="F52" s="286"/>
      <c r="G52" s="286"/>
      <c r="H52" s="286"/>
      <c r="I52" s="287"/>
      <c r="J52" s="174"/>
      <c r="K52" s="174"/>
      <c r="L52" s="94" t="s">
        <v>84</v>
      </c>
      <c r="M52" s="160"/>
      <c r="N52" s="185">
        <f t="shared" si="6"/>
        <v>0</v>
      </c>
      <c r="O52" s="34"/>
    </row>
    <row r="53" spans="1:15" ht="16" customHeight="1" x14ac:dyDescent="0.3">
      <c r="A53" s="279"/>
      <c r="B53" s="281"/>
      <c r="C53" s="288" t="s">
        <v>81</v>
      </c>
      <c r="D53" s="289"/>
      <c r="E53" s="289"/>
      <c r="F53" s="289"/>
      <c r="G53" s="289"/>
      <c r="H53" s="289"/>
      <c r="I53" s="290"/>
      <c r="J53" s="95"/>
      <c r="K53" s="72"/>
      <c r="L53" s="98" t="s">
        <v>84</v>
      </c>
      <c r="M53" s="167"/>
      <c r="N53" s="156">
        <f t="shared" si="6"/>
        <v>0</v>
      </c>
      <c r="O53" s="74"/>
    </row>
    <row r="54" spans="1:15" ht="16" customHeight="1" x14ac:dyDescent="0.3">
      <c r="A54" s="278" t="s">
        <v>85</v>
      </c>
      <c r="B54" s="280" t="s">
        <v>86</v>
      </c>
      <c r="C54" s="282" t="s">
        <v>75</v>
      </c>
      <c r="D54" s="283"/>
      <c r="E54" s="283"/>
      <c r="F54" s="283"/>
      <c r="G54" s="283"/>
      <c r="H54" s="283"/>
      <c r="I54" s="284"/>
      <c r="J54" s="90"/>
      <c r="K54" s="91"/>
      <c r="L54" s="92" t="s">
        <v>76</v>
      </c>
      <c r="M54" s="166"/>
      <c r="N54" s="156">
        <f>J54*K54*M54</f>
        <v>0</v>
      </c>
      <c r="O54" s="93"/>
    </row>
    <row r="55" spans="1:15" ht="16" customHeight="1" x14ac:dyDescent="0.3">
      <c r="A55" s="278"/>
      <c r="B55" s="280"/>
      <c r="C55" s="285" t="s">
        <v>78</v>
      </c>
      <c r="D55" s="286"/>
      <c r="E55" s="286"/>
      <c r="F55" s="286"/>
      <c r="G55" s="286"/>
      <c r="H55" s="286"/>
      <c r="I55" s="287"/>
      <c r="J55" s="174">
        <v>2</v>
      </c>
      <c r="K55" s="174">
        <v>1</v>
      </c>
      <c r="L55" s="94" t="s">
        <v>76</v>
      </c>
      <c r="M55" s="160">
        <f>580.67/2</f>
        <v>290.33499999999998</v>
      </c>
      <c r="N55" s="156">
        <f t="shared" ref="N55:N61" si="7">J55*K55*M55</f>
        <v>580.66999999999996</v>
      </c>
      <c r="O55" s="34" t="s">
        <v>176</v>
      </c>
    </row>
    <row r="56" spans="1:15" ht="16" customHeight="1" x14ac:dyDescent="0.3">
      <c r="A56" s="278"/>
      <c r="B56" s="280"/>
      <c r="C56" s="285" t="s">
        <v>79</v>
      </c>
      <c r="D56" s="286"/>
      <c r="E56" s="286"/>
      <c r="F56" s="286"/>
      <c r="G56" s="286"/>
      <c r="H56" s="286"/>
      <c r="I56" s="287"/>
      <c r="J56" s="174"/>
      <c r="K56" s="174"/>
      <c r="L56" s="94" t="s">
        <v>76</v>
      </c>
      <c r="M56" s="160"/>
      <c r="N56" s="156">
        <f t="shared" si="7"/>
        <v>0</v>
      </c>
      <c r="O56" s="34"/>
    </row>
    <row r="57" spans="1:15" ht="16" customHeight="1" x14ac:dyDescent="0.3">
      <c r="A57" s="278"/>
      <c r="B57" s="280"/>
      <c r="C57" s="285" t="s">
        <v>80</v>
      </c>
      <c r="D57" s="286"/>
      <c r="E57" s="286"/>
      <c r="F57" s="286"/>
      <c r="G57" s="286"/>
      <c r="H57" s="286"/>
      <c r="I57" s="287"/>
      <c r="J57" s="174"/>
      <c r="K57" s="174"/>
      <c r="L57" s="94" t="s">
        <v>76</v>
      </c>
      <c r="M57" s="160"/>
      <c r="N57" s="156">
        <f t="shared" si="7"/>
        <v>0</v>
      </c>
      <c r="O57" s="34"/>
    </row>
    <row r="58" spans="1:15" ht="16" customHeight="1" x14ac:dyDescent="0.3">
      <c r="A58" s="279"/>
      <c r="B58" s="281"/>
      <c r="C58" s="288" t="s">
        <v>81</v>
      </c>
      <c r="D58" s="289"/>
      <c r="E58" s="289"/>
      <c r="F58" s="289"/>
      <c r="G58" s="289"/>
      <c r="H58" s="289"/>
      <c r="I58" s="290"/>
      <c r="J58" s="95"/>
      <c r="K58" s="72"/>
      <c r="L58" s="96" t="s">
        <v>76</v>
      </c>
      <c r="M58" s="167"/>
      <c r="N58" s="156">
        <f t="shared" si="7"/>
        <v>0</v>
      </c>
      <c r="O58" s="74"/>
    </row>
    <row r="59" spans="1:15" ht="16" customHeight="1" x14ac:dyDescent="0.3">
      <c r="A59" s="294" t="s">
        <v>87</v>
      </c>
      <c r="B59" s="297" t="s">
        <v>88</v>
      </c>
      <c r="C59" s="300" t="s">
        <v>89</v>
      </c>
      <c r="D59" s="300"/>
      <c r="E59" s="300"/>
      <c r="F59" s="300"/>
      <c r="G59" s="300"/>
      <c r="H59" s="99"/>
      <c r="I59" s="21" t="s">
        <v>90</v>
      </c>
      <c r="J59" s="175"/>
      <c r="K59" s="175">
        <v>1</v>
      </c>
      <c r="L59" s="92" t="s">
        <v>91</v>
      </c>
      <c r="M59" s="168"/>
      <c r="N59" s="156">
        <f t="shared" si="7"/>
        <v>0</v>
      </c>
      <c r="O59" s="101" t="s">
        <v>77</v>
      </c>
    </row>
    <row r="60" spans="1:15" ht="16" customHeight="1" x14ac:dyDescent="0.3">
      <c r="A60" s="295"/>
      <c r="B60" s="298"/>
      <c r="C60" s="301" t="s">
        <v>89</v>
      </c>
      <c r="D60" s="301"/>
      <c r="E60" s="301"/>
      <c r="F60" s="301"/>
      <c r="G60" s="301"/>
      <c r="H60" s="99"/>
      <c r="I60" s="26" t="s">
        <v>90</v>
      </c>
      <c r="J60" s="174"/>
      <c r="K60" s="174"/>
      <c r="L60" s="94" t="s">
        <v>91</v>
      </c>
      <c r="M60" s="160"/>
      <c r="N60" s="156">
        <f t="shared" si="7"/>
        <v>0</v>
      </c>
      <c r="O60" s="34"/>
    </row>
    <row r="61" spans="1:15" ht="16" customHeight="1" x14ac:dyDescent="0.3">
      <c r="A61" s="296"/>
      <c r="B61" s="299"/>
      <c r="C61" s="302" t="s">
        <v>89</v>
      </c>
      <c r="D61" s="302"/>
      <c r="E61" s="302"/>
      <c r="F61" s="302"/>
      <c r="G61" s="302"/>
      <c r="H61" s="99"/>
      <c r="I61" s="102" t="s">
        <v>90</v>
      </c>
      <c r="J61" s="95"/>
      <c r="K61" s="95"/>
      <c r="L61" s="96" t="s">
        <v>91</v>
      </c>
      <c r="M61" s="103"/>
      <c r="N61" s="156">
        <f t="shared" si="7"/>
        <v>0</v>
      </c>
      <c r="O61" s="104"/>
    </row>
    <row r="62" spans="1:15" ht="16" customHeight="1" thickBot="1" x14ac:dyDescent="0.35">
      <c r="A62" s="75" t="s">
        <v>55</v>
      </c>
      <c r="B62" s="76"/>
      <c r="C62" s="76"/>
      <c r="D62" s="76"/>
      <c r="E62" s="76"/>
      <c r="F62" s="76"/>
      <c r="G62" s="76"/>
      <c r="H62" s="76"/>
      <c r="I62" s="76"/>
      <c r="J62" s="77"/>
      <c r="K62" s="77"/>
      <c r="L62" s="77"/>
      <c r="M62" s="78"/>
      <c r="N62" s="156">
        <f>SUM(N44:N61)</f>
        <v>1340.67</v>
      </c>
      <c r="O62" s="79"/>
    </row>
    <row r="63" spans="1:15" ht="16" customHeight="1" x14ac:dyDescent="0.3">
      <c r="A63" s="80" t="s">
        <v>12</v>
      </c>
      <c r="B63" s="172" t="s">
        <v>10</v>
      </c>
      <c r="C63" s="293" t="s">
        <v>13</v>
      </c>
      <c r="D63" s="267"/>
      <c r="E63" s="267"/>
      <c r="F63" s="267"/>
      <c r="G63" s="267"/>
      <c r="H63" s="267"/>
      <c r="I63" s="267"/>
      <c r="J63" s="308" t="s">
        <v>92</v>
      </c>
      <c r="K63" s="293"/>
      <c r="L63" s="173" t="s">
        <v>16</v>
      </c>
      <c r="M63" s="83" t="s">
        <v>17</v>
      </c>
      <c r="N63" s="151" t="s">
        <v>58</v>
      </c>
      <c r="O63" s="84" t="s">
        <v>19</v>
      </c>
    </row>
    <row r="64" spans="1:15" ht="16" customHeight="1" x14ac:dyDescent="0.3">
      <c r="A64" s="85" t="s">
        <v>93</v>
      </c>
      <c r="B64" s="86" t="s">
        <v>94</v>
      </c>
      <c r="C64" s="86"/>
      <c r="D64" s="86"/>
      <c r="E64" s="86"/>
      <c r="F64" s="86"/>
      <c r="G64" s="86"/>
      <c r="H64" s="86"/>
      <c r="I64" s="86"/>
      <c r="J64" s="87"/>
      <c r="K64" s="87"/>
      <c r="L64" s="87"/>
      <c r="M64" s="88"/>
      <c r="N64" s="152"/>
      <c r="O64" s="89"/>
    </row>
    <row r="65" spans="1:15" ht="16" customHeight="1" x14ac:dyDescent="0.3">
      <c r="A65" s="105" t="s">
        <v>95</v>
      </c>
      <c r="B65" s="179" t="s">
        <v>96</v>
      </c>
      <c r="C65" s="309" t="s">
        <v>97</v>
      </c>
      <c r="D65" s="310"/>
      <c r="E65" s="310"/>
      <c r="F65" s="310"/>
      <c r="G65" s="310"/>
      <c r="H65" s="310"/>
      <c r="I65" s="311"/>
      <c r="J65" s="312">
        <v>3</v>
      </c>
      <c r="K65" s="313"/>
      <c r="L65" s="97" t="s">
        <v>98</v>
      </c>
      <c r="M65" s="169">
        <v>20</v>
      </c>
      <c r="N65" s="185">
        <f>J65*M65</f>
        <v>60</v>
      </c>
      <c r="O65" s="101"/>
    </row>
    <row r="66" spans="1:15" ht="16" customHeight="1" x14ac:dyDescent="0.3">
      <c r="A66" s="106" t="s">
        <v>99</v>
      </c>
      <c r="B66" s="63" t="s">
        <v>100</v>
      </c>
      <c r="C66" s="303" t="s">
        <v>101</v>
      </c>
      <c r="D66" s="304"/>
      <c r="E66" s="304"/>
      <c r="F66" s="304"/>
      <c r="G66" s="304"/>
      <c r="H66" s="304"/>
      <c r="I66" s="305"/>
      <c r="J66" s="306"/>
      <c r="K66" s="307"/>
      <c r="L66" s="94" t="s">
        <v>64</v>
      </c>
      <c r="M66" s="160"/>
      <c r="N66" s="185">
        <f t="shared" ref="N66:N75" si="8">J66*M66</f>
        <v>0</v>
      </c>
      <c r="O66" s="34"/>
    </row>
    <row r="67" spans="1:15" ht="16" customHeight="1" x14ac:dyDescent="0.3">
      <c r="A67" s="106" t="s">
        <v>102</v>
      </c>
      <c r="B67" s="63" t="s">
        <v>103</v>
      </c>
      <c r="C67" s="303" t="s">
        <v>104</v>
      </c>
      <c r="D67" s="304"/>
      <c r="E67" s="304"/>
      <c r="F67" s="304"/>
      <c r="G67" s="304"/>
      <c r="H67" s="304"/>
      <c r="I67" s="305"/>
      <c r="J67" s="306"/>
      <c r="K67" s="307"/>
      <c r="L67" s="94" t="s">
        <v>64</v>
      </c>
      <c r="M67" s="160"/>
      <c r="N67" s="185">
        <f t="shared" si="8"/>
        <v>0</v>
      </c>
      <c r="O67" s="34"/>
    </row>
    <row r="68" spans="1:15" ht="16" customHeight="1" x14ac:dyDescent="0.3">
      <c r="A68" s="106" t="s">
        <v>105</v>
      </c>
      <c r="B68" s="63" t="s">
        <v>106</v>
      </c>
      <c r="C68" s="303" t="s">
        <v>107</v>
      </c>
      <c r="D68" s="304"/>
      <c r="E68" s="304"/>
      <c r="F68" s="304"/>
      <c r="G68" s="304"/>
      <c r="H68" s="304"/>
      <c r="I68" s="305"/>
      <c r="J68" s="306"/>
      <c r="K68" s="307"/>
      <c r="L68" s="94" t="s">
        <v>108</v>
      </c>
      <c r="M68" s="160"/>
      <c r="N68" s="185">
        <f t="shared" si="8"/>
        <v>0</v>
      </c>
      <c r="O68" s="34"/>
    </row>
    <row r="69" spans="1:15" ht="16" customHeight="1" x14ac:dyDescent="0.3">
      <c r="A69" s="106" t="s">
        <v>109</v>
      </c>
      <c r="B69" s="63" t="s">
        <v>187</v>
      </c>
      <c r="C69" s="303"/>
      <c r="D69" s="304"/>
      <c r="E69" s="304"/>
      <c r="F69" s="304"/>
      <c r="G69" s="304"/>
      <c r="H69" s="304"/>
      <c r="I69" s="305"/>
      <c r="J69" s="306"/>
      <c r="K69" s="307"/>
      <c r="L69" s="94" t="s">
        <v>191</v>
      </c>
      <c r="M69" s="160"/>
      <c r="N69" s="185">
        <f t="shared" si="8"/>
        <v>0</v>
      </c>
      <c r="O69" s="34"/>
    </row>
    <row r="70" spans="1:15" ht="16" customHeight="1" x14ac:dyDescent="0.3">
      <c r="A70" s="106" t="s">
        <v>110</v>
      </c>
      <c r="B70" s="63" t="s">
        <v>189</v>
      </c>
      <c r="C70" s="303"/>
      <c r="D70" s="304"/>
      <c r="E70" s="304"/>
      <c r="F70" s="304"/>
      <c r="G70" s="304"/>
      <c r="H70" s="304"/>
      <c r="I70" s="305"/>
      <c r="J70" s="306"/>
      <c r="K70" s="307"/>
      <c r="L70" s="94" t="s">
        <v>190</v>
      </c>
      <c r="M70" s="160"/>
      <c r="N70" s="185">
        <f t="shared" si="8"/>
        <v>0</v>
      </c>
      <c r="O70" s="34"/>
    </row>
    <row r="71" spans="1:15" ht="16" customHeight="1" x14ac:dyDescent="0.3">
      <c r="A71" s="106" t="s">
        <v>112</v>
      </c>
      <c r="B71" s="63" t="s">
        <v>192</v>
      </c>
      <c r="C71" s="303"/>
      <c r="D71" s="304"/>
      <c r="E71" s="304"/>
      <c r="F71" s="304"/>
      <c r="G71" s="304"/>
      <c r="H71" s="304"/>
      <c r="I71" s="305"/>
      <c r="J71" s="306"/>
      <c r="K71" s="307"/>
      <c r="L71" s="94" t="s">
        <v>203</v>
      </c>
      <c r="M71" s="160"/>
      <c r="N71" s="185">
        <f t="shared" si="8"/>
        <v>0</v>
      </c>
      <c r="O71" s="34"/>
    </row>
    <row r="72" spans="1:15" ht="16" customHeight="1" x14ac:dyDescent="0.3">
      <c r="A72" s="106" t="s">
        <v>113</v>
      </c>
      <c r="B72" s="63" t="s">
        <v>198</v>
      </c>
      <c r="C72" s="303"/>
      <c r="D72" s="304"/>
      <c r="E72" s="304"/>
      <c r="F72" s="304"/>
      <c r="G72" s="304"/>
      <c r="H72" s="304"/>
      <c r="I72" s="305"/>
      <c r="J72" s="306"/>
      <c r="K72" s="307"/>
      <c r="L72" s="94" t="s">
        <v>191</v>
      </c>
      <c r="M72" s="160"/>
      <c r="N72" s="185">
        <f t="shared" si="8"/>
        <v>0</v>
      </c>
      <c r="O72" s="34"/>
    </row>
    <row r="73" spans="1:15" ht="16" customHeight="1" x14ac:dyDescent="0.3">
      <c r="A73" s="106" t="s">
        <v>115</v>
      </c>
      <c r="B73" s="63" t="s">
        <v>116</v>
      </c>
      <c r="C73" s="303"/>
      <c r="D73" s="304"/>
      <c r="E73" s="304"/>
      <c r="F73" s="304"/>
      <c r="G73" s="304"/>
      <c r="H73" s="304"/>
      <c r="I73" s="305"/>
      <c r="J73" s="306"/>
      <c r="K73" s="307"/>
      <c r="L73" s="94" t="s">
        <v>114</v>
      </c>
      <c r="M73" s="160"/>
      <c r="N73" s="185">
        <f t="shared" si="8"/>
        <v>0</v>
      </c>
      <c r="O73" s="34"/>
    </row>
    <row r="74" spans="1:15" ht="16" customHeight="1" x14ac:dyDescent="0.3">
      <c r="A74" s="106" t="s">
        <v>117</v>
      </c>
      <c r="B74" s="63" t="s">
        <v>118</v>
      </c>
      <c r="C74" s="303"/>
      <c r="D74" s="304"/>
      <c r="E74" s="304"/>
      <c r="F74" s="304"/>
      <c r="G74" s="304"/>
      <c r="H74" s="304"/>
      <c r="I74" s="305"/>
      <c r="J74" s="306"/>
      <c r="K74" s="307"/>
      <c r="L74" s="94" t="s">
        <v>111</v>
      </c>
      <c r="M74" s="160"/>
      <c r="N74" s="185">
        <f t="shared" si="8"/>
        <v>0</v>
      </c>
      <c r="O74" s="34"/>
    </row>
    <row r="75" spans="1:15" ht="16" customHeight="1" x14ac:dyDescent="0.3">
      <c r="A75" s="107" t="s">
        <v>119</v>
      </c>
      <c r="B75" s="108" t="s">
        <v>120</v>
      </c>
      <c r="C75" s="314"/>
      <c r="D75" s="315"/>
      <c r="E75" s="315"/>
      <c r="F75" s="315"/>
      <c r="G75" s="315"/>
      <c r="H75" s="315"/>
      <c r="I75" s="316"/>
      <c r="J75" s="317"/>
      <c r="K75" s="318"/>
      <c r="L75" s="96" t="s">
        <v>121</v>
      </c>
      <c r="M75" s="170"/>
      <c r="N75" s="185">
        <f t="shared" si="8"/>
        <v>0</v>
      </c>
      <c r="O75" s="104"/>
    </row>
    <row r="76" spans="1:15" ht="16" customHeight="1" thickBot="1" x14ac:dyDescent="0.35">
      <c r="A76" s="75" t="s">
        <v>55</v>
      </c>
      <c r="B76" s="76"/>
      <c r="C76" s="76"/>
      <c r="D76" s="76"/>
      <c r="E76" s="76"/>
      <c r="F76" s="76"/>
      <c r="G76" s="76"/>
      <c r="H76" s="76"/>
      <c r="I76" s="76"/>
      <c r="J76" s="77"/>
      <c r="K76" s="77"/>
      <c r="L76" s="77"/>
      <c r="M76" s="78"/>
      <c r="N76" s="156">
        <f>SUM(N65:N75)</f>
        <v>60</v>
      </c>
      <c r="O76" s="79"/>
    </row>
    <row r="77" spans="1:15" ht="16" customHeight="1" x14ac:dyDescent="0.3">
      <c r="A77" s="80" t="s">
        <v>12</v>
      </c>
      <c r="B77" s="172" t="s">
        <v>10</v>
      </c>
      <c r="C77" s="293" t="s">
        <v>13</v>
      </c>
      <c r="D77" s="267"/>
      <c r="E77" s="267"/>
      <c r="F77" s="267"/>
      <c r="G77" s="267"/>
      <c r="H77" s="267"/>
      <c r="I77" s="267"/>
      <c r="J77" s="172" t="s">
        <v>56</v>
      </c>
      <c r="K77" s="172" t="s">
        <v>122</v>
      </c>
      <c r="L77" s="173" t="s">
        <v>16</v>
      </c>
      <c r="M77" s="83" t="s">
        <v>17</v>
      </c>
      <c r="N77" s="151" t="s">
        <v>58</v>
      </c>
      <c r="O77" s="84" t="s">
        <v>19</v>
      </c>
    </row>
    <row r="78" spans="1:15" ht="16" customHeight="1" x14ac:dyDescent="0.3">
      <c r="A78" s="49" t="s">
        <v>123</v>
      </c>
      <c r="B78" s="50" t="s">
        <v>124</v>
      </c>
      <c r="C78" s="50"/>
      <c r="D78" s="50"/>
      <c r="E78" s="50"/>
      <c r="F78" s="50"/>
      <c r="G78" s="50"/>
      <c r="H78" s="50"/>
      <c r="I78" s="50"/>
      <c r="J78" s="51"/>
      <c r="K78" s="51"/>
      <c r="L78" s="51"/>
      <c r="M78" s="52"/>
      <c r="N78" s="149"/>
      <c r="O78" s="53"/>
    </row>
    <row r="79" spans="1:15" ht="16" customHeight="1" x14ac:dyDescent="0.3">
      <c r="A79" s="54" t="s">
        <v>125</v>
      </c>
      <c r="B79" s="109" t="s">
        <v>126</v>
      </c>
      <c r="C79" s="319"/>
      <c r="D79" s="320"/>
      <c r="E79" s="320"/>
      <c r="F79" s="320"/>
      <c r="G79" s="320"/>
      <c r="H79" s="320"/>
      <c r="I79" s="321"/>
      <c r="J79" s="59">
        <v>1</v>
      </c>
      <c r="K79" s="59">
        <v>1</v>
      </c>
      <c r="L79" s="60" t="s">
        <v>44</v>
      </c>
      <c r="M79" s="169">
        <v>500</v>
      </c>
      <c r="N79" s="185">
        <f>J79*K79*M79</f>
        <v>500</v>
      </c>
      <c r="O79" s="61" t="s">
        <v>77</v>
      </c>
    </row>
    <row r="80" spans="1:15" ht="16" customHeight="1" x14ac:dyDescent="0.3">
      <c r="A80" s="177" t="s">
        <v>127</v>
      </c>
      <c r="B80" s="110" t="s">
        <v>128</v>
      </c>
      <c r="C80" s="306"/>
      <c r="D80" s="328"/>
      <c r="E80" s="328"/>
      <c r="F80" s="328"/>
      <c r="G80" s="328"/>
      <c r="H80" s="328"/>
      <c r="I80" s="307"/>
      <c r="J80" s="174"/>
      <c r="K80" s="174"/>
      <c r="L80" s="29" t="s">
        <v>44</v>
      </c>
      <c r="M80" s="160"/>
      <c r="N80" s="185">
        <f t="shared" ref="N80:N82" si="9">J80*K80*M80</f>
        <v>0</v>
      </c>
      <c r="O80" s="34"/>
    </row>
    <row r="81" spans="1:15" ht="16" customHeight="1" x14ac:dyDescent="0.3">
      <c r="A81" s="177" t="s">
        <v>129</v>
      </c>
      <c r="B81" s="110" t="s">
        <v>130</v>
      </c>
      <c r="C81" s="306"/>
      <c r="D81" s="328"/>
      <c r="E81" s="328"/>
      <c r="F81" s="328"/>
      <c r="G81" s="328"/>
      <c r="H81" s="328"/>
      <c r="I81" s="307"/>
      <c r="J81" s="174"/>
      <c r="K81" s="174"/>
      <c r="L81" s="29" t="s">
        <v>44</v>
      </c>
      <c r="M81" s="160"/>
      <c r="N81" s="185">
        <f t="shared" si="9"/>
        <v>0</v>
      </c>
      <c r="O81" s="34"/>
    </row>
    <row r="82" spans="1:15" ht="16" customHeight="1" x14ac:dyDescent="0.3">
      <c r="A82" s="178" t="s">
        <v>131</v>
      </c>
      <c r="B82" s="112" t="s">
        <v>132</v>
      </c>
      <c r="C82" s="317"/>
      <c r="D82" s="329"/>
      <c r="E82" s="329"/>
      <c r="F82" s="329"/>
      <c r="G82" s="329"/>
      <c r="H82" s="329"/>
      <c r="I82" s="318"/>
      <c r="J82" s="95">
        <v>0.25</v>
      </c>
      <c r="K82" s="95">
        <v>2</v>
      </c>
      <c r="L82" s="113" t="s">
        <v>44</v>
      </c>
      <c r="M82" s="170">
        <v>500</v>
      </c>
      <c r="N82" s="185">
        <f t="shared" si="9"/>
        <v>250</v>
      </c>
      <c r="O82" s="104"/>
    </row>
    <row r="83" spans="1:15" ht="16" customHeight="1" x14ac:dyDescent="0.3">
      <c r="A83" s="85" t="s">
        <v>55</v>
      </c>
      <c r="B83" s="86"/>
      <c r="C83" s="86"/>
      <c r="D83" s="86"/>
      <c r="E83" s="86"/>
      <c r="F83" s="86"/>
      <c r="G83" s="86"/>
      <c r="H83" s="86"/>
      <c r="I83" s="86"/>
      <c r="J83" s="87"/>
      <c r="K83" s="87"/>
      <c r="L83" s="87"/>
      <c r="M83" s="88"/>
      <c r="N83" s="156">
        <f>SUM(N79:N82)</f>
        <v>750</v>
      </c>
      <c r="O83" s="89"/>
    </row>
    <row r="84" spans="1:15" ht="16" customHeight="1" thickBot="1" x14ac:dyDescent="0.35">
      <c r="A84" s="114" t="s">
        <v>133</v>
      </c>
      <c r="B84" s="115"/>
      <c r="C84" s="115"/>
      <c r="D84" s="115"/>
      <c r="E84" s="115"/>
      <c r="F84" s="115"/>
      <c r="G84" s="115"/>
      <c r="H84" s="115"/>
      <c r="I84" s="115"/>
      <c r="J84" s="116"/>
      <c r="K84" s="116"/>
      <c r="L84" s="116"/>
      <c r="M84" s="117"/>
      <c r="N84" s="154">
        <f>SUM(N33,N41,N62,N76,N83)</f>
        <v>7590.67</v>
      </c>
      <c r="O84" s="118"/>
    </row>
    <row r="85" spans="1:15" ht="16" customHeight="1" x14ac:dyDescent="0.3">
      <c r="A85" s="80" t="s">
        <v>12</v>
      </c>
      <c r="B85" s="172" t="s">
        <v>10</v>
      </c>
      <c r="C85" s="293" t="s">
        <v>13</v>
      </c>
      <c r="D85" s="267"/>
      <c r="E85" s="267"/>
      <c r="F85" s="267"/>
      <c r="G85" s="267"/>
      <c r="H85" s="267"/>
      <c r="I85" s="267"/>
      <c r="J85" s="308" t="s">
        <v>92</v>
      </c>
      <c r="K85" s="293"/>
      <c r="L85" s="173" t="s">
        <v>16</v>
      </c>
      <c r="M85" s="83" t="s">
        <v>17</v>
      </c>
      <c r="N85" s="151" t="s">
        <v>58</v>
      </c>
      <c r="O85" s="84" t="s">
        <v>19</v>
      </c>
    </row>
    <row r="86" spans="1:15" ht="16" customHeight="1" x14ac:dyDescent="0.3">
      <c r="A86" s="119" t="s">
        <v>134</v>
      </c>
      <c r="B86" s="50" t="s">
        <v>135</v>
      </c>
      <c r="C86" s="50"/>
      <c r="D86" s="50"/>
      <c r="E86" s="50"/>
      <c r="F86" s="50"/>
      <c r="G86" s="50"/>
      <c r="H86" s="50"/>
      <c r="I86" s="50"/>
      <c r="J86" s="51"/>
      <c r="K86" s="51"/>
      <c r="L86" s="51"/>
      <c r="M86" s="52"/>
      <c r="N86" s="149"/>
      <c r="O86" s="53"/>
    </row>
    <row r="87" spans="1:15" ht="16" customHeight="1" x14ac:dyDescent="0.3">
      <c r="A87" s="120" t="s">
        <v>136</v>
      </c>
      <c r="B87" s="121" t="s">
        <v>135</v>
      </c>
      <c r="C87" s="322" t="s">
        <v>137</v>
      </c>
      <c r="D87" s="323"/>
      <c r="E87" s="323"/>
      <c r="F87" s="323"/>
      <c r="G87" s="323"/>
      <c r="H87" s="323"/>
      <c r="I87" s="324"/>
      <c r="J87" s="330">
        <f>N84</f>
        <v>7590.67</v>
      </c>
      <c r="K87" s="331"/>
      <c r="L87" s="122"/>
      <c r="M87" s="123">
        <v>0.08</v>
      </c>
      <c r="N87" s="153">
        <f>J87*M87</f>
        <v>607.25360000000001</v>
      </c>
      <c r="O87" s="124"/>
    </row>
    <row r="88" spans="1:15" ht="16" customHeight="1" thickBot="1" x14ac:dyDescent="0.35">
      <c r="A88" s="125" t="s">
        <v>55</v>
      </c>
      <c r="B88" s="126"/>
      <c r="C88" s="126"/>
      <c r="D88" s="126"/>
      <c r="E88" s="126"/>
      <c r="F88" s="126"/>
      <c r="G88" s="126"/>
      <c r="H88" s="126"/>
      <c r="I88" s="126"/>
      <c r="J88" s="127"/>
      <c r="K88" s="127"/>
      <c r="L88" s="127"/>
      <c r="M88" s="128"/>
      <c r="N88" s="155">
        <f>SUM(N87:N87)</f>
        <v>607.25360000000001</v>
      </c>
      <c r="O88" s="129"/>
    </row>
    <row r="89" spans="1:15" ht="16" customHeight="1" x14ac:dyDescent="0.3">
      <c r="A89" s="80" t="s">
        <v>12</v>
      </c>
      <c r="B89" s="172" t="s">
        <v>10</v>
      </c>
      <c r="C89" s="293" t="s">
        <v>13</v>
      </c>
      <c r="D89" s="267"/>
      <c r="E89" s="267"/>
      <c r="F89" s="267"/>
      <c r="G89" s="267"/>
      <c r="H89" s="267"/>
      <c r="I89" s="267"/>
      <c r="J89" s="172" t="s">
        <v>56</v>
      </c>
      <c r="K89" s="172" t="s">
        <v>122</v>
      </c>
      <c r="L89" s="173" t="s">
        <v>16</v>
      </c>
      <c r="M89" s="83" t="s">
        <v>17</v>
      </c>
      <c r="N89" s="151" t="s">
        <v>58</v>
      </c>
      <c r="O89" s="84" t="s">
        <v>19</v>
      </c>
    </row>
    <row r="90" spans="1:15" ht="16" customHeight="1" x14ac:dyDescent="0.3">
      <c r="A90" s="119" t="s">
        <v>138</v>
      </c>
      <c r="B90" s="50" t="s">
        <v>139</v>
      </c>
      <c r="C90" s="50"/>
      <c r="D90" s="50"/>
      <c r="E90" s="50"/>
      <c r="F90" s="50"/>
      <c r="G90" s="50"/>
      <c r="H90" s="50"/>
      <c r="I90" s="50"/>
      <c r="J90" s="51"/>
      <c r="K90" s="51"/>
      <c r="L90" s="51"/>
      <c r="M90" s="52"/>
      <c r="N90" s="149"/>
      <c r="O90" s="53"/>
    </row>
    <row r="91" spans="1:15" ht="16" customHeight="1" x14ac:dyDescent="0.3">
      <c r="A91" s="120" t="s">
        <v>140</v>
      </c>
      <c r="B91" s="121" t="s">
        <v>141</v>
      </c>
      <c r="C91" s="322" t="s">
        <v>142</v>
      </c>
      <c r="D91" s="323"/>
      <c r="E91" s="323"/>
      <c r="F91" s="323"/>
      <c r="G91" s="323"/>
      <c r="H91" s="323"/>
      <c r="I91" s="324"/>
      <c r="J91" s="130"/>
      <c r="K91" s="130"/>
      <c r="L91" s="122" t="s">
        <v>44</v>
      </c>
      <c r="M91" s="131"/>
      <c r="N91" s="186">
        <f>J91*K91*M91</f>
        <v>0</v>
      </c>
      <c r="O91" s="124"/>
    </row>
    <row r="92" spans="1:15" ht="16" customHeight="1" thickBot="1" x14ac:dyDescent="0.35">
      <c r="A92" s="125" t="s">
        <v>55</v>
      </c>
      <c r="B92" s="126"/>
      <c r="C92" s="126"/>
      <c r="D92" s="126"/>
      <c r="E92" s="126"/>
      <c r="F92" s="126"/>
      <c r="G92" s="126"/>
      <c r="H92" s="126"/>
      <c r="I92" s="126"/>
      <c r="J92" s="127"/>
      <c r="K92" s="127"/>
      <c r="L92" s="127"/>
      <c r="M92" s="128"/>
      <c r="N92" s="155">
        <f>SUM(N91:N91)</f>
        <v>0</v>
      </c>
      <c r="O92" s="129"/>
    </row>
    <row r="93" spans="1:15" ht="16" customHeight="1" x14ac:dyDescent="0.3">
      <c r="A93" s="80" t="s">
        <v>12</v>
      </c>
      <c r="B93" s="172" t="s">
        <v>10</v>
      </c>
      <c r="C93" s="308" t="s">
        <v>13</v>
      </c>
      <c r="D93" s="325"/>
      <c r="E93" s="325"/>
      <c r="F93" s="325"/>
      <c r="G93" s="293"/>
      <c r="H93" s="172" t="s">
        <v>143</v>
      </c>
      <c r="I93" s="172" t="s">
        <v>144</v>
      </c>
      <c r="J93" s="308" t="s">
        <v>56</v>
      </c>
      <c r="K93" s="293"/>
      <c r="L93" s="173" t="s">
        <v>16</v>
      </c>
      <c r="M93" s="83" t="s">
        <v>17</v>
      </c>
      <c r="N93" s="151" t="s">
        <v>58</v>
      </c>
      <c r="O93" s="84" t="s">
        <v>19</v>
      </c>
    </row>
    <row r="94" spans="1:15" ht="16" customHeight="1" x14ac:dyDescent="0.3">
      <c r="A94" s="49" t="s">
        <v>145</v>
      </c>
      <c r="B94" s="50" t="s">
        <v>146</v>
      </c>
      <c r="C94" s="50"/>
      <c r="D94" s="50"/>
      <c r="E94" s="50"/>
      <c r="F94" s="50"/>
      <c r="G94" s="50"/>
      <c r="H94" s="50"/>
      <c r="I94" s="50"/>
      <c r="J94" s="51"/>
      <c r="K94" s="51"/>
      <c r="L94" s="51"/>
      <c r="M94" s="52"/>
      <c r="N94" s="149"/>
      <c r="O94" s="53"/>
    </row>
    <row r="95" spans="1:15" ht="16" customHeight="1" x14ac:dyDescent="0.3">
      <c r="A95" s="176" t="s">
        <v>147</v>
      </c>
      <c r="B95" s="133" t="s">
        <v>148</v>
      </c>
      <c r="C95" s="326" t="s">
        <v>149</v>
      </c>
      <c r="D95" s="326"/>
      <c r="E95" s="326"/>
      <c r="F95" s="326"/>
      <c r="G95" s="326"/>
      <c r="H95" s="99"/>
      <c r="I95" s="99"/>
      <c r="J95" s="327">
        <v>3</v>
      </c>
      <c r="K95" s="327"/>
      <c r="L95" s="24" t="s">
        <v>150</v>
      </c>
      <c r="M95" s="171">
        <f>7270/3</f>
        <v>2423.3333333333335</v>
      </c>
      <c r="N95" s="187">
        <f>J95*M95</f>
        <v>7270</v>
      </c>
      <c r="O95" s="101"/>
    </row>
    <row r="96" spans="1:15" ht="16" customHeight="1" x14ac:dyDescent="0.3">
      <c r="A96" s="177" t="s">
        <v>151</v>
      </c>
      <c r="B96" s="110" t="s">
        <v>201</v>
      </c>
      <c r="C96" s="301" t="s">
        <v>149</v>
      </c>
      <c r="D96" s="301"/>
      <c r="E96" s="301"/>
      <c r="F96" s="301"/>
      <c r="G96" s="301"/>
      <c r="H96" s="64"/>
      <c r="I96" s="64"/>
      <c r="J96" s="336">
        <v>2</v>
      </c>
      <c r="K96" s="336"/>
      <c r="L96" s="29" t="s">
        <v>150</v>
      </c>
      <c r="M96" s="160">
        <f>1134/2</f>
        <v>567</v>
      </c>
      <c r="N96" s="188">
        <f t="shared" ref="N96:N98" si="10">J96*M96</f>
        <v>1134</v>
      </c>
      <c r="O96" s="34"/>
    </row>
    <row r="97" spans="1:15" ht="16" customHeight="1" x14ac:dyDescent="0.3">
      <c r="A97" s="177" t="s">
        <v>152</v>
      </c>
      <c r="B97" s="110" t="s">
        <v>153</v>
      </c>
      <c r="C97" s="301" t="s">
        <v>149</v>
      </c>
      <c r="D97" s="301"/>
      <c r="E97" s="301"/>
      <c r="F97" s="301"/>
      <c r="G97" s="301"/>
      <c r="H97" s="64"/>
      <c r="I97" s="64"/>
      <c r="J97" s="336"/>
      <c r="K97" s="336"/>
      <c r="L97" s="29" t="s">
        <v>150</v>
      </c>
      <c r="M97" s="30"/>
      <c r="N97" s="147">
        <f t="shared" si="10"/>
        <v>0</v>
      </c>
      <c r="O97" s="34"/>
    </row>
    <row r="98" spans="1:15" ht="16" customHeight="1" x14ac:dyDescent="0.3">
      <c r="A98" s="177" t="s">
        <v>154</v>
      </c>
      <c r="B98" s="110" t="s">
        <v>155</v>
      </c>
      <c r="C98" s="301" t="s">
        <v>149</v>
      </c>
      <c r="D98" s="301"/>
      <c r="E98" s="301"/>
      <c r="F98" s="301"/>
      <c r="G98" s="301"/>
      <c r="H98" s="64"/>
      <c r="I98" s="64"/>
      <c r="J98" s="336"/>
      <c r="K98" s="336"/>
      <c r="L98" s="29" t="s">
        <v>150</v>
      </c>
      <c r="M98" s="30"/>
      <c r="N98" s="147">
        <f t="shared" si="10"/>
        <v>0</v>
      </c>
      <c r="O98" s="34"/>
    </row>
    <row r="99" spans="1:15" ht="16" customHeight="1" x14ac:dyDescent="0.3">
      <c r="A99" s="181"/>
      <c r="B99" s="134" t="s">
        <v>135</v>
      </c>
      <c r="C99" s="332" t="s">
        <v>156</v>
      </c>
      <c r="D99" s="332"/>
      <c r="E99" s="332"/>
      <c r="F99" s="332"/>
      <c r="G99" s="332"/>
      <c r="H99" s="332"/>
      <c r="I99" s="332"/>
      <c r="J99" s="332"/>
      <c r="K99" s="332"/>
      <c r="L99" s="332"/>
      <c r="M99" s="135">
        <v>0.03</v>
      </c>
      <c r="N99" s="150">
        <f>SUM(N95:N96,N98)*M99</f>
        <v>252.12</v>
      </c>
      <c r="O99" s="74"/>
    </row>
    <row r="100" spans="1:15" ht="16" customHeight="1" thickBot="1" x14ac:dyDescent="0.35">
      <c r="A100" s="125" t="s">
        <v>55</v>
      </c>
      <c r="B100" s="126"/>
      <c r="C100" s="126"/>
      <c r="D100" s="126"/>
      <c r="E100" s="126"/>
      <c r="F100" s="126"/>
      <c r="G100" s="126"/>
      <c r="H100" s="126"/>
      <c r="I100" s="126"/>
      <c r="J100" s="127"/>
      <c r="K100" s="127"/>
      <c r="L100" s="127"/>
      <c r="M100" s="128"/>
      <c r="N100" s="155">
        <f>SUM(N95:N99)</f>
        <v>8656.1200000000008</v>
      </c>
      <c r="O100" s="129"/>
    </row>
    <row r="101" spans="1:15" ht="16" customHeight="1" x14ac:dyDescent="0.3">
      <c r="A101" s="80" t="s">
        <v>12</v>
      </c>
      <c r="B101" s="172" t="s">
        <v>10</v>
      </c>
      <c r="C101" s="293" t="s">
        <v>13</v>
      </c>
      <c r="D101" s="267"/>
      <c r="E101" s="267"/>
      <c r="F101" s="267"/>
      <c r="G101" s="267"/>
      <c r="H101" s="267"/>
      <c r="I101" s="267"/>
      <c r="J101" s="308" t="s">
        <v>92</v>
      </c>
      <c r="K101" s="293"/>
      <c r="L101" s="173" t="s">
        <v>16</v>
      </c>
      <c r="M101" s="83" t="s">
        <v>17</v>
      </c>
      <c r="N101" s="151" t="s">
        <v>58</v>
      </c>
      <c r="O101" s="84" t="s">
        <v>19</v>
      </c>
    </row>
    <row r="102" spans="1:15" ht="16" customHeight="1" x14ac:dyDescent="0.3">
      <c r="A102" s="119" t="s">
        <v>157</v>
      </c>
      <c r="B102" s="50" t="s">
        <v>158</v>
      </c>
      <c r="C102" s="50"/>
      <c r="D102" s="50"/>
      <c r="E102" s="50"/>
      <c r="F102" s="50"/>
      <c r="G102" s="50"/>
      <c r="H102" s="50"/>
      <c r="I102" s="50"/>
      <c r="J102" s="51"/>
      <c r="K102" s="51"/>
      <c r="L102" s="51"/>
      <c r="M102" s="52"/>
      <c r="N102" s="149"/>
      <c r="O102" s="53"/>
    </row>
    <row r="103" spans="1:15" ht="16" customHeight="1" x14ac:dyDescent="0.3">
      <c r="A103" s="120" t="s">
        <v>159</v>
      </c>
      <c r="B103" s="121" t="s">
        <v>158</v>
      </c>
      <c r="C103" s="333"/>
      <c r="D103" s="334"/>
      <c r="E103" s="334"/>
      <c r="F103" s="334"/>
      <c r="G103" s="334"/>
      <c r="H103" s="334"/>
      <c r="I103" s="335"/>
      <c r="J103" s="330">
        <f>SUM(N84,N88,N92,N100)</f>
        <v>16854.043600000001</v>
      </c>
      <c r="K103" s="331"/>
      <c r="L103" s="122"/>
      <c r="M103" s="123">
        <v>0.06</v>
      </c>
      <c r="N103" s="153">
        <f>J103*M103</f>
        <v>1011.242616</v>
      </c>
      <c r="O103" s="124"/>
    </row>
    <row r="104" spans="1:15" ht="16" customHeight="1" x14ac:dyDescent="0.3">
      <c r="A104" s="114" t="s">
        <v>55</v>
      </c>
      <c r="B104" s="115"/>
      <c r="C104" s="115"/>
      <c r="D104" s="115"/>
      <c r="E104" s="115"/>
      <c r="F104" s="115"/>
      <c r="G104" s="115"/>
      <c r="H104" s="115"/>
      <c r="I104" s="115"/>
      <c r="J104" s="116"/>
      <c r="K104" s="116"/>
      <c r="L104" s="116"/>
      <c r="M104" s="117"/>
      <c r="N104" s="154">
        <f>SUM(N103,J103)</f>
        <v>17865.286216</v>
      </c>
      <c r="O104" s="118"/>
    </row>
    <row r="105" spans="1:15" ht="16" customHeight="1" thickBot="1" x14ac:dyDescent="0.35">
      <c r="A105" s="39"/>
      <c r="B105" s="40" t="s">
        <v>160</v>
      </c>
      <c r="C105" s="40"/>
      <c r="D105" s="40"/>
      <c r="E105" s="40"/>
      <c r="F105" s="40"/>
      <c r="G105" s="40"/>
      <c r="H105" s="40"/>
      <c r="I105" s="40"/>
      <c r="J105" s="41"/>
      <c r="K105" s="41"/>
      <c r="L105" s="41"/>
      <c r="M105" s="136"/>
      <c r="N105" s="137"/>
      <c r="O105" s="138"/>
    </row>
    <row r="106" spans="1:15" ht="15" customHeight="1" x14ac:dyDescent="0.3"/>
    <row r="107" spans="1:15" ht="15" customHeight="1" x14ac:dyDescent="0.3"/>
    <row r="108" spans="1:15" ht="15" customHeight="1" x14ac:dyDescent="0.3"/>
    <row r="109" spans="1:15" ht="15" customHeight="1" x14ac:dyDescent="0.3"/>
    <row r="110" spans="1:15" ht="15" customHeight="1" x14ac:dyDescent="0.3"/>
    <row r="111" spans="1:15" ht="15" customHeight="1" x14ac:dyDescent="0.3"/>
    <row r="112" spans="1:15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spans="1:5" ht="15" customHeight="1" x14ac:dyDescent="0.3">
      <c r="A129" s="139"/>
      <c r="B129" s="139"/>
      <c r="C129" s="139"/>
      <c r="D129" s="140"/>
      <c r="E129" s="141"/>
    </row>
    <row r="130" spans="1:5" ht="15" customHeight="1" x14ac:dyDescent="0.3">
      <c r="A130" s="139" t="s">
        <v>66</v>
      </c>
      <c r="B130" s="139" t="s">
        <v>161</v>
      </c>
      <c r="C130" s="139" t="s">
        <v>162</v>
      </c>
      <c r="D130" s="140" t="s">
        <v>163</v>
      </c>
      <c r="E130" s="141" t="s">
        <v>164</v>
      </c>
    </row>
    <row r="131" spans="1:5" ht="15" customHeight="1" x14ac:dyDescent="0.3">
      <c r="A131" s="139" t="s">
        <v>26</v>
      </c>
      <c r="B131" s="139" t="s">
        <v>165</v>
      </c>
      <c r="C131" s="139" t="s">
        <v>166</v>
      </c>
      <c r="D131" s="140" t="s">
        <v>167</v>
      </c>
      <c r="E131" s="141" t="s">
        <v>168</v>
      </c>
    </row>
    <row r="132" spans="1:5" ht="15" customHeight="1" x14ac:dyDescent="0.3">
      <c r="A132" s="139"/>
      <c r="B132" s="139" t="s">
        <v>169</v>
      </c>
      <c r="C132" s="139" t="s">
        <v>170</v>
      </c>
      <c r="D132" s="140"/>
      <c r="E132" s="141" t="s">
        <v>171</v>
      </c>
    </row>
    <row r="133" spans="1:5" ht="15" customHeight="1" x14ac:dyDescent="0.3">
      <c r="A133" s="139">
        <v>1</v>
      </c>
      <c r="B133" s="139"/>
    </row>
    <row r="134" spans="1:5" ht="15" customHeight="1" x14ac:dyDescent="0.3">
      <c r="A134" s="139">
        <f>A133+1</f>
        <v>2</v>
      </c>
      <c r="B134" s="139"/>
    </row>
    <row r="135" spans="1:5" ht="15" customHeight="1" x14ac:dyDescent="0.3">
      <c r="A135" s="139">
        <f t="shared" ref="A135:A163" si="11">A134+1</f>
        <v>3</v>
      </c>
      <c r="B135" s="139"/>
    </row>
    <row r="136" spans="1:5" ht="15" customHeight="1" x14ac:dyDescent="0.3">
      <c r="A136" s="139">
        <f t="shared" si="11"/>
        <v>4</v>
      </c>
      <c r="B136" s="139"/>
    </row>
    <row r="137" spans="1:5" ht="15" customHeight="1" x14ac:dyDescent="0.3">
      <c r="A137" s="139">
        <f t="shared" si="11"/>
        <v>5</v>
      </c>
      <c r="B137" s="139"/>
    </row>
    <row r="138" spans="1:5" ht="15" customHeight="1" x14ac:dyDescent="0.3">
      <c r="A138" s="139">
        <f t="shared" si="11"/>
        <v>6</v>
      </c>
      <c r="B138" s="139"/>
    </row>
    <row r="139" spans="1:5" ht="15" customHeight="1" x14ac:dyDescent="0.3">
      <c r="A139" s="139">
        <f t="shared" si="11"/>
        <v>7</v>
      </c>
      <c r="B139" s="139"/>
    </row>
    <row r="140" spans="1:5" ht="15" customHeight="1" x14ac:dyDescent="0.3">
      <c r="A140" s="139">
        <f t="shared" si="11"/>
        <v>8</v>
      </c>
      <c r="B140" s="139"/>
    </row>
    <row r="141" spans="1:5" ht="15" customHeight="1" x14ac:dyDescent="0.3">
      <c r="A141" s="139">
        <f t="shared" si="11"/>
        <v>9</v>
      </c>
      <c r="B141" s="139"/>
    </row>
    <row r="142" spans="1:5" ht="15" customHeight="1" x14ac:dyDescent="0.3">
      <c r="A142" s="139">
        <f t="shared" si="11"/>
        <v>10</v>
      </c>
      <c r="B142" s="139"/>
    </row>
    <row r="143" spans="1:5" ht="15" customHeight="1" x14ac:dyDescent="0.3">
      <c r="A143" s="139">
        <f t="shared" si="11"/>
        <v>11</v>
      </c>
      <c r="B143" s="139"/>
    </row>
    <row r="144" spans="1:5" ht="15" customHeight="1" x14ac:dyDescent="0.3">
      <c r="A144" s="139">
        <f t="shared" si="11"/>
        <v>12</v>
      </c>
      <c r="B144" s="139"/>
    </row>
    <row r="145" spans="1:2" ht="15" customHeight="1" x14ac:dyDescent="0.3">
      <c r="A145" s="139">
        <f t="shared" si="11"/>
        <v>13</v>
      </c>
      <c r="B145" s="139"/>
    </row>
    <row r="146" spans="1:2" ht="15" customHeight="1" x14ac:dyDescent="0.3">
      <c r="A146" s="139">
        <f t="shared" si="11"/>
        <v>14</v>
      </c>
      <c r="B146" s="139"/>
    </row>
    <row r="147" spans="1:2" ht="15" customHeight="1" x14ac:dyDescent="0.3">
      <c r="A147" s="139">
        <f t="shared" si="11"/>
        <v>15</v>
      </c>
      <c r="B147" s="139"/>
    </row>
    <row r="148" spans="1:2" ht="15" customHeight="1" x14ac:dyDescent="0.3">
      <c r="A148" s="139">
        <f t="shared" si="11"/>
        <v>16</v>
      </c>
      <c r="B148" s="139"/>
    </row>
    <row r="149" spans="1:2" ht="15" customHeight="1" x14ac:dyDescent="0.3">
      <c r="A149" s="139">
        <f t="shared" si="11"/>
        <v>17</v>
      </c>
      <c r="B149" s="139"/>
    </row>
    <row r="150" spans="1:2" ht="15" customHeight="1" x14ac:dyDescent="0.3">
      <c r="A150" s="139">
        <f t="shared" si="11"/>
        <v>18</v>
      </c>
      <c r="B150" s="139"/>
    </row>
    <row r="151" spans="1:2" ht="15" customHeight="1" x14ac:dyDescent="0.3">
      <c r="A151" s="139">
        <f t="shared" si="11"/>
        <v>19</v>
      </c>
      <c r="B151" s="139"/>
    </row>
    <row r="152" spans="1:2" ht="15" customHeight="1" x14ac:dyDescent="0.3">
      <c r="A152" s="139">
        <f t="shared" si="11"/>
        <v>20</v>
      </c>
      <c r="B152" s="139"/>
    </row>
    <row r="153" spans="1:2" ht="15" customHeight="1" x14ac:dyDescent="0.3">
      <c r="A153" s="139">
        <f t="shared" si="11"/>
        <v>21</v>
      </c>
      <c r="B153" s="139"/>
    </row>
    <row r="154" spans="1:2" ht="15" customHeight="1" x14ac:dyDescent="0.3">
      <c r="A154" s="139">
        <f t="shared" si="11"/>
        <v>22</v>
      </c>
      <c r="B154" s="139"/>
    </row>
    <row r="155" spans="1:2" ht="15" customHeight="1" x14ac:dyDescent="0.3">
      <c r="A155" s="139">
        <f t="shared" si="11"/>
        <v>23</v>
      </c>
      <c r="B155" s="139"/>
    </row>
    <row r="156" spans="1:2" ht="15" customHeight="1" x14ac:dyDescent="0.3">
      <c r="A156" s="139">
        <f t="shared" si="11"/>
        <v>24</v>
      </c>
      <c r="B156" s="139"/>
    </row>
    <row r="157" spans="1:2" ht="15" customHeight="1" x14ac:dyDescent="0.3">
      <c r="A157" s="139">
        <f t="shared" si="11"/>
        <v>25</v>
      </c>
      <c r="B157" s="139"/>
    </row>
    <row r="158" spans="1:2" ht="15" customHeight="1" x14ac:dyDescent="0.3">
      <c r="A158" s="139">
        <f t="shared" si="11"/>
        <v>26</v>
      </c>
      <c r="B158" s="139"/>
    </row>
    <row r="159" spans="1:2" ht="15" customHeight="1" x14ac:dyDescent="0.3">
      <c r="A159" s="139">
        <f t="shared" si="11"/>
        <v>27</v>
      </c>
      <c r="B159" s="139"/>
    </row>
    <row r="160" spans="1:2" ht="15" customHeight="1" x14ac:dyDescent="0.3">
      <c r="A160" s="139">
        <f t="shared" si="11"/>
        <v>28</v>
      </c>
      <c r="B160" s="139"/>
    </row>
    <row r="161" spans="1:2" ht="15" customHeight="1" x14ac:dyDescent="0.3">
      <c r="A161" s="139">
        <f t="shared" si="11"/>
        <v>29</v>
      </c>
      <c r="B161" s="139"/>
    </row>
    <row r="162" spans="1:2" ht="15" customHeight="1" x14ac:dyDescent="0.3">
      <c r="A162" s="139">
        <f t="shared" si="11"/>
        <v>30</v>
      </c>
      <c r="B162" s="139"/>
    </row>
    <row r="163" spans="1:2" ht="15" customHeight="1" x14ac:dyDescent="0.3">
      <c r="A163" s="139">
        <f t="shared" si="11"/>
        <v>31</v>
      </c>
      <c r="B163" s="139"/>
    </row>
    <row r="164" spans="1:2" ht="15" customHeight="1" x14ac:dyDescent="0.3"/>
    <row r="165" spans="1:2" ht="15" customHeight="1" x14ac:dyDescent="0.3"/>
    <row r="166" spans="1:2" ht="15" customHeight="1" x14ac:dyDescent="0.3"/>
    <row r="167" spans="1:2" ht="15" customHeight="1" x14ac:dyDescent="0.3"/>
    <row r="168" spans="1:2" ht="15" customHeight="1" x14ac:dyDescent="0.3"/>
    <row r="169" spans="1:2" ht="15" customHeight="1" x14ac:dyDescent="0.3"/>
    <row r="170" spans="1:2" ht="15" customHeight="1" x14ac:dyDescent="0.3"/>
    <row r="171" spans="1:2" ht="15" customHeight="1" x14ac:dyDescent="0.3"/>
    <row r="172" spans="1:2" ht="15" customHeight="1" x14ac:dyDescent="0.3"/>
    <row r="173" spans="1:2" ht="15" customHeight="1" x14ac:dyDescent="0.3"/>
    <row r="174" spans="1:2" ht="15" customHeight="1" x14ac:dyDescent="0.3"/>
    <row r="175" spans="1:2" ht="15" customHeight="1" x14ac:dyDescent="0.3"/>
    <row r="176" spans="1:2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</sheetData>
  <mergeCells count="119">
    <mergeCell ref="C99:L99"/>
    <mergeCell ref="C101:I101"/>
    <mergeCell ref="J101:K101"/>
    <mergeCell ref="C103:I103"/>
    <mergeCell ref="J103:K103"/>
    <mergeCell ref="C96:G96"/>
    <mergeCell ref="J96:K96"/>
    <mergeCell ref="C97:G97"/>
    <mergeCell ref="J97:K97"/>
    <mergeCell ref="C98:G98"/>
    <mergeCell ref="J98:K98"/>
    <mergeCell ref="C89:I89"/>
    <mergeCell ref="C91:I91"/>
    <mergeCell ref="C93:G93"/>
    <mergeCell ref="J93:K93"/>
    <mergeCell ref="C95:G95"/>
    <mergeCell ref="J95:K95"/>
    <mergeCell ref="C80:I80"/>
    <mergeCell ref="C81:I81"/>
    <mergeCell ref="C82:I82"/>
    <mergeCell ref="C85:I85"/>
    <mergeCell ref="J85:K85"/>
    <mergeCell ref="C87:I87"/>
    <mergeCell ref="J87:K87"/>
    <mergeCell ref="C74:I74"/>
    <mergeCell ref="J74:K74"/>
    <mergeCell ref="C75:I75"/>
    <mergeCell ref="J75:K75"/>
    <mergeCell ref="C77:I77"/>
    <mergeCell ref="C79:I79"/>
    <mergeCell ref="C71:I71"/>
    <mergeCell ref="J71:K71"/>
    <mergeCell ref="C72:I72"/>
    <mergeCell ref="J72:K72"/>
    <mergeCell ref="C73:I73"/>
    <mergeCell ref="J73:K73"/>
    <mergeCell ref="C68:I68"/>
    <mergeCell ref="J68:K68"/>
    <mergeCell ref="C69:I69"/>
    <mergeCell ref="J69:K69"/>
    <mergeCell ref="C70:I70"/>
    <mergeCell ref="J70:K70"/>
    <mergeCell ref="J63:K63"/>
    <mergeCell ref="C65:I65"/>
    <mergeCell ref="J65:K65"/>
    <mergeCell ref="C66:I66"/>
    <mergeCell ref="J66:K66"/>
    <mergeCell ref="C67:I67"/>
    <mergeCell ref="J67:K67"/>
    <mergeCell ref="A59:A61"/>
    <mergeCell ref="B59:B61"/>
    <mergeCell ref="C59:G59"/>
    <mergeCell ref="C60:G60"/>
    <mergeCell ref="C61:G61"/>
    <mergeCell ref="C63:I63"/>
    <mergeCell ref="A54:A58"/>
    <mergeCell ref="B54:B58"/>
    <mergeCell ref="C54:I54"/>
    <mergeCell ref="C55:I55"/>
    <mergeCell ref="C56:I56"/>
    <mergeCell ref="C57:I57"/>
    <mergeCell ref="C58:I58"/>
    <mergeCell ref="A49:A53"/>
    <mergeCell ref="B49:B53"/>
    <mergeCell ref="C49:I49"/>
    <mergeCell ref="C50:I50"/>
    <mergeCell ref="C51:I51"/>
    <mergeCell ref="C52:I52"/>
    <mergeCell ref="C53:I53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27:A32"/>
    <mergeCell ref="C27:I27"/>
    <mergeCell ref="C28:I28"/>
    <mergeCell ref="C29:I29"/>
    <mergeCell ref="C30:I30"/>
    <mergeCell ref="C31:I31"/>
    <mergeCell ref="C32:I32"/>
    <mergeCell ref="A21:A26"/>
    <mergeCell ref="C21:I21"/>
    <mergeCell ref="C22:I22"/>
    <mergeCell ref="C23:I23"/>
    <mergeCell ref="C24:I24"/>
    <mergeCell ref="C25:I25"/>
    <mergeCell ref="C26:I26"/>
    <mergeCell ref="A4:B4"/>
    <mergeCell ref="C4:E4"/>
    <mergeCell ref="L4:M4"/>
    <mergeCell ref="N4:O4"/>
    <mergeCell ref="A15:A16"/>
    <mergeCell ref="B15:B16"/>
    <mergeCell ref="A17:A18"/>
    <mergeCell ref="B17:B18"/>
    <mergeCell ref="A19:A20"/>
    <mergeCell ref="B19:B20"/>
    <mergeCell ref="B6:O6"/>
    <mergeCell ref="A7:L7"/>
    <mergeCell ref="M7:O7"/>
    <mergeCell ref="C8:I8"/>
    <mergeCell ref="A10:A14"/>
    <mergeCell ref="B10:B14"/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</mergeCells>
  <phoneticPr fontId="18" type="noConversion"/>
  <dataValidations count="7">
    <dataValidation type="list" allowBlank="1" showInputMessage="1" showErrorMessage="1" sqref="C36:C40">
      <formula1>$E$129:$E$132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H59:H61">
      <formula1>$B$130:$B$132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9"/>
  <sheetViews>
    <sheetView topLeftCell="A46" zoomScale="110" zoomScaleNormal="110" workbookViewId="0">
      <selection activeCell="M56" sqref="M56"/>
    </sheetView>
  </sheetViews>
  <sheetFormatPr defaultColWidth="9.1640625" defaultRowHeight="12" x14ac:dyDescent="0.3"/>
  <cols>
    <col min="1" max="1" width="4.75" style="10" customWidth="1"/>
    <col min="2" max="2" width="19.6640625" style="10" customWidth="1"/>
    <col min="3" max="3" width="14.75" style="10" customWidth="1"/>
    <col min="4" max="9" width="4.25" style="10" customWidth="1"/>
    <col min="10" max="11" width="5.25" style="9" customWidth="1"/>
    <col min="12" max="12" width="5.75" style="9" customWidth="1"/>
    <col min="13" max="13" width="8.6640625" style="10" customWidth="1"/>
    <col min="14" max="14" width="10.75" style="10" customWidth="1"/>
    <col min="15" max="15" width="40.75" style="10" customWidth="1"/>
    <col min="16" max="16384" width="9.1640625" style="10"/>
  </cols>
  <sheetData>
    <row r="1" spans="1:15" s="1" customFormat="1" ht="42.75" customHeight="1" x14ac:dyDescent="0.3">
      <c r="A1" s="254" t="s">
        <v>186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pans="1:15" s="5" customFormat="1" ht="15" customHeight="1" x14ac:dyDescent="0.3">
      <c r="A2" s="255" t="s">
        <v>0</v>
      </c>
      <c r="B2" s="255"/>
      <c r="C2" s="256" t="s">
        <v>172</v>
      </c>
      <c r="D2" s="256"/>
      <c r="E2" s="256"/>
      <c r="F2" s="2" t="s">
        <v>1</v>
      </c>
      <c r="G2" s="3"/>
      <c r="H2" s="3"/>
      <c r="I2" s="257" t="s">
        <v>173</v>
      </c>
      <c r="J2" s="257"/>
      <c r="K2" s="4"/>
      <c r="L2" s="258" t="s">
        <v>2</v>
      </c>
      <c r="M2" s="258"/>
      <c r="N2" s="259" t="s">
        <v>177</v>
      </c>
      <c r="O2" s="260"/>
    </row>
    <row r="3" spans="1:15" s="5" customFormat="1" ht="15" customHeight="1" x14ac:dyDescent="0.3">
      <c r="A3" s="255" t="s">
        <v>3</v>
      </c>
      <c r="B3" s="255"/>
      <c r="C3" s="256" t="s">
        <v>174</v>
      </c>
      <c r="D3" s="256"/>
      <c r="E3" s="256"/>
      <c r="F3" s="2" t="s">
        <v>4</v>
      </c>
      <c r="G3" s="3"/>
      <c r="H3" s="3"/>
      <c r="I3" s="257" t="s">
        <v>205</v>
      </c>
      <c r="J3" s="257"/>
      <c r="K3" s="4"/>
      <c r="L3" s="258" t="s">
        <v>5</v>
      </c>
      <c r="M3" s="258"/>
      <c r="N3" s="259" t="s">
        <v>178</v>
      </c>
      <c r="O3" s="260"/>
    </row>
    <row r="4" spans="1:15" s="5" customFormat="1" ht="15" customHeight="1" x14ac:dyDescent="0.3">
      <c r="A4" s="255" t="s">
        <v>6</v>
      </c>
      <c r="B4" s="255"/>
      <c r="C4" s="256" t="s">
        <v>175</v>
      </c>
      <c r="D4" s="256"/>
      <c r="E4" s="256"/>
      <c r="F4" s="6"/>
      <c r="G4" s="3"/>
      <c r="H4" s="7"/>
      <c r="I4" s="7"/>
      <c r="J4" s="7"/>
      <c r="K4" s="7"/>
      <c r="L4" s="258" t="s">
        <v>7</v>
      </c>
      <c r="M4" s="258"/>
      <c r="N4" s="261">
        <v>43479</v>
      </c>
      <c r="O4" s="260"/>
    </row>
    <row r="5" spans="1:15" ht="10" customHeight="1" thickBot="1" x14ac:dyDescent="0.35">
      <c r="A5" s="8"/>
      <c r="B5" s="8"/>
      <c r="C5" s="8"/>
      <c r="D5" s="8"/>
      <c r="E5" s="8"/>
      <c r="F5" s="8"/>
      <c r="G5" s="8"/>
      <c r="H5" s="8"/>
      <c r="I5" s="8"/>
      <c r="M5" s="8"/>
      <c r="N5" s="8"/>
      <c r="O5" s="8"/>
    </row>
    <row r="6" spans="1:15" ht="48" customHeight="1" thickTop="1" thickBot="1" x14ac:dyDescent="0.35">
      <c r="A6" s="11" t="s">
        <v>8</v>
      </c>
      <c r="B6" s="264" t="s">
        <v>9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5"/>
    </row>
    <row r="7" spans="1:15" ht="16" customHeight="1" x14ac:dyDescent="0.3">
      <c r="A7" s="266" t="s">
        <v>10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 t="s">
        <v>11</v>
      </c>
      <c r="N7" s="267"/>
      <c r="O7" s="268"/>
    </row>
    <row r="8" spans="1:15" ht="16" customHeight="1" x14ac:dyDescent="0.3">
      <c r="A8" s="12" t="s">
        <v>12</v>
      </c>
      <c r="B8" s="183" t="s">
        <v>10</v>
      </c>
      <c r="C8" s="269" t="s">
        <v>13</v>
      </c>
      <c r="D8" s="270"/>
      <c r="E8" s="270"/>
      <c r="F8" s="270"/>
      <c r="G8" s="270"/>
      <c r="H8" s="270"/>
      <c r="I8" s="270"/>
      <c r="J8" s="183" t="s">
        <v>14</v>
      </c>
      <c r="K8" s="183" t="s">
        <v>15</v>
      </c>
      <c r="L8" s="183" t="s">
        <v>16</v>
      </c>
      <c r="M8" s="183" t="s">
        <v>17</v>
      </c>
      <c r="N8" s="183" t="s">
        <v>18</v>
      </c>
      <c r="O8" s="14" t="s">
        <v>19</v>
      </c>
    </row>
    <row r="9" spans="1:15" s="20" customFormat="1" ht="16" customHeight="1" thickBot="1" x14ac:dyDescent="0.35">
      <c r="A9" s="15" t="s">
        <v>20</v>
      </c>
      <c r="B9" s="16" t="s">
        <v>21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</row>
    <row r="10" spans="1:15" ht="16" customHeight="1" thickTop="1" x14ac:dyDescent="0.3">
      <c r="A10" s="271" t="s">
        <v>22</v>
      </c>
      <c r="B10" s="272" t="s">
        <v>182</v>
      </c>
      <c r="C10" s="21" t="s">
        <v>23</v>
      </c>
      <c r="D10" s="22">
        <v>3</v>
      </c>
      <c r="E10" s="21" t="s">
        <v>24</v>
      </c>
      <c r="F10" s="22">
        <v>8</v>
      </c>
      <c r="G10" s="21" t="s">
        <v>25</v>
      </c>
      <c r="H10" s="22">
        <v>1</v>
      </c>
      <c r="I10" s="21" t="s">
        <v>26</v>
      </c>
      <c r="J10" s="189"/>
      <c r="K10" s="21">
        <v>1</v>
      </c>
      <c r="L10" s="24" t="s">
        <v>27</v>
      </c>
      <c r="M10" s="159">
        <v>900</v>
      </c>
      <c r="N10" s="184">
        <f>J10*K10*M10</f>
        <v>0</v>
      </c>
      <c r="O10" s="25"/>
    </row>
    <row r="11" spans="1:15" ht="16" customHeight="1" x14ac:dyDescent="0.3">
      <c r="A11" s="262"/>
      <c r="B11" s="273"/>
      <c r="C11" s="26" t="s">
        <v>28</v>
      </c>
      <c r="D11" s="27">
        <v>3</v>
      </c>
      <c r="E11" s="26" t="s">
        <v>24</v>
      </c>
      <c r="F11" s="27">
        <v>8</v>
      </c>
      <c r="G11" s="26" t="s">
        <v>25</v>
      </c>
      <c r="H11" s="27">
        <v>1</v>
      </c>
      <c r="I11" s="26" t="s">
        <v>26</v>
      </c>
      <c r="J11" s="190">
        <v>5.5</v>
      </c>
      <c r="K11" s="26">
        <v>1</v>
      </c>
      <c r="L11" s="29" t="s">
        <v>27</v>
      </c>
      <c r="M11" s="160">
        <v>900</v>
      </c>
      <c r="N11" s="185">
        <f t="shared" ref="N11:N14" si="0">J11*K11*M11</f>
        <v>4950</v>
      </c>
      <c r="O11" s="31"/>
    </row>
    <row r="12" spans="1:15" ht="16" customHeight="1" x14ac:dyDescent="0.3">
      <c r="A12" s="262"/>
      <c r="B12" s="273"/>
      <c r="C12" s="26" t="s">
        <v>23</v>
      </c>
      <c r="D12" s="27"/>
      <c r="E12" s="26" t="s">
        <v>24</v>
      </c>
      <c r="F12" s="27"/>
      <c r="G12" s="26" t="s">
        <v>25</v>
      </c>
      <c r="H12" s="27"/>
      <c r="I12" s="26" t="s">
        <v>26</v>
      </c>
      <c r="J12" s="191"/>
      <c r="K12" s="26">
        <v>1</v>
      </c>
      <c r="L12" s="29" t="s">
        <v>27</v>
      </c>
      <c r="M12" s="160"/>
      <c r="N12" s="185">
        <f t="shared" si="0"/>
        <v>0</v>
      </c>
      <c r="O12" s="31" t="s">
        <v>200</v>
      </c>
    </row>
    <row r="13" spans="1:15" ht="16" customHeight="1" x14ac:dyDescent="0.3">
      <c r="A13" s="262"/>
      <c r="B13" s="273"/>
      <c r="C13" s="26" t="s">
        <v>28</v>
      </c>
      <c r="D13" s="27"/>
      <c r="E13" s="26" t="s">
        <v>24</v>
      </c>
      <c r="F13" s="27"/>
      <c r="G13" s="26" t="s">
        <v>25</v>
      </c>
      <c r="H13" s="27"/>
      <c r="I13" s="26" t="s">
        <v>26</v>
      </c>
      <c r="J13" s="190"/>
      <c r="K13" s="26">
        <v>1</v>
      </c>
      <c r="L13" s="29" t="s">
        <v>27</v>
      </c>
      <c r="M13" s="160"/>
      <c r="N13" s="185">
        <f t="shared" si="0"/>
        <v>0</v>
      </c>
      <c r="O13" s="31"/>
    </row>
    <row r="14" spans="1:15" ht="16" customHeight="1" x14ac:dyDescent="0.3">
      <c r="A14" s="262"/>
      <c r="B14" s="273"/>
      <c r="C14" s="26" t="s">
        <v>29</v>
      </c>
      <c r="D14" s="27"/>
      <c r="E14" s="26" t="s">
        <v>24</v>
      </c>
      <c r="F14" s="27"/>
      <c r="G14" s="26" t="s">
        <v>25</v>
      </c>
      <c r="H14" s="27"/>
      <c r="I14" s="26" t="s">
        <v>26</v>
      </c>
      <c r="J14" s="28"/>
      <c r="K14" s="26"/>
      <c r="L14" s="29" t="s">
        <v>27</v>
      </c>
      <c r="M14" s="160"/>
      <c r="N14" s="185">
        <f t="shared" si="0"/>
        <v>0</v>
      </c>
      <c r="O14" s="31"/>
    </row>
    <row r="15" spans="1:15" ht="16" customHeight="1" x14ac:dyDescent="0.3">
      <c r="A15" s="262" t="s">
        <v>30</v>
      </c>
      <c r="B15" s="263" t="s">
        <v>31</v>
      </c>
      <c r="C15" s="26" t="s">
        <v>23</v>
      </c>
      <c r="D15" s="27"/>
      <c r="E15" s="26" t="s">
        <v>24</v>
      </c>
      <c r="F15" s="27"/>
      <c r="G15" s="26" t="s">
        <v>25</v>
      </c>
      <c r="H15" s="27"/>
      <c r="I15" s="26" t="s">
        <v>26</v>
      </c>
      <c r="J15" s="28"/>
      <c r="K15" s="26"/>
      <c r="L15" s="29" t="s">
        <v>27</v>
      </c>
      <c r="M15" s="160"/>
      <c r="N15" s="185">
        <f>J15*K15*M15</f>
        <v>0</v>
      </c>
      <c r="O15" s="31"/>
    </row>
    <row r="16" spans="1:15" ht="16" customHeight="1" x14ac:dyDescent="0.3">
      <c r="A16" s="262"/>
      <c r="B16" s="263"/>
      <c r="C16" s="26" t="s">
        <v>28</v>
      </c>
      <c r="D16" s="27"/>
      <c r="E16" s="26" t="s">
        <v>24</v>
      </c>
      <c r="F16" s="27"/>
      <c r="G16" s="26" t="s">
        <v>25</v>
      </c>
      <c r="H16" s="27"/>
      <c r="I16" s="26" t="s">
        <v>26</v>
      </c>
      <c r="J16" s="28"/>
      <c r="K16" s="26"/>
      <c r="L16" s="29" t="s">
        <v>27</v>
      </c>
      <c r="M16" s="160"/>
      <c r="N16" s="185">
        <f t="shared" ref="N16" si="1">J16*K16*M16</f>
        <v>0</v>
      </c>
      <c r="O16" s="31"/>
    </row>
    <row r="17" spans="1:15" ht="16" customHeight="1" x14ac:dyDescent="0.3">
      <c r="A17" s="262" t="s">
        <v>32</v>
      </c>
      <c r="B17" s="263" t="s">
        <v>33</v>
      </c>
      <c r="C17" s="26" t="s">
        <v>23</v>
      </c>
      <c r="D17" s="27"/>
      <c r="E17" s="26" t="s">
        <v>24</v>
      </c>
      <c r="F17" s="27"/>
      <c r="G17" s="26" t="s">
        <v>25</v>
      </c>
      <c r="H17" s="27"/>
      <c r="I17" s="26" t="s">
        <v>26</v>
      </c>
      <c r="J17" s="28"/>
      <c r="K17" s="26"/>
      <c r="L17" s="29" t="s">
        <v>27</v>
      </c>
      <c r="M17" s="160"/>
      <c r="N17" s="185">
        <f>J17*K17*M17</f>
        <v>0</v>
      </c>
      <c r="O17" s="31"/>
    </row>
    <row r="18" spans="1:15" ht="16" customHeight="1" x14ac:dyDescent="0.3">
      <c r="A18" s="262"/>
      <c r="B18" s="263"/>
      <c r="C18" s="26" t="s">
        <v>28</v>
      </c>
      <c r="D18" s="27"/>
      <c r="E18" s="26" t="s">
        <v>24</v>
      </c>
      <c r="F18" s="27"/>
      <c r="G18" s="26" t="s">
        <v>25</v>
      </c>
      <c r="H18" s="27"/>
      <c r="I18" s="26" t="s">
        <v>26</v>
      </c>
      <c r="J18" s="28"/>
      <c r="K18" s="26"/>
      <c r="L18" s="29" t="s">
        <v>27</v>
      </c>
      <c r="M18" s="160"/>
      <c r="N18" s="185">
        <f t="shared" ref="N18" si="2">J18*K18*M18</f>
        <v>0</v>
      </c>
      <c r="O18" s="31"/>
    </row>
    <row r="19" spans="1:15" ht="16" customHeight="1" x14ac:dyDescent="0.3">
      <c r="A19" s="262" t="s">
        <v>34</v>
      </c>
      <c r="B19" s="263" t="s">
        <v>35</v>
      </c>
      <c r="C19" s="26" t="s">
        <v>23</v>
      </c>
      <c r="D19" s="27"/>
      <c r="E19" s="26" t="s">
        <v>24</v>
      </c>
      <c r="F19" s="27"/>
      <c r="G19" s="26" t="s">
        <v>25</v>
      </c>
      <c r="H19" s="27"/>
      <c r="I19" s="26" t="s">
        <v>26</v>
      </c>
      <c r="J19" s="28"/>
      <c r="K19" s="26"/>
      <c r="L19" s="29" t="s">
        <v>27</v>
      </c>
      <c r="M19" s="160"/>
      <c r="N19" s="185">
        <f>J19*K19*M19</f>
        <v>0</v>
      </c>
      <c r="O19" s="31"/>
    </row>
    <row r="20" spans="1:15" ht="16" customHeight="1" x14ac:dyDescent="0.3">
      <c r="A20" s="262"/>
      <c r="B20" s="263"/>
      <c r="C20" s="26" t="s">
        <v>28</v>
      </c>
      <c r="D20" s="27"/>
      <c r="E20" s="26" t="s">
        <v>24</v>
      </c>
      <c r="F20" s="27"/>
      <c r="G20" s="26" t="s">
        <v>25</v>
      </c>
      <c r="H20" s="27"/>
      <c r="I20" s="26" t="s">
        <v>26</v>
      </c>
      <c r="J20" s="28"/>
      <c r="K20" s="26"/>
      <c r="L20" s="29" t="s">
        <v>27</v>
      </c>
      <c r="M20" s="160"/>
      <c r="N20" s="185">
        <f t="shared" ref="N20:N32" si="3">J20*K20*M20</f>
        <v>0</v>
      </c>
      <c r="O20" s="31"/>
    </row>
    <row r="21" spans="1:15" ht="16" customHeight="1" x14ac:dyDescent="0.3">
      <c r="A21" s="262" t="s">
        <v>36</v>
      </c>
      <c r="B21" s="32" t="s">
        <v>37</v>
      </c>
      <c r="C21" s="275" t="s">
        <v>38</v>
      </c>
      <c r="D21" s="275"/>
      <c r="E21" s="275"/>
      <c r="F21" s="275"/>
      <c r="G21" s="275"/>
      <c r="H21" s="275"/>
      <c r="I21" s="275"/>
      <c r="J21" s="27"/>
      <c r="K21" s="27"/>
      <c r="L21" s="33" t="s">
        <v>39</v>
      </c>
      <c r="M21" s="160"/>
      <c r="N21" s="185">
        <f t="shared" si="3"/>
        <v>0</v>
      </c>
      <c r="O21" s="143" t="s">
        <v>183</v>
      </c>
    </row>
    <row r="22" spans="1:15" ht="16" customHeight="1" x14ac:dyDescent="0.3">
      <c r="A22" s="262"/>
      <c r="B22" s="32" t="s">
        <v>40</v>
      </c>
      <c r="C22" s="276" t="s">
        <v>41</v>
      </c>
      <c r="D22" s="276"/>
      <c r="E22" s="276"/>
      <c r="F22" s="276"/>
      <c r="G22" s="276"/>
      <c r="H22" s="276"/>
      <c r="I22" s="276"/>
      <c r="J22" s="27"/>
      <c r="K22" s="27"/>
      <c r="L22" s="33" t="s">
        <v>42</v>
      </c>
      <c r="M22" s="160"/>
      <c r="N22" s="185">
        <f t="shared" si="3"/>
        <v>0</v>
      </c>
      <c r="O22" s="143" t="s">
        <v>184</v>
      </c>
    </row>
    <row r="23" spans="1:15" ht="16" customHeight="1" x14ac:dyDescent="0.3">
      <c r="A23" s="262"/>
      <c r="B23" s="32" t="s">
        <v>43</v>
      </c>
      <c r="C23" s="276"/>
      <c r="D23" s="276"/>
      <c r="E23" s="276"/>
      <c r="F23" s="276"/>
      <c r="G23" s="276"/>
      <c r="H23" s="276"/>
      <c r="I23" s="276"/>
      <c r="J23" s="27">
        <v>6</v>
      </c>
      <c r="K23" s="27">
        <v>1</v>
      </c>
      <c r="L23" s="144" t="s">
        <v>179</v>
      </c>
      <c r="M23" s="161">
        <v>80</v>
      </c>
      <c r="N23" s="185">
        <f t="shared" si="3"/>
        <v>480</v>
      </c>
      <c r="O23" s="34"/>
    </row>
    <row r="24" spans="1:15" ht="16" customHeight="1" x14ac:dyDescent="0.3">
      <c r="A24" s="262"/>
      <c r="B24" s="32" t="s">
        <v>45</v>
      </c>
      <c r="C24" s="276" t="s">
        <v>46</v>
      </c>
      <c r="D24" s="276"/>
      <c r="E24" s="276"/>
      <c r="F24" s="276"/>
      <c r="G24" s="276"/>
      <c r="H24" s="276"/>
      <c r="I24" s="276"/>
      <c r="J24" s="27"/>
      <c r="K24" s="27"/>
      <c r="L24" s="33" t="s">
        <v>47</v>
      </c>
      <c r="M24" s="160"/>
      <c r="N24" s="185">
        <f t="shared" si="3"/>
        <v>0</v>
      </c>
      <c r="O24" s="34"/>
    </row>
    <row r="25" spans="1:15" ht="16" customHeight="1" x14ac:dyDescent="0.3">
      <c r="A25" s="262"/>
      <c r="B25" s="35" t="s">
        <v>48</v>
      </c>
      <c r="C25" s="276" t="s">
        <v>49</v>
      </c>
      <c r="D25" s="276"/>
      <c r="E25" s="276"/>
      <c r="F25" s="276"/>
      <c r="G25" s="276"/>
      <c r="H25" s="276"/>
      <c r="I25" s="276"/>
      <c r="J25" s="27"/>
      <c r="K25" s="27"/>
      <c r="L25" s="33" t="s">
        <v>42</v>
      </c>
      <c r="M25" s="160"/>
      <c r="N25" s="185">
        <f t="shared" si="3"/>
        <v>0</v>
      </c>
      <c r="O25" s="34"/>
    </row>
    <row r="26" spans="1:15" ht="16" customHeight="1" x14ac:dyDescent="0.3">
      <c r="A26" s="262"/>
      <c r="B26" s="35" t="s">
        <v>50</v>
      </c>
      <c r="C26" s="276" t="s">
        <v>51</v>
      </c>
      <c r="D26" s="276"/>
      <c r="E26" s="276"/>
      <c r="F26" s="276"/>
      <c r="G26" s="276"/>
      <c r="H26" s="276"/>
      <c r="I26" s="276"/>
      <c r="J26" s="27"/>
      <c r="K26" s="27"/>
      <c r="L26" s="33"/>
      <c r="M26" s="160"/>
      <c r="N26" s="185">
        <f t="shared" si="3"/>
        <v>0</v>
      </c>
      <c r="O26" s="34"/>
    </row>
    <row r="27" spans="1:15" ht="16" customHeight="1" x14ac:dyDescent="0.3">
      <c r="A27" s="262" t="s">
        <v>52</v>
      </c>
      <c r="B27" s="32" t="s">
        <v>53</v>
      </c>
      <c r="C27" s="275" t="s">
        <v>38</v>
      </c>
      <c r="D27" s="275"/>
      <c r="E27" s="275"/>
      <c r="F27" s="275"/>
      <c r="G27" s="275"/>
      <c r="H27" s="275"/>
      <c r="I27" s="275"/>
      <c r="J27" s="27"/>
      <c r="K27" s="27"/>
      <c r="L27" s="33" t="s">
        <v>39</v>
      </c>
      <c r="M27" s="160"/>
      <c r="N27" s="185">
        <f t="shared" si="3"/>
        <v>0</v>
      </c>
      <c r="O27" s="34"/>
    </row>
    <row r="28" spans="1:15" ht="16" customHeight="1" x14ac:dyDescent="0.3">
      <c r="A28" s="262"/>
      <c r="B28" s="32" t="s">
        <v>40</v>
      </c>
      <c r="C28" s="276" t="s">
        <v>41</v>
      </c>
      <c r="D28" s="276"/>
      <c r="E28" s="276"/>
      <c r="F28" s="276"/>
      <c r="G28" s="276"/>
      <c r="H28" s="276"/>
      <c r="I28" s="276"/>
      <c r="J28" s="27"/>
      <c r="K28" s="27"/>
      <c r="L28" s="33" t="s">
        <v>42</v>
      </c>
      <c r="M28" s="160"/>
      <c r="N28" s="185">
        <f t="shared" si="3"/>
        <v>0</v>
      </c>
      <c r="O28" s="34"/>
    </row>
    <row r="29" spans="1:15" ht="16" customHeight="1" x14ac:dyDescent="0.3">
      <c r="A29" s="262"/>
      <c r="B29" s="32" t="s">
        <v>43</v>
      </c>
      <c r="C29" s="276"/>
      <c r="D29" s="276"/>
      <c r="E29" s="276"/>
      <c r="F29" s="276"/>
      <c r="G29" s="276"/>
      <c r="H29" s="276"/>
      <c r="I29" s="276"/>
      <c r="J29" s="27"/>
      <c r="K29" s="27"/>
      <c r="L29" s="33" t="s">
        <v>44</v>
      </c>
      <c r="M29" s="160"/>
      <c r="N29" s="185">
        <f t="shared" si="3"/>
        <v>0</v>
      </c>
      <c r="O29" s="34"/>
    </row>
    <row r="30" spans="1:15" ht="16" customHeight="1" x14ac:dyDescent="0.3">
      <c r="A30" s="262"/>
      <c r="B30" s="32" t="s">
        <v>45</v>
      </c>
      <c r="C30" s="276" t="s">
        <v>54</v>
      </c>
      <c r="D30" s="276"/>
      <c r="E30" s="276"/>
      <c r="F30" s="276"/>
      <c r="G30" s="276"/>
      <c r="H30" s="276"/>
      <c r="I30" s="276"/>
      <c r="J30" s="27"/>
      <c r="K30" s="27"/>
      <c r="L30" s="33" t="s">
        <v>47</v>
      </c>
      <c r="M30" s="160"/>
      <c r="N30" s="185">
        <f t="shared" si="3"/>
        <v>0</v>
      </c>
      <c r="O30" s="34"/>
    </row>
    <row r="31" spans="1:15" ht="16" customHeight="1" x14ac:dyDescent="0.3">
      <c r="A31" s="262"/>
      <c r="B31" s="35" t="s">
        <v>48</v>
      </c>
      <c r="C31" s="276" t="s">
        <v>49</v>
      </c>
      <c r="D31" s="276"/>
      <c r="E31" s="276"/>
      <c r="F31" s="276"/>
      <c r="G31" s="276"/>
      <c r="H31" s="276"/>
      <c r="I31" s="276"/>
      <c r="J31" s="27"/>
      <c r="K31" s="27"/>
      <c r="L31" s="33" t="s">
        <v>42</v>
      </c>
      <c r="M31" s="160"/>
      <c r="N31" s="185">
        <f t="shared" si="3"/>
        <v>0</v>
      </c>
      <c r="O31" s="34"/>
    </row>
    <row r="32" spans="1:15" ht="16" customHeight="1" x14ac:dyDescent="0.3">
      <c r="A32" s="274"/>
      <c r="B32" s="36" t="s">
        <v>50</v>
      </c>
      <c r="C32" s="277" t="s">
        <v>51</v>
      </c>
      <c r="D32" s="277"/>
      <c r="E32" s="277"/>
      <c r="F32" s="277"/>
      <c r="G32" s="277"/>
      <c r="H32" s="277"/>
      <c r="I32" s="277"/>
      <c r="J32" s="37"/>
      <c r="K32" s="37"/>
      <c r="L32" s="33" t="s">
        <v>39</v>
      </c>
      <c r="M32" s="162"/>
      <c r="N32" s="185">
        <f t="shared" si="3"/>
        <v>0</v>
      </c>
      <c r="O32" s="38" t="s">
        <v>185</v>
      </c>
    </row>
    <row r="33" spans="1:15" ht="16" customHeight="1" thickBot="1" x14ac:dyDescent="0.35">
      <c r="A33" s="39" t="s">
        <v>55</v>
      </c>
      <c r="B33" s="40"/>
      <c r="C33" s="40"/>
      <c r="D33" s="40"/>
      <c r="E33" s="40"/>
      <c r="F33" s="40"/>
      <c r="G33" s="40"/>
      <c r="H33" s="40"/>
      <c r="I33" s="40"/>
      <c r="J33" s="41"/>
      <c r="K33" s="41"/>
      <c r="L33" s="41"/>
      <c r="M33" s="42"/>
      <c r="N33" s="156">
        <f>SUM(N10:N32)</f>
        <v>5430</v>
      </c>
      <c r="O33" s="43"/>
    </row>
    <row r="34" spans="1:15" ht="16" customHeight="1" x14ac:dyDescent="0.3">
      <c r="A34" s="44" t="s">
        <v>12</v>
      </c>
      <c r="B34" s="182" t="s">
        <v>10</v>
      </c>
      <c r="C34" s="291" t="s">
        <v>13</v>
      </c>
      <c r="D34" s="292"/>
      <c r="E34" s="292"/>
      <c r="F34" s="292"/>
      <c r="G34" s="292"/>
      <c r="H34" s="292"/>
      <c r="I34" s="292"/>
      <c r="J34" s="182" t="s">
        <v>56</v>
      </c>
      <c r="K34" s="182" t="s">
        <v>57</v>
      </c>
      <c r="L34" s="46" t="s">
        <v>16</v>
      </c>
      <c r="M34" s="47" t="s">
        <v>17</v>
      </c>
      <c r="N34" s="148" t="s">
        <v>58</v>
      </c>
      <c r="O34" s="48" t="s">
        <v>19</v>
      </c>
    </row>
    <row r="35" spans="1:15" ht="16" customHeight="1" x14ac:dyDescent="0.3">
      <c r="A35" s="49" t="s">
        <v>59</v>
      </c>
      <c r="B35" s="50" t="s">
        <v>60</v>
      </c>
      <c r="C35" s="50"/>
      <c r="D35" s="50"/>
      <c r="E35" s="50"/>
      <c r="F35" s="50"/>
      <c r="G35" s="50"/>
      <c r="H35" s="50"/>
      <c r="I35" s="50"/>
      <c r="J35" s="51"/>
      <c r="K35" s="51"/>
      <c r="L35" s="51"/>
      <c r="M35" s="52"/>
      <c r="N35" s="149"/>
      <c r="O35" s="53"/>
    </row>
    <row r="36" spans="1:15" ht="16" customHeight="1" x14ac:dyDescent="0.3">
      <c r="A36" s="54" t="s">
        <v>61</v>
      </c>
      <c r="B36" s="179" t="s">
        <v>62</v>
      </c>
      <c r="C36" s="56"/>
      <c r="D36" s="57">
        <v>3</v>
      </c>
      <c r="E36" s="58" t="s">
        <v>24</v>
      </c>
      <c r="F36" s="57">
        <v>8</v>
      </c>
      <c r="G36" s="58" t="s">
        <v>25</v>
      </c>
      <c r="H36" s="22" t="s">
        <v>26</v>
      </c>
      <c r="I36" s="58" t="s">
        <v>63</v>
      </c>
      <c r="J36" s="59">
        <v>5</v>
      </c>
      <c r="K36" s="59">
        <v>1</v>
      </c>
      <c r="L36" s="60" t="s">
        <v>64</v>
      </c>
      <c r="M36" s="163">
        <v>300</v>
      </c>
      <c r="N36" s="185">
        <f>J36*K36*M36</f>
        <v>1500</v>
      </c>
      <c r="O36" s="145" t="s">
        <v>180</v>
      </c>
    </row>
    <row r="37" spans="1:15" ht="16" customHeight="1" x14ac:dyDescent="0.3">
      <c r="A37" s="177" t="s">
        <v>65</v>
      </c>
      <c r="B37" s="63" t="s">
        <v>62</v>
      </c>
      <c r="C37" s="64"/>
      <c r="D37" s="27">
        <v>3</v>
      </c>
      <c r="E37" s="26" t="s">
        <v>24</v>
      </c>
      <c r="F37" s="27">
        <v>9</v>
      </c>
      <c r="G37" s="26" t="s">
        <v>25</v>
      </c>
      <c r="H37" s="22" t="s">
        <v>66</v>
      </c>
      <c r="I37" s="26" t="s">
        <v>63</v>
      </c>
      <c r="J37" s="174">
        <v>24</v>
      </c>
      <c r="K37" s="174">
        <v>1</v>
      </c>
      <c r="L37" s="29" t="s">
        <v>64</v>
      </c>
      <c r="M37" s="164">
        <v>200</v>
      </c>
      <c r="N37" s="185">
        <f t="shared" ref="N37:N40" si="4">J37*K37*M37</f>
        <v>4800</v>
      </c>
      <c r="O37" s="142" t="s">
        <v>181</v>
      </c>
    </row>
    <row r="38" spans="1:15" ht="16" customHeight="1" x14ac:dyDescent="0.3">
      <c r="A38" s="177" t="s">
        <v>67</v>
      </c>
      <c r="B38" s="63" t="s">
        <v>62</v>
      </c>
      <c r="C38" s="64" t="s">
        <v>171</v>
      </c>
      <c r="D38" s="27">
        <v>3</v>
      </c>
      <c r="E38" s="26" t="s">
        <v>24</v>
      </c>
      <c r="F38" s="27">
        <v>8</v>
      </c>
      <c r="G38" s="26" t="s">
        <v>25</v>
      </c>
      <c r="H38" s="22" t="s">
        <v>26</v>
      </c>
      <c r="I38" s="26" t="s">
        <v>63</v>
      </c>
      <c r="J38" s="174"/>
      <c r="K38" s="174">
        <v>1</v>
      </c>
      <c r="L38" s="29" t="s">
        <v>64</v>
      </c>
      <c r="M38" s="158"/>
      <c r="N38" s="185">
        <f t="shared" si="4"/>
        <v>0</v>
      </c>
      <c r="O38" s="34"/>
    </row>
    <row r="39" spans="1:15" ht="16" customHeight="1" x14ac:dyDescent="0.3">
      <c r="A39" s="177" t="s">
        <v>68</v>
      </c>
      <c r="B39" s="63" t="s">
        <v>62</v>
      </c>
      <c r="C39" s="64"/>
      <c r="D39" s="27"/>
      <c r="E39" s="26" t="s">
        <v>24</v>
      </c>
      <c r="F39" s="27"/>
      <c r="G39" s="26" t="s">
        <v>25</v>
      </c>
      <c r="H39" s="22"/>
      <c r="I39" s="26" t="s">
        <v>63</v>
      </c>
      <c r="J39" s="174"/>
      <c r="K39" s="174">
        <v>1</v>
      </c>
      <c r="L39" s="29" t="s">
        <v>64</v>
      </c>
      <c r="M39" s="157"/>
      <c r="N39" s="185">
        <f t="shared" si="4"/>
        <v>0</v>
      </c>
      <c r="O39" s="34" t="s">
        <v>202</v>
      </c>
    </row>
    <row r="40" spans="1:15" ht="16" customHeight="1" x14ac:dyDescent="0.3">
      <c r="A40" s="181" t="s">
        <v>69</v>
      </c>
      <c r="B40" s="180" t="s">
        <v>62</v>
      </c>
      <c r="C40" s="68"/>
      <c r="D40" s="69">
        <v>3</v>
      </c>
      <c r="E40" s="70" t="s">
        <v>24</v>
      </c>
      <c r="F40" s="71">
        <v>8</v>
      </c>
      <c r="G40" s="70" t="s">
        <v>25</v>
      </c>
      <c r="H40" s="22" t="s">
        <v>26</v>
      </c>
      <c r="I40" s="70" t="s">
        <v>63</v>
      </c>
      <c r="J40" s="72"/>
      <c r="K40" s="72">
        <v>1</v>
      </c>
      <c r="L40" s="73" t="s">
        <v>64</v>
      </c>
      <c r="M40" s="165"/>
      <c r="N40" s="185">
        <f t="shared" si="4"/>
        <v>0</v>
      </c>
      <c r="O40" s="74" t="s">
        <v>188</v>
      </c>
    </row>
    <row r="41" spans="1:15" ht="16" customHeight="1" thickBot="1" x14ac:dyDescent="0.35">
      <c r="A41" s="75" t="s">
        <v>55</v>
      </c>
      <c r="B41" s="76"/>
      <c r="C41" s="76"/>
      <c r="D41" s="76"/>
      <c r="E41" s="76"/>
      <c r="F41" s="76"/>
      <c r="G41" s="76"/>
      <c r="H41" s="76"/>
      <c r="I41" s="76"/>
      <c r="J41" s="77"/>
      <c r="K41" s="77"/>
      <c r="L41" s="77"/>
      <c r="M41" s="78"/>
      <c r="N41" s="156">
        <f>SUM(N36:N40)</f>
        <v>6300</v>
      </c>
      <c r="O41" s="79"/>
    </row>
    <row r="42" spans="1:15" ht="16" customHeight="1" x14ac:dyDescent="0.3">
      <c r="A42" s="80" t="s">
        <v>12</v>
      </c>
      <c r="B42" s="172" t="s">
        <v>10</v>
      </c>
      <c r="C42" s="293" t="s">
        <v>13</v>
      </c>
      <c r="D42" s="267"/>
      <c r="E42" s="267"/>
      <c r="F42" s="267"/>
      <c r="G42" s="267"/>
      <c r="H42" s="267"/>
      <c r="I42" s="267"/>
      <c r="J42" s="172" t="s">
        <v>56</v>
      </c>
      <c r="K42" s="172" t="s">
        <v>70</v>
      </c>
      <c r="L42" s="173" t="s">
        <v>16</v>
      </c>
      <c r="M42" s="83" t="s">
        <v>17</v>
      </c>
      <c r="N42" s="151" t="s">
        <v>58</v>
      </c>
      <c r="O42" s="84" t="s">
        <v>19</v>
      </c>
    </row>
    <row r="43" spans="1:15" ht="16" customHeight="1" x14ac:dyDescent="0.3">
      <c r="A43" s="85" t="s">
        <v>71</v>
      </c>
      <c r="B43" s="86" t="s">
        <v>72</v>
      </c>
      <c r="C43" s="86"/>
      <c r="D43" s="86"/>
      <c r="E43" s="86"/>
      <c r="F43" s="86"/>
      <c r="G43" s="86"/>
      <c r="H43" s="86"/>
      <c r="I43" s="86"/>
      <c r="J43" s="87"/>
      <c r="K43" s="87"/>
      <c r="L43" s="87"/>
      <c r="M43" s="88"/>
      <c r="N43" s="152"/>
      <c r="O43" s="89"/>
    </row>
    <row r="44" spans="1:15" ht="16" customHeight="1" x14ac:dyDescent="0.3">
      <c r="A44" s="278" t="s">
        <v>73</v>
      </c>
      <c r="B44" s="280" t="s">
        <v>74</v>
      </c>
      <c r="C44" s="282" t="s">
        <v>75</v>
      </c>
      <c r="D44" s="283"/>
      <c r="E44" s="283"/>
      <c r="F44" s="283"/>
      <c r="G44" s="283"/>
      <c r="H44" s="283"/>
      <c r="I44" s="284"/>
      <c r="J44" s="90">
        <v>2</v>
      </c>
      <c r="K44" s="91">
        <v>1</v>
      </c>
      <c r="L44" s="92" t="s">
        <v>76</v>
      </c>
      <c r="M44" s="166">
        <v>380</v>
      </c>
      <c r="N44" s="185">
        <f>J44*K44*M44</f>
        <v>760</v>
      </c>
      <c r="O44" s="93" t="s">
        <v>77</v>
      </c>
    </row>
    <row r="45" spans="1:15" ht="16" customHeight="1" x14ac:dyDescent="0.3">
      <c r="A45" s="278"/>
      <c r="B45" s="280"/>
      <c r="C45" s="285" t="s">
        <v>78</v>
      </c>
      <c r="D45" s="286"/>
      <c r="E45" s="286"/>
      <c r="F45" s="286"/>
      <c r="G45" s="286"/>
      <c r="H45" s="286"/>
      <c r="I45" s="287"/>
      <c r="J45" s="174">
        <v>9</v>
      </c>
      <c r="K45" s="174">
        <v>1</v>
      </c>
      <c r="L45" s="94" t="s">
        <v>76</v>
      </c>
      <c r="M45" s="160">
        <v>260</v>
      </c>
      <c r="N45" s="185">
        <f t="shared" ref="N45:N48" si="5">J45*K45*M45</f>
        <v>2340</v>
      </c>
      <c r="O45" s="93" t="s">
        <v>77</v>
      </c>
    </row>
    <row r="46" spans="1:15" ht="16" customHeight="1" x14ac:dyDescent="0.3">
      <c r="A46" s="278"/>
      <c r="B46" s="280"/>
      <c r="C46" s="285" t="s">
        <v>79</v>
      </c>
      <c r="D46" s="286"/>
      <c r="E46" s="286"/>
      <c r="F46" s="286"/>
      <c r="G46" s="286"/>
      <c r="H46" s="286"/>
      <c r="I46" s="287"/>
      <c r="J46" s="174"/>
      <c r="K46" s="174"/>
      <c r="L46" s="94" t="s">
        <v>76</v>
      </c>
      <c r="M46" s="160"/>
      <c r="N46" s="185">
        <f t="shared" si="5"/>
        <v>0</v>
      </c>
      <c r="O46" s="34"/>
    </row>
    <row r="47" spans="1:15" ht="16" customHeight="1" x14ac:dyDescent="0.3">
      <c r="A47" s="278"/>
      <c r="B47" s="280"/>
      <c r="C47" s="285" t="s">
        <v>195</v>
      </c>
      <c r="D47" s="286"/>
      <c r="E47" s="286"/>
      <c r="F47" s="286"/>
      <c r="G47" s="286"/>
      <c r="H47" s="286"/>
      <c r="I47" s="287"/>
      <c r="J47" s="174"/>
      <c r="K47" s="174">
        <v>1</v>
      </c>
      <c r="L47" s="94" t="s">
        <v>84</v>
      </c>
      <c r="M47" s="160"/>
      <c r="N47" s="185">
        <f t="shared" si="5"/>
        <v>0</v>
      </c>
      <c r="O47" s="34" t="s">
        <v>197</v>
      </c>
    </row>
    <row r="48" spans="1:15" ht="16" customHeight="1" x14ac:dyDescent="0.3">
      <c r="A48" s="279"/>
      <c r="B48" s="281"/>
      <c r="C48" s="288" t="s">
        <v>194</v>
      </c>
      <c r="D48" s="289"/>
      <c r="E48" s="289"/>
      <c r="F48" s="289"/>
      <c r="G48" s="289"/>
      <c r="H48" s="289"/>
      <c r="I48" s="290"/>
      <c r="J48" s="95"/>
      <c r="K48" s="72">
        <v>1</v>
      </c>
      <c r="L48" s="96" t="s">
        <v>84</v>
      </c>
      <c r="M48" s="167"/>
      <c r="N48" s="185">
        <f t="shared" si="5"/>
        <v>0</v>
      </c>
      <c r="O48" s="74" t="s">
        <v>193</v>
      </c>
    </row>
    <row r="49" spans="1:15" ht="16" customHeight="1" x14ac:dyDescent="0.3">
      <c r="A49" s="278" t="s">
        <v>82</v>
      </c>
      <c r="B49" s="280" t="s">
        <v>83</v>
      </c>
      <c r="C49" s="282" t="s">
        <v>75</v>
      </c>
      <c r="D49" s="283"/>
      <c r="E49" s="283"/>
      <c r="F49" s="283"/>
      <c r="G49" s="283"/>
      <c r="H49" s="283"/>
      <c r="I49" s="284"/>
      <c r="J49" s="90"/>
      <c r="K49" s="91"/>
      <c r="L49" s="97" t="s">
        <v>84</v>
      </c>
      <c r="M49" s="166"/>
      <c r="N49" s="185">
        <f>J49*K49*M49</f>
        <v>0</v>
      </c>
      <c r="O49" s="93"/>
    </row>
    <row r="50" spans="1:15" ht="16" customHeight="1" x14ac:dyDescent="0.3">
      <c r="A50" s="278"/>
      <c r="B50" s="280"/>
      <c r="C50" s="285" t="s">
        <v>78</v>
      </c>
      <c r="D50" s="286"/>
      <c r="E50" s="286"/>
      <c r="F50" s="286"/>
      <c r="G50" s="286"/>
      <c r="H50" s="286"/>
      <c r="I50" s="287"/>
      <c r="J50" s="174"/>
      <c r="K50" s="174"/>
      <c r="L50" s="94" t="s">
        <v>84</v>
      </c>
      <c r="M50" s="160"/>
      <c r="N50" s="185">
        <f t="shared" ref="N50:N53" si="6">J50*K50*M50</f>
        <v>0</v>
      </c>
      <c r="O50" s="34"/>
    </row>
    <row r="51" spans="1:15" ht="16" customHeight="1" x14ac:dyDescent="0.3">
      <c r="A51" s="278"/>
      <c r="B51" s="280"/>
      <c r="C51" s="285" t="s">
        <v>79</v>
      </c>
      <c r="D51" s="286"/>
      <c r="E51" s="286"/>
      <c r="F51" s="286"/>
      <c r="G51" s="286"/>
      <c r="H51" s="286"/>
      <c r="I51" s="287"/>
      <c r="J51" s="174"/>
      <c r="K51" s="174"/>
      <c r="L51" s="94" t="s">
        <v>84</v>
      </c>
      <c r="M51" s="160"/>
      <c r="N51" s="185">
        <f t="shared" si="6"/>
        <v>0</v>
      </c>
      <c r="O51" s="34"/>
    </row>
    <row r="52" spans="1:15" ht="16" customHeight="1" x14ac:dyDescent="0.3">
      <c r="A52" s="278"/>
      <c r="B52" s="280"/>
      <c r="C52" s="285" t="s">
        <v>80</v>
      </c>
      <c r="D52" s="286"/>
      <c r="E52" s="286"/>
      <c r="F52" s="286"/>
      <c r="G52" s="286"/>
      <c r="H52" s="286"/>
      <c r="I52" s="287"/>
      <c r="J52" s="174"/>
      <c r="K52" s="174"/>
      <c r="L52" s="94" t="s">
        <v>84</v>
      </c>
      <c r="M52" s="160"/>
      <c r="N52" s="185">
        <f t="shared" si="6"/>
        <v>0</v>
      </c>
      <c r="O52" s="34"/>
    </row>
    <row r="53" spans="1:15" ht="16" customHeight="1" x14ac:dyDescent="0.3">
      <c r="A53" s="279"/>
      <c r="B53" s="281"/>
      <c r="C53" s="288" t="s">
        <v>81</v>
      </c>
      <c r="D53" s="289"/>
      <c r="E53" s="289"/>
      <c r="F53" s="289"/>
      <c r="G53" s="289"/>
      <c r="H53" s="289"/>
      <c r="I53" s="290"/>
      <c r="J53" s="95"/>
      <c r="K53" s="72"/>
      <c r="L53" s="98" t="s">
        <v>84</v>
      </c>
      <c r="M53" s="167"/>
      <c r="N53" s="156">
        <f t="shared" si="6"/>
        <v>0</v>
      </c>
      <c r="O53" s="74"/>
    </row>
    <row r="54" spans="1:15" ht="16" customHeight="1" x14ac:dyDescent="0.3">
      <c r="A54" s="278" t="s">
        <v>85</v>
      </c>
      <c r="B54" s="280" t="s">
        <v>86</v>
      </c>
      <c r="C54" s="282" t="s">
        <v>75</v>
      </c>
      <c r="D54" s="283"/>
      <c r="E54" s="283"/>
      <c r="F54" s="283"/>
      <c r="G54" s="283"/>
      <c r="H54" s="283"/>
      <c r="I54" s="284"/>
      <c r="J54" s="90"/>
      <c r="K54" s="91"/>
      <c r="L54" s="92" t="s">
        <v>76</v>
      </c>
      <c r="M54" s="166"/>
      <c r="N54" s="156">
        <f>J54*K54*M54</f>
        <v>0</v>
      </c>
      <c r="O54" s="93"/>
    </row>
    <row r="55" spans="1:15" ht="16" customHeight="1" x14ac:dyDescent="0.3">
      <c r="A55" s="278"/>
      <c r="B55" s="280"/>
      <c r="C55" s="285" t="s">
        <v>78</v>
      </c>
      <c r="D55" s="286"/>
      <c r="E55" s="286"/>
      <c r="F55" s="286"/>
      <c r="G55" s="286"/>
      <c r="H55" s="286"/>
      <c r="I55" s="287"/>
      <c r="J55" s="174">
        <v>5</v>
      </c>
      <c r="K55" s="174">
        <v>1</v>
      </c>
      <c r="L55" s="94" t="s">
        <v>76</v>
      </c>
      <c r="M55" s="160">
        <f>1244.3/5</f>
        <v>248.85999999999999</v>
      </c>
      <c r="N55" s="156">
        <f t="shared" ref="N55:N61" si="7">J55*K55*M55</f>
        <v>1244.3</v>
      </c>
      <c r="O55" s="34" t="s">
        <v>176</v>
      </c>
    </row>
    <row r="56" spans="1:15" ht="16" customHeight="1" x14ac:dyDescent="0.3">
      <c r="A56" s="278"/>
      <c r="B56" s="280"/>
      <c r="C56" s="285" t="s">
        <v>79</v>
      </c>
      <c r="D56" s="286"/>
      <c r="E56" s="286"/>
      <c r="F56" s="286"/>
      <c r="G56" s="286"/>
      <c r="H56" s="286"/>
      <c r="I56" s="287"/>
      <c r="J56" s="174"/>
      <c r="K56" s="174"/>
      <c r="L56" s="94" t="s">
        <v>76</v>
      </c>
      <c r="M56" s="160"/>
      <c r="N56" s="156">
        <f t="shared" si="7"/>
        <v>0</v>
      </c>
      <c r="O56" s="34"/>
    </row>
    <row r="57" spans="1:15" ht="16" customHeight="1" x14ac:dyDescent="0.3">
      <c r="A57" s="278"/>
      <c r="B57" s="280"/>
      <c r="C57" s="285" t="s">
        <v>80</v>
      </c>
      <c r="D57" s="286"/>
      <c r="E57" s="286"/>
      <c r="F57" s="286"/>
      <c r="G57" s="286"/>
      <c r="H57" s="286"/>
      <c r="I57" s="287"/>
      <c r="J57" s="174"/>
      <c r="K57" s="174"/>
      <c r="L57" s="94" t="s">
        <v>76</v>
      </c>
      <c r="M57" s="160"/>
      <c r="N57" s="156">
        <f t="shared" si="7"/>
        <v>0</v>
      </c>
      <c r="O57" s="34"/>
    </row>
    <row r="58" spans="1:15" ht="16" customHeight="1" x14ac:dyDescent="0.3">
      <c r="A58" s="279"/>
      <c r="B58" s="281"/>
      <c r="C58" s="288" t="s">
        <v>81</v>
      </c>
      <c r="D58" s="289"/>
      <c r="E58" s="289"/>
      <c r="F58" s="289"/>
      <c r="G58" s="289"/>
      <c r="H58" s="289"/>
      <c r="I58" s="290"/>
      <c r="J58" s="95"/>
      <c r="K58" s="72"/>
      <c r="L58" s="96" t="s">
        <v>76</v>
      </c>
      <c r="M58" s="167"/>
      <c r="N58" s="156">
        <f t="shared" si="7"/>
        <v>0</v>
      </c>
      <c r="O58" s="74"/>
    </row>
    <row r="59" spans="1:15" ht="16" customHeight="1" x14ac:dyDescent="0.3">
      <c r="A59" s="294" t="s">
        <v>87</v>
      </c>
      <c r="B59" s="297" t="s">
        <v>88</v>
      </c>
      <c r="C59" s="300" t="s">
        <v>89</v>
      </c>
      <c r="D59" s="300"/>
      <c r="E59" s="300"/>
      <c r="F59" s="300"/>
      <c r="G59" s="300"/>
      <c r="H59" s="99"/>
      <c r="I59" s="21" t="s">
        <v>90</v>
      </c>
      <c r="J59" s="175">
        <v>6</v>
      </c>
      <c r="K59" s="175">
        <v>1</v>
      </c>
      <c r="L59" s="92" t="s">
        <v>91</v>
      </c>
      <c r="M59" s="168">
        <f>1253/6</f>
        <v>208.83333333333334</v>
      </c>
      <c r="N59" s="156">
        <f t="shared" si="7"/>
        <v>1253</v>
      </c>
      <c r="O59" s="101" t="s">
        <v>77</v>
      </c>
    </row>
    <row r="60" spans="1:15" ht="16" customHeight="1" x14ac:dyDescent="0.3">
      <c r="A60" s="295"/>
      <c r="B60" s="298"/>
      <c r="C60" s="301" t="s">
        <v>89</v>
      </c>
      <c r="D60" s="301"/>
      <c r="E60" s="301"/>
      <c r="F60" s="301"/>
      <c r="G60" s="301"/>
      <c r="H60" s="99"/>
      <c r="I60" s="26" t="s">
        <v>90</v>
      </c>
      <c r="J60" s="174"/>
      <c r="K60" s="174"/>
      <c r="L60" s="94" t="s">
        <v>91</v>
      </c>
      <c r="M60" s="160"/>
      <c r="N60" s="156">
        <f t="shared" si="7"/>
        <v>0</v>
      </c>
      <c r="O60" s="34"/>
    </row>
    <row r="61" spans="1:15" ht="16" customHeight="1" x14ac:dyDescent="0.3">
      <c r="A61" s="296"/>
      <c r="B61" s="299"/>
      <c r="C61" s="302" t="s">
        <v>89</v>
      </c>
      <c r="D61" s="302"/>
      <c r="E61" s="302"/>
      <c r="F61" s="302"/>
      <c r="G61" s="302"/>
      <c r="H61" s="99"/>
      <c r="I61" s="102" t="s">
        <v>90</v>
      </c>
      <c r="J61" s="95"/>
      <c r="K61" s="95"/>
      <c r="L61" s="96" t="s">
        <v>91</v>
      </c>
      <c r="M61" s="103"/>
      <c r="N61" s="156">
        <f t="shared" si="7"/>
        <v>0</v>
      </c>
      <c r="O61" s="104"/>
    </row>
    <row r="62" spans="1:15" ht="16" customHeight="1" thickBot="1" x14ac:dyDescent="0.35">
      <c r="A62" s="75" t="s">
        <v>55</v>
      </c>
      <c r="B62" s="76"/>
      <c r="C62" s="76"/>
      <c r="D62" s="76"/>
      <c r="E62" s="76"/>
      <c r="F62" s="76"/>
      <c r="G62" s="76"/>
      <c r="H62" s="76"/>
      <c r="I62" s="76"/>
      <c r="J62" s="77"/>
      <c r="K62" s="77"/>
      <c r="L62" s="77"/>
      <c r="M62" s="78"/>
      <c r="N62" s="156">
        <f>SUM(N44:N61)</f>
        <v>5597.3</v>
      </c>
      <c r="O62" s="79"/>
    </row>
    <row r="63" spans="1:15" ht="16" customHeight="1" x14ac:dyDescent="0.3">
      <c r="A63" s="80" t="s">
        <v>12</v>
      </c>
      <c r="B63" s="172" t="s">
        <v>10</v>
      </c>
      <c r="C63" s="293" t="s">
        <v>13</v>
      </c>
      <c r="D63" s="267"/>
      <c r="E63" s="267"/>
      <c r="F63" s="267"/>
      <c r="G63" s="267"/>
      <c r="H63" s="267"/>
      <c r="I63" s="267"/>
      <c r="J63" s="308" t="s">
        <v>92</v>
      </c>
      <c r="K63" s="293"/>
      <c r="L63" s="173" t="s">
        <v>16</v>
      </c>
      <c r="M63" s="83" t="s">
        <v>17</v>
      </c>
      <c r="N63" s="151" t="s">
        <v>58</v>
      </c>
      <c r="O63" s="84" t="s">
        <v>19</v>
      </c>
    </row>
    <row r="64" spans="1:15" ht="16" customHeight="1" x14ac:dyDescent="0.3">
      <c r="A64" s="85" t="s">
        <v>93</v>
      </c>
      <c r="B64" s="86" t="s">
        <v>94</v>
      </c>
      <c r="C64" s="86"/>
      <c r="D64" s="86"/>
      <c r="E64" s="86"/>
      <c r="F64" s="86"/>
      <c r="G64" s="86"/>
      <c r="H64" s="86"/>
      <c r="I64" s="86"/>
      <c r="J64" s="87"/>
      <c r="K64" s="87"/>
      <c r="L64" s="87"/>
      <c r="M64" s="88"/>
      <c r="N64" s="152"/>
      <c r="O64" s="89"/>
    </row>
    <row r="65" spans="1:15" ht="16" customHeight="1" x14ac:dyDescent="0.3">
      <c r="A65" s="105" t="s">
        <v>95</v>
      </c>
      <c r="B65" s="179" t="s">
        <v>96</v>
      </c>
      <c r="C65" s="309" t="s">
        <v>97</v>
      </c>
      <c r="D65" s="310"/>
      <c r="E65" s="310"/>
      <c r="F65" s="310"/>
      <c r="G65" s="310"/>
      <c r="H65" s="310"/>
      <c r="I65" s="311"/>
      <c r="J65" s="312">
        <v>5</v>
      </c>
      <c r="K65" s="313"/>
      <c r="L65" s="97" t="s">
        <v>98</v>
      </c>
      <c r="M65" s="169">
        <v>20</v>
      </c>
      <c r="N65" s="185">
        <f>J65*M65</f>
        <v>100</v>
      </c>
      <c r="O65" s="101"/>
    </row>
    <row r="66" spans="1:15" ht="16" customHeight="1" x14ac:dyDescent="0.3">
      <c r="A66" s="106" t="s">
        <v>99</v>
      </c>
      <c r="B66" s="63" t="s">
        <v>100</v>
      </c>
      <c r="C66" s="303" t="s">
        <v>101</v>
      </c>
      <c r="D66" s="304"/>
      <c r="E66" s="304"/>
      <c r="F66" s="304"/>
      <c r="G66" s="304"/>
      <c r="H66" s="304"/>
      <c r="I66" s="305"/>
      <c r="J66" s="306"/>
      <c r="K66" s="307"/>
      <c r="L66" s="94" t="s">
        <v>64</v>
      </c>
      <c r="M66" s="160"/>
      <c r="N66" s="185">
        <f t="shared" ref="N66:N75" si="8">J66*M66</f>
        <v>0</v>
      </c>
      <c r="O66" s="34"/>
    </row>
    <row r="67" spans="1:15" ht="16" customHeight="1" x14ac:dyDescent="0.3">
      <c r="A67" s="106" t="s">
        <v>102</v>
      </c>
      <c r="B67" s="63" t="s">
        <v>103</v>
      </c>
      <c r="C67" s="303" t="s">
        <v>104</v>
      </c>
      <c r="D67" s="304"/>
      <c r="E67" s="304"/>
      <c r="F67" s="304"/>
      <c r="G67" s="304"/>
      <c r="H67" s="304"/>
      <c r="I67" s="305"/>
      <c r="J67" s="306"/>
      <c r="K67" s="307"/>
      <c r="L67" s="94" t="s">
        <v>64</v>
      </c>
      <c r="M67" s="160"/>
      <c r="N67" s="185">
        <f t="shared" si="8"/>
        <v>0</v>
      </c>
      <c r="O67" s="34"/>
    </row>
    <row r="68" spans="1:15" ht="16" customHeight="1" x14ac:dyDescent="0.3">
      <c r="A68" s="106" t="s">
        <v>105</v>
      </c>
      <c r="B68" s="63" t="s">
        <v>106</v>
      </c>
      <c r="C68" s="303" t="s">
        <v>107</v>
      </c>
      <c r="D68" s="304"/>
      <c r="E68" s="304"/>
      <c r="F68" s="304"/>
      <c r="G68" s="304"/>
      <c r="H68" s="304"/>
      <c r="I68" s="305"/>
      <c r="J68" s="306"/>
      <c r="K68" s="307"/>
      <c r="L68" s="94" t="s">
        <v>108</v>
      </c>
      <c r="M68" s="160"/>
      <c r="N68" s="185">
        <f t="shared" si="8"/>
        <v>0</v>
      </c>
      <c r="O68" s="34"/>
    </row>
    <row r="69" spans="1:15" ht="16" customHeight="1" x14ac:dyDescent="0.3">
      <c r="A69" s="106" t="s">
        <v>109</v>
      </c>
      <c r="B69" s="63" t="s">
        <v>187</v>
      </c>
      <c r="C69" s="303"/>
      <c r="D69" s="304"/>
      <c r="E69" s="304"/>
      <c r="F69" s="304"/>
      <c r="G69" s="304"/>
      <c r="H69" s="304"/>
      <c r="I69" s="305"/>
      <c r="J69" s="306"/>
      <c r="K69" s="307"/>
      <c r="L69" s="94" t="s">
        <v>191</v>
      </c>
      <c r="M69" s="160"/>
      <c r="N69" s="185">
        <f t="shared" si="8"/>
        <v>0</v>
      </c>
      <c r="O69" s="34"/>
    </row>
    <row r="70" spans="1:15" ht="16" customHeight="1" x14ac:dyDescent="0.3">
      <c r="A70" s="106" t="s">
        <v>110</v>
      </c>
      <c r="B70" s="63" t="s">
        <v>189</v>
      </c>
      <c r="C70" s="303"/>
      <c r="D70" s="304"/>
      <c r="E70" s="304"/>
      <c r="F70" s="304"/>
      <c r="G70" s="304"/>
      <c r="H70" s="304"/>
      <c r="I70" s="305"/>
      <c r="J70" s="306"/>
      <c r="K70" s="307"/>
      <c r="L70" s="94" t="s">
        <v>190</v>
      </c>
      <c r="M70" s="160"/>
      <c r="N70" s="185">
        <f t="shared" si="8"/>
        <v>0</v>
      </c>
      <c r="O70" s="34"/>
    </row>
    <row r="71" spans="1:15" ht="16" customHeight="1" x14ac:dyDescent="0.3">
      <c r="A71" s="106" t="s">
        <v>112</v>
      </c>
      <c r="B71" s="63" t="s">
        <v>192</v>
      </c>
      <c r="C71" s="303"/>
      <c r="D71" s="304"/>
      <c r="E71" s="304"/>
      <c r="F71" s="304"/>
      <c r="G71" s="304"/>
      <c r="H71" s="304"/>
      <c r="I71" s="305"/>
      <c r="J71" s="306"/>
      <c r="K71" s="307"/>
      <c r="L71" s="94" t="s">
        <v>203</v>
      </c>
      <c r="M71" s="160"/>
      <c r="N71" s="185">
        <f t="shared" si="8"/>
        <v>0</v>
      </c>
      <c r="O71" s="34"/>
    </row>
    <row r="72" spans="1:15" ht="16" customHeight="1" x14ac:dyDescent="0.3">
      <c r="A72" s="106" t="s">
        <v>113</v>
      </c>
      <c r="B72" s="63" t="s">
        <v>198</v>
      </c>
      <c r="C72" s="303"/>
      <c r="D72" s="304"/>
      <c r="E72" s="304"/>
      <c r="F72" s="304"/>
      <c r="G72" s="304"/>
      <c r="H72" s="304"/>
      <c r="I72" s="305"/>
      <c r="J72" s="306"/>
      <c r="K72" s="307"/>
      <c r="L72" s="94" t="s">
        <v>191</v>
      </c>
      <c r="M72" s="160"/>
      <c r="N72" s="185">
        <f t="shared" si="8"/>
        <v>0</v>
      </c>
      <c r="O72" s="34"/>
    </row>
    <row r="73" spans="1:15" ht="16" customHeight="1" x14ac:dyDescent="0.3">
      <c r="A73" s="106" t="s">
        <v>115</v>
      </c>
      <c r="B73" s="63" t="s">
        <v>116</v>
      </c>
      <c r="C73" s="303"/>
      <c r="D73" s="304"/>
      <c r="E73" s="304"/>
      <c r="F73" s="304"/>
      <c r="G73" s="304"/>
      <c r="H73" s="304"/>
      <c r="I73" s="305"/>
      <c r="J73" s="306"/>
      <c r="K73" s="307"/>
      <c r="L73" s="94" t="s">
        <v>114</v>
      </c>
      <c r="M73" s="160"/>
      <c r="N73" s="185">
        <f t="shared" si="8"/>
        <v>0</v>
      </c>
      <c r="O73" s="34"/>
    </row>
    <row r="74" spans="1:15" ht="16" customHeight="1" x14ac:dyDescent="0.3">
      <c r="A74" s="106" t="s">
        <v>117</v>
      </c>
      <c r="B74" s="63" t="s">
        <v>118</v>
      </c>
      <c r="C74" s="303"/>
      <c r="D74" s="304"/>
      <c r="E74" s="304"/>
      <c r="F74" s="304"/>
      <c r="G74" s="304"/>
      <c r="H74" s="304"/>
      <c r="I74" s="305"/>
      <c r="J74" s="306"/>
      <c r="K74" s="307"/>
      <c r="L74" s="94" t="s">
        <v>111</v>
      </c>
      <c r="M74" s="160"/>
      <c r="N74" s="185">
        <f t="shared" si="8"/>
        <v>0</v>
      </c>
      <c r="O74" s="34"/>
    </row>
    <row r="75" spans="1:15" ht="16" customHeight="1" x14ac:dyDescent="0.3">
      <c r="A75" s="107" t="s">
        <v>119</v>
      </c>
      <c r="B75" s="108" t="s">
        <v>120</v>
      </c>
      <c r="C75" s="314"/>
      <c r="D75" s="315"/>
      <c r="E75" s="315"/>
      <c r="F75" s="315"/>
      <c r="G75" s="315"/>
      <c r="H75" s="315"/>
      <c r="I75" s="316"/>
      <c r="J75" s="317"/>
      <c r="K75" s="318"/>
      <c r="L75" s="96" t="s">
        <v>121</v>
      </c>
      <c r="M75" s="170"/>
      <c r="N75" s="185">
        <f t="shared" si="8"/>
        <v>0</v>
      </c>
      <c r="O75" s="104"/>
    </row>
    <row r="76" spans="1:15" ht="16" customHeight="1" thickBot="1" x14ac:dyDescent="0.35">
      <c r="A76" s="75" t="s">
        <v>55</v>
      </c>
      <c r="B76" s="76"/>
      <c r="C76" s="76"/>
      <c r="D76" s="76"/>
      <c r="E76" s="76"/>
      <c r="F76" s="76"/>
      <c r="G76" s="76"/>
      <c r="H76" s="76"/>
      <c r="I76" s="76"/>
      <c r="J76" s="77"/>
      <c r="K76" s="77"/>
      <c r="L76" s="77"/>
      <c r="M76" s="78"/>
      <c r="N76" s="156">
        <f>SUM(N65:N75)</f>
        <v>100</v>
      </c>
      <c r="O76" s="79"/>
    </row>
    <row r="77" spans="1:15" ht="16" customHeight="1" x14ac:dyDescent="0.3">
      <c r="A77" s="80" t="s">
        <v>12</v>
      </c>
      <c r="B77" s="172" t="s">
        <v>10</v>
      </c>
      <c r="C77" s="293" t="s">
        <v>13</v>
      </c>
      <c r="D77" s="267"/>
      <c r="E77" s="267"/>
      <c r="F77" s="267"/>
      <c r="G77" s="267"/>
      <c r="H77" s="267"/>
      <c r="I77" s="267"/>
      <c r="J77" s="172" t="s">
        <v>56</v>
      </c>
      <c r="K77" s="172" t="s">
        <v>122</v>
      </c>
      <c r="L77" s="173" t="s">
        <v>16</v>
      </c>
      <c r="M77" s="83" t="s">
        <v>17</v>
      </c>
      <c r="N77" s="151" t="s">
        <v>58</v>
      </c>
      <c r="O77" s="84" t="s">
        <v>19</v>
      </c>
    </row>
    <row r="78" spans="1:15" ht="16" customHeight="1" x14ac:dyDescent="0.3">
      <c r="A78" s="49" t="s">
        <v>123</v>
      </c>
      <c r="B78" s="50" t="s">
        <v>124</v>
      </c>
      <c r="C78" s="50"/>
      <c r="D78" s="50"/>
      <c r="E78" s="50"/>
      <c r="F78" s="50"/>
      <c r="G78" s="50"/>
      <c r="H78" s="50"/>
      <c r="I78" s="50"/>
      <c r="J78" s="51"/>
      <c r="K78" s="51"/>
      <c r="L78" s="51"/>
      <c r="M78" s="52"/>
      <c r="N78" s="149"/>
      <c r="O78" s="53"/>
    </row>
    <row r="79" spans="1:15" ht="16" customHeight="1" x14ac:dyDescent="0.3">
      <c r="A79" s="54" t="s">
        <v>125</v>
      </c>
      <c r="B79" s="109" t="s">
        <v>126</v>
      </c>
      <c r="C79" s="319"/>
      <c r="D79" s="320"/>
      <c r="E79" s="320"/>
      <c r="F79" s="320"/>
      <c r="G79" s="320"/>
      <c r="H79" s="320"/>
      <c r="I79" s="321"/>
      <c r="J79" s="59">
        <v>1</v>
      </c>
      <c r="K79" s="59">
        <v>1</v>
      </c>
      <c r="L79" s="60" t="s">
        <v>44</v>
      </c>
      <c r="M79" s="169">
        <v>500</v>
      </c>
      <c r="N79" s="185">
        <f>J79*K79*M79</f>
        <v>500</v>
      </c>
      <c r="O79" s="61" t="s">
        <v>77</v>
      </c>
    </row>
    <row r="80" spans="1:15" ht="16" customHeight="1" x14ac:dyDescent="0.3">
      <c r="A80" s="177" t="s">
        <v>127</v>
      </c>
      <c r="B80" s="110" t="s">
        <v>128</v>
      </c>
      <c r="C80" s="306"/>
      <c r="D80" s="328"/>
      <c r="E80" s="328"/>
      <c r="F80" s="328"/>
      <c r="G80" s="328"/>
      <c r="H80" s="328"/>
      <c r="I80" s="307"/>
      <c r="J80" s="174"/>
      <c r="K80" s="174"/>
      <c r="L80" s="29" t="s">
        <v>44</v>
      </c>
      <c r="M80" s="160"/>
      <c r="N80" s="185">
        <f t="shared" ref="N80:N82" si="9">J80*K80*M80</f>
        <v>0</v>
      </c>
      <c r="O80" s="34"/>
    </row>
    <row r="81" spans="1:15" ht="16" customHeight="1" x14ac:dyDescent="0.3">
      <c r="A81" s="177" t="s">
        <v>129</v>
      </c>
      <c r="B81" s="110" t="s">
        <v>130</v>
      </c>
      <c r="C81" s="306"/>
      <c r="D81" s="328"/>
      <c r="E81" s="328"/>
      <c r="F81" s="328"/>
      <c r="G81" s="328"/>
      <c r="H81" s="328"/>
      <c r="I81" s="307"/>
      <c r="J81" s="174"/>
      <c r="K81" s="174"/>
      <c r="L81" s="29" t="s">
        <v>44</v>
      </c>
      <c r="M81" s="160"/>
      <c r="N81" s="185">
        <f t="shared" si="9"/>
        <v>0</v>
      </c>
      <c r="O81" s="34"/>
    </row>
    <row r="82" spans="1:15" ht="16" customHeight="1" x14ac:dyDescent="0.3">
      <c r="A82" s="178" t="s">
        <v>131</v>
      </c>
      <c r="B82" s="112" t="s">
        <v>132</v>
      </c>
      <c r="C82" s="317"/>
      <c r="D82" s="329"/>
      <c r="E82" s="329"/>
      <c r="F82" s="329"/>
      <c r="G82" s="329"/>
      <c r="H82" s="329"/>
      <c r="I82" s="318"/>
      <c r="J82" s="95">
        <v>0.25</v>
      </c>
      <c r="K82" s="95">
        <v>2</v>
      </c>
      <c r="L82" s="113" t="s">
        <v>44</v>
      </c>
      <c r="M82" s="170">
        <v>500</v>
      </c>
      <c r="N82" s="185">
        <f t="shared" si="9"/>
        <v>250</v>
      </c>
      <c r="O82" s="104"/>
    </row>
    <row r="83" spans="1:15" ht="16" customHeight="1" x14ac:dyDescent="0.3">
      <c r="A83" s="85" t="s">
        <v>55</v>
      </c>
      <c r="B83" s="86"/>
      <c r="C83" s="86"/>
      <c r="D83" s="86"/>
      <c r="E83" s="86"/>
      <c r="F83" s="86"/>
      <c r="G83" s="86"/>
      <c r="H83" s="86"/>
      <c r="I83" s="86"/>
      <c r="J83" s="87"/>
      <c r="K83" s="87"/>
      <c r="L83" s="87"/>
      <c r="M83" s="88"/>
      <c r="N83" s="156">
        <f>SUM(N79:N82)</f>
        <v>750</v>
      </c>
      <c r="O83" s="89"/>
    </row>
    <row r="84" spans="1:15" ht="16" customHeight="1" thickBot="1" x14ac:dyDescent="0.35">
      <c r="A84" s="114" t="s">
        <v>133</v>
      </c>
      <c r="B84" s="115"/>
      <c r="C84" s="115"/>
      <c r="D84" s="115"/>
      <c r="E84" s="115"/>
      <c r="F84" s="115"/>
      <c r="G84" s="115"/>
      <c r="H84" s="115"/>
      <c r="I84" s="115"/>
      <c r="J84" s="116"/>
      <c r="K84" s="116"/>
      <c r="L84" s="116"/>
      <c r="M84" s="117"/>
      <c r="N84" s="154">
        <f>SUM(N33,N41,N62,N76,N83)</f>
        <v>18177.3</v>
      </c>
      <c r="O84" s="118"/>
    </row>
    <row r="85" spans="1:15" ht="16" customHeight="1" x14ac:dyDescent="0.3">
      <c r="A85" s="80" t="s">
        <v>12</v>
      </c>
      <c r="B85" s="172" t="s">
        <v>10</v>
      </c>
      <c r="C85" s="293" t="s">
        <v>13</v>
      </c>
      <c r="D85" s="267"/>
      <c r="E85" s="267"/>
      <c r="F85" s="267"/>
      <c r="G85" s="267"/>
      <c r="H85" s="267"/>
      <c r="I85" s="267"/>
      <c r="J85" s="308" t="s">
        <v>92</v>
      </c>
      <c r="K85" s="293"/>
      <c r="L85" s="173" t="s">
        <v>16</v>
      </c>
      <c r="M85" s="83" t="s">
        <v>17</v>
      </c>
      <c r="N85" s="151" t="s">
        <v>58</v>
      </c>
      <c r="O85" s="84" t="s">
        <v>19</v>
      </c>
    </row>
    <row r="86" spans="1:15" ht="16" customHeight="1" x14ac:dyDescent="0.3">
      <c r="A86" s="119" t="s">
        <v>134</v>
      </c>
      <c r="B86" s="50" t="s">
        <v>135</v>
      </c>
      <c r="C86" s="50"/>
      <c r="D86" s="50"/>
      <c r="E86" s="50"/>
      <c r="F86" s="50"/>
      <c r="G86" s="50"/>
      <c r="H86" s="50"/>
      <c r="I86" s="50"/>
      <c r="J86" s="51"/>
      <c r="K86" s="51"/>
      <c r="L86" s="51"/>
      <c r="M86" s="52"/>
      <c r="N86" s="149"/>
      <c r="O86" s="53"/>
    </row>
    <row r="87" spans="1:15" ht="16" customHeight="1" x14ac:dyDescent="0.3">
      <c r="A87" s="120" t="s">
        <v>136</v>
      </c>
      <c r="B87" s="121" t="s">
        <v>135</v>
      </c>
      <c r="C87" s="322" t="s">
        <v>137</v>
      </c>
      <c r="D87" s="323"/>
      <c r="E87" s="323"/>
      <c r="F87" s="323"/>
      <c r="G87" s="323"/>
      <c r="H87" s="323"/>
      <c r="I87" s="324"/>
      <c r="J87" s="330">
        <f>N84</f>
        <v>18177.3</v>
      </c>
      <c r="K87" s="331"/>
      <c r="L87" s="122"/>
      <c r="M87" s="123">
        <v>0.08</v>
      </c>
      <c r="N87" s="153">
        <f>J87*M87</f>
        <v>1454.184</v>
      </c>
      <c r="O87" s="124"/>
    </row>
    <row r="88" spans="1:15" ht="16" customHeight="1" thickBot="1" x14ac:dyDescent="0.35">
      <c r="A88" s="125" t="s">
        <v>55</v>
      </c>
      <c r="B88" s="126"/>
      <c r="C88" s="126"/>
      <c r="D88" s="126"/>
      <c r="E88" s="126"/>
      <c r="F88" s="126"/>
      <c r="G88" s="126"/>
      <c r="H88" s="126"/>
      <c r="I88" s="126"/>
      <c r="J88" s="127"/>
      <c r="K88" s="127"/>
      <c r="L88" s="127"/>
      <c r="M88" s="128"/>
      <c r="N88" s="155">
        <f>SUM(N87:N87)</f>
        <v>1454.184</v>
      </c>
      <c r="O88" s="129"/>
    </row>
    <row r="89" spans="1:15" ht="16" customHeight="1" x14ac:dyDescent="0.3">
      <c r="A89" s="80" t="s">
        <v>12</v>
      </c>
      <c r="B89" s="172" t="s">
        <v>10</v>
      </c>
      <c r="C89" s="293" t="s">
        <v>13</v>
      </c>
      <c r="D89" s="267"/>
      <c r="E89" s="267"/>
      <c r="F89" s="267"/>
      <c r="G89" s="267"/>
      <c r="H89" s="267"/>
      <c r="I89" s="267"/>
      <c r="J89" s="172" t="s">
        <v>56</v>
      </c>
      <c r="K89" s="172" t="s">
        <v>122</v>
      </c>
      <c r="L89" s="173" t="s">
        <v>16</v>
      </c>
      <c r="M89" s="83" t="s">
        <v>17</v>
      </c>
      <c r="N89" s="151" t="s">
        <v>58</v>
      </c>
      <c r="O89" s="84" t="s">
        <v>19</v>
      </c>
    </row>
    <row r="90" spans="1:15" ht="16" customHeight="1" x14ac:dyDescent="0.3">
      <c r="A90" s="119" t="s">
        <v>138</v>
      </c>
      <c r="B90" s="50" t="s">
        <v>139</v>
      </c>
      <c r="C90" s="50"/>
      <c r="D90" s="50"/>
      <c r="E90" s="50"/>
      <c r="F90" s="50"/>
      <c r="G90" s="50"/>
      <c r="H90" s="50"/>
      <c r="I90" s="50"/>
      <c r="J90" s="51"/>
      <c r="K90" s="51"/>
      <c r="L90" s="51"/>
      <c r="M90" s="52"/>
      <c r="N90" s="149"/>
      <c r="O90" s="53"/>
    </row>
    <row r="91" spans="1:15" ht="16" customHeight="1" x14ac:dyDescent="0.3">
      <c r="A91" s="120" t="s">
        <v>140</v>
      </c>
      <c r="B91" s="121" t="s">
        <v>141</v>
      </c>
      <c r="C91" s="322" t="s">
        <v>142</v>
      </c>
      <c r="D91" s="323"/>
      <c r="E91" s="323"/>
      <c r="F91" s="323"/>
      <c r="G91" s="323"/>
      <c r="H91" s="323"/>
      <c r="I91" s="324"/>
      <c r="J91" s="130"/>
      <c r="K91" s="130"/>
      <c r="L91" s="122" t="s">
        <v>44</v>
      </c>
      <c r="M91" s="131">
        <v>2400</v>
      </c>
      <c r="N91" s="186">
        <f>J91*K91*M91</f>
        <v>0</v>
      </c>
      <c r="O91" s="124"/>
    </row>
    <row r="92" spans="1:15" ht="16" customHeight="1" thickBot="1" x14ac:dyDescent="0.35">
      <c r="A92" s="125" t="s">
        <v>55</v>
      </c>
      <c r="B92" s="126"/>
      <c r="C92" s="126"/>
      <c r="D92" s="126"/>
      <c r="E92" s="126"/>
      <c r="F92" s="126"/>
      <c r="G92" s="126"/>
      <c r="H92" s="126"/>
      <c r="I92" s="126"/>
      <c r="J92" s="127"/>
      <c r="K92" s="127"/>
      <c r="L92" s="127"/>
      <c r="M92" s="128"/>
      <c r="N92" s="155">
        <f>SUM(N91:N91)</f>
        <v>0</v>
      </c>
      <c r="O92" s="129"/>
    </row>
    <row r="93" spans="1:15" ht="16" customHeight="1" x14ac:dyDescent="0.3">
      <c r="A93" s="80" t="s">
        <v>12</v>
      </c>
      <c r="B93" s="172" t="s">
        <v>10</v>
      </c>
      <c r="C93" s="308" t="s">
        <v>13</v>
      </c>
      <c r="D93" s="325"/>
      <c r="E93" s="325"/>
      <c r="F93" s="325"/>
      <c r="G93" s="293"/>
      <c r="H93" s="172" t="s">
        <v>143</v>
      </c>
      <c r="I93" s="172" t="s">
        <v>144</v>
      </c>
      <c r="J93" s="308" t="s">
        <v>56</v>
      </c>
      <c r="K93" s="293"/>
      <c r="L93" s="173" t="s">
        <v>16</v>
      </c>
      <c r="M93" s="83" t="s">
        <v>17</v>
      </c>
      <c r="N93" s="151" t="s">
        <v>58</v>
      </c>
      <c r="O93" s="84" t="s">
        <v>19</v>
      </c>
    </row>
    <row r="94" spans="1:15" ht="16" customHeight="1" x14ac:dyDescent="0.3">
      <c r="A94" s="49" t="s">
        <v>145</v>
      </c>
      <c r="B94" s="50" t="s">
        <v>146</v>
      </c>
      <c r="C94" s="50"/>
      <c r="D94" s="50"/>
      <c r="E94" s="50"/>
      <c r="F94" s="50"/>
      <c r="G94" s="50"/>
      <c r="H94" s="50"/>
      <c r="I94" s="50"/>
      <c r="J94" s="51"/>
      <c r="K94" s="51"/>
      <c r="L94" s="51"/>
      <c r="M94" s="52"/>
      <c r="N94" s="149"/>
      <c r="O94" s="53"/>
    </row>
    <row r="95" spans="1:15" ht="16" customHeight="1" x14ac:dyDescent="0.3">
      <c r="A95" s="176" t="s">
        <v>147</v>
      </c>
      <c r="B95" s="133" t="s">
        <v>148</v>
      </c>
      <c r="C95" s="326" t="s">
        <v>149</v>
      </c>
      <c r="D95" s="326"/>
      <c r="E95" s="326"/>
      <c r="F95" s="326"/>
      <c r="G95" s="326"/>
      <c r="H95" s="99"/>
      <c r="I95" s="99"/>
      <c r="J95" s="327">
        <v>3</v>
      </c>
      <c r="K95" s="327"/>
      <c r="L95" s="24" t="s">
        <v>150</v>
      </c>
      <c r="M95" s="171">
        <f>5690/3</f>
        <v>1896.6666666666667</v>
      </c>
      <c r="N95" s="187">
        <f>J95*M95</f>
        <v>5690</v>
      </c>
      <c r="O95" s="101"/>
    </row>
    <row r="96" spans="1:15" ht="16" customHeight="1" x14ac:dyDescent="0.3">
      <c r="A96" s="177" t="s">
        <v>151</v>
      </c>
      <c r="B96" s="110" t="s">
        <v>201</v>
      </c>
      <c r="C96" s="301" t="s">
        <v>149</v>
      </c>
      <c r="D96" s="301"/>
      <c r="E96" s="301"/>
      <c r="F96" s="301"/>
      <c r="G96" s="301"/>
      <c r="H96" s="64"/>
      <c r="I96" s="64"/>
      <c r="J96" s="336"/>
      <c r="K96" s="336"/>
      <c r="L96" s="29" t="s">
        <v>150</v>
      </c>
      <c r="M96" s="160"/>
      <c r="N96" s="188">
        <f t="shared" ref="N96:N98" si="10">J96*M96</f>
        <v>0</v>
      </c>
      <c r="O96" s="34"/>
    </row>
    <row r="97" spans="1:15" ht="16" customHeight="1" x14ac:dyDescent="0.3">
      <c r="A97" s="177" t="s">
        <v>152</v>
      </c>
      <c r="B97" s="110" t="s">
        <v>153</v>
      </c>
      <c r="C97" s="301" t="s">
        <v>149</v>
      </c>
      <c r="D97" s="301"/>
      <c r="E97" s="301"/>
      <c r="F97" s="301"/>
      <c r="G97" s="301"/>
      <c r="H97" s="64"/>
      <c r="I97" s="64"/>
      <c r="J97" s="336"/>
      <c r="K97" s="336"/>
      <c r="L97" s="29" t="s">
        <v>150</v>
      </c>
      <c r="M97" s="30"/>
      <c r="N97" s="147">
        <f t="shared" si="10"/>
        <v>0</v>
      </c>
      <c r="O97" s="34"/>
    </row>
    <row r="98" spans="1:15" ht="16" customHeight="1" x14ac:dyDescent="0.3">
      <c r="A98" s="177" t="s">
        <v>154</v>
      </c>
      <c r="B98" s="110" t="s">
        <v>155</v>
      </c>
      <c r="C98" s="301" t="s">
        <v>149</v>
      </c>
      <c r="D98" s="301"/>
      <c r="E98" s="301"/>
      <c r="F98" s="301"/>
      <c r="G98" s="301"/>
      <c r="H98" s="64"/>
      <c r="I98" s="64"/>
      <c r="J98" s="336"/>
      <c r="K98" s="336"/>
      <c r="L98" s="29" t="s">
        <v>150</v>
      </c>
      <c r="M98" s="30"/>
      <c r="N98" s="147">
        <f t="shared" si="10"/>
        <v>0</v>
      </c>
      <c r="O98" s="34"/>
    </row>
    <row r="99" spans="1:15" ht="16" customHeight="1" x14ac:dyDescent="0.3">
      <c r="A99" s="181"/>
      <c r="B99" s="134" t="s">
        <v>135</v>
      </c>
      <c r="C99" s="332" t="s">
        <v>156</v>
      </c>
      <c r="D99" s="332"/>
      <c r="E99" s="332"/>
      <c r="F99" s="332"/>
      <c r="G99" s="332"/>
      <c r="H99" s="332"/>
      <c r="I99" s="332"/>
      <c r="J99" s="332"/>
      <c r="K99" s="332"/>
      <c r="L99" s="332"/>
      <c r="M99" s="135">
        <v>0.03</v>
      </c>
      <c r="N99" s="150">
        <f>SUM(N95:N96,N98)*M99</f>
        <v>170.7</v>
      </c>
      <c r="O99" s="74"/>
    </row>
    <row r="100" spans="1:15" ht="16" customHeight="1" thickBot="1" x14ac:dyDescent="0.35">
      <c r="A100" s="125" t="s">
        <v>55</v>
      </c>
      <c r="B100" s="126"/>
      <c r="C100" s="126"/>
      <c r="D100" s="126"/>
      <c r="E100" s="126"/>
      <c r="F100" s="126"/>
      <c r="G100" s="126"/>
      <c r="H100" s="126"/>
      <c r="I100" s="126"/>
      <c r="J100" s="127"/>
      <c r="K100" s="127"/>
      <c r="L100" s="127"/>
      <c r="M100" s="128"/>
      <c r="N100" s="155">
        <f>SUM(N95:N99)</f>
        <v>5860.7</v>
      </c>
      <c r="O100" s="129"/>
    </row>
    <row r="101" spans="1:15" ht="16" customHeight="1" x14ac:dyDescent="0.3">
      <c r="A101" s="80" t="s">
        <v>12</v>
      </c>
      <c r="B101" s="172" t="s">
        <v>10</v>
      </c>
      <c r="C101" s="293" t="s">
        <v>13</v>
      </c>
      <c r="D101" s="267"/>
      <c r="E101" s="267"/>
      <c r="F101" s="267"/>
      <c r="G101" s="267"/>
      <c r="H101" s="267"/>
      <c r="I101" s="267"/>
      <c r="J101" s="308" t="s">
        <v>92</v>
      </c>
      <c r="K101" s="293"/>
      <c r="L101" s="173" t="s">
        <v>16</v>
      </c>
      <c r="M101" s="83" t="s">
        <v>17</v>
      </c>
      <c r="N101" s="151" t="s">
        <v>58</v>
      </c>
      <c r="O101" s="84" t="s">
        <v>19</v>
      </c>
    </row>
    <row r="102" spans="1:15" ht="16" customHeight="1" x14ac:dyDescent="0.3">
      <c r="A102" s="119" t="s">
        <v>157</v>
      </c>
      <c r="B102" s="50" t="s">
        <v>158</v>
      </c>
      <c r="C102" s="50"/>
      <c r="D102" s="50"/>
      <c r="E102" s="50"/>
      <c r="F102" s="50"/>
      <c r="G102" s="50"/>
      <c r="H102" s="50"/>
      <c r="I102" s="50"/>
      <c r="J102" s="51"/>
      <c r="K102" s="51"/>
      <c r="L102" s="51"/>
      <c r="M102" s="52"/>
      <c r="N102" s="149"/>
      <c r="O102" s="53"/>
    </row>
    <row r="103" spans="1:15" ht="16" customHeight="1" x14ac:dyDescent="0.3">
      <c r="A103" s="120" t="s">
        <v>159</v>
      </c>
      <c r="B103" s="121" t="s">
        <v>158</v>
      </c>
      <c r="C103" s="333"/>
      <c r="D103" s="334"/>
      <c r="E103" s="334"/>
      <c r="F103" s="334"/>
      <c r="G103" s="334"/>
      <c r="H103" s="334"/>
      <c r="I103" s="335"/>
      <c r="J103" s="330">
        <f>SUM(N84,N88,N92,N100)</f>
        <v>25492.184000000001</v>
      </c>
      <c r="K103" s="331"/>
      <c r="L103" s="122"/>
      <c r="M103" s="123">
        <v>0.06</v>
      </c>
      <c r="N103" s="153">
        <f>J103*M103</f>
        <v>1529.5310400000001</v>
      </c>
      <c r="O103" s="124"/>
    </row>
    <row r="104" spans="1:15" ht="16" customHeight="1" x14ac:dyDescent="0.3">
      <c r="A104" s="114" t="s">
        <v>55</v>
      </c>
      <c r="B104" s="115"/>
      <c r="C104" s="115"/>
      <c r="D104" s="115"/>
      <c r="E104" s="115"/>
      <c r="F104" s="115"/>
      <c r="G104" s="115"/>
      <c r="H104" s="115"/>
      <c r="I104" s="115"/>
      <c r="J104" s="116"/>
      <c r="K104" s="116"/>
      <c r="L104" s="116"/>
      <c r="M104" s="117"/>
      <c r="N104" s="154">
        <f>SUM(N103,J103)</f>
        <v>27021.715040000003</v>
      </c>
      <c r="O104" s="118"/>
    </row>
    <row r="105" spans="1:15" ht="16" customHeight="1" thickBot="1" x14ac:dyDescent="0.35">
      <c r="A105" s="39"/>
      <c r="B105" s="40" t="s">
        <v>160</v>
      </c>
      <c r="C105" s="40"/>
      <c r="D105" s="40"/>
      <c r="E105" s="40"/>
      <c r="F105" s="40"/>
      <c r="G105" s="40"/>
      <c r="H105" s="40"/>
      <c r="I105" s="40"/>
      <c r="J105" s="41"/>
      <c r="K105" s="41"/>
      <c r="L105" s="41"/>
      <c r="M105" s="136"/>
      <c r="N105" s="137"/>
      <c r="O105" s="138"/>
    </row>
    <row r="106" spans="1:15" ht="15" customHeight="1" x14ac:dyDescent="0.3"/>
    <row r="107" spans="1:15" ht="15" customHeight="1" x14ac:dyDescent="0.3"/>
    <row r="108" spans="1:15" ht="15" customHeight="1" x14ac:dyDescent="0.3"/>
    <row r="109" spans="1:15" ht="15" customHeight="1" x14ac:dyDescent="0.3"/>
    <row r="110" spans="1:15" ht="15" customHeight="1" x14ac:dyDescent="0.3"/>
    <row r="111" spans="1:15" ht="15" customHeight="1" x14ac:dyDescent="0.3"/>
    <row r="112" spans="1:15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spans="1:5" ht="15" customHeight="1" x14ac:dyDescent="0.3">
      <c r="A129" s="139"/>
      <c r="B129" s="139"/>
      <c r="C129" s="139"/>
      <c r="D129" s="140"/>
      <c r="E129" s="141"/>
    </row>
    <row r="130" spans="1:5" ht="15" customHeight="1" x14ac:dyDescent="0.3">
      <c r="A130" s="139" t="s">
        <v>66</v>
      </c>
      <c r="B130" s="139" t="s">
        <v>161</v>
      </c>
      <c r="C130" s="139" t="s">
        <v>162</v>
      </c>
      <c r="D130" s="140" t="s">
        <v>163</v>
      </c>
      <c r="E130" s="141" t="s">
        <v>164</v>
      </c>
    </row>
    <row r="131" spans="1:5" ht="15" customHeight="1" x14ac:dyDescent="0.3">
      <c r="A131" s="139" t="s">
        <v>26</v>
      </c>
      <c r="B131" s="139" t="s">
        <v>165</v>
      </c>
      <c r="C131" s="139" t="s">
        <v>166</v>
      </c>
      <c r="D131" s="140" t="s">
        <v>167</v>
      </c>
      <c r="E131" s="141" t="s">
        <v>168</v>
      </c>
    </row>
    <row r="132" spans="1:5" ht="15" customHeight="1" x14ac:dyDescent="0.3">
      <c r="A132" s="139"/>
      <c r="B132" s="139" t="s">
        <v>169</v>
      </c>
      <c r="C132" s="139" t="s">
        <v>170</v>
      </c>
      <c r="D132" s="140"/>
      <c r="E132" s="141" t="s">
        <v>171</v>
      </c>
    </row>
    <row r="133" spans="1:5" ht="15" customHeight="1" x14ac:dyDescent="0.3">
      <c r="A133" s="139">
        <v>1</v>
      </c>
      <c r="B133" s="139"/>
    </row>
    <row r="134" spans="1:5" ht="15" customHeight="1" x14ac:dyDescent="0.3">
      <c r="A134" s="139">
        <f>A133+1</f>
        <v>2</v>
      </c>
      <c r="B134" s="139"/>
    </row>
    <row r="135" spans="1:5" ht="15" customHeight="1" x14ac:dyDescent="0.3">
      <c r="A135" s="139">
        <f t="shared" ref="A135:A163" si="11">A134+1</f>
        <v>3</v>
      </c>
      <c r="B135" s="139"/>
    </row>
    <row r="136" spans="1:5" ht="15" customHeight="1" x14ac:dyDescent="0.3">
      <c r="A136" s="139">
        <f t="shared" si="11"/>
        <v>4</v>
      </c>
      <c r="B136" s="139"/>
    </row>
    <row r="137" spans="1:5" ht="15" customHeight="1" x14ac:dyDescent="0.3">
      <c r="A137" s="139">
        <f t="shared" si="11"/>
        <v>5</v>
      </c>
      <c r="B137" s="139"/>
    </row>
    <row r="138" spans="1:5" ht="15" customHeight="1" x14ac:dyDescent="0.3">
      <c r="A138" s="139">
        <f t="shared" si="11"/>
        <v>6</v>
      </c>
      <c r="B138" s="139"/>
    </row>
    <row r="139" spans="1:5" ht="15" customHeight="1" x14ac:dyDescent="0.3">
      <c r="A139" s="139">
        <f t="shared" si="11"/>
        <v>7</v>
      </c>
      <c r="B139" s="139"/>
    </row>
    <row r="140" spans="1:5" ht="15" customHeight="1" x14ac:dyDescent="0.3">
      <c r="A140" s="139">
        <f t="shared" si="11"/>
        <v>8</v>
      </c>
      <c r="B140" s="139"/>
    </row>
    <row r="141" spans="1:5" ht="15" customHeight="1" x14ac:dyDescent="0.3">
      <c r="A141" s="139">
        <f t="shared" si="11"/>
        <v>9</v>
      </c>
      <c r="B141" s="139"/>
    </row>
    <row r="142" spans="1:5" ht="15" customHeight="1" x14ac:dyDescent="0.3">
      <c r="A142" s="139">
        <f t="shared" si="11"/>
        <v>10</v>
      </c>
      <c r="B142" s="139"/>
    </row>
    <row r="143" spans="1:5" ht="15" customHeight="1" x14ac:dyDescent="0.3">
      <c r="A143" s="139">
        <f t="shared" si="11"/>
        <v>11</v>
      </c>
      <c r="B143" s="139"/>
    </row>
    <row r="144" spans="1:5" ht="15" customHeight="1" x14ac:dyDescent="0.3">
      <c r="A144" s="139">
        <f t="shared" si="11"/>
        <v>12</v>
      </c>
      <c r="B144" s="139"/>
    </row>
    <row r="145" spans="1:2" ht="15" customHeight="1" x14ac:dyDescent="0.3">
      <c r="A145" s="139">
        <f t="shared" si="11"/>
        <v>13</v>
      </c>
      <c r="B145" s="139"/>
    </row>
    <row r="146" spans="1:2" ht="15" customHeight="1" x14ac:dyDescent="0.3">
      <c r="A146" s="139">
        <f t="shared" si="11"/>
        <v>14</v>
      </c>
      <c r="B146" s="139"/>
    </row>
    <row r="147" spans="1:2" ht="15" customHeight="1" x14ac:dyDescent="0.3">
      <c r="A147" s="139">
        <f t="shared" si="11"/>
        <v>15</v>
      </c>
      <c r="B147" s="139"/>
    </row>
    <row r="148" spans="1:2" ht="15" customHeight="1" x14ac:dyDescent="0.3">
      <c r="A148" s="139">
        <f t="shared" si="11"/>
        <v>16</v>
      </c>
      <c r="B148" s="139"/>
    </row>
    <row r="149" spans="1:2" ht="15" customHeight="1" x14ac:dyDescent="0.3">
      <c r="A149" s="139">
        <f t="shared" si="11"/>
        <v>17</v>
      </c>
      <c r="B149" s="139"/>
    </row>
    <row r="150" spans="1:2" ht="15" customHeight="1" x14ac:dyDescent="0.3">
      <c r="A150" s="139">
        <f t="shared" si="11"/>
        <v>18</v>
      </c>
      <c r="B150" s="139"/>
    </row>
    <row r="151" spans="1:2" ht="15" customHeight="1" x14ac:dyDescent="0.3">
      <c r="A151" s="139">
        <f t="shared" si="11"/>
        <v>19</v>
      </c>
      <c r="B151" s="139"/>
    </row>
    <row r="152" spans="1:2" ht="15" customHeight="1" x14ac:dyDescent="0.3">
      <c r="A152" s="139">
        <f t="shared" si="11"/>
        <v>20</v>
      </c>
      <c r="B152" s="139"/>
    </row>
    <row r="153" spans="1:2" ht="15" customHeight="1" x14ac:dyDescent="0.3">
      <c r="A153" s="139">
        <f t="shared" si="11"/>
        <v>21</v>
      </c>
      <c r="B153" s="139"/>
    </row>
    <row r="154" spans="1:2" ht="15" customHeight="1" x14ac:dyDescent="0.3">
      <c r="A154" s="139">
        <f t="shared" si="11"/>
        <v>22</v>
      </c>
      <c r="B154" s="139"/>
    </row>
    <row r="155" spans="1:2" ht="15" customHeight="1" x14ac:dyDescent="0.3">
      <c r="A155" s="139">
        <f t="shared" si="11"/>
        <v>23</v>
      </c>
      <c r="B155" s="139"/>
    </row>
    <row r="156" spans="1:2" ht="15" customHeight="1" x14ac:dyDescent="0.3">
      <c r="A156" s="139">
        <f t="shared" si="11"/>
        <v>24</v>
      </c>
      <c r="B156" s="139"/>
    </row>
    <row r="157" spans="1:2" ht="15" customHeight="1" x14ac:dyDescent="0.3">
      <c r="A157" s="139">
        <f t="shared" si="11"/>
        <v>25</v>
      </c>
      <c r="B157" s="139"/>
    </row>
    <row r="158" spans="1:2" ht="15" customHeight="1" x14ac:dyDescent="0.3">
      <c r="A158" s="139">
        <f t="shared" si="11"/>
        <v>26</v>
      </c>
      <c r="B158" s="139"/>
    </row>
    <row r="159" spans="1:2" ht="15" customHeight="1" x14ac:dyDescent="0.3">
      <c r="A159" s="139">
        <f t="shared" si="11"/>
        <v>27</v>
      </c>
      <c r="B159" s="139"/>
    </row>
    <row r="160" spans="1:2" ht="15" customHeight="1" x14ac:dyDescent="0.3">
      <c r="A160" s="139">
        <f t="shared" si="11"/>
        <v>28</v>
      </c>
      <c r="B160" s="139"/>
    </row>
    <row r="161" spans="1:2" ht="15" customHeight="1" x14ac:dyDescent="0.3">
      <c r="A161" s="139">
        <f t="shared" si="11"/>
        <v>29</v>
      </c>
      <c r="B161" s="139"/>
    </row>
    <row r="162" spans="1:2" ht="15" customHeight="1" x14ac:dyDescent="0.3">
      <c r="A162" s="139">
        <f t="shared" si="11"/>
        <v>30</v>
      </c>
      <c r="B162" s="139"/>
    </row>
    <row r="163" spans="1:2" ht="15" customHeight="1" x14ac:dyDescent="0.3">
      <c r="A163" s="139">
        <f t="shared" si="11"/>
        <v>31</v>
      </c>
      <c r="B163" s="139"/>
    </row>
    <row r="164" spans="1:2" ht="15" customHeight="1" x14ac:dyDescent="0.3"/>
    <row r="165" spans="1:2" ht="15" customHeight="1" x14ac:dyDescent="0.3"/>
    <row r="166" spans="1:2" ht="15" customHeight="1" x14ac:dyDescent="0.3"/>
    <row r="167" spans="1:2" ht="15" customHeight="1" x14ac:dyDescent="0.3"/>
    <row r="168" spans="1:2" ht="15" customHeight="1" x14ac:dyDescent="0.3"/>
    <row r="169" spans="1:2" ht="15" customHeight="1" x14ac:dyDescent="0.3"/>
    <row r="170" spans="1:2" ht="15" customHeight="1" x14ac:dyDescent="0.3"/>
    <row r="171" spans="1:2" ht="15" customHeight="1" x14ac:dyDescent="0.3"/>
    <row r="172" spans="1:2" ht="15" customHeight="1" x14ac:dyDescent="0.3"/>
    <row r="173" spans="1:2" ht="15" customHeight="1" x14ac:dyDescent="0.3"/>
    <row r="174" spans="1:2" ht="15" customHeight="1" x14ac:dyDescent="0.3"/>
    <row r="175" spans="1:2" ht="15" customHeight="1" x14ac:dyDescent="0.3"/>
    <row r="176" spans="1:2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</sheetData>
  <mergeCells count="119">
    <mergeCell ref="C99:L99"/>
    <mergeCell ref="C101:I101"/>
    <mergeCell ref="J101:K101"/>
    <mergeCell ref="C103:I103"/>
    <mergeCell ref="J103:K103"/>
    <mergeCell ref="C96:G96"/>
    <mergeCell ref="J96:K96"/>
    <mergeCell ref="C97:G97"/>
    <mergeCell ref="J97:K97"/>
    <mergeCell ref="C98:G98"/>
    <mergeCell ref="J98:K98"/>
    <mergeCell ref="C89:I89"/>
    <mergeCell ref="C91:I91"/>
    <mergeCell ref="C93:G93"/>
    <mergeCell ref="J93:K93"/>
    <mergeCell ref="C95:G95"/>
    <mergeCell ref="J95:K95"/>
    <mergeCell ref="C80:I80"/>
    <mergeCell ref="C81:I81"/>
    <mergeCell ref="C82:I82"/>
    <mergeCell ref="C85:I85"/>
    <mergeCell ref="J85:K85"/>
    <mergeCell ref="C87:I87"/>
    <mergeCell ref="J87:K87"/>
    <mergeCell ref="C74:I74"/>
    <mergeCell ref="J74:K74"/>
    <mergeCell ref="C75:I75"/>
    <mergeCell ref="J75:K75"/>
    <mergeCell ref="C77:I77"/>
    <mergeCell ref="C79:I79"/>
    <mergeCell ref="C71:I71"/>
    <mergeCell ref="J71:K71"/>
    <mergeCell ref="C72:I72"/>
    <mergeCell ref="J72:K72"/>
    <mergeCell ref="C73:I73"/>
    <mergeCell ref="J73:K73"/>
    <mergeCell ref="C68:I68"/>
    <mergeCell ref="J68:K68"/>
    <mergeCell ref="C69:I69"/>
    <mergeCell ref="J69:K69"/>
    <mergeCell ref="C70:I70"/>
    <mergeCell ref="J70:K70"/>
    <mergeCell ref="J63:K63"/>
    <mergeCell ref="C65:I65"/>
    <mergeCell ref="J65:K65"/>
    <mergeCell ref="C66:I66"/>
    <mergeCell ref="J66:K66"/>
    <mergeCell ref="C67:I67"/>
    <mergeCell ref="J67:K67"/>
    <mergeCell ref="A59:A61"/>
    <mergeCell ref="B59:B61"/>
    <mergeCell ref="C59:G59"/>
    <mergeCell ref="C60:G60"/>
    <mergeCell ref="C61:G61"/>
    <mergeCell ref="C63:I63"/>
    <mergeCell ref="A54:A58"/>
    <mergeCell ref="B54:B58"/>
    <mergeCell ref="C54:I54"/>
    <mergeCell ref="C55:I55"/>
    <mergeCell ref="C56:I56"/>
    <mergeCell ref="C57:I57"/>
    <mergeCell ref="C58:I58"/>
    <mergeCell ref="A49:A53"/>
    <mergeCell ref="B49:B53"/>
    <mergeCell ref="C49:I49"/>
    <mergeCell ref="C50:I50"/>
    <mergeCell ref="C51:I51"/>
    <mergeCell ref="C52:I52"/>
    <mergeCell ref="C53:I53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27:A32"/>
    <mergeCell ref="C27:I27"/>
    <mergeCell ref="C28:I28"/>
    <mergeCell ref="C29:I29"/>
    <mergeCell ref="C30:I30"/>
    <mergeCell ref="C31:I31"/>
    <mergeCell ref="C32:I32"/>
    <mergeCell ref="A21:A26"/>
    <mergeCell ref="C21:I21"/>
    <mergeCell ref="C22:I22"/>
    <mergeCell ref="C23:I23"/>
    <mergeCell ref="C24:I24"/>
    <mergeCell ref="C25:I25"/>
    <mergeCell ref="C26:I26"/>
    <mergeCell ref="A4:B4"/>
    <mergeCell ref="C4:E4"/>
    <mergeCell ref="L4:M4"/>
    <mergeCell ref="N4:O4"/>
    <mergeCell ref="A15:A16"/>
    <mergeCell ref="B15:B16"/>
    <mergeCell ref="A17:A18"/>
    <mergeCell ref="B17:B18"/>
    <mergeCell ref="A19:A20"/>
    <mergeCell ref="B19:B20"/>
    <mergeCell ref="B6:O6"/>
    <mergeCell ref="A7:L7"/>
    <mergeCell ref="M7:O7"/>
    <mergeCell ref="C8:I8"/>
    <mergeCell ref="A10:A14"/>
    <mergeCell ref="B10:B14"/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</mergeCells>
  <phoneticPr fontId="18" type="noConversion"/>
  <dataValidations count="7">
    <dataValidation type="list" allowBlank="1" showInputMessage="1" showErrorMessage="1" sqref="H59:H61">
      <formula1>$B$130:$B$132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C36:C40">
      <formula1>$E$129:$E$132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9"/>
  <sheetViews>
    <sheetView topLeftCell="A43" zoomScale="110" zoomScaleNormal="110" workbookViewId="0">
      <selection activeCell="M56" sqref="M56"/>
    </sheetView>
  </sheetViews>
  <sheetFormatPr defaultColWidth="9.1640625" defaultRowHeight="12" x14ac:dyDescent="0.3"/>
  <cols>
    <col min="1" max="1" width="4.75" style="10" customWidth="1"/>
    <col min="2" max="2" width="19.6640625" style="10" customWidth="1"/>
    <col min="3" max="3" width="14.75" style="10" customWidth="1"/>
    <col min="4" max="9" width="4.25" style="10" customWidth="1"/>
    <col min="10" max="11" width="5.25" style="9" customWidth="1"/>
    <col min="12" max="12" width="5.75" style="9" customWidth="1"/>
    <col min="13" max="13" width="8.6640625" style="10" customWidth="1"/>
    <col min="14" max="14" width="10.75" style="10" customWidth="1"/>
    <col min="15" max="15" width="40.75" style="10" customWidth="1"/>
    <col min="16" max="16384" width="9.1640625" style="10"/>
  </cols>
  <sheetData>
    <row r="1" spans="1:15" s="1" customFormat="1" ht="42.75" customHeight="1" x14ac:dyDescent="0.3">
      <c r="A1" s="254"/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pans="1:15" s="5" customFormat="1" ht="15" customHeight="1" x14ac:dyDescent="0.3">
      <c r="A2" s="255" t="s">
        <v>0</v>
      </c>
      <c r="B2" s="255"/>
      <c r="C2" s="256" t="s">
        <v>172</v>
      </c>
      <c r="D2" s="256"/>
      <c r="E2" s="256"/>
      <c r="F2" s="2" t="s">
        <v>1</v>
      </c>
      <c r="G2" s="3"/>
      <c r="H2" s="3"/>
      <c r="I2" s="257" t="s">
        <v>173</v>
      </c>
      <c r="J2" s="257"/>
      <c r="K2" s="4"/>
      <c r="L2" s="258" t="s">
        <v>2</v>
      </c>
      <c r="M2" s="258"/>
      <c r="N2" s="259" t="s">
        <v>177</v>
      </c>
      <c r="O2" s="260"/>
    </row>
    <row r="3" spans="1:15" s="5" customFormat="1" ht="15" customHeight="1" x14ac:dyDescent="0.3">
      <c r="A3" s="255" t="s">
        <v>3</v>
      </c>
      <c r="B3" s="255"/>
      <c r="C3" s="256" t="s">
        <v>174</v>
      </c>
      <c r="D3" s="256"/>
      <c r="E3" s="256"/>
      <c r="F3" s="2" t="s">
        <v>4</v>
      </c>
      <c r="G3" s="3"/>
      <c r="H3" s="3"/>
      <c r="I3" s="257" t="s">
        <v>205</v>
      </c>
      <c r="J3" s="257"/>
      <c r="K3" s="4"/>
      <c r="L3" s="258" t="s">
        <v>5</v>
      </c>
      <c r="M3" s="258"/>
      <c r="N3" s="259" t="s">
        <v>178</v>
      </c>
      <c r="O3" s="260"/>
    </row>
    <row r="4" spans="1:15" s="5" customFormat="1" ht="15" customHeight="1" x14ac:dyDescent="0.3">
      <c r="A4" s="255" t="s">
        <v>6</v>
      </c>
      <c r="B4" s="255"/>
      <c r="C4" s="256" t="s">
        <v>175</v>
      </c>
      <c r="D4" s="256"/>
      <c r="E4" s="256"/>
      <c r="F4" s="6"/>
      <c r="G4" s="3"/>
      <c r="H4" s="7"/>
      <c r="I4" s="7"/>
      <c r="J4" s="7"/>
      <c r="K4" s="7"/>
      <c r="L4" s="258" t="s">
        <v>7</v>
      </c>
      <c r="M4" s="258"/>
      <c r="N4" s="261">
        <v>43479</v>
      </c>
      <c r="O4" s="260"/>
    </row>
    <row r="5" spans="1:15" ht="10" customHeight="1" thickBot="1" x14ac:dyDescent="0.35">
      <c r="A5" s="8"/>
      <c r="B5" s="8"/>
      <c r="C5" s="8"/>
      <c r="D5" s="8"/>
      <c r="E5" s="8"/>
      <c r="F5" s="8"/>
      <c r="G5" s="8"/>
      <c r="H5" s="8"/>
      <c r="I5" s="8"/>
      <c r="M5" s="8"/>
      <c r="N5" s="8"/>
      <c r="O5" s="8"/>
    </row>
    <row r="6" spans="1:15" ht="48" customHeight="1" thickTop="1" thickBot="1" x14ac:dyDescent="0.35">
      <c r="A6" s="11" t="s">
        <v>8</v>
      </c>
      <c r="B6" s="264" t="s">
        <v>9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5"/>
    </row>
    <row r="7" spans="1:15" ht="16" customHeight="1" x14ac:dyDescent="0.3">
      <c r="A7" s="266" t="s">
        <v>10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 t="s">
        <v>11</v>
      </c>
      <c r="N7" s="267"/>
      <c r="O7" s="268"/>
    </row>
    <row r="8" spans="1:15" ht="16" customHeight="1" x14ac:dyDescent="0.3">
      <c r="A8" s="12" t="s">
        <v>12</v>
      </c>
      <c r="B8" s="183" t="s">
        <v>10</v>
      </c>
      <c r="C8" s="269" t="s">
        <v>13</v>
      </c>
      <c r="D8" s="270"/>
      <c r="E8" s="270"/>
      <c r="F8" s="270"/>
      <c r="G8" s="270"/>
      <c r="H8" s="270"/>
      <c r="I8" s="270"/>
      <c r="J8" s="183" t="s">
        <v>14</v>
      </c>
      <c r="K8" s="183" t="s">
        <v>15</v>
      </c>
      <c r="L8" s="183" t="s">
        <v>16</v>
      </c>
      <c r="M8" s="183" t="s">
        <v>17</v>
      </c>
      <c r="N8" s="183" t="s">
        <v>18</v>
      </c>
      <c r="O8" s="14" t="s">
        <v>19</v>
      </c>
    </row>
    <row r="9" spans="1:15" s="20" customFormat="1" ht="16" customHeight="1" thickBot="1" x14ac:dyDescent="0.35">
      <c r="A9" s="15" t="s">
        <v>20</v>
      </c>
      <c r="B9" s="16" t="s">
        <v>21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</row>
    <row r="10" spans="1:15" ht="16" customHeight="1" thickTop="1" x14ac:dyDescent="0.3">
      <c r="A10" s="271" t="s">
        <v>22</v>
      </c>
      <c r="B10" s="272" t="s">
        <v>182</v>
      </c>
      <c r="C10" s="21" t="s">
        <v>23</v>
      </c>
      <c r="D10" s="22">
        <v>3</v>
      </c>
      <c r="E10" s="21" t="s">
        <v>24</v>
      </c>
      <c r="F10" s="22">
        <v>8</v>
      </c>
      <c r="G10" s="21" t="s">
        <v>25</v>
      </c>
      <c r="H10" s="22">
        <v>1</v>
      </c>
      <c r="I10" s="21" t="s">
        <v>26</v>
      </c>
      <c r="J10" s="189"/>
      <c r="K10" s="21">
        <v>1</v>
      </c>
      <c r="L10" s="24" t="s">
        <v>27</v>
      </c>
      <c r="M10" s="159">
        <v>900</v>
      </c>
      <c r="N10" s="184">
        <f>J10*K10*M10</f>
        <v>0</v>
      </c>
      <c r="O10" s="25"/>
    </row>
    <row r="11" spans="1:15" ht="16" customHeight="1" x14ac:dyDescent="0.3">
      <c r="A11" s="262"/>
      <c r="B11" s="273"/>
      <c r="C11" s="26" t="s">
        <v>28</v>
      </c>
      <c r="D11" s="27">
        <v>3</v>
      </c>
      <c r="E11" s="26" t="s">
        <v>24</v>
      </c>
      <c r="F11" s="27">
        <v>8</v>
      </c>
      <c r="G11" s="26" t="s">
        <v>25</v>
      </c>
      <c r="H11" s="27">
        <v>1</v>
      </c>
      <c r="I11" s="26" t="s">
        <v>26</v>
      </c>
      <c r="J11" s="190">
        <v>9.5</v>
      </c>
      <c r="K11" s="26">
        <v>1</v>
      </c>
      <c r="L11" s="29" t="s">
        <v>27</v>
      </c>
      <c r="M11" s="160">
        <v>900</v>
      </c>
      <c r="N11" s="185">
        <f t="shared" ref="N11:N14" si="0">J11*K11*M11</f>
        <v>8550</v>
      </c>
      <c r="O11" s="31"/>
    </row>
    <row r="12" spans="1:15" ht="16" customHeight="1" x14ac:dyDescent="0.3">
      <c r="A12" s="262"/>
      <c r="B12" s="273"/>
      <c r="C12" s="26" t="s">
        <v>23</v>
      </c>
      <c r="D12" s="27"/>
      <c r="E12" s="26" t="s">
        <v>24</v>
      </c>
      <c r="F12" s="27"/>
      <c r="G12" s="26" t="s">
        <v>25</v>
      </c>
      <c r="H12" s="27"/>
      <c r="I12" s="26" t="s">
        <v>26</v>
      </c>
      <c r="J12" s="191"/>
      <c r="K12" s="26">
        <v>1</v>
      </c>
      <c r="L12" s="29" t="s">
        <v>27</v>
      </c>
      <c r="M12" s="160"/>
      <c r="N12" s="185">
        <f t="shared" si="0"/>
        <v>0</v>
      </c>
      <c r="O12" s="31"/>
    </row>
    <row r="13" spans="1:15" ht="16" customHeight="1" x14ac:dyDescent="0.3">
      <c r="A13" s="262"/>
      <c r="B13" s="273"/>
      <c r="C13" s="26" t="s">
        <v>28</v>
      </c>
      <c r="D13" s="27"/>
      <c r="E13" s="26" t="s">
        <v>24</v>
      </c>
      <c r="F13" s="27"/>
      <c r="G13" s="26" t="s">
        <v>25</v>
      </c>
      <c r="H13" s="27"/>
      <c r="I13" s="26" t="s">
        <v>26</v>
      </c>
      <c r="J13" s="190"/>
      <c r="K13" s="26">
        <v>1</v>
      </c>
      <c r="L13" s="29" t="s">
        <v>27</v>
      </c>
      <c r="M13" s="160"/>
      <c r="N13" s="185">
        <f t="shared" si="0"/>
        <v>0</v>
      </c>
      <c r="O13" s="31"/>
    </row>
    <row r="14" spans="1:15" ht="16" customHeight="1" x14ac:dyDescent="0.3">
      <c r="A14" s="262"/>
      <c r="B14" s="273"/>
      <c r="C14" s="26" t="s">
        <v>29</v>
      </c>
      <c r="D14" s="27"/>
      <c r="E14" s="26" t="s">
        <v>24</v>
      </c>
      <c r="F14" s="27"/>
      <c r="G14" s="26" t="s">
        <v>25</v>
      </c>
      <c r="H14" s="27"/>
      <c r="I14" s="26" t="s">
        <v>26</v>
      </c>
      <c r="J14" s="28"/>
      <c r="K14" s="26"/>
      <c r="L14" s="29" t="s">
        <v>27</v>
      </c>
      <c r="M14" s="160"/>
      <c r="N14" s="185">
        <f t="shared" si="0"/>
        <v>0</v>
      </c>
      <c r="O14" s="31"/>
    </row>
    <row r="15" spans="1:15" ht="16" customHeight="1" x14ac:dyDescent="0.3">
      <c r="A15" s="262" t="s">
        <v>30</v>
      </c>
      <c r="B15" s="263" t="s">
        <v>31</v>
      </c>
      <c r="C15" s="26" t="s">
        <v>23</v>
      </c>
      <c r="D15" s="27"/>
      <c r="E15" s="26" t="s">
        <v>24</v>
      </c>
      <c r="F15" s="27"/>
      <c r="G15" s="26" t="s">
        <v>25</v>
      </c>
      <c r="H15" s="27"/>
      <c r="I15" s="26" t="s">
        <v>26</v>
      </c>
      <c r="J15" s="28"/>
      <c r="K15" s="26"/>
      <c r="L15" s="29" t="s">
        <v>27</v>
      </c>
      <c r="M15" s="160"/>
      <c r="N15" s="185">
        <f>J15*K15*M15</f>
        <v>0</v>
      </c>
      <c r="O15" s="31"/>
    </row>
    <row r="16" spans="1:15" ht="16" customHeight="1" x14ac:dyDescent="0.3">
      <c r="A16" s="262"/>
      <c r="B16" s="263"/>
      <c r="C16" s="26" t="s">
        <v>28</v>
      </c>
      <c r="D16" s="27"/>
      <c r="E16" s="26" t="s">
        <v>24</v>
      </c>
      <c r="F16" s="27"/>
      <c r="G16" s="26" t="s">
        <v>25</v>
      </c>
      <c r="H16" s="27"/>
      <c r="I16" s="26" t="s">
        <v>26</v>
      </c>
      <c r="J16" s="28"/>
      <c r="K16" s="26"/>
      <c r="L16" s="29" t="s">
        <v>27</v>
      </c>
      <c r="M16" s="160"/>
      <c r="N16" s="185">
        <f t="shared" ref="N16" si="1">J16*K16*M16</f>
        <v>0</v>
      </c>
      <c r="O16" s="31"/>
    </row>
    <row r="17" spans="1:15" ht="16" customHeight="1" x14ac:dyDescent="0.3">
      <c r="A17" s="262" t="s">
        <v>32</v>
      </c>
      <c r="B17" s="263" t="s">
        <v>33</v>
      </c>
      <c r="C17" s="26" t="s">
        <v>23</v>
      </c>
      <c r="D17" s="27"/>
      <c r="E17" s="26" t="s">
        <v>24</v>
      </c>
      <c r="F17" s="27"/>
      <c r="G17" s="26" t="s">
        <v>25</v>
      </c>
      <c r="H17" s="27"/>
      <c r="I17" s="26" t="s">
        <v>26</v>
      </c>
      <c r="J17" s="28"/>
      <c r="K17" s="26"/>
      <c r="L17" s="29" t="s">
        <v>27</v>
      </c>
      <c r="M17" s="160"/>
      <c r="N17" s="185">
        <f>J17*K17*M17</f>
        <v>0</v>
      </c>
      <c r="O17" s="31"/>
    </row>
    <row r="18" spans="1:15" ht="16" customHeight="1" x14ac:dyDescent="0.3">
      <c r="A18" s="262"/>
      <c r="B18" s="263"/>
      <c r="C18" s="26" t="s">
        <v>28</v>
      </c>
      <c r="D18" s="27"/>
      <c r="E18" s="26" t="s">
        <v>24</v>
      </c>
      <c r="F18" s="27"/>
      <c r="G18" s="26" t="s">
        <v>25</v>
      </c>
      <c r="H18" s="27"/>
      <c r="I18" s="26" t="s">
        <v>26</v>
      </c>
      <c r="J18" s="28"/>
      <c r="K18" s="26"/>
      <c r="L18" s="29" t="s">
        <v>27</v>
      </c>
      <c r="M18" s="160"/>
      <c r="N18" s="185">
        <f t="shared" ref="N18" si="2">J18*K18*M18</f>
        <v>0</v>
      </c>
      <c r="O18" s="31"/>
    </row>
    <row r="19" spans="1:15" ht="16" customHeight="1" x14ac:dyDescent="0.3">
      <c r="A19" s="262" t="s">
        <v>34</v>
      </c>
      <c r="B19" s="263" t="s">
        <v>35</v>
      </c>
      <c r="C19" s="26" t="s">
        <v>23</v>
      </c>
      <c r="D19" s="27"/>
      <c r="E19" s="26" t="s">
        <v>24</v>
      </c>
      <c r="F19" s="27"/>
      <c r="G19" s="26" t="s">
        <v>25</v>
      </c>
      <c r="H19" s="27"/>
      <c r="I19" s="26" t="s">
        <v>26</v>
      </c>
      <c r="J19" s="28"/>
      <c r="K19" s="26"/>
      <c r="L19" s="29" t="s">
        <v>27</v>
      </c>
      <c r="M19" s="160"/>
      <c r="N19" s="185">
        <f>J19*K19*M19</f>
        <v>0</v>
      </c>
      <c r="O19" s="31"/>
    </row>
    <row r="20" spans="1:15" ht="16" customHeight="1" x14ac:dyDescent="0.3">
      <c r="A20" s="262"/>
      <c r="B20" s="263"/>
      <c r="C20" s="26" t="s">
        <v>28</v>
      </c>
      <c r="D20" s="27"/>
      <c r="E20" s="26" t="s">
        <v>24</v>
      </c>
      <c r="F20" s="27"/>
      <c r="G20" s="26" t="s">
        <v>25</v>
      </c>
      <c r="H20" s="27"/>
      <c r="I20" s="26" t="s">
        <v>26</v>
      </c>
      <c r="J20" s="28"/>
      <c r="K20" s="26"/>
      <c r="L20" s="29" t="s">
        <v>27</v>
      </c>
      <c r="M20" s="160"/>
      <c r="N20" s="185">
        <f t="shared" ref="N20:N32" si="3">J20*K20*M20</f>
        <v>0</v>
      </c>
      <c r="O20" s="31"/>
    </row>
    <row r="21" spans="1:15" ht="16" customHeight="1" x14ac:dyDescent="0.3">
      <c r="A21" s="262" t="s">
        <v>36</v>
      </c>
      <c r="B21" s="32" t="s">
        <v>37</v>
      </c>
      <c r="C21" s="275" t="s">
        <v>38</v>
      </c>
      <c r="D21" s="275"/>
      <c r="E21" s="275"/>
      <c r="F21" s="275"/>
      <c r="G21" s="275"/>
      <c r="H21" s="275"/>
      <c r="I21" s="275"/>
      <c r="J21" s="27"/>
      <c r="K21" s="27"/>
      <c r="L21" s="33" t="s">
        <v>39</v>
      </c>
      <c r="M21" s="160"/>
      <c r="N21" s="185">
        <f t="shared" si="3"/>
        <v>0</v>
      </c>
      <c r="O21" s="143" t="s">
        <v>183</v>
      </c>
    </row>
    <row r="22" spans="1:15" ht="16" customHeight="1" x14ac:dyDescent="0.3">
      <c r="A22" s="262"/>
      <c r="B22" s="32" t="s">
        <v>40</v>
      </c>
      <c r="C22" s="276" t="s">
        <v>41</v>
      </c>
      <c r="D22" s="276"/>
      <c r="E22" s="276"/>
      <c r="F22" s="276"/>
      <c r="G22" s="276"/>
      <c r="H22" s="276"/>
      <c r="I22" s="276"/>
      <c r="J22" s="27"/>
      <c r="K22" s="27"/>
      <c r="L22" s="33" t="s">
        <v>42</v>
      </c>
      <c r="M22" s="160"/>
      <c r="N22" s="185">
        <f t="shared" si="3"/>
        <v>0</v>
      </c>
      <c r="O22" s="143" t="s">
        <v>184</v>
      </c>
    </row>
    <row r="23" spans="1:15" ht="16" customHeight="1" x14ac:dyDescent="0.3">
      <c r="A23" s="262"/>
      <c r="B23" s="32" t="s">
        <v>43</v>
      </c>
      <c r="C23" s="276"/>
      <c r="D23" s="276"/>
      <c r="E23" s="276"/>
      <c r="F23" s="276"/>
      <c r="G23" s="276"/>
      <c r="H23" s="276"/>
      <c r="I23" s="276"/>
      <c r="J23" s="27">
        <v>6</v>
      </c>
      <c r="K23" s="27">
        <v>1</v>
      </c>
      <c r="L23" s="144" t="s">
        <v>179</v>
      </c>
      <c r="M23" s="161">
        <v>80</v>
      </c>
      <c r="N23" s="185">
        <f t="shared" si="3"/>
        <v>480</v>
      </c>
      <c r="O23" s="34"/>
    </row>
    <row r="24" spans="1:15" ht="16" customHeight="1" x14ac:dyDescent="0.3">
      <c r="A24" s="262"/>
      <c r="B24" s="32" t="s">
        <v>45</v>
      </c>
      <c r="C24" s="276" t="s">
        <v>46</v>
      </c>
      <c r="D24" s="276"/>
      <c r="E24" s="276"/>
      <c r="F24" s="276"/>
      <c r="G24" s="276"/>
      <c r="H24" s="276"/>
      <c r="I24" s="276"/>
      <c r="J24" s="27"/>
      <c r="K24" s="27"/>
      <c r="L24" s="33" t="s">
        <v>47</v>
      </c>
      <c r="M24" s="160"/>
      <c r="N24" s="185">
        <f t="shared" si="3"/>
        <v>0</v>
      </c>
      <c r="O24" s="34"/>
    </row>
    <row r="25" spans="1:15" ht="16" customHeight="1" x14ac:dyDescent="0.3">
      <c r="A25" s="262"/>
      <c r="B25" s="35" t="s">
        <v>48</v>
      </c>
      <c r="C25" s="276" t="s">
        <v>49</v>
      </c>
      <c r="D25" s="276"/>
      <c r="E25" s="276"/>
      <c r="F25" s="276"/>
      <c r="G25" s="276"/>
      <c r="H25" s="276"/>
      <c r="I25" s="276"/>
      <c r="J25" s="27"/>
      <c r="K25" s="27"/>
      <c r="L25" s="33" t="s">
        <v>42</v>
      </c>
      <c r="M25" s="160"/>
      <c r="N25" s="185">
        <f t="shared" si="3"/>
        <v>0</v>
      </c>
      <c r="O25" s="34"/>
    </row>
    <row r="26" spans="1:15" ht="16" customHeight="1" x14ac:dyDescent="0.3">
      <c r="A26" s="262"/>
      <c r="B26" s="35" t="s">
        <v>50</v>
      </c>
      <c r="C26" s="276" t="s">
        <v>51</v>
      </c>
      <c r="D26" s="276"/>
      <c r="E26" s="276"/>
      <c r="F26" s="276"/>
      <c r="G26" s="276"/>
      <c r="H26" s="276"/>
      <c r="I26" s="276"/>
      <c r="J26" s="27"/>
      <c r="K26" s="27"/>
      <c r="L26" s="33"/>
      <c r="M26" s="160"/>
      <c r="N26" s="185">
        <f t="shared" si="3"/>
        <v>0</v>
      </c>
      <c r="O26" s="34"/>
    </row>
    <row r="27" spans="1:15" ht="16" customHeight="1" x14ac:dyDescent="0.3">
      <c r="A27" s="262" t="s">
        <v>52</v>
      </c>
      <c r="B27" s="32" t="s">
        <v>53</v>
      </c>
      <c r="C27" s="275" t="s">
        <v>38</v>
      </c>
      <c r="D27" s="275"/>
      <c r="E27" s="275"/>
      <c r="F27" s="275"/>
      <c r="G27" s="275"/>
      <c r="H27" s="275"/>
      <c r="I27" s="275"/>
      <c r="J27" s="27"/>
      <c r="K27" s="27"/>
      <c r="L27" s="33" t="s">
        <v>39</v>
      </c>
      <c r="M27" s="160"/>
      <c r="N27" s="185">
        <f t="shared" si="3"/>
        <v>0</v>
      </c>
      <c r="O27" s="34"/>
    </row>
    <row r="28" spans="1:15" ht="16" customHeight="1" x14ac:dyDescent="0.3">
      <c r="A28" s="262"/>
      <c r="B28" s="32" t="s">
        <v>40</v>
      </c>
      <c r="C28" s="276" t="s">
        <v>41</v>
      </c>
      <c r="D28" s="276"/>
      <c r="E28" s="276"/>
      <c r="F28" s="276"/>
      <c r="G28" s="276"/>
      <c r="H28" s="276"/>
      <c r="I28" s="276"/>
      <c r="J28" s="27"/>
      <c r="K28" s="27"/>
      <c r="L28" s="33" t="s">
        <v>42</v>
      </c>
      <c r="M28" s="160"/>
      <c r="N28" s="185">
        <f t="shared" si="3"/>
        <v>0</v>
      </c>
      <c r="O28" s="34"/>
    </row>
    <row r="29" spans="1:15" ht="16" customHeight="1" x14ac:dyDescent="0.3">
      <c r="A29" s="262"/>
      <c r="B29" s="32" t="s">
        <v>43</v>
      </c>
      <c r="C29" s="276"/>
      <c r="D29" s="276"/>
      <c r="E29" s="276"/>
      <c r="F29" s="276"/>
      <c r="G29" s="276"/>
      <c r="H29" s="276"/>
      <c r="I29" s="276"/>
      <c r="J29" s="27"/>
      <c r="K29" s="27"/>
      <c r="L29" s="33" t="s">
        <v>44</v>
      </c>
      <c r="M29" s="160"/>
      <c r="N29" s="185">
        <f t="shared" si="3"/>
        <v>0</v>
      </c>
      <c r="O29" s="34"/>
    </row>
    <row r="30" spans="1:15" ht="16" customHeight="1" x14ac:dyDescent="0.3">
      <c r="A30" s="262"/>
      <c r="B30" s="32" t="s">
        <v>45</v>
      </c>
      <c r="C30" s="276" t="s">
        <v>54</v>
      </c>
      <c r="D30" s="276"/>
      <c r="E30" s="276"/>
      <c r="F30" s="276"/>
      <c r="G30" s="276"/>
      <c r="H30" s="276"/>
      <c r="I30" s="276"/>
      <c r="J30" s="27"/>
      <c r="K30" s="27"/>
      <c r="L30" s="33" t="s">
        <v>47</v>
      </c>
      <c r="M30" s="160"/>
      <c r="N30" s="185">
        <f t="shared" si="3"/>
        <v>0</v>
      </c>
      <c r="O30" s="34"/>
    </row>
    <row r="31" spans="1:15" ht="16" customHeight="1" x14ac:dyDescent="0.3">
      <c r="A31" s="262"/>
      <c r="B31" s="35" t="s">
        <v>48</v>
      </c>
      <c r="C31" s="276" t="s">
        <v>49</v>
      </c>
      <c r="D31" s="276"/>
      <c r="E31" s="276"/>
      <c r="F31" s="276"/>
      <c r="G31" s="276"/>
      <c r="H31" s="276"/>
      <c r="I31" s="276"/>
      <c r="J31" s="27"/>
      <c r="K31" s="27"/>
      <c r="L31" s="33" t="s">
        <v>42</v>
      </c>
      <c r="M31" s="160"/>
      <c r="N31" s="185">
        <f t="shared" si="3"/>
        <v>0</v>
      </c>
      <c r="O31" s="34"/>
    </row>
    <row r="32" spans="1:15" ht="16" customHeight="1" x14ac:dyDescent="0.3">
      <c r="A32" s="274"/>
      <c r="B32" s="36" t="s">
        <v>50</v>
      </c>
      <c r="C32" s="277" t="s">
        <v>51</v>
      </c>
      <c r="D32" s="277"/>
      <c r="E32" s="277"/>
      <c r="F32" s="277"/>
      <c r="G32" s="277"/>
      <c r="H32" s="277"/>
      <c r="I32" s="277"/>
      <c r="J32" s="37"/>
      <c r="K32" s="37"/>
      <c r="L32" s="33" t="s">
        <v>39</v>
      </c>
      <c r="M32" s="162"/>
      <c r="N32" s="185">
        <f t="shared" si="3"/>
        <v>0</v>
      </c>
      <c r="O32" s="38" t="s">
        <v>185</v>
      </c>
    </row>
    <row r="33" spans="1:15" ht="16" customHeight="1" thickBot="1" x14ac:dyDescent="0.35">
      <c r="A33" s="39" t="s">
        <v>55</v>
      </c>
      <c r="B33" s="40"/>
      <c r="C33" s="40"/>
      <c r="D33" s="40"/>
      <c r="E33" s="40"/>
      <c r="F33" s="40"/>
      <c r="G33" s="40"/>
      <c r="H33" s="40"/>
      <c r="I33" s="40"/>
      <c r="J33" s="41"/>
      <c r="K33" s="41"/>
      <c r="L33" s="41"/>
      <c r="M33" s="42"/>
      <c r="N33" s="156">
        <f>SUM(N10:N32)</f>
        <v>9030</v>
      </c>
      <c r="O33" s="43"/>
    </row>
    <row r="34" spans="1:15" ht="16" customHeight="1" x14ac:dyDescent="0.3">
      <c r="A34" s="44" t="s">
        <v>12</v>
      </c>
      <c r="B34" s="182" t="s">
        <v>10</v>
      </c>
      <c r="C34" s="291" t="s">
        <v>13</v>
      </c>
      <c r="D34" s="292"/>
      <c r="E34" s="292"/>
      <c r="F34" s="292"/>
      <c r="G34" s="292"/>
      <c r="H34" s="292"/>
      <c r="I34" s="292"/>
      <c r="J34" s="182" t="s">
        <v>56</v>
      </c>
      <c r="K34" s="182" t="s">
        <v>57</v>
      </c>
      <c r="L34" s="46" t="s">
        <v>16</v>
      </c>
      <c r="M34" s="47" t="s">
        <v>17</v>
      </c>
      <c r="N34" s="148" t="s">
        <v>58</v>
      </c>
      <c r="O34" s="48" t="s">
        <v>19</v>
      </c>
    </row>
    <row r="35" spans="1:15" ht="16" customHeight="1" x14ac:dyDescent="0.3">
      <c r="A35" s="49" t="s">
        <v>59</v>
      </c>
      <c r="B35" s="50" t="s">
        <v>60</v>
      </c>
      <c r="C35" s="50"/>
      <c r="D35" s="50"/>
      <c r="E35" s="50"/>
      <c r="F35" s="50"/>
      <c r="G35" s="50"/>
      <c r="H35" s="50"/>
      <c r="I35" s="50"/>
      <c r="J35" s="51"/>
      <c r="K35" s="51"/>
      <c r="L35" s="51"/>
      <c r="M35" s="52"/>
      <c r="N35" s="149"/>
      <c r="O35" s="53"/>
    </row>
    <row r="36" spans="1:15" ht="16" customHeight="1" x14ac:dyDescent="0.3">
      <c r="A36" s="54" t="s">
        <v>61</v>
      </c>
      <c r="B36" s="179" t="s">
        <v>62</v>
      </c>
      <c r="C36" s="56"/>
      <c r="D36" s="57">
        <v>3</v>
      </c>
      <c r="E36" s="58" t="s">
        <v>24</v>
      </c>
      <c r="F36" s="57">
        <v>8</v>
      </c>
      <c r="G36" s="58" t="s">
        <v>25</v>
      </c>
      <c r="H36" s="22" t="s">
        <v>26</v>
      </c>
      <c r="I36" s="58" t="s">
        <v>63</v>
      </c>
      <c r="J36" s="59">
        <v>21</v>
      </c>
      <c r="K36" s="59">
        <v>1</v>
      </c>
      <c r="L36" s="60" t="s">
        <v>64</v>
      </c>
      <c r="M36" s="163">
        <v>300</v>
      </c>
      <c r="N36" s="185">
        <f>J36*K36*M36</f>
        <v>6300</v>
      </c>
      <c r="O36" s="145" t="s">
        <v>180</v>
      </c>
    </row>
    <row r="37" spans="1:15" ht="16" customHeight="1" x14ac:dyDescent="0.3">
      <c r="A37" s="177" t="s">
        <v>65</v>
      </c>
      <c r="B37" s="63" t="s">
        <v>62</v>
      </c>
      <c r="C37" s="64"/>
      <c r="D37" s="27">
        <v>3</v>
      </c>
      <c r="E37" s="26" t="s">
        <v>24</v>
      </c>
      <c r="F37" s="27">
        <v>9</v>
      </c>
      <c r="G37" s="26" t="s">
        <v>25</v>
      </c>
      <c r="H37" s="22" t="s">
        <v>66</v>
      </c>
      <c r="I37" s="26" t="s">
        <v>63</v>
      </c>
      <c r="J37" s="174">
        <v>21</v>
      </c>
      <c r="K37" s="174">
        <v>1</v>
      </c>
      <c r="L37" s="29" t="s">
        <v>64</v>
      </c>
      <c r="M37" s="164">
        <v>200</v>
      </c>
      <c r="N37" s="185">
        <f t="shared" ref="N37:N40" si="4">J37*K37*M37</f>
        <v>4200</v>
      </c>
      <c r="O37" s="142" t="s">
        <v>181</v>
      </c>
    </row>
    <row r="38" spans="1:15" ht="16" customHeight="1" x14ac:dyDescent="0.3">
      <c r="A38" s="177" t="s">
        <v>67</v>
      </c>
      <c r="B38" s="63" t="s">
        <v>62</v>
      </c>
      <c r="C38" s="64" t="s">
        <v>171</v>
      </c>
      <c r="D38" s="27">
        <v>3</v>
      </c>
      <c r="E38" s="26" t="s">
        <v>24</v>
      </c>
      <c r="F38" s="27">
        <v>8</v>
      </c>
      <c r="G38" s="26" t="s">
        <v>25</v>
      </c>
      <c r="H38" s="22" t="s">
        <v>26</v>
      </c>
      <c r="I38" s="26" t="s">
        <v>63</v>
      </c>
      <c r="J38" s="174"/>
      <c r="K38" s="174">
        <v>1</v>
      </c>
      <c r="L38" s="29" t="s">
        <v>64</v>
      </c>
      <c r="M38" s="158"/>
      <c r="N38" s="185">
        <f t="shared" si="4"/>
        <v>0</v>
      </c>
      <c r="O38" s="34"/>
    </row>
    <row r="39" spans="1:15" ht="16" customHeight="1" x14ac:dyDescent="0.3">
      <c r="A39" s="177" t="s">
        <v>68</v>
      </c>
      <c r="B39" s="63" t="s">
        <v>62</v>
      </c>
      <c r="C39" s="64"/>
      <c r="D39" s="27"/>
      <c r="E39" s="26" t="s">
        <v>24</v>
      </c>
      <c r="F39" s="27"/>
      <c r="G39" s="26" t="s">
        <v>25</v>
      </c>
      <c r="H39" s="22"/>
      <c r="I39" s="26" t="s">
        <v>63</v>
      </c>
      <c r="J39" s="174"/>
      <c r="K39" s="174">
        <v>1</v>
      </c>
      <c r="L39" s="29" t="s">
        <v>64</v>
      </c>
      <c r="M39" s="157"/>
      <c r="N39" s="185">
        <f t="shared" si="4"/>
        <v>0</v>
      </c>
      <c r="O39" s="34" t="s">
        <v>202</v>
      </c>
    </row>
    <row r="40" spans="1:15" ht="16" customHeight="1" x14ac:dyDescent="0.3">
      <c r="A40" s="181" t="s">
        <v>69</v>
      </c>
      <c r="B40" s="180" t="s">
        <v>62</v>
      </c>
      <c r="C40" s="68"/>
      <c r="D40" s="69">
        <v>3</v>
      </c>
      <c r="E40" s="70" t="s">
        <v>24</v>
      </c>
      <c r="F40" s="71">
        <v>8</v>
      </c>
      <c r="G40" s="70" t="s">
        <v>25</v>
      </c>
      <c r="H40" s="22" t="s">
        <v>26</v>
      </c>
      <c r="I40" s="70" t="s">
        <v>63</v>
      </c>
      <c r="J40" s="72"/>
      <c r="K40" s="72">
        <v>1</v>
      </c>
      <c r="L40" s="73" t="s">
        <v>64</v>
      </c>
      <c r="M40" s="165"/>
      <c r="N40" s="185">
        <f t="shared" si="4"/>
        <v>0</v>
      </c>
      <c r="O40" s="74" t="s">
        <v>188</v>
      </c>
    </row>
    <row r="41" spans="1:15" ht="16" customHeight="1" thickBot="1" x14ac:dyDescent="0.35">
      <c r="A41" s="75" t="s">
        <v>55</v>
      </c>
      <c r="B41" s="76"/>
      <c r="C41" s="76"/>
      <c r="D41" s="76"/>
      <c r="E41" s="76"/>
      <c r="F41" s="76"/>
      <c r="G41" s="76"/>
      <c r="H41" s="76"/>
      <c r="I41" s="76"/>
      <c r="J41" s="77"/>
      <c r="K41" s="77"/>
      <c r="L41" s="77"/>
      <c r="M41" s="78"/>
      <c r="N41" s="156">
        <f>SUM(N36:N40)</f>
        <v>10500</v>
      </c>
      <c r="O41" s="79"/>
    </row>
    <row r="42" spans="1:15" ht="16" customHeight="1" x14ac:dyDescent="0.3">
      <c r="A42" s="80" t="s">
        <v>12</v>
      </c>
      <c r="B42" s="172" t="s">
        <v>10</v>
      </c>
      <c r="C42" s="293" t="s">
        <v>13</v>
      </c>
      <c r="D42" s="267"/>
      <c r="E42" s="267"/>
      <c r="F42" s="267"/>
      <c r="G42" s="267"/>
      <c r="H42" s="267"/>
      <c r="I42" s="267"/>
      <c r="J42" s="172" t="s">
        <v>56</v>
      </c>
      <c r="K42" s="172" t="s">
        <v>70</v>
      </c>
      <c r="L42" s="173" t="s">
        <v>16</v>
      </c>
      <c r="M42" s="83" t="s">
        <v>17</v>
      </c>
      <c r="N42" s="151" t="s">
        <v>58</v>
      </c>
      <c r="O42" s="84" t="s">
        <v>19</v>
      </c>
    </row>
    <row r="43" spans="1:15" ht="16" customHeight="1" x14ac:dyDescent="0.3">
      <c r="A43" s="85" t="s">
        <v>71</v>
      </c>
      <c r="B43" s="86" t="s">
        <v>72</v>
      </c>
      <c r="C43" s="86"/>
      <c r="D43" s="86"/>
      <c r="E43" s="86"/>
      <c r="F43" s="86"/>
      <c r="G43" s="86"/>
      <c r="H43" s="86"/>
      <c r="I43" s="86"/>
      <c r="J43" s="87"/>
      <c r="K43" s="87"/>
      <c r="L43" s="87"/>
      <c r="M43" s="88"/>
      <c r="N43" s="152"/>
      <c r="O43" s="89"/>
    </row>
    <row r="44" spans="1:15" ht="16" customHeight="1" x14ac:dyDescent="0.3">
      <c r="A44" s="278" t="s">
        <v>73</v>
      </c>
      <c r="B44" s="280" t="s">
        <v>74</v>
      </c>
      <c r="C44" s="282" t="s">
        <v>75</v>
      </c>
      <c r="D44" s="283"/>
      <c r="E44" s="283"/>
      <c r="F44" s="283"/>
      <c r="G44" s="283"/>
      <c r="H44" s="283"/>
      <c r="I44" s="284"/>
      <c r="J44" s="90">
        <v>7</v>
      </c>
      <c r="K44" s="91">
        <v>1</v>
      </c>
      <c r="L44" s="92" t="s">
        <v>76</v>
      </c>
      <c r="M44" s="166">
        <v>380</v>
      </c>
      <c r="N44" s="185">
        <f>J44*K44*M44</f>
        <v>2660</v>
      </c>
      <c r="O44" s="93" t="s">
        <v>77</v>
      </c>
    </row>
    <row r="45" spans="1:15" ht="16" customHeight="1" x14ac:dyDescent="0.3">
      <c r="A45" s="278"/>
      <c r="B45" s="280"/>
      <c r="C45" s="285" t="s">
        <v>78</v>
      </c>
      <c r="D45" s="286"/>
      <c r="E45" s="286"/>
      <c r="F45" s="286"/>
      <c r="G45" s="286"/>
      <c r="H45" s="286"/>
      <c r="I45" s="287"/>
      <c r="J45" s="174">
        <v>7</v>
      </c>
      <c r="K45" s="174">
        <v>1</v>
      </c>
      <c r="L45" s="94" t="s">
        <v>76</v>
      </c>
      <c r="M45" s="160">
        <v>260</v>
      </c>
      <c r="N45" s="185">
        <f t="shared" ref="N45:N48" si="5">J45*K45*M45</f>
        <v>1820</v>
      </c>
      <c r="O45" s="93" t="s">
        <v>77</v>
      </c>
    </row>
    <row r="46" spans="1:15" ht="16" customHeight="1" x14ac:dyDescent="0.3">
      <c r="A46" s="278"/>
      <c r="B46" s="280"/>
      <c r="C46" s="285" t="s">
        <v>79</v>
      </c>
      <c r="D46" s="286"/>
      <c r="E46" s="286"/>
      <c r="F46" s="286"/>
      <c r="G46" s="286"/>
      <c r="H46" s="286"/>
      <c r="I46" s="287"/>
      <c r="J46" s="174"/>
      <c r="K46" s="174"/>
      <c r="L46" s="94" t="s">
        <v>76</v>
      </c>
      <c r="M46" s="160"/>
      <c r="N46" s="185">
        <f t="shared" si="5"/>
        <v>0</v>
      </c>
      <c r="O46" s="34"/>
    </row>
    <row r="47" spans="1:15" ht="16" customHeight="1" x14ac:dyDescent="0.3">
      <c r="A47" s="278"/>
      <c r="B47" s="280"/>
      <c r="C47" s="285" t="s">
        <v>195</v>
      </c>
      <c r="D47" s="286"/>
      <c r="E47" s="286"/>
      <c r="F47" s="286"/>
      <c r="G47" s="286"/>
      <c r="H47" s="286"/>
      <c r="I47" s="287"/>
      <c r="J47" s="174"/>
      <c r="K47" s="174">
        <v>1</v>
      </c>
      <c r="L47" s="94" t="s">
        <v>84</v>
      </c>
      <c r="M47" s="160"/>
      <c r="N47" s="185">
        <f t="shared" si="5"/>
        <v>0</v>
      </c>
      <c r="O47" s="34" t="s">
        <v>197</v>
      </c>
    </row>
    <row r="48" spans="1:15" ht="16" customHeight="1" x14ac:dyDescent="0.3">
      <c r="A48" s="279"/>
      <c r="B48" s="281"/>
      <c r="C48" s="288" t="s">
        <v>194</v>
      </c>
      <c r="D48" s="289"/>
      <c r="E48" s="289"/>
      <c r="F48" s="289"/>
      <c r="G48" s="289"/>
      <c r="H48" s="289"/>
      <c r="I48" s="290"/>
      <c r="J48" s="95"/>
      <c r="K48" s="72">
        <v>1</v>
      </c>
      <c r="L48" s="96" t="s">
        <v>84</v>
      </c>
      <c r="M48" s="167"/>
      <c r="N48" s="185">
        <f t="shared" si="5"/>
        <v>0</v>
      </c>
      <c r="O48" s="74" t="s">
        <v>193</v>
      </c>
    </row>
    <row r="49" spans="1:15" ht="16" customHeight="1" x14ac:dyDescent="0.3">
      <c r="A49" s="278" t="s">
        <v>82</v>
      </c>
      <c r="B49" s="280" t="s">
        <v>83</v>
      </c>
      <c r="C49" s="282" t="s">
        <v>75</v>
      </c>
      <c r="D49" s="283"/>
      <c r="E49" s="283"/>
      <c r="F49" s="283"/>
      <c r="G49" s="283"/>
      <c r="H49" s="283"/>
      <c r="I49" s="284"/>
      <c r="J49" s="90"/>
      <c r="K49" s="91"/>
      <c r="L49" s="97" t="s">
        <v>84</v>
      </c>
      <c r="M49" s="166"/>
      <c r="N49" s="185">
        <f>J49*K49*M49</f>
        <v>0</v>
      </c>
      <c r="O49" s="93"/>
    </row>
    <row r="50" spans="1:15" ht="16" customHeight="1" x14ac:dyDescent="0.3">
      <c r="A50" s="278"/>
      <c r="B50" s="280"/>
      <c r="C50" s="285" t="s">
        <v>78</v>
      </c>
      <c r="D50" s="286"/>
      <c r="E50" s="286"/>
      <c r="F50" s="286"/>
      <c r="G50" s="286"/>
      <c r="H50" s="286"/>
      <c r="I50" s="287"/>
      <c r="J50" s="174"/>
      <c r="K50" s="174"/>
      <c r="L50" s="94" t="s">
        <v>84</v>
      </c>
      <c r="M50" s="160"/>
      <c r="N50" s="185">
        <f t="shared" ref="N50:N53" si="6">J50*K50*M50</f>
        <v>0</v>
      </c>
      <c r="O50" s="34"/>
    </row>
    <row r="51" spans="1:15" ht="16" customHeight="1" x14ac:dyDescent="0.3">
      <c r="A51" s="278"/>
      <c r="B51" s="280"/>
      <c r="C51" s="285" t="s">
        <v>79</v>
      </c>
      <c r="D51" s="286"/>
      <c r="E51" s="286"/>
      <c r="F51" s="286"/>
      <c r="G51" s="286"/>
      <c r="H51" s="286"/>
      <c r="I51" s="287"/>
      <c r="J51" s="174"/>
      <c r="K51" s="174"/>
      <c r="L51" s="94" t="s">
        <v>84</v>
      </c>
      <c r="M51" s="160"/>
      <c r="N51" s="185">
        <f t="shared" si="6"/>
        <v>0</v>
      </c>
      <c r="O51" s="34"/>
    </row>
    <row r="52" spans="1:15" ht="16" customHeight="1" x14ac:dyDescent="0.3">
      <c r="A52" s="278"/>
      <c r="B52" s="280"/>
      <c r="C52" s="285" t="s">
        <v>80</v>
      </c>
      <c r="D52" s="286"/>
      <c r="E52" s="286"/>
      <c r="F52" s="286"/>
      <c r="G52" s="286"/>
      <c r="H52" s="286"/>
      <c r="I52" s="287"/>
      <c r="J52" s="174"/>
      <c r="K52" s="174"/>
      <c r="L52" s="94" t="s">
        <v>84</v>
      </c>
      <c r="M52" s="160"/>
      <c r="N52" s="185">
        <f t="shared" si="6"/>
        <v>0</v>
      </c>
      <c r="O52" s="34"/>
    </row>
    <row r="53" spans="1:15" ht="16" customHeight="1" x14ac:dyDescent="0.3">
      <c r="A53" s="279"/>
      <c r="B53" s="281"/>
      <c r="C53" s="288" t="s">
        <v>81</v>
      </c>
      <c r="D53" s="289"/>
      <c r="E53" s="289"/>
      <c r="F53" s="289"/>
      <c r="G53" s="289"/>
      <c r="H53" s="289"/>
      <c r="I53" s="290"/>
      <c r="J53" s="95"/>
      <c r="K53" s="72"/>
      <c r="L53" s="98" t="s">
        <v>84</v>
      </c>
      <c r="M53" s="167"/>
      <c r="N53" s="156">
        <f t="shared" si="6"/>
        <v>0</v>
      </c>
      <c r="O53" s="74"/>
    </row>
    <row r="54" spans="1:15" ht="16" customHeight="1" x14ac:dyDescent="0.3">
      <c r="A54" s="278" t="s">
        <v>85</v>
      </c>
      <c r="B54" s="280" t="s">
        <v>86</v>
      </c>
      <c r="C54" s="282" t="s">
        <v>75</v>
      </c>
      <c r="D54" s="283"/>
      <c r="E54" s="283"/>
      <c r="F54" s="283"/>
      <c r="G54" s="283"/>
      <c r="H54" s="283"/>
      <c r="I54" s="284"/>
      <c r="J54" s="90"/>
      <c r="K54" s="91"/>
      <c r="L54" s="92" t="s">
        <v>76</v>
      </c>
      <c r="M54" s="166"/>
      <c r="N54" s="156">
        <f>J54*K54*M54</f>
        <v>0</v>
      </c>
      <c r="O54" s="93"/>
    </row>
    <row r="55" spans="1:15" ht="16" customHeight="1" x14ac:dyDescent="0.3">
      <c r="A55" s="278"/>
      <c r="B55" s="280"/>
      <c r="C55" s="285" t="s">
        <v>78</v>
      </c>
      <c r="D55" s="286"/>
      <c r="E55" s="286"/>
      <c r="F55" s="286"/>
      <c r="G55" s="286"/>
      <c r="H55" s="286"/>
      <c r="I55" s="287"/>
      <c r="J55" s="174">
        <v>14</v>
      </c>
      <c r="K55" s="174">
        <v>1</v>
      </c>
      <c r="L55" s="94" t="s">
        <v>76</v>
      </c>
      <c r="M55" s="160">
        <f>2720.63/14</f>
        <v>194.33071428571429</v>
      </c>
      <c r="N55" s="156">
        <f t="shared" ref="N55:N61" si="7">J55*K55*M55</f>
        <v>2720.63</v>
      </c>
      <c r="O55" s="34" t="s">
        <v>176</v>
      </c>
    </row>
    <row r="56" spans="1:15" ht="16" customHeight="1" x14ac:dyDescent="0.3">
      <c r="A56" s="278"/>
      <c r="B56" s="280"/>
      <c r="C56" s="285" t="s">
        <v>79</v>
      </c>
      <c r="D56" s="286"/>
      <c r="E56" s="286"/>
      <c r="F56" s="286"/>
      <c r="G56" s="286"/>
      <c r="H56" s="286"/>
      <c r="I56" s="287"/>
      <c r="J56" s="174"/>
      <c r="K56" s="174"/>
      <c r="L56" s="94" t="s">
        <v>76</v>
      </c>
      <c r="M56" s="160"/>
      <c r="N56" s="156">
        <f t="shared" si="7"/>
        <v>0</v>
      </c>
      <c r="O56" s="34"/>
    </row>
    <row r="57" spans="1:15" ht="16" customHeight="1" x14ac:dyDescent="0.3">
      <c r="A57" s="278"/>
      <c r="B57" s="280"/>
      <c r="C57" s="285" t="s">
        <v>80</v>
      </c>
      <c r="D57" s="286"/>
      <c r="E57" s="286"/>
      <c r="F57" s="286"/>
      <c r="G57" s="286"/>
      <c r="H57" s="286"/>
      <c r="I57" s="287"/>
      <c r="J57" s="174"/>
      <c r="K57" s="174"/>
      <c r="L57" s="94" t="s">
        <v>76</v>
      </c>
      <c r="M57" s="160"/>
      <c r="N57" s="156">
        <f t="shared" si="7"/>
        <v>0</v>
      </c>
      <c r="O57" s="34"/>
    </row>
    <row r="58" spans="1:15" ht="16" customHeight="1" x14ac:dyDescent="0.3">
      <c r="A58" s="279"/>
      <c r="B58" s="281"/>
      <c r="C58" s="288" t="s">
        <v>81</v>
      </c>
      <c r="D58" s="289"/>
      <c r="E58" s="289"/>
      <c r="F58" s="289"/>
      <c r="G58" s="289"/>
      <c r="H58" s="289"/>
      <c r="I58" s="290"/>
      <c r="J58" s="95"/>
      <c r="K58" s="72"/>
      <c r="L58" s="96" t="s">
        <v>76</v>
      </c>
      <c r="M58" s="167"/>
      <c r="N58" s="156">
        <f t="shared" si="7"/>
        <v>0</v>
      </c>
      <c r="O58" s="74"/>
    </row>
    <row r="59" spans="1:15" ht="16" customHeight="1" x14ac:dyDescent="0.3">
      <c r="A59" s="294" t="s">
        <v>87</v>
      </c>
      <c r="B59" s="297" t="s">
        <v>88</v>
      </c>
      <c r="C59" s="300" t="s">
        <v>89</v>
      </c>
      <c r="D59" s="300"/>
      <c r="E59" s="300"/>
      <c r="F59" s="300"/>
      <c r="G59" s="300"/>
      <c r="H59" s="99"/>
      <c r="I59" s="21" t="s">
        <v>90</v>
      </c>
      <c r="J59" s="175">
        <v>10</v>
      </c>
      <c r="K59" s="175">
        <v>1</v>
      </c>
      <c r="L59" s="92" t="s">
        <v>91</v>
      </c>
      <c r="M59" s="168">
        <f>4089/10</f>
        <v>408.9</v>
      </c>
      <c r="N59" s="156">
        <f t="shared" si="7"/>
        <v>4089</v>
      </c>
      <c r="O59" s="101" t="s">
        <v>77</v>
      </c>
    </row>
    <row r="60" spans="1:15" ht="16" customHeight="1" x14ac:dyDescent="0.3">
      <c r="A60" s="295"/>
      <c r="B60" s="298"/>
      <c r="C60" s="301" t="s">
        <v>89</v>
      </c>
      <c r="D60" s="301"/>
      <c r="E60" s="301"/>
      <c r="F60" s="301"/>
      <c r="G60" s="301"/>
      <c r="H60" s="99"/>
      <c r="I60" s="26" t="s">
        <v>90</v>
      </c>
      <c r="J60" s="174"/>
      <c r="K60" s="174"/>
      <c r="L60" s="94" t="s">
        <v>91</v>
      </c>
      <c r="M60" s="160"/>
      <c r="N60" s="156">
        <f t="shared" si="7"/>
        <v>0</v>
      </c>
      <c r="O60" s="34"/>
    </row>
    <row r="61" spans="1:15" ht="16" customHeight="1" x14ac:dyDescent="0.3">
      <c r="A61" s="296"/>
      <c r="B61" s="299"/>
      <c r="C61" s="302" t="s">
        <v>89</v>
      </c>
      <c r="D61" s="302"/>
      <c r="E61" s="302"/>
      <c r="F61" s="302"/>
      <c r="G61" s="302"/>
      <c r="H61" s="99"/>
      <c r="I61" s="102" t="s">
        <v>90</v>
      </c>
      <c r="J61" s="95"/>
      <c r="K61" s="95"/>
      <c r="L61" s="96" t="s">
        <v>91</v>
      </c>
      <c r="M61" s="103"/>
      <c r="N61" s="156">
        <f t="shared" si="7"/>
        <v>0</v>
      </c>
      <c r="O61" s="104"/>
    </row>
    <row r="62" spans="1:15" ht="16" customHeight="1" thickBot="1" x14ac:dyDescent="0.35">
      <c r="A62" s="75" t="s">
        <v>55</v>
      </c>
      <c r="B62" s="76"/>
      <c r="C62" s="76"/>
      <c r="D62" s="76"/>
      <c r="E62" s="76"/>
      <c r="F62" s="76"/>
      <c r="G62" s="76"/>
      <c r="H62" s="76"/>
      <c r="I62" s="76"/>
      <c r="J62" s="77"/>
      <c r="K62" s="77"/>
      <c r="L62" s="77"/>
      <c r="M62" s="78"/>
      <c r="N62" s="156">
        <f>SUM(N44:N61)</f>
        <v>11289.630000000001</v>
      </c>
      <c r="O62" s="79"/>
    </row>
    <row r="63" spans="1:15" ht="16" customHeight="1" x14ac:dyDescent="0.3">
      <c r="A63" s="80" t="s">
        <v>12</v>
      </c>
      <c r="B63" s="172" t="s">
        <v>10</v>
      </c>
      <c r="C63" s="293" t="s">
        <v>13</v>
      </c>
      <c r="D63" s="267"/>
      <c r="E63" s="267"/>
      <c r="F63" s="267"/>
      <c r="G63" s="267"/>
      <c r="H63" s="267"/>
      <c r="I63" s="267"/>
      <c r="J63" s="308" t="s">
        <v>92</v>
      </c>
      <c r="K63" s="293"/>
      <c r="L63" s="173" t="s">
        <v>16</v>
      </c>
      <c r="M63" s="83" t="s">
        <v>17</v>
      </c>
      <c r="N63" s="151" t="s">
        <v>58</v>
      </c>
      <c r="O63" s="84" t="s">
        <v>19</v>
      </c>
    </row>
    <row r="64" spans="1:15" ht="16" customHeight="1" x14ac:dyDescent="0.3">
      <c r="A64" s="85" t="s">
        <v>93</v>
      </c>
      <c r="B64" s="86" t="s">
        <v>94</v>
      </c>
      <c r="C64" s="86"/>
      <c r="D64" s="86"/>
      <c r="E64" s="86"/>
      <c r="F64" s="86"/>
      <c r="G64" s="86"/>
      <c r="H64" s="86"/>
      <c r="I64" s="86"/>
      <c r="J64" s="87"/>
      <c r="K64" s="87"/>
      <c r="L64" s="87"/>
      <c r="M64" s="88"/>
      <c r="N64" s="152"/>
      <c r="O64" s="89"/>
    </row>
    <row r="65" spans="1:15" ht="16" customHeight="1" x14ac:dyDescent="0.3">
      <c r="A65" s="105" t="s">
        <v>95</v>
      </c>
      <c r="B65" s="179" t="s">
        <v>96</v>
      </c>
      <c r="C65" s="309" t="s">
        <v>97</v>
      </c>
      <c r="D65" s="310"/>
      <c r="E65" s="310"/>
      <c r="F65" s="310"/>
      <c r="G65" s="310"/>
      <c r="H65" s="310"/>
      <c r="I65" s="311"/>
      <c r="J65" s="312">
        <v>20</v>
      </c>
      <c r="K65" s="313"/>
      <c r="L65" s="97" t="s">
        <v>98</v>
      </c>
      <c r="M65" s="169">
        <v>20</v>
      </c>
      <c r="N65" s="185">
        <f>J65*M65</f>
        <v>400</v>
      </c>
      <c r="O65" s="101"/>
    </row>
    <row r="66" spans="1:15" ht="16" customHeight="1" x14ac:dyDescent="0.3">
      <c r="A66" s="106" t="s">
        <v>99</v>
      </c>
      <c r="B66" s="63" t="s">
        <v>100</v>
      </c>
      <c r="C66" s="303" t="s">
        <v>101</v>
      </c>
      <c r="D66" s="304"/>
      <c r="E66" s="304"/>
      <c r="F66" s="304"/>
      <c r="G66" s="304"/>
      <c r="H66" s="304"/>
      <c r="I66" s="305"/>
      <c r="J66" s="306"/>
      <c r="K66" s="307"/>
      <c r="L66" s="94" t="s">
        <v>64</v>
      </c>
      <c r="M66" s="160"/>
      <c r="N66" s="185">
        <f t="shared" ref="N66:N75" si="8">J66*M66</f>
        <v>0</v>
      </c>
      <c r="O66" s="34"/>
    </row>
    <row r="67" spans="1:15" ht="16" customHeight="1" x14ac:dyDescent="0.3">
      <c r="A67" s="106" t="s">
        <v>102</v>
      </c>
      <c r="B67" s="63" t="s">
        <v>103</v>
      </c>
      <c r="C67" s="303" t="s">
        <v>104</v>
      </c>
      <c r="D67" s="304"/>
      <c r="E67" s="304"/>
      <c r="F67" s="304"/>
      <c r="G67" s="304"/>
      <c r="H67" s="304"/>
      <c r="I67" s="305"/>
      <c r="J67" s="306"/>
      <c r="K67" s="307"/>
      <c r="L67" s="94" t="s">
        <v>64</v>
      </c>
      <c r="M67" s="160"/>
      <c r="N67" s="185">
        <f t="shared" si="8"/>
        <v>0</v>
      </c>
      <c r="O67" s="34"/>
    </row>
    <row r="68" spans="1:15" ht="16" customHeight="1" x14ac:dyDescent="0.3">
      <c r="A68" s="106" t="s">
        <v>105</v>
      </c>
      <c r="B68" s="63" t="s">
        <v>106</v>
      </c>
      <c r="C68" s="303" t="s">
        <v>107</v>
      </c>
      <c r="D68" s="304"/>
      <c r="E68" s="304"/>
      <c r="F68" s="304"/>
      <c r="G68" s="304"/>
      <c r="H68" s="304"/>
      <c r="I68" s="305"/>
      <c r="J68" s="306"/>
      <c r="K68" s="307"/>
      <c r="L68" s="94" t="s">
        <v>108</v>
      </c>
      <c r="M68" s="160"/>
      <c r="N68" s="185">
        <f t="shared" si="8"/>
        <v>0</v>
      </c>
      <c r="O68" s="34"/>
    </row>
    <row r="69" spans="1:15" ht="16" customHeight="1" x14ac:dyDescent="0.3">
      <c r="A69" s="106" t="s">
        <v>109</v>
      </c>
      <c r="B69" s="63" t="s">
        <v>187</v>
      </c>
      <c r="C69" s="303"/>
      <c r="D69" s="304"/>
      <c r="E69" s="304"/>
      <c r="F69" s="304"/>
      <c r="G69" s="304"/>
      <c r="H69" s="304"/>
      <c r="I69" s="305"/>
      <c r="J69" s="306"/>
      <c r="K69" s="307"/>
      <c r="L69" s="94" t="s">
        <v>191</v>
      </c>
      <c r="M69" s="160"/>
      <c r="N69" s="185">
        <f t="shared" si="8"/>
        <v>0</v>
      </c>
      <c r="O69" s="34"/>
    </row>
    <row r="70" spans="1:15" ht="16" customHeight="1" x14ac:dyDescent="0.3">
      <c r="A70" s="106" t="s">
        <v>110</v>
      </c>
      <c r="B70" s="63" t="s">
        <v>189</v>
      </c>
      <c r="C70" s="303"/>
      <c r="D70" s="304"/>
      <c r="E70" s="304"/>
      <c r="F70" s="304"/>
      <c r="G70" s="304"/>
      <c r="H70" s="304"/>
      <c r="I70" s="305"/>
      <c r="J70" s="306"/>
      <c r="K70" s="307"/>
      <c r="L70" s="94" t="s">
        <v>190</v>
      </c>
      <c r="M70" s="160"/>
      <c r="N70" s="185">
        <f t="shared" si="8"/>
        <v>0</v>
      </c>
      <c r="O70" s="34"/>
    </row>
    <row r="71" spans="1:15" ht="16" customHeight="1" x14ac:dyDescent="0.3">
      <c r="A71" s="106" t="s">
        <v>112</v>
      </c>
      <c r="B71" s="63" t="s">
        <v>192</v>
      </c>
      <c r="C71" s="303"/>
      <c r="D71" s="304"/>
      <c r="E71" s="304"/>
      <c r="F71" s="304"/>
      <c r="G71" s="304"/>
      <c r="H71" s="304"/>
      <c r="I71" s="305"/>
      <c r="J71" s="306"/>
      <c r="K71" s="307"/>
      <c r="L71" s="94" t="s">
        <v>203</v>
      </c>
      <c r="M71" s="160"/>
      <c r="N71" s="185">
        <f t="shared" si="8"/>
        <v>0</v>
      </c>
      <c r="O71" s="34"/>
    </row>
    <row r="72" spans="1:15" ht="16" customHeight="1" x14ac:dyDescent="0.3">
      <c r="A72" s="106" t="s">
        <v>113</v>
      </c>
      <c r="B72" s="63" t="s">
        <v>198</v>
      </c>
      <c r="C72" s="303"/>
      <c r="D72" s="304"/>
      <c r="E72" s="304"/>
      <c r="F72" s="304"/>
      <c r="G72" s="304"/>
      <c r="H72" s="304"/>
      <c r="I72" s="305"/>
      <c r="J72" s="306"/>
      <c r="K72" s="307"/>
      <c r="L72" s="94" t="s">
        <v>191</v>
      </c>
      <c r="M72" s="160"/>
      <c r="N72" s="185">
        <f t="shared" si="8"/>
        <v>0</v>
      </c>
      <c r="O72" s="34"/>
    </row>
    <row r="73" spans="1:15" ht="16" customHeight="1" x14ac:dyDescent="0.3">
      <c r="A73" s="106" t="s">
        <v>115</v>
      </c>
      <c r="B73" s="63" t="s">
        <v>116</v>
      </c>
      <c r="C73" s="303"/>
      <c r="D73" s="304"/>
      <c r="E73" s="304"/>
      <c r="F73" s="304"/>
      <c r="G73" s="304"/>
      <c r="H73" s="304"/>
      <c r="I73" s="305"/>
      <c r="J73" s="306"/>
      <c r="K73" s="307"/>
      <c r="L73" s="94" t="s">
        <v>114</v>
      </c>
      <c r="M73" s="160"/>
      <c r="N73" s="185">
        <f t="shared" si="8"/>
        <v>0</v>
      </c>
      <c r="O73" s="34"/>
    </row>
    <row r="74" spans="1:15" ht="16" customHeight="1" x14ac:dyDescent="0.3">
      <c r="A74" s="106" t="s">
        <v>117</v>
      </c>
      <c r="B74" s="63" t="s">
        <v>118</v>
      </c>
      <c r="C74" s="303"/>
      <c r="D74" s="304"/>
      <c r="E74" s="304"/>
      <c r="F74" s="304"/>
      <c r="G74" s="304"/>
      <c r="H74" s="304"/>
      <c r="I74" s="305"/>
      <c r="J74" s="306"/>
      <c r="K74" s="307"/>
      <c r="L74" s="94" t="s">
        <v>111</v>
      </c>
      <c r="M74" s="160"/>
      <c r="N74" s="185">
        <f t="shared" si="8"/>
        <v>0</v>
      </c>
      <c r="O74" s="34"/>
    </row>
    <row r="75" spans="1:15" ht="16" customHeight="1" x14ac:dyDescent="0.3">
      <c r="A75" s="107" t="s">
        <v>119</v>
      </c>
      <c r="B75" s="108" t="s">
        <v>120</v>
      </c>
      <c r="C75" s="314"/>
      <c r="D75" s="315"/>
      <c r="E75" s="315"/>
      <c r="F75" s="315"/>
      <c r="G75" s="315"/>
      <c r="H75" s="315"/>
      <c r="I75" s="316"/>
      <c r="J75" s="317"/>
      <c r="K75" s="318"/>
      <c r="L75" s="96" t="s">
        <v>121</v>
      </c>
      <c r="M75" s="170"/>
      <c r="N75" s="185">
        <f t="shared" si="8"/>
        <v>0</v>
      </c>
      <c r="O75" s="104"/>
    </row>
    <row r="76" spans="1:15" ht="16" customHeight="1" thickBot="1" x14ac:dyDescent="0.35">
      <c r="A76" s="75" t="s">
        <v>55</v>
      </c>
      <c r="B76" s="76"/>
      <c r="C76" s="76"/>
      <c r="D76" s="76"/>
      <c r="E76" s="76"/>
      <c r="F76" s="76"/>
      <c r="G76" s="76"/>
      <c r="H76" s="76"/>
      <c r="I76" s="76"/>
      <c r="J76" s="77"/>
      <c r="K76" s="77"/>
      <c r="L76" s="77"/>
      <c r="M76" s="78"/>
      <c r="N76" s="156">
        <f>SUM(N65:N75)</f>
        <v>400</v>
      </c>
      <c r="O76" s="79"/>
    </row>
    <row r="77" spans="1:15" ht="16" customHeight="1" x14ac:dyDescent="0.3">
      <c r="A77" s="80" t="s">
        <v>12</v>
      </c>
      <c r="B77" s="172" t="s">
        <v>10</v>
      </c>
      <c r="C77" s="293" t="s">
        <v>13</v>
      </c>
      <c r="D77" s="267"/>
      <c r="E77" s="267"/>
      <c r="F77" s="267"/>
      <c r="G77" s="267"/>
      <c r="H77" s="267"/>
      <c r="I77" s="267"/>
      <c r="J77" s="172" t="s">
        <v>56</v>
      </c>
      <c r="K77" s="172" t="s">
        <v>122</v>
      </c>
      <c r="L77" s="173" t="s">
        <v>16</v>
      </c>
      <c r="M77" s="83" t="s">
        <v>17</v>
      </c>
      <c r="N77" s="151" t="s">
        <v>58</v>
      </c>
      <c r="O77" s="84" t="s">
        <v>19</v>
      </c>
    </row>
    <row r="78" spans="1:15" ht="16" customHeight="1" x14ac:dyDescent="0.3">
      <c r="A78" s="49" t="s">
        <v>123</v>
      </c>
      <c r="B78" s="50" t="s">
        <v>124</v>
      </c>
      <c r="C78" s="50"/>
      <c r="D78" s="50"/>
      <c r="E78" s="50"/>
      <c r="F78" s="50"/>
      <c r="G78" s="50"/>
      <c r="H78" s="50"/>
      <c r="I78" s="50"/>
      <c r="J78" s="51"/>
      <c r="K78" s="51"/>
      <c r="L78" s="51"/>
      <c r="M78" s="52"/>
      <c r="N78" s="149"/>
      <c r="O78" s="53"/>
    </row>
    <row r="79" spans="1:15" ht="16" customHeight="1" x14ac:dyDescent="0.3">
      <c r="A79" s="54" t="s">
        <v>125</v>
      </c>
      <c r="B79" s="109" t="s">
        <v>126</v>
      </c>
      <c r="C79" s="319"/>
      <c r="D79" s="320"/>
      <c r="E79" s="320"/>
      <c r="F79" s="320"/>
      <c r="G79" s="320"/>
      <c r="H79" s="320"/>
      <c r="I79" s="321"/>
      <c r="J79" s="59">
        <v>1</v>
      </c>
      <c r="K79" s="59">
        <v>1</v>
      </c>
      <c r="L79" s="60" t="s">
        <v>44</v>
      </c>
      <c r="M79" s="169">
        <v>500</v>
      </c>
      <c r="N79" s="185">
        <f>J79*K79*M79</f>
        <v>500</v>
      </c>
      <c r="O79" s="61" t="s">
        <v>77</v>
      </c>
    </row>
    <row r="80" spans="1:15" ht="16" customHeight="1" x14ac:dyDescent="0.3">
      <c r="A80" s="177" t="s">
        <v>127</v>
      </c>
      <c r="B80" s="110" t="s">
        <v>128</v>
      </c>
      <c r="C80" s="306"/>
      <c r="D80" s="328"/>
      <c r="E80" s="328"/>
      <c r="F80" s="328"/>
      <c r="G80" s="328"/>
      <c r="H80" s="328"/>
      <c r="I80" s="307"/>
      <c r="J80" s="174"/>
      <c r="K80" s="174"/>
      <c r="L80" s="29" t="s">
        <v>44</v>
      </c>
      <c r="M80" s="160"/>
      <c r="N80" s="185">
        <f t="shared" ref="N80:N82" si="9">J80*K80*M80</f>
        <v>0</v>
      </c>
      <c r="O80" s="34"/>
    </row>
    <row r="81" spans="1:15" ht="16" customHeight="1" x14ac:dyDescent="0.3">
      <c r="A81" s="177" t="s">
        <v>129</v>
      </c>
      <c r="B81" s="110" t="s">
        <v>130</v>
      </c>
      <c r="C81" s="306"/>
      <c r="D81" s="328"/>
      <c r="E81" s="328"/>
      <c r="F81" s="328"/>
      <c r="G81" s="328"/>
      <c r="H81" s="328"/>
      <c r="I81" s="307"/>
      <c r="J81" s="174"/>
      <c r="K81" s="174"/>
      <c r="L81" s="29" t="s">
        <v>44</v>
      </c>
      <c r="M81" s="160"/>
      <c r="N81" s="185">
        <f t="shared" si="9"/>
        <v>0</v>
      </c>
      <c r="O81" s="34"/>
    </row>
    <row r="82" spans="1:15" ht="16" customHeight="1" x14ac:dyDescent="0.3">
      <c r="A82" s="178" t="s">
        <v>131</v>
      </c>
      <c r="B82" s="112" t="s">
        <v>132</v>
      </c>
      <c r="C82" s="317"/>
      <c r="D82" s="329"/>
      <c r="E82" s="329"/>
      <c r="F82" s="329"/>
      <c r="G82" s="329"/>
      <c r="H82" s="329"/>
      <c r="I82" s="318"/>
      <c r="J82" s="95">
        <v>0.25</v>
      </c>
      <c r="K82" s="95">
        <v>2</v>
      </c>
      <c r="L82" s="113" t="s">
        <v>44</v>
      </c>
      <c r="M82" s="170">
        <v>500</v>
      </c>
      <c r="N82" s="185">
        <f t="shared" si="9"/>
        <v>250</v>
      </c>
      <c r="O82" s="104"/>
    </row>
    <row r="83" spans="1:15" ht="16" customHeight="1" x14ac:dyDescent="0.3">
      <c r="A83" s="85" t="s">
        <v>55</v>
      </c>
      <c r="B83" s="86"/>
      <c r="C83" s="86"/>
      <c r="D83" s="86"/>
      <c r="E83" s="86"/>
      <c r="F83" s="86"/>
      <c r="G83" s="86"/>
      <c r="H83" s="86"/>
      <c r="I83" s="86"/>
      <c r="J83" s="87"/>
      <c r="K83" s="87"/>
      <c r="L83" s="87"/>
      <c r="M83" s="88"/>
      <c r="N83" s="156">
        <f>SUM(N79:N82)</f>
        <v>750</v>
      </c>
      <c r="O83" s="89"/>
    </row>
    <row r="84" spans="1:15" ht="16" customHeight="1" thickBot="1" x14ac:dyDescent="0.35">
      <c r="A84" s="114" t="s">
        <v>133</v>
      </c>
      <c r="B84" s="115"/>
      <c r="C84" s="115"/>
      <c r="D84" s="115"/>
      <c r="E84" s="115"/>
      <c r="F84" s="115"/>
      <c r="G84" s="115"/>
      <c r="H84" s="115"/>
      <c r="I84" s="115"/>
      <c r="J84" s="116"/>
      <c r="K84" s="116"/>
      <c r="L84" s="116"/>
      <c r="M84" s="117"/>
      <c r="N84" s="154">
        <f>SUM(N33,N41,N62,N76,N83)</f>
        <v>31969.63</v>
      </c>
      <c r="O84" s="118"/>
    </row>
    <row r="85" spans="1:15" ht="16" customHeight="1" x14ac:dyDescent="0.3">
      <c r="A85" s="80" t="s">
        <v>12</v>
      </c>
      <c r="B85" s="172" t="s">
        <v>10</v>
      </c>
      <c r="C85" s="293" t="s">
        <v>13</v>
      </c>
      <c r="D85" s="267"/>
      <c r="E85" s="267"/>
      <c r="F85" s="267"/>
      <c r="G85" s="267"/>
      <c r="H85" s="267"/>
      <c r="I85" s="267"/>
      <c r="J85" s="308" t="s">
        <v>92</v>
      </c>
      <c r="K85" s="293"/>
      <c r="L85" s="173" t="s">
        <v>16</v>
      </c>
      <c r="M85" s="83" t="s">
        <v>17</v>
      </c>
      <c r="N85" s="151" t="s">
        <v>58</v>
      </c>
      <c r="O85" s="84" t="s">
        <v>19</v>
      </c>
    </row>
    <row r="86" spans="1:15" ht="16" customHeight="1" x14ac:dyDescent="0.3">
      <c r="A86" s="119" t="s">
        <v>134</v>
      </c>
      <c r="B86" s="50" t="s">
        <v>135</v>
      </c>
      <c r="C86" s="50"/>
      <c r="D86" s="50"/>
      <c r="E86" s="50"/>
      <c r="F86" s="50"/>
      <c r="G86" s="50"/>
      <c r="H86" s="50"/>
      <c r="I86" s="50"/>
      <c r="J86" s="51"/>
      <c r="K86" s="51"/>
      <c r="L86" s="51"/>
      <c r="M86" s="52"/>
      <c r="N86" s="149"/>
      <c r="O86" s="53"/>
    </row>
    <row r="87" spans="1:15" ht="16" customHeight="1" x14ac:dyDescent="0.3">
      <c r="A87" s="120" t="s">
        <v>136</v>
      </c>
      <c r="B87" s="121" t="s">
        <v>135</v>
      </c>
      <c r="C87" s="322" t="s">
        <v>137</v>
      </c>
      <c r="D87" s="323"/>
      <c r="E87" s="323"/>
      <c r="F87" s="323"/>
      <c r="G87" s="323"/>
      <c r="H87" s="323"/>
      <c r="I87" s="324"/>
      <c r="J87" s="330">
        <f>N84</f>
        <v>31969.63</v>
      </c>
      <c r="K87" s="331"/>
      <c r="L87" s="122"/>
      <c r="M87" s="123">
        <v>0.08</v>
      </c>
      <c r="N87" s="153">
        <f>J87*M87</f>
        <v>2557.5704000000001</v>
      </c>
      <c r="O87" s="124"/>
    </row>
    <row r="88" spans="1:15" ht="16" customHeight="1" thickBot="1" x14ac:dyDescent="0.35">
      <c r="A88" s="125" t="s">
        <v>55</v>
      </c>
      <c r="B88" s="126"/>
      <c r="C88" s="126"/>
      <c r="D88" s="126"/>
      <c r="E88" s="126"/>
      <c r="F88" s="126"/>
      <c r="G88" s="126"/>
      <c r="H88" s="126"/>
      <c r="I88" s="126"/>
      <c r="J88" s="127"/>
      <c r="K88" s="127"/>
      <c r="L88" s="127"/>
      <c r="M88" s="128"/>
      <c r="N88" s="155">
        <f>SUM(N87:N87)</f>
        <v>2557.5704000000001</v>
      </c>
      <c r="O88" s="129"/>
    </row>
    <row r="89" spans="1:15" ht="16" customHeight="1" x14ac:dyDescent="0.3">
      <c r="A89" s="80" t="s">
        <v>12</v>
      </c>
      <c r="B89" s="172" t="s">
        <v>10</v>
      </c>
      <c r="C89" s="293" t="s">
        <v>13</v>
      </c>
      <c r="D89" s="267"/>
      <c r="E89" s="267"/>
      <c r="F89" s="267"/>
      <c r="G89" s="267"/>
      <c r="H89" s="267"/>
      <c r="I89" s="267"/>
      <c r="J89" s="172" t="s">
        <v>56</v>
      </c>
      <c r="K89" s="172" t="s">
        <v>122</v>
      </c>
      <c r="L89" s="173" t="s">
        <v>16</v>
      </c>
      <c r="M89" s="83" t="s">
        <v>17</v>
      </c>
      <c r="N89" s="151" t="s">
        <v>58</v>
      </c>
      <c r="O89" s="84" t="s">
        <v>19</v>
      </c>
    </row>
    <row r="90" spans="1:15" ht="16" customHeight="1" x14ac:dyDescent="0.3">
      <c r="A90" s="119" t="s">
        <v>138</v>
      </c>
      <c r="B90" s="50" t="s">
        <v>139</v>
      </c>
      <c r="C90" s="50"/>
      <c r="D90" s="50"/>
      <c r="E90" s="50"/>
      <c r="F90" s="50"/>
      <c r="G90" s="50"/>
      <c r="H90" s="50"/>
      <c r="I90" s="50"/>
      <c r="J90" s="51"/>
      <c r="K90" s="51"/>
      <c r="L90" s="51"/>
      <c r="M90" s="52"/>
      <c r="N90" s="149"/>
      <c r="O90" s="53"/>
    </row>
    <row r="91" spans="1:15" ht="16" customHeight="1" x14ac:dyDescent="0.3">
      <c r="A91" s="120" t="s">
        <v>140</v>
      </c>
      <c r="B91" s="121" t="s">
        <v>141</v>
      </c>
      <c r="C91" s="322" t="s">
        <v>142</v>
      </c>
      <c r="D91" s="323"/>
      <c r="E91" s="323"/>
      <c r="F91" s="323"/>
      <c r="G91" s="323"/>
      <c r="H91" s="323"/>
      <c r="I91" s="324"/>
      <c r="J91" s="130"/>
      <c r="K91" s="130"/>
      <c r="L91" s="122" t="s">
        <v>44</v>
      </c>
      <c r="M91" s="131">
        <v>2400</v>
      </c>
      <c r="N91" s="186">
        <f>J91*K91*M91</f>
        <v>0</v>
      </c>
      <c r="O91" s="124"/>
    </row>
    <row r="92" spans="1:15" ht="16" customHeight="1" thickBot="1" x14ac:dyDescent="0.35">
      <c r="A92" s="125" t="s">
        <v>55</v>
      </c>
      <c r="B92" s="126"/>
      <c r="C92" s="126"/>
      <c r="D92" s="126"/>
      <c r="E92" s="126"/>
      <c r="F92" s="126"/>
      <c r="G92" s="126"/>
      <c r="H92" s="126"/>
      <c r="I92" s="126"/>
      <c r="J92" s="127"/>
      <c r="K92" s="127"/>
      <c r="L92" s="127"/>
      <c r="M92" s="128"/>
      <c r="N92" s="155">
        <f>SUM(N91:N91)</f>
        <v>0</v>
      </c>
      <c r="O92" s="129"/>
    </row>
    <row r="93" spans="1:15" ht="16" customHeight="1" x14ac:dyDescent="0.3">
      <c r="A93" s="80" t="s">
        <v>12</v>
      </c>
      <c r="B93" s="172" t="s">
        <v>10</v>
      </c>
      <c r="C93" s="308" t="s">
        <v>13</v>
      </c>
      <c r="D93" s="325"/>
      <c r="E93" s="325"/>
      <c r="F93" s="325"/>
      <c r="G93" s="293"/>
      <c r="H93" s="172" t="s">
        <v>143</v>
      </c>
      <c r="I93" s="172" t="s">
        <v>144</v>
      </c>
      <c r="J93" s="308" t="s">
        <v>56</v>
      </c>
      <c r="K93" s="293"/>
      <c r="L93" s="173" t="s">
        <v>16</v>
      </c>
      <c r="M93" s="83" t="s">
        <v>17</v>
      </c>
      <c r="N93" s="151" t="s">
        <v>58</v>
      </c>
      <c r="O93" s="84" t="s">
        <v>19</v>
      </c>
    </row>
    <row r="94" spans="1:15" ht="16" customHeight="1" x14ac:dyDescent="0.3">
      <c r="A94" s="49" t="s">
        <v>145</v>
      </c>
      <c r="B94" s="50" t="s">
        <v>146</v>
      </c>
      <c r="C94" s="50"/>
      <c r="D94" s="50"/>
      <c r="E94" s="50"/>
      <c r="F94" s="50"/>
      <c r="G94" s="50"/>
      <c r="H94" s="50"/>
      <c r="I94" s="50"/>
      <c r="J94" s="51"/>
      <c r="K94" s="51"/>
      <c r="L94" s="51"/>
      <c r="M94" s="52"/>
      <c r="N94" s="149"/>
      <c r="O94" s="53"/>
    </row>
    <row r="95" spans="1:15" ht="16" customHeight="1" x14ac:dyDescent="0.3">
      <c r="A95" s="176" t="s">
        <v>147</v>
      </c>
      <c r="B95" s="133" t="s">
        <v>148</v>
      </c>
      <c r="C95" s="326" t="s">
        <v>149</v>
      </c>
      <c r="D95" s="326"/>
      <c r="E95" s="326"/>
      <c r="F95" s="326"/>
      <c r="G95" s="326"/>
      <c r="H95" s="99"/>
      <c r="I95" s="99"/>
      <c r="J95" s="327">
        <v>10</v>
      </c>
      <c r="K95" s="327"/>
      <c r="L95" s="24" t="s">
        <v>150</v>
      </c>
      <c r="M95" s="171">
        <f>14230/10</f>
        <v>1423</v>
      </c>
      <c r="N95" s="187">
        <f>J95*M95</f>
        <v>14230</v>
      </c>
      <c r="O95" s="101"/>
    </row>
    <row r="96" spans="1:15" ht="16" customHeight="1" x14ac:dyDescent="0.3">
      <c r="A96" s="177" t="s">
        <v>151</v>
      </c>
      <c r="B96" s="110" t="s">
        <v>201</v>
      </c>
      <c r="C96" s="301" t="s">
        <v>149</v>
      </c>
      <c r="D96" s="301"/>
      <c r="E96" s="301"/>
      <c r="F96" s="301"/>
      <c r="G96" s="301"/>
      <c r="H96" s="64"/>
      <c r="I96" s="64"/>
      <c r="J96" s="336">
        <v>2</v>
      </c>
      <c r="K96" s="336"/>
      <c r="L96" s="29" t="s">
        <v>150</v>
      </c>
      <c r="M96" s="160">
        <f>606/2</f>
        <v>303</v>
      </c>
      <c r="N96" s="188">
        <f t="shared" ref="N96:N98" si="10">J96*M96</f>
        <v>606</v>
      </c>
      <c r="O96" s="34"/>
    </row>
    <row r="97" spans="1:15" ht="16" customHeight="1" x14ac:dyDescent="0.3">
      <c r="A97" s="177" t="s">
        <v>152</v>
      </c>
      <c r="B97" s="110" t="s">
        <v>153</v>
      </c>
      <c r="C97" s="301" t="s">
        <v>149</v>
      </c>
      <c r="D97" s="301"/>
      <c r="E97" s="301"/>
      <c r="F97" s="301"/>
      <c r="G97" s="301"/>
      <c r="H97" s="64"/>
      <c r="I97" s="64"/>
      <c r="J97" s="336"/>
      <c r="K97" s="336"/>
      <c r="L97" s="29" t="s">
        <v>150</v>
      </c>
      <c r="M97" s="30"/>
      <c r="N97" s="147">
        <f t="shared" si="10"/>
        <v>0</v>
      </c>
      <c r="O97" s="34"/>
    </row>
    <row r="98" spans="1:15" ht="16" customHeight="1" x14ac:dyDescent="0.3">
      <c r="A98" s="177" t="s">
        <v>154</v>
      </c>
      <c r="B98" s="110" t="s">
        <v>155</v>
      </c>
      <c r="C98" s="301" t="s">
        <v>149</v>
      </c>
      <c r="D98" s="301"/>
      <c r="E98" s="301"/>
      <c r="F98" s="301"/>
      <c r="G98" s="301"/>
      <c r="H98" s="64"/>
      <c r="I98" s="64"/>
      <c r="J98" s="336"/>
      <c r="K98" s="336"/>
      <c r="L98" s="29" t="s">
        <v>150</v>
      </c>
      <c r="M98" s="30"/>
      <c r="N98" s="147">
        <f t="shared" si="10"/>
        <v>0</v>
      </c>
      <c r="O98" s="34"/>
    </row>
    <row r="99" spans="1:15" ht="16" customHeight="1" x14ac:dyDescent="0.3">
      <c r="A99" s="181"/>
      <c r="B99" s="134" t="s">
        <v>135</v>
      </c>
      <c r="C99" s="332" t="s">
        <v>156</v>
      </c>
      <c r="D99" s="332"/>
      <c r="E99" s="332"/>
      <c r="F99" s="332"/>
      <c r="G99" s="332"/>
      <c r="H99" s="332"/>
      <c r="I99" s="332"/>
      <c r="J99" s="332"/>
      <c r="K99" s="332"/>
      <c r="L99" s="332"/>
      <c r="M99" s="135">
        <v>0.03</v>
      </c>
      <c r="N99" s="150">
        <f>SUM(N95:N96,N98)*M99</f>
        <v>445.08</v>
      </c>
      <c r="O99" s="74"/>
    </row>
    <row r="100" spans="1:15" ht="16" customHeight="1" thickBot="1" x14ac:dyDescent="0.35">
      <c r="A100" s="125" t="s">
        <v>55</v>
      </c>
      <c r="B100" s="126"/>
      <c r="C100" s="126"/>
      <c r="D100" s="126"/>
      <c r="E100" s="126"/>
      <c r="F100" s="126"/>
      <c r="G100" s="126"/>
      <c r="H100" s="126"/>
      <c r="I100" s="126"/>
      <c r="J100" s="127"/>
      <c r="K100" s="127"/>
      <c r="L100" s="127"/>
      <c r="M100" s="128"/>
      <c r="N100" s="155">
        <f>SUM(N95:N99)</f>
        <v>15281.08</v>
      </c>
      <c r="O100" s="129"/>
    </row>
    <row r="101" spans="1:15" ht="16" customHeight="1" x14ac:dyDescent="0.3">
      <c r="A101" s="80" t="s">
        <v>12</v>
      </c>
      <c r="B101" s="172" t="s">
        <v>10</v>
      </c>
      <c r="C101" s="293" t="s">
        <v>13</v>
      </c>
      <c r="D101" s="267"/>
      <c r="E101" s="267"/>
      <c r="F101" s="267"/>
      <c r="G101" s="267"/>
      <c r="H101" s="267"/>
      <c r="I101" s="267"/>
      <c r="J101" s="308" t="s">
        <v>92</v>
      </c>
      <c r="K101" s="293"/>
      <c r="L101" s="173" t="s">
        <v>16</v>
      </c>
      <c r="M101" s="83" t="s">
        <v>17</v>
      </c>
      <c r="N101" s="151" t="s">
        <v>58</v>
      </c>
      <c r="O101" s="84" t="s">
        <v>19</v>
      </c>
    </row>
    <row r="102" spans="1:15" ht="16" customHeight="1" x14ac:dyDescent="0.3">
      <c r="A102" s="119" t="s">
        <v>157</v>
      </c>
      <c r="B102" s="50" t="s">
        <v>158</v>
      </c>
      <c r="C102" s="50"/>
      <c r="D102" s="50"/>
      <c r="E102" s="50"/>
      <c r="F102" s="50"/>
      <c r="G102" s="50"/>
      <c r="H102" s="50"/>
      <c r="I102" s="50"/>
      <c r="J102" s="51"/>
      <c r="K102" s="51"/>
      <c r="L102" s="51"/>
      <c r="M102" s="52"/>
      <c r="N102" s="149"/>
      <c r="O102" s="53"/>
    </row>
    <row r="103" spans="1:15" ht="16" customHeight="1" x14ac:dyDescent="0.3">
      <c r="A103" s="120" t="s">
        <v>159</v>
      </c>
      <c r="B103" s="121" t="s">
        <v>158</v>
      </c>
      <c r="C103" s="333"/>
      <c r="D103" s="334"/>
      <c r="E103" s="334"/>
      <c r="F103" s="334"/>
      <c r="G103" s="334"/>
      <c r="H103" s="334"/>
      <c r="I103" s="335"/>
      <c r="J103" s="330">
        <f>SUM(N84,N88,N92,N100)</f>
        <v>49808.280400000003</v>
      </c>
      <c r="K103" s="331"/>
      <c r="L103" s="122"/>
      <c r="M103" s="123">
        <v>0.06</v>
      </c>
      <c r="N103" s="153">
        <f>J103*M103</f>
        <v>2988.4968240000003</v>
      </c>
      <c r="O103" s="124"/>
    </row>
    <row r="104" spans="1:15" ht="16" customHeight="1" x14ac:dyDescent="0.3">
      <c r="A104" s="114" t="s">
        <v>55</v>
      </c>
      <c r="B104" s="115"/>
      <c r="C104" s="115"/>
      <c r="D104" s="115"/>
      <c r="E104" s="115"/>
      <c r="F104" s="115"/>
      <c r="G104" s="115"/>
      <c r="H104" s="115"/>
      <c r="I104" s="115"/>
      <c r="J104" s="116"/>
      <c r="K104" s="116"/>
      <c r="L104" s="116"/>
      <c r="M104" s="117"/>
      <c r="N104" s="154">
        <f>SUM(N103,J103)</f>
        <v>52796.777224000005</v>
      </c>
      <c r="O104" s="118"/>
    </row>
    <row r="105" spans="1:15" ht="16" customHeight="1" thickBot="1" x14ac:dyDescent="0.35">
      <c r="A105" s="39"/>
      <c r="B105" s="40" t="s">
        <v>160</v>
      </c>
      <c r="C105" s="40"/>
      <c r="D105" s="40"/>
      <c r="E105" s="40"/>
      <c r="F105" s="40"/>
      <c r="G105" s="40"/>
      <c r="H105" s="40"/>
      <c r="I105" s="40"/>
      <c r="J105" s="41"/>
      <c r="K105" s="41"/>
      <c r="L105" s="41"/>
      <c r="M105" s="136"/>
      <c r="N105" s="137"/>
      <c r="O105" s="138"/>
    </row>
    <row r="106" spans="1:15" ht="15" customHeight="1" x14ac:dyDescent="0.3"/>
    <row r="107" spans="1:15" ht="15" customHeight="1" x14ac:dyDescent="0.3"/>
    <row r="108" spans="1:15" ht="15" customHeight="1" x14ac:dyDescent="0.3"/>
    <row r="109" spans="1:15" ht="15" customHeight="1" x14ac:dyDescent="0.3"/>
    <row r="110" spans="1:15" ht="15" customHeight="1" x14ac:dyDescent="0.3"/>
    <row r="111" spans="1:15" ht="15" customHeight="1" x14ac:dyDescent="0.3"/>
    <row r="112" spans="1:15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spans="1:5" ht="15" customHeight="1" x14ac:dyDescent="0.3">
      <c r="A129" s="139"/>
      <c r="B129" s="139"/>
      <c r="C129" s="139"/>
      <c r="D129" s="140"/>
      <c r="E129" s="141"/>
    </row>
    <row r="130" spans="1:5" ht="15" customHeight="1" x14ac:dyDescent="0.3">
      <c r="A130" s="139" t="s">
        <v>66</v>
      </c>
      <c r="B130" s="139" t="s">
        <v>161</v>
      </c>
      <c r="C130" s="139" t="s">
        <v>162</v>
      </c>
      <c r="D130" s="140" t="s">
        <v>163</v>
      </c>
      <c r="E130" s="141" t="s">
        <v>164</v>
      </c>
    </row>
    <row r="131" spans="1:5" ht="15" customHeight="1" x14ac:dyDescent="0.3">
      <c r="A131" s="139" t="s">
        <v>26</v>
      </c>
      <c r="B131" s="139" t="s">
        <v>165</v>
      </c>
      <c r="C131" s="139" t="s">
        <v>166</v>
      </c>
      <c r="D131" s="140" t="s">
        <v>167</v>
      </c>
      <c r="E131" s="141" t="s">
        <v>168</v>
      </c>
    </row>
    <row r="132" spans="1:5" ht="15" customHeight="1" x14ac:dyDescent="0.3">
      <c r="A132" s="139"/>
      <c r="B132" s="139" t="s">
        <v>169</v>
      </c>
      <c r="C132" s="139" t="s">
        <v>170</v>
      </c>
      <c r="D132" s="140"/>
      <c r="E132" s="141" t="s">
        <v>171</v>
      </c>
    </row>
    <row r="133" spans="1:5" ht="15" customHeight="1" x14ac:dyDescent="0.3">
      <c r="A133" s="139">
        <v>1</v>
      </c>
      <c r="B133" s="139"/>
    </row>
    <row r="134" spans="1:5" ht="15" customHeight="1" x14ac:dyDescent="0.3">
      <c r="A134" s="139">
        <f>A133+1</f>
        <v>2</v>
      </c>
      <c r="B134" s="139"/>
    </row>
    <row r="135" spans="1:5" ht="15" customHeight="1" x14ac:dyDescent="0.3">
      <c r="A135" s="139">
        <f t="shared" ref="A135:A163" si="11">A134+1</f>
        <v>3</v>
      </c>
      <c r="B135" s="139"/>
    </row>
    <row r="136" spans="1:5" ht="15" customHeight="1" x14ac:dyDescent="0.3">
      <c r="A136" s="139">
        <f t="shared" si="11"/>
        <v>4</v>
      </c>
      <c r="B136" s="139"/>
    </row>
    <row r="137" spans="1:5" ht="15" customHeight="1" x14ac:dyDescent="0.3">
      <c r="A137" s="139">
        <f t="shared" si="11"/>
        <v>5</v>
      </c>
      <c r="B137" s="139"/>
    </row>
    <row r="138" spans="1:5" ht="15" customHeight="1" x14ac:dyDescent="0.3">
      <c r="A138" s="139">
        <f t="shared" si="11"/>
        <v>6</v>
      </c>
      <c r="B138" s="139"/>
    </row>
    <row r="139" spans="1:5" ht="15" customHeight="1" x14ac:dyDescent="0.3">
      <c r="A139" s="139">
        <f t="shared" si="11"/>
        <v>7</v>
      </c>
      <c r="B139" s="139"/>
    </row>
    <row r="140" spans="1:5" ht="15" customHeight="1" x14ac:dyDescent="0.3">
      <c r="A140" s="139">
        <f t="shared" si="11"/>
        <v>8</v>
      </c>
      <c r="B140" s="139"/>
    </row>
    <row r="141" spans="1:5" ht="15" customHeight="1" x14ac:dyDescent="0.3">
      <c r="A141" s="139">
        <f t="shared" si="11"/>
        <v>9</v>
      </c>
      <c r="B141" s="139"/>
    </row>
    <row r="142" spans="1:5" ht="15" customHeight="1" x14ac:dyDescent="0.3">
      <c r="A142" s="139">
        <f t="shared" si="11"/>
        <v>10</v>
      </c>
      <c r="B142" s="139"/>
    </row>
    <row r="143" spans="1:5" ht="15" customHeight="1" x14ac:dyDescent="0.3">
      <c r="A143" s="139">
        <f t="shared" si="11"/>
        <v>11</v>
      </c>
      <c r="B143" s="139"/>
    </row>
    <row r="144" spans="1:5" ht="15" customHeight="1" x14ac:dyDescent="0.3">
      <c r="A144" s="139">
        <f t="shared" si="11"/>
        <v>12</v>
      </c>
      <c r="B144" s="139"/>
    </row>
    <row r="145" spans="1:2" ht="15" customHeight="1" x14ac:dyDescent="0.3">
      <c r="A145" s="139">
        <f t="shared" si="11"/>
        <v>13</v>
      </c>
      <c r="B145" s="139"/>
    </row>
    <row r="146" spans="1:2" ht="15" customHeight="1" x14ac:dyDescent="0.3">
      <c r="A146" s="139">
        <f t="shared" si="11"/>
        <v>14</v>
      </c>
      <c r="B146" s="139"/>
    </row>
    <row r="147" spans="1:2" ht="15" customHeight="1" x14ac:dyDescent="0.3">
      <c r="A147" s="139">
        <f t="shared" si="11"/>
        <v>15</v>
      </c>
      <c r="B147" s="139"/>
    </row>
    <row r="148" spans="1:2" ht="15" customHeight="1" x14ac:dyDescent="0.3">
      <c r="A148" s="139">
        <f t="shared" si="11"/>
        <v>16</v>
      </c>
      <c r="B148" s="139"/>
    </row>
    <row r="149" spans="1:2" ht="15" customHeight="1" x14ac:dyDescent="0.3">
      <c r="A149" s="139">
        <f t="shared" si="11"/>
        <v>17</v>
      </c>
      <c r="B149" s="139"/>
    </row>
    <row r="150" spans="1:2" ht="15" customHeight="1" x14ac:dyDescent="0.3">
      <c r="A150" s="139">
        <f t="shared" si="11"/>
        <v>18</v>
      </c>
      <c r="B150" s="139"/>
    </row>
    <row r="151" spans="1:2" ht="15" customHeight="1" x14ac:dyDescent="0.3">
      <c r="A151" s="139">
        <f t="shared" si="11"/>
        <v>19</v>
      </c>
      <c r="B151" s="139"/>
    </row>
    <row r="152" spans="1:2" ht="15" customHeight="1" x14ac:dyDescent="0.3">
      <c r="A152" s="139">
        <f t="shared" si="11"/>
        <v>20</v>
      </c>
      <c r="B152" s="139"/>
    </row>
    <row r="153" spans="1:2" ht="15" customHeight="1" x14ac:dyDescent="0.3">
      <c r="A153" s="139">
        <f t="shared" si="11"/>
        <v>21</v>
      </c>
      <c r="B153" s="139"/>
    </row>
    <row r="154" spans="1:2" ht="15" customHeight="1" x14ac:dyDescent="0.3">
      <c r="A154" s="139">
        <f t="shared" si="11"/>
        <v>22</v>
      </c>
      <c r="B154" s="139"/>
    </row>
    <row r="155" spans="1:2" ht="15" customHeight="1" x14ac:dyDescent="0.3">
      <c r="A155" s="139">
        <f t="shared" si="11"/>
        <v>23</v>
      </c>
      <c r="B155" s="139"/>
    </row>
    <row r="156" spans="1:2" ht="15" customHeight="1" x14ac:dyDescent="0.3">
      <c r="A156" s="139">
        <f t="shared" si="11"/>
        <v>24</v>
      </c>
      <c r="B156" s="139"/>
    </row>
    <row r="157" spans="1:2" ht="15" customHeight="1" x14ac:dyDescent="0.3">
      <c r="A157" s="139">
        <f t="shared" si="11"/>
        <v>25</v>
      </c>
      <c r="B157" s="139"/>
    </row>
    <row r="158" spans="1:2" ht="15" customHeight="1" x14ac:dyDescent="0.3">
      <c r="A158" s="139">
        <f t="shared" si="11"/>
        <v>26</v>
      </c>
      <c r="B158" s="139"/>
    </row>
    <row r="159" spans="1:2" ht="15" customHeight="1" x14ac:dyDescent="0.3">
      <c r="A159" s="139">
        <f t="shared" si="11"/>
        <v>27</v>
      </c>
      <c r="B159" s="139"/>
    </row>
    <row r="160" spans="1:2" ht="15" customHeight="1" x14ac:dyDescent="0.3">
      <c r="A160" s="139">
        <f t="shared" si="11"/>
        <v>28</v>
      </c>
      <c r="B160" s="139"/>
    </row>
    <row r="161" spans="1:2" ht="15" customHeight="1" x14ac:dyDescent="0.3">
      <c r="A161" s="139">
        <f t="shared" si="11"/>
        <v>29</v>
      </c>
      <c r="B161" s="139"/>
    </row>
    <row r="162" spans="1:2" ht="15" customHeight="1" x14ac:dyDescent="0.3">
      <c r="A162" s="139">
        <f t="shared" si="11"/>
        <v>30</v>
      </c>
      <c r="B162" s="139"/>
    </row>
    <row r="163" spans="1:2" ht="15" customHeight="1" x14ac:dyDescent="0.3">
      <c r="A163" s="139">
        <f t="shared" si="11"/>
        <v>31</v>
      </c>
      <c r="B163" s="139"/>
    </row>
    <row r="164" spans="1:2" ht="15" customHeight="1" x14ac:dyDescent="0.3"/>
    <row r="165" spans="1:2" ht="15" customHeight="1" x14ac:dyDescent="0.3"/>
    <row r="166" spans="1:2" ht="15" customHeight="1" x14ac:dyDescent="0.3"/>
    <row r="167" spans="1:2" ht="15" customHeight="1" x14ac:dyDescent="0.3"/>
    <row r="168" spans="1:2" ht="15" customHeight="1" x14ac:dyDescent="0.3"/>
    <row r="169" spans="1:2" ht="15" customHeight="1" x14ac:dyDescent="0.3"/>
    <row r="170" spans="1:2" ht="15" customHeight="1" x14ac:dyDescent="0.3"/>
    <row r="171" spans="1:2" ht="15" customHeight="1" x14ac:dyDescent="0.3"/>
    <row r="172" spans="1:2" ht="15" customHeight="1" x14ac:dyDescent="0.3"/>
    <row r="173" spans="1:2" ht="15" customHeight="1" x14ac:dyDescent="0.3"/>
    <row r="174" spans="1:2" ht="15" customHeight="1" x14ac:dyDescent="0.3"/>
    <row r="175" spans="1:2" ht="15" customHeight="1" x14ac:dyDescent="0.3"/>
    <row r="176" spans="1:2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</sheetData>
  <mergeCells count="119">
    <mergeCell ref="C99:L99"/>
    <mergeCell ref="C101:I101"/>
    <mergeCell ref="J101:K101"/>
    <mergeCell ref="C103:I103"/>
    <mergeCell ref="J103:K103"/>
    <mergeCell ref="C96:G96"/>
    <mergeCell ref="J96:K96"/>
    <mergeCell ref="C97:G97"/>
    <mergeCell ref="J97:K97"/>
    <mergeCell ref="C98:G98"/>
    <mergeCell ref="J98:K98"/>
    <mergeCell ref="C89:I89"/>
    <mergeCell ref="C91:I91"/>
    <mergeCell ref="C93:G93"/>
    <mergeCell ref="J93:K93"/>
    <mergeCell ref="C95:G95"/>
    <mergeCell ref="J95:K95"/>
    <mergeCell ref="C80:I80"/>
    <mergeCell ref="C81:I81"/>
    <mergeCell ref="C82:I82"/>
    <mergeCell ref="C85:I85"/>
    <mergeCell ref="J85:K85"/>
    <mergeCell ref="C87:I87"/>
    <mergeCell ref="J87:K87"/>
    <mergeCell ref="C74:I74"/>
    <mergeCell ref="J74:K74"/>
    <mergeCell ref="C75:I75"/>
    <mergeCell ref="J75:K75"/>
    <mergeCell ref="C77:I77"/>
    <mergeCell ref="C79:I79"/>
    <mergeCell ref="C71:I71"/>
    <mergeCell ref="J71:K71"/>
    <mergeCell ref="C72:I72"/>
    <mergeCell ref="J72:K72"/>
    <mergeCell ref="C73:I73"/>
    <mergeCell ref="J73:K73"/>
    <mergeCell ref="C68:I68"/>
    <mergeCell ref="J68:K68"/>
    <mergeCell ref="C69:I69"/>
    <mergeCell ref="J69:K69"/>
    <mergeCell ref="C70:I70"/>
    <mergeCell ref="J70:K70"/>
    <mergeCell ref="J63:K63"/>
    <mergeCell ref="C65:I65"/>
    <mergeCell ref="J65:K65"/>
    <mergeCell ref="C66:I66"/>
    <mergeCell ref="J66:K66"/>
    <mergeCell ref="C67:I67"/>
    <mergeCell ref="J67:K67"/>
    <mergeCell ref="A59:A61"/>
    <mergeCell ref="B59:B61"/>
    <mergeCell ref="C59:G59"/>
    <mergeCell ref="C60:G60"/>
    <mergeCell ref="C61:G61"/>
    <mergeCell ref="C63:I63"/>
    <mergeCell ref="A54:A58"/>
    <mergeCell ref="B54:B58"/>
    <mergeCell ref="C54:I54"/>
    <mergeCell ref="C55:I55"/>
    <mergeCell ref="C56:I56"/>
    <mergeCell ref="C57:I57"/>
    <mergeCell ref="C58:I58"/>
    <mergeCell ref="A49:A53"/>
    <mergeCell ref="B49:B53"/>
    <mergeCell ref="C49:I49"/>
    <mergeCell ref="C50:I50"/>
    <mergeCell ref="C51:I51"/>
    <mergeCell ref="C52:I52"/>
    <mergeCell ref="C53:I53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27:A32"/>
    <mergeCell ref="C27:I27"/>
    <mergeCell ref="C28:I28"/>
    <mergeCell ref="C29:I29"/>
    <mergeCell ref="C30:I30"/>
    <mergeCell ref="C31:I31"/>
    <mergeCell ref="C32:I32"/>
    <mergeCell ref="A21:A26"/>
    <mergeCell ref="C21:I21"/>
    <mergeCell ref="C22:I22"/>
    <mergeCell ref="C23:I23"/>
    <mergeCell ref="C24:I24"/>
    <mergeCell ref="C25:I25"/>
    <mergeCell ref="C26:I26"/>
    <mergeCell ref="A4:B4"/>
    <mergeCell ref="C4:E4"/>
    <mergeCell ref="L4:M4"/>
    <mergeCell ref="N4:O4"/>
    <mergeCell ref="A15:A16"/>
    <mergeCell ref="B15:B16"/>
    <mergeCell ref="A17:A18"/>
    <mergeCell ref="B17:B18"/>
    <mergeCell ref="A19:A20"/>
    <mergeCell ref="B19:B20"/>
    <mergeCell ref="B6:O6"/>
    <mergeCell ref="A7:L7"/>
    <mergeCell ref="M7:O7"/>
    <mergeCell ref="C8:I8"/>
    <mergeCell ref="A10:A14"/>
    <mergeCell ref="B10:B14"/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</mergeCells>
  <phoneticPr fontId="18" type="noConversion"/>
  <dataValidations count="7">
    <dataValidation type="list" allowBlank="1" showInputMessage="1" showErrorMessage="1" sqref="C36:C40">
      <formula1>$E$129:$E$132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H59:H61">
      <formula1>$B$130:$B$132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</vt:i4>
      </vt:variant>
    </vt:vector>
  </HeadingPairs>
  <TitlesOfParts>
    <vt:vector size="13" baseType="lpstr">
      <vt:lpstr>分账金额</vt:lpstr>
      <vt:lpstr>结算</vt:lpstr>
      <vt:lpstr>市场部</vt:lpstr>
      <vt:lpstr>东北大区</vt:lpstr>
      <vt:lpstr>华北大区</vt:lpstr>
      <vt:lpstr>华东大区</vt:lpstr>
      <vt:lpstr>华南大区</vt:lpstr>
      <vt:lpstr>华西大区</vt:lpstr>
      <vt:lpstr>华中大区</vt:lpstr>
      <vt:lpstr>京津大区</vt:lpstr>
      <vt:lpstr>分账明细</vt:lpstr>
      <vt:lpstr>结算!Print_Area</vt:lpstr>
      <vt:lpstr>结算!Print_Titles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Yuan, Shuo(袁硕)</dc:creator>
  <cp:lastModifiedBy>JinXF</cp:lastModifiedBy>
  <cp:lastPrinted>2019-03-15T03:31:26Z</cp:lastPrinted>
  <dcterms:created xsi:type="dcterms:W3CDTF">2019-01-02T07:08:32Z</dcterms:created>
  <dcterms:modified xsi:type="dcterms:W3CDTF">2019-03-20T10:24:40Z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46638375</vt:i4>
  </property>
  <property fmtid="{D5CDD505-2E9C-101B-9397-08002B2CF9AE}" pid="3" name="_NewReviewCycle">
    <vt:lpwstr/>
  </property>
  <property fmtid="{D5CDD505-2E9C-101B-9397-08002B2CF9AE}" pid="4" name="_EmailSubject">
    <vt:lpwstr>安斯泰来【新锐LUTS中青年论坛】--竞价获胜通知</vt:lpwstr>
  </property>
  <property fmtid="{D5CDD505-2E9C-101B-9397-08002B2CF9AE}" pid="5" name="_AuthorEmail">
    <vt:lpwstr>shuo.yuan@astellas.com</vt:lpwstr>
  </property>
  <property fmtid="{D5CDD505-2E9C-101B-9397-08002B2CF9AE}" pid="6" name="_AuthorEmailDisplayName">
    <vt:lpwstr>Yuan, Shuo(袁硕)</vt:lpwstr>
  </property>
  <property fmtid="{D5CDD505-2E9C-101B-9397-08002B2CF9AE}" pid="7" name="_ReviewingToolsShownOnce">
    <vt:lpwstr/>
  </property>
</Properties>
</file>