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汇总" sheetId="1" r:id="rId1"/>
    <sheet name="报价单拟制" sheetId="2" r:id="rId2"/>
    <sheet name="机票详情" sheetId="14" r:id="rId3"/>
    <sheet name="机票退改详情" sheetId="15" r:id="rId4"/>
    <sheet name="物料汇总" sheetId="13" r:id="rId5"/>
    <sheet name="需求分类占比分析" sheetId="3" state="hidden" r:id="rId6"/>
    <sheet name="常用条目" sheetId="4" state="hidden" r:id="rId7"/>
    <sheet name="非常用条目" sheetId="5" state="hidden" r:id="rId8"/>
    <sheet name="地面交通-数量预估" sheetId="6" state="hidden" r:id="rId9"/>
    <sheet name="人员费用-数量预估" sheetId="7" state="hidden" r:id="rId10"/>
    <sheet name="物料-数量预估" sheetId="8" state="hidden" r:id="rId11"/>
    <sheet name="年度" sheetId="9" state="hidden" r:id="rId12"/>
    <sheet name="100万以上" sheetId="10" state="hidden" r:id="rId13"/>
    <sheet name="100万以下项目" sheetId="11" state="hidden" r:id="rId14"/>
    <sheet name="info" sheetId="12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<sst xmlns="http://schemas.openxmlformats.org/spreadsheetml/2006/main" count="2277" uniqueCount="909">
  <si>
    <t>结算汇总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</si>
  <si>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</si>
  <si>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</si>
  <si>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</si>
  <si>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</si>
  <si>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</si>
  <si>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</si>
  <si>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</si>
  <si>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</si>
  <si>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</si>
  <si>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</si>
  <si>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</si>
  <si>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</si>
  <si>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</si>
  <si>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</si>
  <si>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</si>
  <si>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签证及景点</t>
  </si>
  <si>
    <t>模块5</t>
  </si>
  <si>
    <t>餐饮</t>
  </si>
  <si>
    <t>模块6</t>
  </si>
  <si>
    <t>保险</t>
  </si>
  <si>
    <t>模块7</t>
  </si>
  <si>
    <t>制作物料</t>
  </si>
  <si>
    <t>模块8</t>
  </si>
  <si>
    <t>工作人员</t>
  </si>
  <si>
    <t>模块9</t>
  </si>
  <si>
    <t>运营费用</t>
  </si>
  <si>
    <t>模块10</t>
  </si>
  <si>
    <t>服务费</t>
  </si>
  <si>
    <t>合计</t>
  </si>
  <si>
    <t>模块11</t>
  </si>
  <si>
    <t>税费</t>
  </si>
  <si>
    <t>客户名称</t>
  </si>
  <si>
    <t>业务联系人</t>
  </si>
  <si>
    <t>联系方式</t>
  </si>
  <si>
    <t>项目名称</t>
  </si>
  <si>
    <t>2025年快手埃及渠道答谢游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</si>
  <si>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</si>
  <si>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</si>
  <si>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</si>
  <si>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</si>
  <si>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</si>
  <si>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</si>
  <si>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</si>
  <si>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t>收入明细</t>
  </si>
  <si>
    <t>项目</t>
  </si>
  <si>
    <t>舱位等级</t>
  </si>
  <si>
    <t>单位</t>
  </si>
  <si>
    <t>单价</t>
  </si>
  <si>
    <t>预估采购金额</t>
  </si>
  <si>
    <t>国际往返</t>
  </si>
  <si>
    <t>经济舱（境外）</t>
  </si>
  <si>
    <t>团/次</t>
  </si>
  <si>
    <t>元</t>
  </si>
  <si>
    <t>实报实销</t>
  </si>
  <si>
    <t>小团机票</t>
  </si>
  <si>
    <t>人/次</t>
  </si>
  <si>
    <t>小团埃及境内</t>
  </si>
  <si>
    <t>开罗-赫尔格达</t>
  </si>
  <si>
    <t>卢克索-开罗</t>
  </si>
  <si>
    <t>单项小计:</t>
  </si>
  <si>
    <t>见附表</t>
  </si>
  <si>
    <t>车辆等级</t>
  </si>
  <si>
    <t>包车（全天）</t>
  </si>
  <si>
    <t>45座大巴</t>
  </si>
  <si>
    <t>车*天</t>
  </si>
  <si>
    <t>包车（4月5日接机、4月7日送机）</t>
  </si>
  <si>
    <t>车*次</t>
  </si>
  <si>
    <t>小团包车（全天）</t>
  </si>
  <si>
    <t>7座普通商务车</t>
  </si>
  <si>
    <t>丰田海狮</t>
  </si>
  <si>
    <t>包车（4.6送机，客户特殊航班接送）</t>
  </si>
  <si>
    <t>小团5号开罗接机；6号早上广州2人和上海1人，2个车接机；7号开罗送机+7号赫尔格达接机；9号卢克索送机；5号、7号、9号去餐厅</t>
  </si>
  <si>
    <t>其他车辆费用</t>
  </si>
  <si>
    <t>车辆超公里费</t>
  </si>
  <si>
    <t>pcs</t>
  </si>
  <si>
    <t>未计总，车辆每日驾驶不得超过300公里，超出每公里10元，实报实销、仅为预估，据实结算，报价时需标准清楚原因</t>
  </si>
  <si>
    <t>车辆超时费</t>
  </si>
  <si>
    <t>5号超时2小时，6号超时2小时</t>
  </si>
  <si>
    <t>其他</t>
  </si>
  <si>
    <t>房间类型</t>
  </si>
  <si>
    <t>大团酒店住宿</t>
  </si>
  <si>
    <t>费尔蒙尼罗河城市酒店Fairmont Nile City</t>
  </si>
  <si>
    <t>豪华大床</t>
  </si>
  <si>
    <t>间</t>
  </si>
  <si>
    <t>晚</t>
  </si>
  <si>
    <t>高级双床</t>
  </si>
  <si>
    <t>赫尔格达城堡度假村</t>
  </si>
  <si>
    <t>高级大床</t>
  </si>
  <si>
    <t>卢克索希尔顿度假村水疗中心Hilton Luxor Resort &amp; Spa</t>
  </si>
  <si>
    <t>小团酒店住宿</t>
  </si>
  <si>
    <t>吉萨万豪酒店</t>
  </si>
  <si>
    <t>需求类型</t>
  </si>
  <si>
    <t>签证、景点及体验</t>
  </si>
  <si>
    <t>埃及落地签证</t>
  </si>
  <si>
    <t>31+5，</t>
  </si>
  <si>
    <t>签证资料整理</t>
  </si>
  <si>
    <t>人数为预估人数，以实际结算为准</t>
  </si>
  <si>
    <t>吉萨金字塔</t>
  </si>
  <si>
    <t>埃及博物馆</t>
  </si>
  <si>
    <t>萨拉丁城堡</t>
  </si>
  <si>
    <t>沙漠半日游</t>
  </si>
  <si>
    <t>玻璃船观景</t>
  </si>
  <si>
    <t>游艇出海浮潜</t>
  </si>
  <si>
    <t>丹达拉神庙</t>
  </si>
  <si>
    <t>帝王谷</t>
  </si>
  <si>
    <t>卢克索神庙</t>
  </si>
  <si>
    <t>卡纳克神庙</t>
  </si>
  <si>
    <t>尼罗河帆船</t>
  </si>
  <si>
    <t>尼罗河游船</t>
  </si>
  <si>
    <t>船/次</t>
  </si>
  <si>
    <t>2艘船包船</t>
  </si>
  <si>
    <t>热气球体验</t>
  </si>
  <si>
    <t>扎维亚门双子塔</t>
  </si>
  <si>
    <t>小团吉萨金字塔</t>
  </si>
  <si>
    <t>小团埃及博物馆</t>
  </si>
  <si>
    <t>小团萨拉丁城堡</t>
  </si>
  <si>
    <t>小团沙漠半日游</t>
  </si>
  <si>
    <t>小团帝王谷</t>
  </si>
  <si>
    <t>小团帝王谷赛提一世墓</t>
  </si>
  <si>
    <t>小团卢克索神庙</t>
  </si>
  <si>
    <t>小团卡纳克神庙</t>
  </si>
  <si>
    <t>小团尼罗河帆船</t>
  </si>
  <si>
    <t>包船</t>
  </si>
  <si>
    <t>小团热气球体验</t>
  </si>
  <si>
    <t>小团海上骑马</t>
  </si>
  <si>
    <t>大团餐饮</t>
  </si>
  <si>
    <t>4.5费尔蒙早餐</t>
  </si>
  <si>
    <t>酒店早餐</t>
  </si>
  <si>
    <t>4.5费尔蒙酒店午餐三道式</t>
  </si>
  <si>
    <t>围桌午餐</t>
  </si>
  <si>
    <t>4.5费尔蒙酒店午餐加饮料</t>
  </si>
  <si>
    <t>酒水</t>
  </si>
  <si>
    <t>饮料25瓶</t>
  </si>
  <si>
    <t>4.5哈利利市场买饮料</t>
  </si>
  <si>
    <t>饮料20瓶</t>
  </si>
  <si>
    <t>4.5亚洲晚餐</t>
  </si>
  <si>
    <t>围桌晚餐</t>
  </si>
  <si>
    <t>4.5亚洲晚餐加酒水</t>
  </si>
  <si>
    <t>3瓶红酒，15瓶饮料</t>
  </si>
  <si>
    <t>4.6金字塔景观餐厅</t>
  </si>
  <si>
    <t>特色餐</t>
  </si>
  <si>
    <t>4.6金字塔景观餐厅加饮料</t>
  </si>
  <si>
    <t>饮料31瓶</t>
  </si>
  <si>
    <t>4.6欢迎晚宴</t>
  </si>
  <si>
    <t>4.6欢迎晚宴加菜和酒水</t>
  </si>
  <si>
    <t>打包辣子鸡3份，加黄瓜，加麻婆豆腐，加饮料21瓶</t>
  </si>
  <si>
    <t>4.7亚洲餐红龙</t>
  </si>
  <si>
    <t>4.7自助餐</t>
  </si>
  <si>
    <t>自助晚餐</t>
  </si>
  <si>
    <t>4.8海鲜午餐starfish</t>
  </si>
  <si>
    <t>4.8亚洲晚餐silkroad</t>
  </si>
  <si>
    <t>4.8亚洲晚餐silkroad加酒水</t>
  </si>
  <si>
    <t>27瓶啤酒，16瓶饮料</t>
  </si>
  <si>
    <t>4.9埃及烤肉</t>
  </si>
  <si>
    <t>4.9亚洲晚餐泰国餐</t>
  </si>
  <si>
    <t>4.10黎巴嫩餐</t>
  </si>
  <si>
    <t>4.10亚洲餐</t>
  </si>
  <si>
    <t>小团餐饮</t>
  </si>
  <si>
    <t>4.3赫尔格达午餐</t>
  </si>
  <si>
    <t>4.3赫尔格达晚餐</t>
  </si>
  <si>
    <t>4.4赫尔格达午餐</t>
  </si>
  <si>
    <t>4.4卢克索晚餐</t>
  </si>
  <si>
    <t>4.5卢克索午餐</t>
  </si>
  <si>
    <t>4.5卢克索下午茶</t>
  </si>
  <si>
    <t>4.5卢克索晚餐</t>
  </si>
  <si>
    <t>4.6开罗午餐</t>
  </si>
  <si>
    <t>4.6开罗下午茶</t>
  </si>
  <si>
    <t>4.7午餐</t>
  </si>
  <si>
    <t>晚宴酒水（茅台8瓶）</t>
  </si>
  <si>
    <t>瓶</t>
  </si>
  <si>
    <t>茅台8瓶</t>
  </si>
  <si>
    <t>参会人员保险</t>
  </si>
  <si>
    <t>物料</t>
  </si>
  <si>
    <t>物料汇总详见物料清单</t>
  </si>
  <si>
    <t>团</t>
  </si>
  <si>
    <t>实报实销，见附表</t>
  </si>
  <si>
    <t>接机牌</t>
  </si>
  <si>
    <t>张</t>
  </si>
  <si>
    <t>A3塑封</t>
  </si>
  <si>
    <t>车头牌</t>
  </si>
  <si>
    <t>桌卡</t>
  </si>
  <si>
    <t>250g铜版纸台卡</t>
  </si>
  <si>
    <t>横幅</t>
  </si>
  <si>
    <t>4*0.6米写真布条幅</t>
  </si>
  <si>
    <t>物料打样费</t>
  </si>
  <si>
    <t>次</t>
  </si>
  <si>
    <t>物料快递费</t>
  </si>
  <si>
    <t>平面设计费</t>
  </si>
  <si>
    <t>电子邀请函</t>
  </si>
  <si>
    <t>调查问卷H5</t>
  </si>
  <si>
    <t>伴手礼</t>
  </si>
  <si>
    <t>套</t>
  </si>
  <si>
    <t>水晶葡萄</t>
  </si>
  <si>
    <t>水晶金字塔</t>
  </si>
  <si>
    <t>运营费用（大团工作人员）</t>
  </si>
  <si>
    <t>导游工资</t>
  </si>
  <si>
    <t>工作时长10小时，超过10小时收取超时费</t>
  </si>
  <si>
    <t>接送机导游工资</t>
  </si>
  <si>
    <t>5号接机；6号接机2次；7号送机1次接机1次；9号送机1次；10号送机1次</t>
  </si>
  <si>
    <t>导游助理</t>
  </si>
  <si>
    <t>海关人员</t>
  </si>
  <si>
    <t>导游小费</t>
  </si>
  <si>
    <t>司机小费</t>
  </si>
  <si>
    <t>领队工资</t>
  </si>
  <si>
    <t>摄影师</t>
  </si>
  <si>
    <t>广州送机人员</t>
  </si>
  <si>
    <t>运营费用（小团工作人员）</t>
  </si>
  <si>
    <t>运营费用（大团人员补助）</t>
  </si>
  <si>
    <t>导游餐补</t>
  </si>
  <si>
    <t>司机餐补</t>
  </si>
  <si>
    <t>领队餐补</t>
  </si>
  <si>
    <t>领队住宿补助</t>
  </si>
  <si>
    <t>司机导游住宿补助</t>
  </si>
  <si>
    <t>摄影师住宿补助</t>
  </si>
  <si>
    <t>导游埃及境内机票</t>
  </si>
  <si>
    <t>摄影师埃及境内机票</t>
  </si>
  <si>
    <t>导游超时费</t>
  </si>
  <si>
    <t>人/小时</t>
  </si>
  <si>
    <t>领队交通北京</t>
  </si>
  <si>
    <t>领队交通上海</t>
  </si>
  <si>
    <t>运营费用（小团人员补）</t>
  </si>
  <si>
    <t>领队交通</t>
  </si>
  <si>
    <t>运营费用（备用金）</t>
  </si>
  <si>
    <t>小团备用金</t>
  </si>
  <si>
    <t>400美金</t>
  </si>
  <si>
    <t>大团备用金</t>
  </si>
  <si>
    <t>100美金+18200埃镑</t>
  </si>
  <si>
    <t>合计（货币单位）</t>
  </si>
  <si>
    <t>服务费（人民币：元）</t>
  </si>
  <si>
    <t>增值税专用发票税6%（人民币：元）</t>
  </si>
  <si>
    <t>费用总计（人民币）</t>
  </si>
  <si>
    <t>【机票账单】</t>
  </si>
  <si>
    <t>erp操作人：</t>
  </si>
  <si>
    <t>KMTA-250624-HZT880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</si>
  <si>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</si>
  <si>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</si>
  <si>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</si>
  <si>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</si>
  <si>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</si>
  <si>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</si>
  <si>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</si>
  <si>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</si>
  <si>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快手结算费用</t>
  </si>
  <si>
    <t>REN/TAO</t>
  </si>
  <si>
    <t>KRJ4JJ</t>
  </si>
  <si>
    <t>MU223  Q   SA05APR  PVGCAI HK1   0150 0800 
MU224  Q   TH10APR  CAIPVG HK1   1330 0550+1</t>
  </si>
  <si>
    <t xml:space="preserve">781-6402355171  </t>
  </si>
  <si>
    <t>客户自己找快手报销</t>
  </si>
  <si>
    <t>YU/SHUANG</t>
  </si>
  <si>
    <t>HY2PEN</t>
  </si>
  <si>
    <t>MS956  J   TH03APR  PEKCAI HK1   0030 0520 
MS046  C   TH03APR  CAIHRG HK1   0800 0900</t>
  </si>
  <si>
    <t>077-9591213694</t>
  </si>
  <si>
    <t>KS6H0X</t>
  </si>
  <si>
    <t>EK924    MO07APR  CAIDXB HK1   1905 0040+1
EK306    TU08APR  DXBPEK HK1   0350 1525</t>
  </si>
  <si>
    <t>176-2848679420</t>
  </si>
  <si>
    <t>LI/SHUTING</t>
  </si>
  <si>
    <t>HQF64E</t>
  </si>
  <si>
    <t xml:space="preserve">MS267  Y   SA05APR  LXRCAI HK4   2235 2345 </t>
  </si>
  <si>
    <t>077-9590457289</t>
  </si>
  <si>
    <t>WANG/JIANWEI</t>
  </si>
  <si>
    <t>JQ59PC</t>
  </si>
  <si>
    <t>077-9590457290</t>
  </si>
  <si>
    <t>WANG/SIHAN</t>
  </si>
  <si>
    <t>077-9590457291</t>
  </si>
  <si>
    <t>077-9590457292</t>
  </si>
  <si>
    <t xml:space="preserve">PANG/AIDI </t>
  </si>
  <si>
    <t>KN0YWN</t>
  </si>
  <si>
    <t>3U3864 P   TH10APR  CAITFU HK1   1345 0510+1
3U6923 I   FR11APR  TFUHFE HK1   0825 1035</t>
  </si>
  <si>
    <t>876-6402355194</t>
  </si>
  <si>
    <t>TONG/DEYOU</t>
  </si>
  <si>
    <t xml:space="preserve">JMM4VG </t>
  </si>
  <si>
    <t>3U3864 P   TH10APR  CAITFU HK1   1345 0510+1</t>
  </si>
  <si>
    <t>876-6402355195</t>
  </si>
  <si>
    <t xml:space="preserve"> HSYK10</t>
  </si>
  <si>
    <t>MU2457 I   FR11APR  TFUWUH DK1   0930 1130</t>
  </si>
  <si>
    <t xml:space="preserve">781-3065752087 </t>
  </si>
  <si>
    <t xml:space="preserve">LI/JIANG </t>
  </si>
  <si>
    <t>JF86WW</t>
  </si>
  <si>
    <t xml:space="preserve">MU224  I1  TH10APR  CAIPVG HK1   1330 0550+1
MU5129 I1  FR11APR  PVGPKX HK1   0905 1120  </t>
  </si>
  <si>
    <t>781-6402355196</t>
  </si>
  <si>
    <t>CHEN/PENGWEI</t>
  </si>
  <si>
    <t xml:space="preserve">HYKZBB </t>
  </si>
  <si>
    <t xml:space="preserve">MU224  I1  TH10APR  CAIPVG HK2   1330 0550+1
MU5129 I1  FR11APR  PVGPKX HK2   0905 1120  </t>
  </si>
  <si>
    <t>781-6402355197</t>
  </si>
  <si>
    <t>ZHANG/WEI</t>
  </si>
  <si>
    <t>781-6402355198</t>
  </si>
  <si>
    <t>WANG/JIAJIA</t>
  </si>
  <si>
    <t>JD8PDD</t>
  </si>
  <si>
    <t>781-6402355200</t>
  </si>
  <si>
    <t>ZHANG/QINQIN</t>
  </si>
  <si>
    <t xml:space="preserve">KW989E </t>
  </si>
  <si>
    <t>781-6402355199</t>
  </si>
  <si>
    <t>YU/JIE</t>
  </si>
  <si>
    <t xml:space="preserve"> KXPXB8</t>
  </si>
  <si>
    <t>876-6402355202</t>
  </si>
  <si>
    <t>SUN/HONG</t>
  </si>
  <si>
    <t>KSKVS9</t>
  </si>
  <si>
    <t>MU224  Q   TH10APR  CAIPVG HK1   1330 0550+1</t>
  </si>
  <si>
    <t>781-6402355201</t>
  </si>
  <si>
    <t>LI/YUAN</t>
  </si>
  <si>
    <t>KX09ZH</t>
  </si>
  <si>
    <t xml:space="preserve">MU223  N   SA05APR  PVGCAI HK2   0150 0800          
MU224  S   TH10APR  CAIPVG HK2   1330 0550+1  </t>
  </si>
  <si>
    <t>781-6402355172</t>
  </si>
  <si>
    <t xml:space="preserve">YU/YONGXIANG </t>
  </si>
  <si>
    <t>781-6402355173</t>
  </si>
  <si>
    <t>LIU/BIN</t>
  </si>
  <si>
    <t xml:space="preserve">KX0922 </t>
  </si>
  <si>
    <t>MS958  L   TH10APR  CAICAN HK6   2330 1530+1</t>
  </si>
  <si>
    <t>077-9590457302</t>
  </si>
  <si>
    <t>XIE/YELAN</t>
  </si>
  <si>
    <t>077-9590457304</t>
  </si>
  <si>
    <t>ZENG/SHENGNAN</t>
  </si>
  <si>
    <t>077-9590457305</t>
  </si>
  <si>
    <t>ZHANG/XINKE</t>
  </si>
  <si>
    <t>077-9590457306</t>
  </si>
  <si>
    <t>ZHEN/YOUMEI</t>
  </si>
  <si>
    <t>077-9590457307</t>
  </si>
  <si>
    <t xml:space="preserve"> JFZ0H3 </t>
  </si>
  <si>
    <t>FM9320 V1  FR04APR  CANPVG HK6   2000 2220           MU223  V1  SA05APR  PVGCAI HK6   0150 0800</t>
  </si>
  <si>
    <t>781-6402355177</t>
  </si>
  <si>
    <t xml:space="preserve"> 781-6402355179</t>
  </si>
  <si>
    <t xml:space="preserve"> 781-6402355180</t>
  </si>
  <si>
    <t xml:space="preserve"> 781-6402355181</t>
  </si>
  <si>
    <t xml:space="preserve">WU/CHAOWEI </t>
  </si>
  <si>
    <t>HXC71H</t>
  </si>
  <si>
    <t xml:space="preserve">MU223  Q   SA05APR  PVGCAI HK3   0150 0800    MU224  Q   TH10APR  CAIPVG HK3   1330 0550+1 </t>
  </si>
  <si>
    <t>781-6402355174</t>
  </si>
  <si>
    <t>ZENG/XIANGYUN</t>
  </si>
  <si>
    <t>781-6402355175</t>
  </si>
  <si>
    <t xml:space="preserve">ZHENG/SHUAI </t>
  </si>
  <si>
    <t xml:space="preserve">781-6402355176 </t>
  </si>
  <si>
    <t>JIN/SHUAI</t>
  </si>
  <si>
    <t>KZ18ZB</t>
  </si>
  <si>
    <t>MU223    SA05APR  PVGCAI HK1   0150 0800 
MU224    TH10APR  CAIPVG HK1   1330 0550+1</t>
  </si>
  <si>
    <t xml:space="preserve"> 781-6402355169</t>
  </si>
  <si>
    <t>ZHANG/MENGBEI</t>
  </si>
  <si>
    <t xml:space="preserve">HR7E6N </t>
  </si>
  <si>
    <t>MU223     SA05APR  PVGCAI HK1   0150 0800 
MU224     TH10APR  CAIPVG HK1   1330 0550+1</t>
  </si>
  <si>
    <t xml:space="preserve">781-6402355170 </t>
  </si>
  <si>
    <t>XIAO/XINYI</t>
  </si>
  <si>
    <t>HDGLFG</t>
  </si>
  <si>
    <t xml:space="preserve">MU223  Q   SA05APR  PVGCAI HK1   0150 0800  </t>
  </si>
  <si>
    <t xml:space="preserve"> 781-6402355184  </t>
  </si>
  <si>
    <t>XIAO/XINYI MS</t>
  </si>
  <si>
    <t>KWSV6E</t>
  </si>
  <si>
    <t>MS069  Y   WE09APR  LXRCAI HK1   2010 2120  
MS958  D   WE09APR  CAICAN HK1   2330 1530+1</t>
  </si>
  <si>
    <t>077-9590457311</t>
  </si>
  <si>
    <t>KVHH07</t>
  </si>
  <si>
    <t xml:space="preserve">MF8388 I   TH10APR  CANXMN HK1   1825 2000  </t>
  </si>
  <si>
    <t>731-5477166807</t>
  </si>
  <si>
    <t>YANG/YAN</t>
  </si>
  <si>
    <t>KVHHXX</t>
  </si>
  <si>
    <t>MU223  N   SA05APR  PVGCAI HK1   0150 0800     MU224  S   TH10APR  CAIPVG HK1   1330 0550+1</t>
  </si>
  <si>
    <t>781-6402355185</t>
  </si>
  <si>
    <t>算到领队交通里了</t>
  </si>
  <si>
    <t>DENG/KUANKUAN</t>
  </si>
  <si>
    <t xml:space="preserve">KG1H7K </t>
  </si>
  <si>
    <t xml:space="preserve">MS267  Y   SA05APR  LXRCAI HK1   2235 2345 </t>
  </si>
  <si>
    <t>077-9591293814</t>
  </si>
  <si>
    <t>KESBXC</t>
  </si>
  <si>
    <t>EK924  Y1 MO07APR CAIDXB HK1 1905 0040+1 
EK306  Y1  TU08APR  DXBPEK HK1   0350 1525</t>
  </si>
  <si>
    <t>176-2848686688</t>
  </si>
  <si>
    <t xml:space="preserve">JEXKE1 </t>
  </si>
  <si>
    <t>MS956  T   TH03APR  PEKCAI HK1   0030 0520   
MS046  Y   TH03APR  CAIHRG HK1   0755 0900</t>
  </si>
  <si>
    <t>077-9591293815</t>
  </si>
  <si>
    <t>SUN/HUAIQING</t>
  </si>
  <si>
    <t xml:space="preserve">JRX625 </t>
  </si>
  <si>
    <t>MS959  Z   SA05APR  CANCAI HK1   2320 0400+1
MS958  C   TH10APR  CAICAN HK1   2330 1530+1</t>
  </si>
  <si>
    <t>077-9590457320</t>
  </si>
  <si>
    <t>LI/LI</t>
  </si>
  <si>
    <t>HS7BFG</t>
  </si>
  <si>
    <t>MS952  D   SA05APR  PVGCAI HK1   2355 0540+1
MS958  C   FR11APR  CAICAN HK1   2330 1530+1</t>
  </si>
  <si>
    <t>077-9590457321</t>
  </si>
  <si>
    <t>ZHU/JUNXIU</t>
  </si>
  <si>
    <t xml:space="preserve"> KTM4JQ</t>
  </si>
  <si>
    <t>MS959  W   SA05APR  CANCAI HK1   2320 0400+1
MS958  L   TH10APR  CAICAN HK1   2330 1530+1</t>
  </si>
  <si>
    <t>077-9590457322</t>
  </si>
  <si>
    <t xml:space="preserve">ZHUANG/JIANHAO </t>
  </si>
  <si>
    <t xml:space="preserve">KRRGTE </t>
  </si>
  <si>
    <t xml:space="preserve">MU9012 B1  FR04APR  SWAPVG HK1   1850 2100   
 MU223  D1  SA05APR  PVGCAI HK1   0150 0800  </t>
  </si>
  <si>
    <t>781-6402355188</t>
  </si>
  <si>
    <t xml:space="preserve">JQQ7WV </t>
  </si>
  <si>
    <t xml:space="preserve">MS958  C   TH10APR  CAICAN HK1   2330 1530+1  </t>
  </si>
  <si>
    <t>077-9591293830</t>
  </si>
  <si>
    <t>JF5P4S</t>
  </si>
  <si>
    <t>FM9320 S1  FR04APR  CANPVG HK1   2000 2220
MU223  S1  SA05APR  PVGCAI HK1   0150 0800</t>
  </si>
  <si>
    <t>781-6402355186</t>
  </si>
  <si>
    <t>JEMKM7</t>
  </si>
  <si>
    <t xml:space="preserve">MU223  L   SA05APR  PVGCAI HK1   0150 0800 </t>
  </si>
  <si>
    <t>781-6402355189</t>
  </si>
  <si>
    <t xml:space="preserve">  MU223  V1  SA05APR  PVGCAI HK6   0150 0800</t>
  </si>
  <si>
    <t>781-6402355190</t>
  </si>
  <si>
    <t>LI/QINGZHI MS</t>
  </si>
  <si>
    <t>KFDP8N</t>
  </si>
  <si>
    <t xml:space="preserve"> MS956  T   SA05APR  PEKCAI HK1   0030 0520  
MS955  T   TH10APR  CAIPEK HK1   2350 1520+1                    </t>
  </si>
  <si>
    <t xml:space="preserve"> 077-9590457310    </t>
  </si>
  <si>
    <t xml:space="preserve">KT6CC0 </t>
  </si>
  <si>
    <t>MS956  J   SA05APR  PEKCAI HK2   0030 0520
MS955  J   TH10APR  CAIPEK HK2   2350 1520+1</t>
  </si>
  <si>
    <t>077-9591213673</t>
  </si>
  <si>
    <t>077-9591213674</t>
  </si>
  <si>
    <t xml:space="preserve"> 781-6402355182</t>
  </si>
  <si>
    <t>LI/JIANG MR</t>
  </si>
  <si>
    <t>KX0CMX</t>
  </si>
  <si>
    <t xml:space="preserve">MS956  J   SA05APR  PEKCAI HK2   0030 0520        MS955  J   TH10APR  CAIPEK HK2   2350 1520+1 </t>
  </si>
  <si>
    <t xml:space="preserve">077-9590457308 </t>
  </si>
  <si>
    <t>PANG/AIDI MR</t>
  </si>
  <si>
    <t xml:space="preserve">077-9590457309  </t>
  </si>
  <si>
    <t>JRX5KY</t>
  </si>
  <si>
    <t>MS956  T   SA05APR  PEKCAI HK1   0030 0520
MS955  T   TH10APR  CAIPEK HK1   2350 1520+1</t>
  </si>
  <si>
    <t>077-9590457319</t>
  </si>
  <si>
    <t>KN02QF</t>
  </si>
  <si>
    <t>MS955  S   TH10APR  CAIPEK HK1   2350 1520+1</t>
  </si>
  <si>
    <t>077-9590457313</t>
  </si>
  <si>
    <t>KVBNLY</t>
  </si>
  <si>
    <t>MS956  J   SA05APR  PEKCAI HK1   0030 0520 
MS955  D   TH10APR  CAIPEK HK1   2350 1520+1</t>
  </si>
  <si>
    <t>077-9591293903</t>
  </si>
  <si>
    <t>HPYNLH</t>
  </si>
  <si>
    <t xml:space="preserve">MS955  S   TH10APR  CAIPEK HK1   2350 1520+1 </t>
  </si>
  <si>
    <t>077-9591293849</t>
  </si>
  <si>
    <t>HM2FC8</t>
  </si>
  <si>
    <t xml:space="preserve">MS956  T   SA05APR  PEKCAI HK1   0030 0520 
MS955  T   TH10APR  CAIPEK HK1   2350 1520+1 </t>
  </si>
  <si>
    <t>077-9591293902</t>
  </si>
  <si>
    <t>JYO6OK</t>
  </si>
  <si>
    <t>SM 22 07APR CAIHRG HK9 1015 1145 SM</t>
  </si>
  <si>
    <t>玩美</t>
  </si>
  <si>
    <t>LI/YUAN MS</t>
  </si>
  <si>
    <t>TONG/DEYOU MR</t>
  </si>
  <si>
    <t>XIE/YELAN MR</t>
  </si>
  <si>
    <t>YANG/YAN MS</t>
  </si>
  <si>
    <t>YU/YONGXIANG MR</t>
  </si>
  <si>
    <t>ZHEN/YOUMEI MS</t>
  </si>
  <si>
    <t>ZHU/JUNXIU MR</t>
  </si>
  <si>
    <t>JIN/SHUAI MR</t>
  </si>
  <si>
    <t>JYCNLZ</t>
  </si>
  <si>
    <t>LIU/BIN MR</t>
  </si>
  <si>
    <t>REN/TAO MR</t>
  </si>
  <si>
    <t>WANG/JIAJIA MR</t>
  </si>
  <si>
    <t>WU/CHAOWEI MR</t>
  </si>
  <si>
    <t>ZENG/SHENGNAN MS</t>
  </si>
  <si>
    <t>ZHANG/MENGBEI MR</t>
  </si>
  <si>
    <t>ZHANG/QINQIN MS</t>
  </si>
  <si>
    <t>ZHENG/SHUAI</t>
  </si>
  <si>
    <t>K256GM</t>
  </si>
  <si>
    <t>SM 22 07APR CAIHRG HK1 1015 1145 SM</t>
  </si>
  <si>
    <t>MZLF9Y</t>
  </si>
  <si>
    <t>SM 22 07APR CAIHRG HK3 1015 1145 SM</t>
  </si>
  <si>
    <t>SM 22 07APR CAIHRG HK3 1015 1145SM</t>
  </si>
  <si>
    <t>ZHUANG/JIANHAO</t>
  </si>
  <si>
    <t>T3AZGS</t>
  </si>
  <si>
    <t>VQ8K8T</t>
  </si>
  <si>
    <t>K6OIRS</t>
  </si>
  <si>
    <t>K4KKI8</t>
  </si>
  <si>
    <t>PANG/AIDI</t>
  </si>
  <si>
    <t xml:space="preserve">ZENG/XIANGYUN </t>
  </si>
  <si>
    <t>13QC5F</t>
  </si>
  <si>
    <t xml:space="preserve"> NE 21 10APR LXRCAI HK7 0735 0855 NE</t>
  </si>
  <si>
    <t>13QC5J</t>
  </si>
  <si>
    <t xml:space="preserve"> NE 21 10APR LXRCAI HK9 0735 0855 NE</t>
  </si>
  <si>
    <t>ZHANG/XINKE MR</t>
  </si>
  <si>
    <t>13QC5L</t>
  </si>
  <si>
    <t>NE 21 10APR LXRCAI HK7 0735 0855 NE</t>
  </si>
  <si>
    <t>ZHENG/SHUAI MR</t>
  </si>
  <si>
    <t>ZENG/XIANGYUN MR</t>
  </si>
  <si>
    <t>CHEN/PENGWEI MR</t>
  </si>
  <si>
    <t>13QF3J</t>
  </si>
  <si>
    <t>NE 21 10APR LXRCAI HK3 0735 0855 NE</t>
  </si>
  <si>
    <t>T3WMNG</t>
  </si>
  <si>
    <t>SM 51 10APR LXRCAI HK1 0800 0900 SM</t>
  </si>
  <si>
    <t>VQ9D2W</t>
  </si>
  <si>
    <t xml:space="preserve">13QS3L </t>
  </si>
  <si>
    <t>NE 50 07APR CAIHRG HK1 1430 1535 NE</t>
  </si>
  <si>
    <t xml:space="preserve">NIA9VO </t>
  </si>
  <si>
    <t>MS 265 10APR LXRCAI HK1 0800 0910 MS</t>
  </si>
  <si>
    <t>应收小计</t>
  </si>
  <si>
    <t>应收合计</t>
  </si>
  <si>
    <t>制单人：</t>
  </si>
  <si>
    <t>樊逊</t>
  </si>
  <si>
    <t>财务审核人：</t>
  </si>
  <si>
    <t>【北京机票退改详情】</t>
  </si>
  <si>
    <t>第一次出退票</t>
  </si>
  <si>
    <t>第二次出退票</t>
  </si>
  <si>
    <t>经济舱金额</t>
  </si>
  <si>
    <t>嘉宾自理费用</t>
  </si>
  <si>
    <t>合计出票金额</t>
  </si>
  <si>
    <t>退票费</t>
  </si>
  <si>
    <t>可退回金额</t>
  </si>
  <si>
    <t>可退快手金额</t>
  </si>
  <si>
    <t>快手支付</t>
  </si>
  <si>
    <t>可退嘉宾金额</t>
  </si>
  <si>
    <t>快手结算金额</t>
  </si>
  <si>
    <t xml:space="preserve">MS956  J   SA05APR  PEKCAI HK2   0030 0520       
 MS955  J   TH10APR  CAIPEK HK2   2350 1520+1 </t>
  </si>
  <si>
    <t xml:space="preserve">MU224  I1  TH10APR  CAIPVG HK1  1330 0550+1
MU5129 I1  FR11APR  PVGPKX HK1   0905 1120  </t>
  </si>
  <si>
    <t xml:space="preserve">MU224  I1  TH10APR  CAIPVG HK2  1330 0550+1
MU5129 I1  FR11APR  PVGPKX HK2   0905 1120  </t>
  </si>
  <si>
    <t>物料汇总</t>
  </si>
  <si>
    <t>类目</t>
  </si>
  <si>
    <t>金额</t>
  </si>
  <si>
    <t>豆干</t>
  </si>
  <si>
    <t>零食礼包</t>
  </si>
  <si>
    <t>榨菜</t>
  </si>
  <si>
    <t>老干妈</t>
  </si>
  <si>
    <t>脆香米</t>
  </si>
  <si>
    <t>方便面</t>
  </si>
  <si>
    <t>辣条和花生</t>
  </si>
  <si>
    <t>薯片</t>
  </si>
  <si>
    <t>牛肉干和溜溜梅</t>
  </si>
  <si>
    <t>瓜子花生</t>
  </si>
  <si>
    <t>薄荷糖</t>
  </si>
  <si>
    <t>泡面</t>
  </si>
  <si>
    <t>牛肉干，辣条，溜溜梅</t>
  </si>
  <si>
    <t>山姆采购</t>
  </si>
  <si>
    <t>药品</t>
  </si>
  <si>
    <t>常备药品</t>
  </si>
  <si>
    <t>医疗包</t>
  </si>
  <si>
    <t>创可贴</t>
  </si>
  <si>
    <t>转换插头</t>
  </si>
  <si>
    <t>手机挂绳</t>
  </si>
  <si>
    <t>防偷手机链</t>
  </si>
  <si>
    <t>颈枕（出行礼包）</t>
  </si>
  <si>
    <t>出行礼包</t>
  </si>
  <si>
    <t>眼罩（出行礼包）</t>
  </si>
  <si>
    <t>拖鞋（出行礼包）</t>
  </si>
  <si>
    <t>拖鞋快递（出行礼包）</t>
  </si>
  <si>
    <t>洗漱套装</t>
  </si>
  <si>
    <t>电话卡</t>
  </si>
  <si>
    <t>埃及电话卡</t>
  </si>
  <si>
    <t>浮潜咬嘴</t>
  </si>
  <si>
    <t>行程其他物料</t>
  </si>
  <si>
    <t>扑克</t>
  </si>
  <si>
    <t>手机防水袋</t>
  </si>
  <si>
    <t>小风扇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</si>
  <si>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</si>
  <si>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</si>
  <si>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</si>
  <si>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</si>
  <si>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</si>
  <si>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</si>
  <si>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</si>
  <si>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</si>
  <si>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</si>
  <si>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</si>
  <si>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</si>
  <si>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</si>
  <si>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</si>
  <si>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</si>
  <si>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</si>
  <si>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</si>
  <si>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</si>
  <si>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</si>
  <si>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</si>
  <si>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</si>
  <si>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</si>
  <si>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</si>
  <si>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</si>
  <si>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</si>
  <si>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4座豪华小车</t>
  </si>
  <si>
    <t>车次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</si>
  <si>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</si>
  <si>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</si>
  <si>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</si>
  <si>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</si>
  <si>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</si>
  <si>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</si>
  <si>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</si>
  <si>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53座大巴</t>
  </si>
  <si>
    <t>57座大巴</t>
  </si>
  <si>
    <t>包车</t>
  </si>
  <si>
    <t>车次*天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</si>
  <si>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</si>
  <si>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</si>
  <si>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</si>
  <si>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</si>
  <si>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</si>
  <si>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</si>
  <si>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</si>
  <si>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</si>
  <si>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</si>
  <si>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</si>
  <si>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</si>
  <si>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</si>
  <si>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</si>
  <si>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</si>
  <si>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</si>
  <si>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</si>
  <si>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</si>
  <si>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</si>
  <si>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</si>
  <si>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</si>
  <si>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</si>
  <si>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</si>
  <si>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</si>
  <si>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</si>
  <si>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</si>
  <si>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</si>
  <si>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</si>
  <si>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</si>
  <si>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</si>
  <si>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</si>
  <si>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</si>
  <si>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</si>
  <si>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</si>
  <si>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</si>
  <si>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</si>
  <si>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</si>
  <si>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</si>
  <si>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</si>
  <si>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</si>
  <si>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</si>
  <si>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</si>
  <si>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</si>
  <si>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</si>
  <si>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</si>
  <si>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</si>
  <si>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</si>
  <si>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</si>
  <si>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</si>
  <si>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</si>
  <si>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</si>
  <si>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</si>
  <si>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</si>
  <si>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</si>
  <si>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</si>
  <si>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</si>
  <si>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</si>
  <si>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</si>
  <si>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</si>
  <si>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</si>
  <si>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</si>
  <si>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</si>
  <si>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</si>
  <si>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</si>
  <si>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</si>
  <si>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</si>
  <si>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</si>
  <si>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</si>
  <si>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</si>
  <si>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</si>
  <si>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</si>
  <si>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</si>
  <si>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</si>
  <si>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</si>
  <si>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</si>
  <si>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</si>
  <si>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</si>
  <si>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</si>
  <si>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</si>
  <si>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</si>
  <si>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</si>
  <si>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</si>
  <si>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</si>
  <si>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</si>
  <si>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</si>
  <si>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</si>
  <si>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</si>
  <si>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</si>
  <si>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</si>
  <si>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</si>
  <si>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</si>
  <si>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</si>
  <si>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</si>
  <si>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</si>
  <si>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</si>
  <si>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</si>
  <si>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</si>
  <si>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</si>
  <si>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</si>
  <si>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</si>
  <si>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</si>
  <si>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</si>
  <si>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</si>
  <si>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</si>
  <si>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</si>
  <si>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</si>
  <si>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</si>
  <si>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</si>
  <si>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</si>
  <si>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color rgb="FF000000"/>
        <rFont val="Arial"/>
        <charset val="134"/>
      </rPr>
      <t>飞机经济舱，以北京为例报价</t>
    </r>
    <r>
      <rPr>
        <sz val="9"/>
        <color rgb="FF000000"/>
        <rFont val="Arial"/>
        <charset val="134"/>
      </rPr>
      <t>,5</t>
    </r>
    <r>
      <rPr>
        <sz val="9"/>
        <color rgb="FF000000"/>
        <rFont val="Arial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</si>
  <si>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</si>
  <si>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</si>
  <si>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</si>
  <si>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</si>
  <si>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</si>
  <si>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</si>
  <si>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</si>
  <si>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</si>
  <si>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</si>
  <si>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</si>
  <si>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</si>
  <si>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</si>
  <si>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</si>
  <si>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</si>
  <si>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</si>
  <si>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color rgb="FF000000"/>
        <rFont val="Arial"/>
        <charset val="134"/>
      </rPr>
      <t>第五梯度：</t>
    </r>
    <r>
      <rPr>
        <sz val="9"/>
        <color rgb="FFFF0000"/>
        <rFont val="Arial"/>
        <charset val="134"/>
      </rPr>
      <t>四星酒店</t>
    </r>
    <r>
      <rPr>
        <sz val="9"/>
        <color rgb="FF000000"/>
        <rFont val="Arial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</si>
  <si>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</si>
  <si>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</si>
  <si>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</si>
  <si>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</si>
  <si>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</si>
  <si>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</si>
  <si>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</si>
  <si>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12"/>
        <color rgb="FF000000"/>
        <rFont val="PingFang SC"/>
        <charset val="134"/>
      </rPr>
      <t>接送机/接送站：GL8包车，</t>
    </r>
    <r>
      <rPr>
        <sz val="9"/>
        <color rgb="FFFF0000"/>
        <rFont val="Arial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</si>
  <si>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</si>
  <si>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</si>
  <si>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12"/>
        <color rgb="FF000000"/>
        <rFont val="PingFang SC"/>
        <charset val="134"/>
      </rPr>
      <t>考斯特包车5辆；8小时，100公里；活动期间酒店-场馆摆渡车，</t>
    </r>
    <r>
      <rPr>
        <sz val="9"/>
        <color rgb="FFFF0000"/>
        <rFont val="Arial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</si>
  <si>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</si>
  <si>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</si>
  <si>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</si>
  <si>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</si>
  <si>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</si>
  <si>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</si>
  <si>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</si>
  <si>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</si>
  <si>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</si>
  <si>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</si>
  <si>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</si>
  <si>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</si>
  <si>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</si>
  <si>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</si>
  <si>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</si>
  <si>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</si>
  <si>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</si>
  <si>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</si>
  <si>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</si>
  <si>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</si>
  <si>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</si>
  <si>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</si>
  <si>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</si>
  <si>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color rgb="FF000000"/>
        <rFont val="Arial"/>
        <charset val="134"/>
      </rPr>
      <t>50</t>
    </r>
    <r>
      <rPr>
        <sz val="9"/>
        <color rgb="FF000000"/>
        <rFont val="Arial"/>
        <charset val="134"/>
      </rPr>
      <t>万意外伤亡险，</t>
    </r>
    <r>
      <rPr>
        <sz val="9"/>
        <color rgb="FF000000"/>
        <rFont val="Arial"/>
        <charset val="134"/>
      </rPr>
      <t>5</t>
    </r>
    <r>
      <rPr>
        <sz val="9"/>
        <color rgb="FF000000"/>
        <rFont val="Arial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</si>
  <si>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</si>
  <si>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color rgb="FF000000"/>
        <rFont val="Arial"/>
        <charset val="134"/>
      </rPr>
      <t>8</t>
    </r>
    <r>
      <rPr>
        <sz val="9"/>
        <color rgb="FF000000"/>
        <rFont val="Arial"/>
        <charset val="134"/>
      </rPr>
      <t>小时工作制；超时</t>
    </r>
    <r>
      <rPr>
        <sz val="9"/>
        <color rgb="FF000000"/>
        <rFont val="Arial"/>
        <charset val="134"/>
      </rPr>
      <t>200</t>
    </r>
    <r>
      <rPr>
        <sz val="9"/>
        <color rgb="FF000000"/>
        <rFont val="Arial"/>
        <charset val="134"/>
      </rPr>
      <t>元</t>
    </r>
    <r>
      <rPr>
        <sz val="9"/>
        <color rgb="FF000000"/>
        <rFont val="Arial"/>
        <charset val="134"/>
      </rPr>
      <t>/</t>
    </r>
    <r>
      <rPr>
        <sz val="9"/>
        <color rgb="FF000000"/>
        <rFont val="Arial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</si>
  <si>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</si>
  <si>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</si>
  <si>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color rgb="FF000000"/>
        <rFont val="Arial"/>
        <charset val="134"/>
      </rPr>
      <t>混检，单检</t>
    </r>
    <r>
      <rPr>
        <sz val="9"/>
        <color rgb="FF000000"/>
        <rFont val="Arial"/>
        <charset val="134"/>
      </rPr>
      <t>16</t>
    </r>
    <r>
      <rPr>
        <sz val="9"/>
        <color rgb="FF000000"/>
        <rFont val="Arial"/>
        <charset val="134"/>
      </rPr>
      <t>元</t>
    </r>
    <r>
      <rPr>
        <sz val="9"/>
        <color rgb="FF000000"/>
        <rFont val="Arial"/>
        <charset val="134"/>
      </rPr>
      <t>/</t>
    </r>
    <r>
      <rPr>
        <sz val="9"/>
        <color rgb="FF000000"/>
        <rFont val="Arial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</si>
  <si>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</si>
  <si>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</si>
  <si>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</si>
  <si>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</si>
  <si>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</si>
  <si>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color rgb="FF000000"/>
        <rFont val="Arial"/>
        <charset val="134"/>
      </rPr>
      <t>工作时间</t>
    </r>
    <r>
      <rPr>
        <sz val="9"/>
        <color rgb="FF000000"/>
        <rFont val="Arial"/>
        <charset val="134"/>
      </rPr>
      <t>8</t>
    </r>
    <r>
      <rPr>
        <sz val="9"/>
        <color rgb="FF000000"/>
        <rFont val="Arial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</si>
  <si>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</si>
  <si>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</si>
  <si>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</si>
  <si>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</si>
  <si>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</si>
  <si>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</si>
  <si>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</si>
  <si>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</si>
  <si>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</si>
  <si>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</si>
  <si>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</si>
  <si>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</si>
  <si>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</si>
  <si>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</si>
  <si>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</si>
  <si>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</si>
  <si>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</si>
  <si>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</si>
  <si>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</si>
  <si>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</si>
  <si>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</si>
  <si>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</si>
  <si>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</si>
  <si>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</si>
  <si>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</si>
  <si>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</si>
  <si>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</si>
  <si>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</si>
  <si>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</si>
  <si>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</si>
  <si>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</si>
  <si>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</si>
  <si>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</si>
  <si>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</si>
  <si>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</si>
  <si>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</si>
  <si>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</si>
  <si>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</si>
  <si>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</si>
  <si>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</si>
  <si>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</si>
  <si>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</si>
  <si>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</si>
  <si>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</si>
  <si>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</si>
  <si>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</si>
  <si>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</si>
  <si>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</si>
  <si>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</si>
  <si>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</si>
  <si>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</si>
  <si>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</si>
  <si>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</si>
  <si>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</si>
  <si>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</si>
  <si>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12"/>
        <color rgb="FF000000"/>
        <rFont val="PingFang SC"/>
        <charset val="134"/>
      </rPr>
      <t>12</t>
    </r>
    <r>
      <rPr>
        <sz val="9"/>
        <color rgb="FF000000"/>
        <rFont val="Arial"/>
        <charset val="134"/>
      </rPr>
      <t>月</t>
    </r>
    <r>
      <rPr>
        <sz val="9"/>
        <color rgb="FF000000"/>
        <rFont val="Arial"/>
        <charset val="134"/>
      </rPr>
      <t>23</t>
    </r>
    <r>
      <rPr>
        <sz val="9"/>
        <color rgb="FF000000"/>
        <rFont val="Arial"/>
        <charset val="134"/>
      </rPr>
      <t>日</t>
    </r>
    <r>
      <rPr>
        <sz val="9"/>
        <color rgb="FF000000"/>
        <rFont val="Arial"/>
        <charset val="134"/>
      </rPr>
      <t>-12</t>
    </r>
    <r>
      <rPr>
        <sz val="9"/>
        <color rgb="FF000000"/>
        <rFont val="Arial"/>
        <charset val="134"/>
      </rPr>
      <t>月</t>
    </r>
    <r>
      <rPr>
        <sz val="9"/>
        <color rgb="FF000000"/>
        <rFont val="Arial"/>
        <charset val="134"/>
      </rPr>
      <t>31</t>
    </r>
    <r>
      <rPr>
        <sz val="9"/>
        <color rgb="FF000000"/>
        <rFont val="Arial"/>
        <charset val="134"/>
      </rPr>
      <t>日，</t>
    </r>
    <r>
      <rPr>
        <sz val="9"/>
        <color rgb="FF000000"/>
        <rFont val="Arial"/>
        <charset val="134"/>
      </rPr>
      <t>7</t>
    </r>
    <r>
      <rPr>
        <sz val="9"/>
        <color rgb="FF000000"/>
        <rFont val="Arial"/>
        <charset val="134"/>
      </rPr>
      <t>天，每人每天</t>
    </r>
    <r>
      <rPr>
        <sz val="9"/>
        <color rgb="FF000000"/>
        <rFont val="Arial"/>
        <charset val="134"/>
      </rPr>
      <t>2</t>
    </r>
    <r>
      <rPr>
        <sz val="9"/>
        <color rgb="FF000000"/>
        <rFont val="Arial"/>
        <charset val="134"/>
      </rPr>
      <t>张，一共</t>
    </r>
    <r>
      <rPr>
        <sz val="9"/>
        <color rgb="FF000000"/>
        <rFont val="Arial"/>
        <charset val="134"/>
      </rPr>
      <t>14</t>
    </r>
    <r>
      <rPr>
        <sz val="9"/>
        <color rgb="FF000000"/>
        <rFont val="Arial"/>
        <charset val="134"/>
      </rPr>
      <t>张</t>
    </r>
  </si>
  <si>
    <r>
      <rPr>
        <sz val="9"/>
        <color rgb="FF000000"/>
        <rFont val="Arial"/>
        <charset val="134"/>
      </rPr>
      <t>定制</t>
    </r>
    <r>
      <rPr>
        <sz val="9"/>
        <color rgb="FF000000"/>
        <rFont val="Arial"/>
        <charset val="134"/>
      </rPr>
      <t>logo</t>
    </r>
    <r>
      <rPr>
        <sz val="9"/>
        <color rgb="FF000000"/>
        <rFont val="Arial"/>
        <charset val="134"/>
      </rPr>
      <t>百岁山，签到台、车辆、房间</t>
    </r>
  </si>
  <si>
    <t>定制logo冲锋衣</t>
  </si>
  <si>
    <r>
      <rPr>
        <sz val="9"/>
        <color rgb="FF000000"/>
        <rFont val="Arial"/>
        <charset val="134"/>
      </rPr>
      <t>奥体</t>
    </r>
    <r>
      <rPr>
        <sz val="9"/>
        <color rgb="FF000000"/>
        <rFont val="Arial"/>
        <charset val="134"/>
      </rPr>
      <t>10</t>
    </r>
    <r>
      <rPr>
        <sz val="9"/>
        <color rgb="FF000000"/>
        <rFont val="Arial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</si>
  <si>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</si>
  <si>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</si>
  <si>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</si>
  <si>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</si>
  <si>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</si>
  <si>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</si>
  <si>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</si>
  <si>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</si>
  <si>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</si>
  <si>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</si>
  <si>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</si>
  <si>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</si>
  <si>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</si>
  <si>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2"/>
        <color rgb="FF000000"/>
        <rFont val="PingFang SC"/>
        <charset val="134"/>
      </rPr>
      <t>专票税费</t>
    </r>
    <r>
      <rPr>
        <b/>
        <sz val="12"/>
        <color rgb="FF000000"/>
        <rFont val="PingFang SC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</si>
  <si>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</si>
  <si>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</si>
  <si>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</si>
  <si>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</si>
  <si>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</si>
  <si>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</si>
  <si>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</si>
  <si>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</si>
  <si>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</si>
  <si>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</si>
  <si>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</si>
  <si>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</si>
  <si>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</si>
  <si>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</si>
  <si>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</si>
  <si>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</si>
  <si>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</si>
  <si>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</si>
  <si>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12"/>
        <color rgb="FF3F3F3F"/>
        <rFont val="PingFang SC"/>
        <charset val="134"/>
      </rPr>
      <t>VIP用车</t>
    </r>
    <r>
      <rPr>
        <b/>
        <sz val="12"/>
        <color rgb="FF3F3F3F"/>
        <rFont val="PingFang SC"/>
        <charset val="134"/>
      </rPr>
      <t>：</t>
    </r>
    <r>
      <rPr>
        <b/>
        <sz val="12"/>
        <color rgb="FF3F3F3F"/>
        <rFont val="PingFang SC"/>
        <charset val="134"/>
      </rPr>
      <t>GL8</t>
    </r>
    <r>
      <rPr>
        <b/>
        <sz val="12"/>
        <color rgb="FF3F3F3F"/>
        <rFont val="PingFang SC"/>
        <charset val="134"/>
      </rPr>
      <t>全天包车8月8日-11日</t>
    </r>
  </si>
  <si>
    <r>
      <rPr>
        <sz val="12"/>
        <color rgb="FF3F3F3F"/>
        <rFont val="PingFang SC"/>
        <charset val="134"/>
      </rPr>
      <t>GL8包车</t>
    </r>
    <r>
      <rPr>
        <b/>
        <sz val="12"/>
        <color rgb="FF3F3F3F"/>
        <rFont val="PingFang SC"/>
        <charset val="134"/>
      </rPr>
      <t>；8小时，100公里；活动期间酒店-场馆摆渡车，</t>
    </r>
    <r>
      <rPr>
        <b/>
        <sz val="12"/>
        <color rgb="FF3F3F3F"/>
        <rFont val="PingFang SC"/>
        <charset val="134"/>
      </rPr>
      <t>最终以实际使用结算.超时按照100元/小时，超公里按照10元/公里</t>
    </r>
  </si>
  <si>
    <r>
      <rPr>
        <sz val="12"/>
        <color rgb="FFFF0000"/>
        <rFont val="PingFang SC"/>
        <charset val="134"/>
      </rPr>
      <t>活动日用车</t>
    </r>
    <r>
      <rPr>
        <b/>
        <sz val="12"/>
        <color rgb="FFFF0000"/>
        <rFont val="PingFang SC"/>
        <charset val="134"/>
      </rPr>
      <t>：大巴车全天包车，8月10日</t>
    </r>
  </si>
  <si>
    <r>
      <rPr>
        <sz val="12"/>
        <color rgb="FFFF0000"/>
        <rFont val="PingFang SC"/>
        <charset val="134"/>
      </rPr>
      <t>大巴车</t>
    </r>
    <r>
      <rPr>
        <b/>
        <sz val="12"/>
        <color rgb="FFFF0000"/>
        <rFont val="PingFang SC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</si>
  <si>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12"/>
        <color rgb="FF3F3F3F"/>
        <rFont val="PingFang SC"/>
        <charset val="134"/>
      </rPr>
      <t>活动日用车：</t>
    </r>
    <r>
      <rPr>
        <b/>
        <sz val="12"/>
        <color rgb="FF3F3F3F"/>
        <rFont val="PingFang SC"/>
        <charset val="134"/>
      </rPr>
      <t>GL8</t>
    </r>
    <r>
      <rPr>
        <b/>
        <sz val="12"/>
        <color rgb="FF3F3F3F"/>
        <rFont val="PingFang SC"/>
        <charset val="134"/>
      </rPr>
      <t>全天包车，备用车辆，预估每个酒店2辆</t>
    </r>
  </si>
  <si>
    <r>
      <rPr>
        <b/>
        <sz val="12"/>
        <color rgb="FF3F3F3F"/>
        <rFont val="PingFang SC"/>
        <charset val="134"/>
      </rPr>
      <t>VIP</t>
    </r>
    <r>
      <rPr>
        <b/>
        <sz val="12"/>
        <color rgb="FF3F3F3F"/>
        <rFont val="PingFang SC"/>
        <charset val="134"/>
      </rPr>
      <t>：酒店内用餐（桌餐/自助餐），1天*2餐，每餐500元，8月9日</t>
    </r>
  </si>
  <si>
    <t>酒店中餐厅包间</t>
  </si>
  <si>
    <r>
      <rPr>
        <b/>
        <sz val="12"/>
        <color rgb="FF3F3F3F"/>
        <rFont val="PingFang SC"/>
        <charset val="134"/>
      </rPr>
      <t>VIP：</t>
    </r>
    <r>
      <rPr>
        <b/>
        <sz val="12"/>
        <color rgb="FF3F3F3F"/>
        <rFont val="PingFang SC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</si>
  <si>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</si>
  <si>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</si>
  <si>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</si>
  <si>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</si>
  <si>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</si>
  <si>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</si>
  <si>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</si>
  <si>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</si>
  <si>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</si>
  <si>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</si>
  <si>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</si>
  <si>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</si>
  <si>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</si>
  <si>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</si>
  <si>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</si>
  <si>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</si>
  <si>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</si>
  <si>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</si>
  <si>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</si>
  <si>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</si>
  <si>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</si>
  <si>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</si>
  <si>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</si>
  <si>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</si>
  <si>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</si>
  <si>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</si>
  <si>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</si>
  <si>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</si>
  <si>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</si>
  <si>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</si>
  <si>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sz val="12"/>
        <color rgb="FF0000FF"/>
        <rFont val="PingFang SC"/>
        <charset val="134"/>
      </rPr>
      <t>20</t>
    </r>
    <r>
      <rPr>
        <u/>
        <sz val="12"/>
        <color rgb="FF0000FF"/>
        <rFont val="PingFang SC"/>
        <charset val="134"/>
      </rPr>
      <t>人</t>
    </r>
  </si>
  <si>
    <t>北京</t>
  </si>
  <si>
    <t>王璐露</t>
  </si>
  <si>
    <t>频次</t>
  </si>
  <si>
    <t>青岛-北京</t>
  </si>
  <si>
    <t>火车票</t>
  </si>
  <si>
    <t>人</t>
  </si>
  <si>
    <t>单程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</si>
  <si>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</si>
  <si>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</si>
  <si>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</si>
  <si>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</si>
  <si>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</si>
  <si>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</si>
  <si>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</si>
  <si>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</si>
  <si>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</si>
  <si>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</si>
  <si>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</si>
  <si>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</si>
  <si>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</si>
  <si>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</si>
  <si>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</si>
  <si>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</si>
  <si>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</si>
  <si>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</si>
  <si>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</si>
  <si>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</si>
  <si>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</si>
  <si>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</si>
  <si>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</si>
  <si>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</si>
  <si>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</si>
  <si>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自助午餐</t>
  </si>
  <si>
    <t>赠送</t>
  </si>
  <si>
    <t>活动现场工作人员</t>
  </si>
  <si>
    <t>工作时长8小时</t>
  </si>
  <si>
    <t>餐费</t>
  </si>
  <si>
    <t>备用金</t>
  </si>
  <si>
    <t>服务费4%（人民币：元）</t>
  </si>
  <si>
    <t>快手内部文档请勿外传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</si>
</sst>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  <numFmt numFmtId="177" formatCode="\¥###,##0"/>
    <numFmt numFmtId="178" formatCode="\¥##,##0"/>
    <numFmt numFmtId="179" formatCode="0.00_ "/>
    <numFmt numFmtId="180" formatCode="0.0_ "/>
    <numFmt numFmtId="181" formatCode="0.0000_ "/>
  </numFmts>
  <fonts count="83">
    <font>
      <sz val="10"/>
      <name val="Arial"/>
      <charset val="134"/>
    </font>
    <font>
      <sz val="1"/>
      <color rgb="FFFFFFFF"/>
      <name val="Arial"/>
      <charset val="134"/>
    </font>
    <font>
      <sz val="9"/>
      <color rgb="FF000000"/>
      <name val="Arial"/>
      <charset val="134"/>
    </font>
    <font>
      <u/>
      <sz val="10"/>
      <color rgb="FF0000FF"/>
      <name val="Arial"/>
      <charset val="134"/>
    </font>
    <font>
      <b/>
      <sz val="9"/>
      <color rgb="FF000000"/>
      <name val="Arial"/>
      <charset val="134"/>
    </font>
    <font>
      <b/>
      <i/>
      <sz val="9"/>
      <color rgb="FF0000FF"/>
      <name val="Arial"/>
      <charset val="134"/>
    </font>
    <font>
      <b/>
      <sz val="9"/>
      <color rgb="FF008000"/>
      <name val="Arial"/>
      <charset val="134"/>
    </font>
    <font>
      <b/>
      <sz val="12"/>
      <color rgb="FFFF0000"/>
      <name val="Arial"/>
      <charset val="134"/>
    </font>
    <font>
      <sz val="12"/>
      <color rgb="FF000000"/>
      <name val="Arial"/>
      <charset val="134"/>
    </font>
    <font>
      <sz val="9"/>
      <color rgb="FFFF0000"/>
      <name val="Arial"/>
      <charset val="134"/>
    </font>
    <font>
      <b/>
      <i/>
      <sz val="9"/>
      <color rgb="FFFF0000"/>
      <name val="Arial"/>
      <charset val="134"/>
    </font>
    <font>
      <sz val="10"/>
      <color rgb="FFFF0000"/>
      <name val="Arial"/>
      <charset val="134"/>
    </font>
    <font>
      <b/>
      <sz val="9"/>
      <color rgb="FFFF0000"/>
      <name val="Arial"/>
      <charset val="134"/>
    </font>
    <font>
      <b/>
      <i/>
      <sz val="9"/>
      <color rgb="FF000000"/>
      <name val="Arial"/>
      <charset val="134"/>
    </font>
    <font>
      <b/>
      <sz val="10"/>
      <color rgb="FF000000"/>
      <name val="Arial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sz val="9"/>
      <color rgb="FF0C0C0C"/>
      <name val="Arial"/>
      <charset val="134"/>
    </font>
    <font>
      <sz val="9"/>
      <color rgb="FF3F3F3F"/>
      <name val="Arial"/>
      <charset val="134"/>
    </font>
    <font>
      <b/>
      <sz val="9"/>
      <color rgb="FF0C0C0C"/>
      <name val="Arial"/>
      <charset val="134"/>
    </font>
    <font>
      <b/>
      <sz val="9"/>
      <color rgb="FF3F3F3F"/>
      <name val="Arial"/>
      <charset val="134"/>
    </font>
    <font>
      <b/>
      <sz val="11"/>
      <color rgb="FF000000"/>
      <name val="Arial"/>
      <charset val="134"/>
    </font>
    <font>
      <b/>
      <sz val="10"/>
      <color rgb="FF3F3F3F"/>
      <name val="Arial"/>
      <charset val="134"/>
    </font>
    <font>
      <sz val="10"/>
      <color rgb="FF000000"/>
      <name val="Arial"/>
      <charset val="134"/>
    </font>
    <font>
      <b/>
      <sz val="12"/>
      <color rgb="FF000000"/>
      <name val="Arial"/>
      <charset val="134"/>
    </font>
    <font>
      <sz val="9"/>
      <name val="微软雅黑"/>
      <charset val="134"/>
    </font>
    <font>
      <b/>
      <sz val="14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8"/>
      <name val="等线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name val="Microsoft YaHei Light"/>
      <charset val="134"/>
    </font>
    <font>
      <sz val="9"/>
      <color rgb="FF000000"/>
      <name val="Microsoft YaHei Light"/>
      <charset val="134"/>
    </font>
    <font>
      <u/>
      <sz val="10"/>
      <color rgb="FF0000FF"/>
      <name val="Microsoft YaHei Light"/>
      <charset val="134"/>
    </font>
    <font>
      <b/>
      <sz val="9"/>
      <color rgb="FF000000"/>
      <name val="Microsoft YaHei Light"/>
      <charset val="134"/>
    </font>
    <font>
      <b/>
      <sz val="9"/>
      <name val="Microsoft YaHei Light"/>
      <charset val="134"/>
    </font>
    <font>
      <sz val="9"/>
      <name val="Microsoft YaHei Light"/>
      <charset val="134"/>
    </font>
    <font>
      <b/>
      <i/>
      <sz val="9"/>
      <color rgb="FF0000FF"/>
      <name val="Microsoft YaHei Light"/>
      <charset val="134"/>
    </font>
    <font>
      <sz val="9"/>
      <color rgb="FFFF0000"/>
      <name val="Microsoft YaHei Light"/>
      <charset val="134"/>
    </font>
    <font>
      <b/>
      <i/>
      <sz val="9"/>
      <color rgb="FFFF0000"/>
      <name val="Microsoft YaHei Light"/>
      <charset val="134"/>
    </font>
    <font>
      <b/>
      <sz val="9"/>
      <color rgb="FFFF0000"/>
      <name val="Microsoft YaHei Light"/>
      <charset val="134"/>
    </font>
    <font>
      <b/>
      <sz val="9"/>
      <color rgb="FF008000"/>
      <name val="Microsoft YaHei Light"/>
      <charset val="134"/>
    </font>
    <font>
      <b/>
      <sz val="12"/>
      <color rgb="FFFF0000"/>
      <name val="Microsoft YaHei Light"/>
      <charset val="134"/>
    </font>
    <font>
      <sz val="12"/>
      <color rgb="FF000000"/>
      <name val="Microsoft YaHei Light"/>
      <charset val="134"/>
    </font>
    <font>
      <sz val="10"/>
      <color rgb="FFFF0000"/>
      <name val="Microsoft YaHei Light"/>
      <charset val="134"/>
    </font>
    <font>
      <b/>
      <i/>
      <sz val="9"/>
      <color rgb="FF000000"/>
      <name val="Microsoft YaHei Light"/>
      <charset val="134"/>
    </font>
    <font>
      <b/>
      <sz val="10"/>
      <color rgb="FF000000"/>
      <name val="Microsoft YaHei Light"/>
      <charset val="134"/>
    </font>
    <font>
      <b/>
      <sz val="11"/>
      <color rgb="FF000000"/>
      <name val="Microsoft YaHei Light"/>
      <charset val="134"/>
    </font>
    <font>
      <b/>
      <sz val="9"/>
      <color rgb="FFFFFFFF"/>
      <name val="Microsoft YaHei Ligh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3F3F3F"/>
      <name val="PingFang SC"/>
      <charset val="134"/>
    </font>
    <font>
      <sz val="12"/>
      <color rgb="FF000000"/>
      <name val="PingFang SC"/>
      <charset val="134"/>
    </font>
    <font>
      <sz val="12"/>
      <color rgb="FFFF0000"/>
      <name val="PingFang SC"/>
      <charset val="134"/>
    </font>
    <font>
      <b/>
      <sz val="12"/>
      <color rgb="FFFF0000"/>
      <name val="PingFang SC"/>
      <charset val="134"/>
    </font>
    <font>
      <sz val="12"/>
      <color rgb="FF0000FF"/>
      <name val="PingFang SC"/>
      <charset val="134"/>
    </font>
    <font>
      <u/>
      <sz val="12"/>
      <color rgb="FF0000FF"/>
      <name val="PingFang SC"/>
      <charset val="134"/>
    </font>
    <font>
      <sz val="12"/>
      <color rgb="FF3F3F3F"/>
      <name val="PingFang SC"/>
      <charset val="134"/>
    </font>
    <font>
      <b/>
      <sz val="12"/>
      <color rgb="FF000000"/>
      <name val="PingFang SC"/>
      <charset val="134"/>
    </font>
  </fonts>
  <fills count="5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B050"/>
        <bgColor rgb="FF00B05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5" fillId="0" borderId="0" applyFont="0" applyFill="0" applyBorder="0" applyAlignment="0" applyProtection="0">
      <alignment vertical="center"/>
    </xf>
    <xf numFmtId="44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>
      <alignment vertical="center"/>
    </xf>
    <xf numFmtId="42" fontId="5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22" borderId="39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63" fillId="0" borderId="41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3" borderId="42" applyNumberFormat="0" applyAlignment="0" applyProtection="0">
      <alignment vertical="center"/>
    </xf>
    <xf numFmtId="0" fontId="65" fillId="24" borderId="43" applyNumberFormat="0" applyAlignment="0" applyProtection="0">
      <alignment vertical="center"/>
    </xf>
    <xf numFmtId="0" fontId="66" fillId="24" borderId="42" applyNumberFormat="0" applyAlignment="0" applyProtection="0">
      <alignment vertical="center"/>
    </xf>
    <xf numFmtId="0" fontId="67" fillId="25" borderId="44" applyNumberFormat="0" applyAlignment="0" applyProtection="0">
      <alignment vertical="center"/>
    </xf>
    <xf numFmtId="0" fontId="68" fillId="0" borderId="45" applyNumberFormat="0" applyFill="0" applyAlignment="0" applyProtection="0">
      <alignment vertical="center"/>
    </xf>
    <xf numFmtId="0" fontId="69" fillId="0" borderId="46" applyNumberFormat="0" applyFill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</cellStyleXfs>
  <cellXfs count="423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176" fontId="5" fillId="4" borderId="7" xfId="0" applyNumberFormat="1" applyFont="1" applyFill="1" applyBorder="1" applyAlignment="1">
      <alignment horizontal="right" vertical="center"/>
    </xf>
    <xf numFmtId="176" fontId="5" fillId="4" borderId="7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/>
    </xf>
    <xf numFmtId="1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4" fillId="3" borderId="2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left" vertical="center"/>
    </xf>
    <xf numFmtId="1" fontId="4" fillId="3" borderId="13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/>
    </xf>
    <xf numFmtId="1" fontId="9" fillId="0" borderId="13" xfId="0" applyNumberFormat="1" applyFont="1" applyBorder="1" applyAlignment="1">
      <alignment vertical="center" wrapText="1"/>
    </xf>
    <xf numFmtId="1" fontId="9" fillId="0" borderId="13" xfId="0" applyNumberFormat="1" applyFont="1" applyBorder="1" applyAlignment="1">
      <alignment horizontal="left" vertical="center" wrapText="1"/>
    </xf>
    <xf numFmtId="2" fontId="5" fillId="4" borderId="4" xfId="0" applyNumberFormat="1" applyFont="1" applyFill="1" applyBorder="1" applyAlignment="1">
      <alignment horizontal="right" vertical="center"/>
    </xf>
    <xf numFmtId="1" fontId="10" fillId="4" borderId="13" xfId="0" applyNumberFormat="1" applyFont="1" applyFill="1" applyBorder="1" applyAlignment="1">
      <alignment vertical="center" wrapText="1"/>
    </xf>
    <xf numFmtId="14" fontId="9" fillId="0" borderId="14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14" fontId="9" fillId="0" borderId="14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right" vertical="center"/>
    </xf>
    <xf numFmtId="176" fontId="12" fillId="2" borderId="13" xfId="0" applyNumberFormat="1" applyFont="1" applyFill="1" applyBorder="1" applyAlignment="1">
      <alignment vertical="center" wrapText="1"/>
    </xf>
    <xf numFmtId="2" fontId="13" fillId="6" borderId="2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1" fontId="10" fillId="0" borderId="13" xfId="0" applyNumberFormat="1" applyFont="1" applyBorder="1" applyAlignment="1">
      <alignment vertical="center" wrapText="1"/>
    </xf>
    <xf numFmtId="2" fontId="7" fillId="5" borderId="16" xfId="0" applyNumberFormat="1" applyFont="1" applyFill="1" applyBorder="1" applyAlignment="1">
      <alignment horizontal="right" vertical="center"/>
    </xf>
    <xf numFmtId="176" fontId="7" fillId="5" borderId="17" xfId="0" applyNumberFormat="1" applyFont="1" applyFill="1" applyBorder="1" applyAlignment="1">
      <alignment vertical="center" wrapText="1"/>
    </xf>
    <xf numFmtId="0" fontId="15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8" borderId="0" xfId="0" applyFont="1" applyFill="1" applyAlignment="1">
      <alignment vertical="center" wrapText="1"/>
    </xf>
    <xf numFmtId="0" fontId="4" fillId="8" borderId="0" xfId="0" applyFont="1" applyFill="1" applyAlignment="1">
      <alignment horizontal="left" vertical="center" wrapText="1"/>
    </xf>
    <xf numFmtId="0" fontId="17" fillId="8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7" fontId="18" fillId="0" borderId="0" xfId="0" applyNumberFormat="1" applyFont="1" applyAlignment="1">
      <alignment horizontal="center" vertical="center" wrapText="1"/>
    </xf>
    <xf numFmtId="178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8" fillId="9" borderId="0" xfId="0" applyFont="1" applyFill="1" applyAlignment="1">
      <alignment horizontal="right" vertical="center" wrapText="1"/>
    </xf>
    <xf numFmtId="0" fontId="18" fillId="9" borderId="0" xfId="0" applyFont="1" applyFill="1" applyAlignment="1">
      <alignment vertical="center" wrapText="1"/>
    </xf>
    <xf numFmtId="178" fontId="18" fillId="9" borderId="0" xfId="0" applyNumberFormat="1" applyFont="1" applyFill="1" applyAlignment="1">
      <alignment horizontal="center" vertical="center" wrapText="1"/>
    </xf>
    <xf numFmtId="0" fontId="19" fillId="8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177" fontId="9" fillId="5" borderId="0" xfId="0" applyNumberFormat="1" applyFont="1" applyFill="1" applyAlignment="1">
      <alignment horizontal="center" vertical="center" wrapText="1"/>
    </xf>
    <xf numFmtId="178" fontId="9" fillId="5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20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2" fillId="5" borderId="0" xfId="0" applyNumberFormat="1" applyFont="1" applyFill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78" fontId="21" fillId="0" borderId="0" xfId="0" applyNumberFormat="1" applyFont="1" applyAlignment="1">
      <alignment horizontal="center" vertical="center" wrapText="1"/>
    </xf>
    <xf numFmtId="178" fontId="21" fillId="0" borderId="0" xfId="0" applyNumberFormat="1" applyFont="1" applyAlignment="1">
      <alignment vertical="center"/>
    </xf>
    <xf numFmtId="0" fontId="2" fillId="8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9" borderId="0" xfId="0" applyFont="1" applyFill="1" applyAlignment="1">
      <alignment horizontal="right" vertical="center" wrapText="1"/>
    </xf>
    <xf numFmtId="0" fontId="2" fillId="9" borderId="0" xfId="0" applyFont="1" applyFill="1" applyAlignment="1">
      <alignment vertical="center" wrapText="1"/>
    </xf>
    <xf numFmtId="178" fontId="2" fillId="9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left" vertical="center" wrapText="1"/>
    </xf>
    <xf numFmtId="0" fontId="2" fillId="11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" fillId="1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13" borderId="0" xfId="0" applyFont="1" applyFill="1" applyAlignment="1">
      <alignment horizontal="left" vertical="center" wrapText="1"/>
    </xf>
    <xf numFmtId="1" fontId="2" fillId="13" borderId="0" xfId="0" applyNumberFormat="1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177" fontId="2" fillId="13" borderId="0" xfId="0" applyNumberFormat="1" applyFont="1" applyFill="1" applyAlignment="1">
      <alignment horizontal="center" vertical="center" wrapText="1"/>
    </xf>
    <xf numFmtId="178" fontId="2" fillId="1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14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78" fontId="14" fillId="0" borderId="0" xfId="0" applyNumberFormat="1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" fillId="6" borderId="1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10" fontId="8" fillId="5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8" fillId="6" borderId="2" xfId="0" applyNumberFormat="1" applyFont="1" applyFill="1" applyBorder="1" applyAlignment="1">
      <alignment vertical="center"/>
    </xf>
    <xf numFmtId="10" fontId="8" fillId="0" borderId="2" xfId="0" applyNumberFormat="1" applyFont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10" fontId="24" fillId="5" borderId="2" xfId="0" applyNumberFormat="1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10" fontId="24" fillId="3" borderId="2" xfId="0" applyNumberFormat="1" applyFont="1" applyFill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0" fontId="24" fillId="6" borderId="2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40" fontId="27" fillId="0" borderId="21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0" fillId="14" borderId="0" xfId="0" applyFill="1" applyAlignment="1">
      <alignment vertical="center"/>
    </xf>
    <xf numFmtId="0" fontId="0" fillId="0" borderId="0" xfId="0" applyAlignment="1">
      <alignment vertical="center"/>
    </xf>
    <xf numFmtId="0" fontId="29" fillId="14" borderId="0" xfId="0" applyFont="1" applyFill="1" applyAlignment="1">
      <alignment vertical="center"/>
    </xf>
    <xf numFmtId="0" fontId="29" fillId="14" borderId="0" xfId="0" applyFont="1" applyFill="1" applyAlignment="1">
      <alignment horizontal="left" vertical="center"/>
    </xf>
    <xf numFmtId="0" fontId="30" fillId="14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left" vertical="center"/>
    </xf>
    <xf numFmtId="0" fontId="25" fillId="14" borderId="22" xfId="0" applyFont="1" applyFill="1" applyBorder="1" applyAlignment="1">
      <alignment vertical="center"/>
    </xf>
    <xf numFmtId="0" fontId="25" fillId="14" borderId="23" xfId="0" applyFont="1" applyFill="1" applyBorder="1" applyAlignment="1">
      <alignment vertical="center"/>
    </xf>
    <xf numFmtId="0" fontId="25" fillId="14" borderId="23" xfId="0" applyFont="1" applyFill="1" applyBorder="1" applyAlignment="1">
      <alignment horizontal="left" vertical="center"/>
    </xf>
    <xf numFmtId="0" fontId="31" fillId="14" borderId="0" xfId="0" applyFont="1" applyFill="1" applyAlignment="1">
      <alignment vertical="center"/>
    </xf>
    <xf numFmtId="0" fontId="32" fillId="14" borderId="24" xfId="0" applyFont="1" applyFill="1" applyBorder="1" applyAlignment="1">
      <alignment vertical="center"/>
    </xf>
    <xf numFmtId="0" fontId="32" fillId="14" borderId="0" xfId="0" applyFont="1" applyFill="1" applyAlignment="1">
      <alignment horizontal="right" vertical="center"/>
    </xf>
    <xf numFmtId="0" fontId="31" fillId="14" borderId="0" xfId="0" applyFont="1" applyFill="1" applyAlignment="1">
      <alignment horizontal="left" vertical="center"/>
    </xf>
    <xf numFmtId="0" fontId="32" fillId="14" borderId="0" xfId="0" applyFont="1" applyFill="1" applyAlignment="1">
      <alignment horizontal="center" vertical="center"/>
    </xf>
    <xf numFmtId="0" fontId="32" fillId="14" borderId="25" xfId="0" applyFont="1" applyFill="1" applyBorder="1" applyAlignment="1">
      <alignment vertical="center"/>
    </xf>
    <xf numFmtId="0" fontId="31" fillId="14" borderId="26" xfId="0" applyFont="1" applyFill="1" applyBorder="1" applyAlignment="1">
      <alignment vertical="center"/>
    </xf>
    <xf numFmtId="0" fontId="32" fillId="14" borderId="26" xfId="0" applyFont="1" applyFill="1" applyBorder="1" applyAlignment="1">
      <alignment vertical="center"/>
    </xf>
    <xf numFmtId="0" fontId="32" fillId="14" borderId="26" xfId="0" applyFont="1" applyFill="1" applyBorder="1" applyAlignment="1">
      <alignment horizontal="left" vertical="center"/>
    </xf>
    <xf numFmtId="0" fontId="32" fillId="14" borderId="26" xfId="0" applyFont="1" applyFill="1" applyBorder="1" applyAlignment="1">
      <alignment horizontal="right" vertical="center"/>
    </xf>
    <xf numFmtId="0" fontId="32" fillId="14" borderId="0" xfId="0" applyFont="1" applyFill="1" applyAlignment="1">
      <alignment vertical="center"/>
    </xf>
    <xf numFmtId="0" fontId="32" fillId="14" borderId="0" xfId="0" applyFont="1" applyFill="1" applyAlignment="1">
      <alignment horizontal="left" vertical="center"/>
    </xf>
    <xf numFmtId="0" fontId="32" fillId="14" borderId="21" xfId="0" applyFont="1" applyFill="1" applyBorder="1" applyAlignment="1">
      <alignment horizontal="center" vertical="center"/>
    </xf>
    <xf numFmtId="0" fontId="29" fillId="14" borderId="0" xfId="0" applyFont="1" applyFill="1" applyAlignment="1">
      <alignment vertical="center" wrapText="1"/>
    </xf>
    <xf numFmtId="0" fontId="33" fillId="14" borderId="21" xfId="0" applyFont="1" applyFill="1" applyBorder="1" applyAlignment="1">
      <alignment horizontal="center" vertical="center" wrapText="1"/>
    </xf>
    <xf numFmtId="0" fontId="33" fillId="15" borderId="21" xfId="0" applyFont="1" applyFill="1" applyBorder="1" applyAlignment="1">
      <alignment horizontal="center" vertical="center" wrapText="1"/>
    </xf>
    <xf numFmtId="0" fontId="33" fillId="15" borderId="21" xfId="0" applyFont="1" applyFill="1" applyBorder="1" applyAlignment="1">
      <alignment horizontal="left" vertical="center" wrapText="1"/>
    </xf>
    <xf numFmtId="0" fontId="34" fillId="15" borderId="21" xfId="0" applyFont="1" applyFill="1" applyBorder="1" applyAlignment="1">
      <alignment horizontal="left" vertical="center" wrapText="1"/>
    </xf>
    <xf numFmtId="0" fontId="34" fillId="15" borderId="21" xfId="0" applyFont="1" applyFill="1" applyBorder="1" applyAlignment="1">
      <alignment horizontal="center" vertical="center" wrapText="1"/>
    </xf>
    <xf numFmtId="0" fontId="28" fillId="14" borderId="0" xfId="0" applyFont="1" applyFill="1" applyAlignment="1">
      <alignment vertical="center"/>
    </xf>
    <xf numFmtId="0" fontId="35" fillId="14" borderId="27" xfId="0" applyFont="1" applyFill="1" applyBorder="1" applyAlignment="1">
      <alignment horizontal="center" vertical="center"/>
    </xf>
    <xf numFmtId="0" fontId="36" fillId="15" borderId="21" xfId="0" applyFont="1" applyFill="1" applyBorder="1" applyAlignment="1">
      <alignment horizontal="center" vertical="center"/>
    </xf>
    <xf numFmtId="0" fontId="36" fillId="15" borderId="21" xfId="0" applyFont="1" applyFill="1" applyBorder="1" applyAlignment="1">
      <alignment horizontal="left" vertical="center" wrapText="1"/>
    </xf>
    <xf numFmtId="0" fontId="36" fillId="15" borderId="21" xfId="0" applyFont="1" applyFill="1" applyBorder="1" applyAlignment="1">
      <alignment horizontal="center" vertical="center" wrapText="1"/>
    </xf>
    <xf numFmtId="0" fontId="36" fillId="15" borderId="27" xfId="0" applyFont="1" applyFill="1" applyBorder="1" applyAlignment="1">
      <alignment horizontal="center" vertical="center"/>
    </xf>
    <xf numFmtId="0" fontId="36" fillId="15" borderId="27" xfId="0" applyFont="1" applyFill="1" applyBorder="1" applyAlignment="1">
      <alignment horizontal="left" vertical="center" wrapText="1"/>
    </xf>
    <xf numFmtId="0" fontId="36" fillId="15" borderId="27" xfId="0" applyFont="1" applyFill="1" applyBorder="1" applyAlignment="1">
      <alignment horizontal="center" vertical="center" wrapText="1"/>
    </xf>
    <xf numFmtId="0" fontId="35" fillId="14" borderId="28" xfId="0" applyFont="1" applyFill="1" applyBorder="1" applyAlignment="1">
      <alignment horizontal="center" vertical="center"/>
    </xf>
    <xf numFmtId="0" fontId="36" fillId="15" borderId="29" xfId="0" applyFont="1" applyFill="1" applyBorder="1" applyAlignment="1">
      <alignment horizontal="center" vertical="center"/>
    </xf>
    <xf numFmtId="0" fontId="36" fillId="15" borderId="29" xfId="0" applyFont="1" applyFill="1" applyBorder="1" applyAlignment="1">
      <alignment horizontal="left" vertical="center" wrapText="1"/>
    </xf>
    <xf numFmtId="0" fontId="36" fillId="15" borderId="29" xfId="0" applyFont="1" applyFill="1" applyBorder="1" applyAlignment="1">
      <alignment horizontal="center" vertical="center" wrapText="1"/>
    </xf>
    <xf numFmtId="0" fontId="36" fillId="16" borderId="21" xfId="0" applyFont="1" applyFill="1" applyBorder="1" applyAlignment="1">
      <alignment horizontal="center" vertical="center"/>
    </xf>
    <xf numFmtId="0" fontId="36" fillId="15" borderId="21" xfId="0" applyFont="1" applyFill="1" applyBorder="1" applyAlignment="1">
      <alignment horizontal="left" vertical="center"/>
    </xf>
    <xf numFmtId="0" fontId="36" fillId="15" borderId="21" xfId="0" applyFont="1" applyFill="1" applyBorder="1" applyAlignment="1">
      <alignment vertical="center" wrapText="1"/>
    </xf>
    <xf numFmtId="0" fontId="36" fillId="14" borderId="21" xfId="0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left" vertical="center" wrapText="1"/>
    </xf>
    <xf numFmtId="0" fontId="36" fillId="14" borderId="21" xfId="0" applyFont="1" applyFill="1" applyBorder="1" applyAlignment="1">
      <alignment horizontal="center" vertical="center" wrapText="1"/>
    </xf>
    <xf numFmtId="0" fontId="33" fillId="14" borderId="21" xfId="0" applyFont="1" applyFill="1" applyBorder="1" applyAlignment="1">
      <alignment horizontal="center" vertical="center"/>
    </xf>
    <xf numFmtId="179" fontId="33" fillId="14" borderId="21" xfId="0" applyNumberFormat="1" applyFont="1" applyFill="1" applyBorder="1" applyAlignment="1">
      <alignment horizontal="center" vertical="center"/>
    </xf>
    <xf numFmtId="0" fontId="33" fillId="17" borderId="21" xfId="0" applyFont="1" applyFill="1" applyBorder="1" applyAlignment="1">
      <alignment horizontal="center" vertical="center" wrapText="1"/>
    </xf>
    <xf numFmtId="0" fontId="33" fillId="17" borderId="21" xfId="0" applyFont="1" applyFill="1" applyBorder="1" applyAlignment="1">
      <alignment horizontal="left" vertical="center" wrapText="1"/>
    </xf>
    <xf numFmtId="0" fontId="35" fillId="17" borderId="21" xfId="0" applyFont="1" applyFill="1" applyBorder="1" applyAlignment="1">
      <alignment horizontal="center" vertical="center"/>
    </xf>
    <xf numFmtId="0" fontId="35" fillId="17" borderId="21" xfId="0" applyFont="1" applyFill="1" applyBorder="1" applyAlignment="1">
      <alignment horizontal="left" vertical="center" wrapText="1"/>
    </xf>
    <xf numFmtId="0" fontId="35" fillId="17" borderId="27" xfId="0" applyFont="1" applyFill="1" applyBorder="1" applyAlignment="1">
      <alignment horizontal="center" vertical="center"/>
    </xf>
    <xf numFmtId="0" fontId="35" fillId="17" borderId="29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3" fillId="14" borderId="30" xfId="0" applyFont="1" applyFill="1" applyBorder="1" applyAlignment="1">
      <alignment horizontal="center" vertical="center"/>
    </xf>
    <xf numFmtId="0" fontId="33" fillId="14" borderId="31" xfId="0" applyFont="1" applyFill="1" applyBorder="1" applyAlignment="1">
      <alignment horizontal="center" vertical="center"/>
    </xf>
    <xf numFmtId="0" fontId="34" fillId="17" borderId="21" xfId="0" applyFont="1" applyFill="1" applyBorder="1" applyAlignment="1">
      <alignment horizontal="left" vertical="center" wrapText="1"/>
    </xf>
    <xf numFmtId="0" fontId="34" fillId="17" borderId="21" xfId="0" applyFont="1" applyFill="1" applyBorder="1" applyAlignment="1">
      <alignment horizontal="center" vertical="center" wrapText="1"/>
    </xf>
    <xf numFmtId="0" fontId="33" fillId="14" borderId="21" xfId="0" applyFont="1" applyFill="1" applyBorder="1" applyAlignment="1">
      <alignment vertical="center"/>
    </xf>
    <xf numFmtId="0" fontId="29" fillId="14" borderId="0" xfId="0" applyFont="1" applyFill="1" applyAlignment="1">
      <alignment horizontal="center" vertical="center" wrapText="1"/>
    </xf>
    <xf numFmtId="0" fontId="29" fillId="14" borderId="0" xfId="0" applyFont="1" applyFill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23" xfId="0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0" fontId="32" fillId="14" borderId="25" xfId="0" applyFont="1" applyFill="1" applyBorder="1" applyAlignment="1">
      <alignment horizontal="center" vertical="center"/>
    </xf>
    <xf numFmtId="0" fontId="31" fillId="14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33" fillId="14" borderId="21" xfId="0" applyFont="1" applyFill="1" applyBorder="1" applyAlignment="1">
      <alignment horizontal="left" vertical="center" wrapText="1"/>
    </xf>
    <xf numFmtId="0" fontId="35" fillId="14" borderId="21" xfId="0" applyFont="1" applyFill="1" applyBorder="1" applyAlignment="1">
      <alignment horizontal="left" vertical="center" wrapText="1"/>
    </xf>
    <xf numFmtId="0" fontId="35" fillId="14" borderId="21" xfId="0" applyFont="1" applyFill="1" applyBorder="1" applyAlignment="1">
      <alignment horizontal="left" vertical="center"/>
    </xf>
    <xf numFmtId="0" fontId="36" fillId="0" borderId="21" xfId="0" applyFont="1" applyBorder="1" applyAlignment="1">
      <alignment horizontal="center" vertical="center"/>
    </xf>
    <xf numFmtId="0" fontId="36" fillId="14" borderId="21" xfId="0" applyFont="1" applyFill="1" applyBorder="1" applyAlignment="1">
      <alignment horizontal="left" vertical="center"/>
    </xf>
    <xf numFmtId="0" fontId="25" fillId="14" borderId="32" xfId="0" applyFont="1" applyFill="1" applyBorder="1" applyAlignment="1">
      <alignment horizontal="center" vertical="center"/>
    </xf>
    <xf numFmtId="0" fontId="31" fillId="14" borderId="33" xfId="0" applyFont="1" applyFill="1" applyBorder="1" applyAlignment="1">
      <alignment horizontal="center" vertical="center"/>
    </xf>
    <xf numFmtId="0" fontId="32" fillId="14" borderId="34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14" borderId="29" xfId="0" applyFont="1" applyFill="1" applyBorder="1" applyAlignment="1">
      <alignment horizontal="center" vertical="center"/>
    </xf>
    <xf numFmtId="0" fontId="29" fillId="14" borderId="21" xfId="0" applyFont="1" applyFill="1" applyBorder="1" applyAlignment="1">
      <alignment horizontal="center" vertical="center"/>
    </xf>
    <xf numFmtId="0" fontId="33" fillId="14" borderId="21" xfId="0" applyFont="1" applyFill="1" applyBorder="1" applyAlignment="1">
      <alignment horizontal="left" vertical="center"/>
    </xf>
    <xf numFmtId="0" fontId="25" fillId="14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0" fontId="37" fillId="0" borderId="0" xfId="0" applyFont="1"/>
    <xf numFmtId="0" fontId="38" fillId="2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4" fontId="38" fillId="0" borderId="2" xfId="0" applyNumberFormat="1" applyFont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38" fillId="2" borderId="2" xfId="0" applyFont="1" applyFill="1" applyBorder="1" applyAlignment="1">
      <alignment horizontal="center" vertical="center"/>
    </xf>
    <xf numFmtId="1" fontId="38" fillId="0" borderId="3" xfId="0" applyNumberFormat="1" applyFont="1" applyBorder="1" applyAlignment="1">
      <alignment vertical="center"/>
    </xf>
    <xf numFmtId="14" fontId="38" fillId="0" borderId="2" xfId="0" applyNumberFormat="1" applyFont="1" applyBorder="1" applyAlignment="1">
      <alignment horizontal="center" vertical="center"/>
    </xf>
    <xf numFmtId="14" fontId="39" fillId="0" borderId="2" xfId="0" applyNumberFormat="1" applyFont="1" applyBorder="1" applyAlignment="1">
      <alignment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40" fillId="3" borderId="5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vertical="center"/>
    </xf>
    <xf numFmtId="2" fontId="40" fillId="3" borderId="2" xfId="0" applyNumberFormat="1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 wrapText="1"/>
    </xf>
    <xf numFmtId="1" fontId="38" fillId="0" borderId="8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center" vertical="center"/>
    </xf>
    <xf numFmtId="2" fontId="42" fillId="0" borderId="2" xfId="0" applyNumberFormat="1" applyFont="1" applyBorder="1" applyAlignment="1">
      <alignment vertical="center"/>
    </xf>
    <xf numFmtId="0" fontId="41" fillId="0" borderId="35" xfId="0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176" fontId="43" fillId="4" borderId="7" xfId="0" applyNumberFormat="1" applyFont="1" applyFill="1" applyBorder="1" applyAlignment="1">
      <alignment horizontal="right" vertical="center"/>
    </xf>
    <xf numFmtId="176" fontId="43" fillId="4" borderId="7" xfId="0" applyNumberFormat="1" applyFont="1" applyFill="1" applyBorder="1" applyAlignment="1">
      <alignment vertical="center"/>
    </xf>
    <xf numFmtId="0" fontId="41" fillId="0" borderId="2" xfId="0" applyFont="1" applyBorder="1" applyAlignment="1">
      <alignment horizontal="center" vertical="center" wrapText="1"/>
    </xf>
    <xf numFmtId="2" fontId="38" fillId="18" borderId="2" xfId="0" applyNumberFormat="1" applyFont="1" applyFill="1" applyBorder="1" applyAlignment="1">
      <alignment vertical="center"/>
    </xf>
    <xf numFmtId="2" fontId="38" fillId="0" borderId="2" xfId="0" applyNumberFormat="1" applyFont="1" applyBorder="1" applyAlignment="1">
      <alignment vertical="center"/>
    </xf>
    <xf numFmtId="0" fontId="41" fillId="19" borderId="6" xfId="0" applyFont="1" applyFill="1" applyBorder="1" applyAlignment="1">
      <alignment horizontal="center" vertical="center" wrapText="1"/>
    </xf>
    <xf numFmtId="1" fontId="38" fillId="19" borderId="20" xfId="0" applyNumberFormat="1" applyFont="1" applyFill="1" applyBorder="1" applyAlignment="1">
      <alignment horizontal="center" vertical="center"/>
    </xf>
    <xf numFmtId="1" fontId="38" fillId="19" borderId="10" xfId="0" applyNumberFormat="1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vertical="center"/>
    </xf>
    <xf numFmtId="179" fontId="38" fillId="19" borderId="2" xfId="0" applyNumberFormat="1" applyFont="1" applyFill="1" applyBorder="1" applyAlignment="1">
      <alignment vertical="center"/>
    </xf>
    <xf numFmtId="0" fontId="41" fillId="19" borderId="35" xfId="0" applyFont="1" applyFill="1" applyBorder="1" applyAlignment="1">
      <alignment horizontal="center" vertical="center" wrapText="1"/>
    </xf>
    <xf numFmtId="1" fontId="38" fillId="19" borderId="18" xfId="0" applyNumberFormat="1" applyFont="1" applyFill="1" applyBorder="1" applyAlignment="1">
      <alignment horizontal="center" vertical="center"/>
    </xf>
    <xf numFmtId="1" fontId="38" fillId="19" borderId="2" xfId="0" applyNumberFormat="1" applyFont="1" applyFill="1" applyBorder="1" applyAlignment="1">
      <alignment horizontal="center" vertical="center"/>
    </xf>
    <xf numFmtId="0" fontId="41" fillId="19" borderId="11" xfId="0" applyFont="1" applyFill="1" applyBorder="1" applyAlignment="1">
      <alignment horizontal="center" vertical="center" wrapText="1"/>
    </xf>
    <xf numFmtId="1" fontId="38" fillId="0" borderId="2" xfId="0" applyNumberFormat="1" applyFont="1" applyBorder="1" applyAlignment="1">
      <alignment vertical="center"/>
    </xf>
    <xf numFmtId="1" fontId="42" fillId="0" borderId="2" xfId="0" applyNumberFormat="1" applyFont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4" fontId="38" fillId="0" borderId="13" xfId="0" applyNumberFormat="1" applyFont="1" applyBorder="1" applyAlignment="1">
      <alignment vertical="center"/>
    </xf>
    <xf numFmtId="179" fontId="38" fillId="0" borderId="13" xfId="0" applyNumberFormat="1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2" fontId="40" fillId="3" borderId="2" xfId="0" applyNumberFormat="1" applyFont="1" applyFill="1" applyBorder="1" applyAlignment="1">
      <alignment vertical="center"/>
    </xf>
    <xf numFmtId="1" fontId="40" fillId="3" borderId="13" xfId="0" applyNumberFormat="1" applyFont="1" applyFill="1" applyBorder="1" applyAlignment="1">
      <alignment horizontal="center" vertical="center"/>
    </xf>
    <xf numFmtId="2" fontId="42" fillId="0" borderId="2" xfId="0" applyNumberFormat="1" applyFont="1" applyBorder="1" applyAlignment="1">
      <alignment horizontal="right" vertical="center"/>
    </xf>
    <xf numFmtId="1" fontId="44" fillId="0" borderId="13" xfId="0" applyNumberFormat="1" applyFont="1" applyBorder="1" applyAlignment="1">
      <alignment vertical="center" wrapText="1"/>
    </xf>
    <xf numFmtId="2" fontId="43" fillId="4" borderId="4" xfId="0" applyNumberFormat="1" applyFont="1" applyFill="1" applyBorder="1" applyAlignment="1">
      <alignment horizontal="center" vertical="center"/>
    </xf>
    <xf numFmtId="1" fontId="45" fillId="4" borderId="13" xfId="0" applyNumberFormat="1" applyFont="1" applyFill="1" applyBorder="1" applyAlignment="1">
      <alignment vertical="center" wrapText="1"/>
    </xf>
    <xf numFmtId="2" fontId="38" fillId="6" borderId="2" xfId="0" applyNumberFormat="1" applyFont="1" applyFill="1" applyBorder="1" applyAlignment="1">
      <alignment horizontal="right" vertical="center"/>
    </xf>
    <xf numFmtId="2" fontId="38" fillId="0" borderId="2" xfId="0" applyNumberFormat="1" applyFont="1" applyBorder="1" applyAlignment="1">
      <alignment horizontal="right" vertical="center"/>
    </xf>
    <xf numFmtId="1" fontId="44" fillId="0" borderId="2" xfId="0" applyNumberFormat="1" applyFont="1" applyBorder="1" applyAlignment="1">
      <alignment vertical="center" wrapText="1"/>
    </xf>
    <xf numFmtId="1" fontId="44" fillId="0" borderId="2" xfId="0" applyNumberFormat="1" applyFont="1" applyBorder="1" applyAlignment="1">
      <alignment horizontal="left" vertical="center" wrapText="1"/>
    </xf>
    <xf numFmtId="2" fontId="43" fillId="4" borderId="4" xfId="0" applyNumberFormat="1" applyFont="1" applyFill="1" applyBorder="1" applyAlignment="1">
      <alignment horizontal="right" vertical="center"/>
    </xf>
    <xf numFmtId="4" fontId="38" fillId="19" borderId="2" xfId="0" applyNumberFormat="1" applyFont="1" applyFill="1" applyBorder="1" applyAlignment="1">
      <alignment horizontal="right" vertical="center"/>
    </xf>
    <xf numFmtId="2" fontId="38" fillId="19" borderId="2" xfId="0" applyNumberFormat="1" applyFont="1" applyFill="1" applyBorder="1" applyAlignment="1">
      <alignment vertical="center"/>
    </xf>
    <xf numFmtId="14" fontId="44" fillId="19" borderId="14" xfId="0" applyNumberFormat="1" applyFont="1" applyFill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/>
    </xf>
    <xf numFmtId="14" fontId="44" fillId="0" borderId="2" xfId="0" applyNumberFormat="1" applyFont="1" applyBorder="1" applyAlignment="1">
      <alignment vertical="center" wrapText="1"/>
    </xf>
    <xf numFmtId="0" fontId="40" fillId="3" borderId="36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2" fontId="42" fillId="0" borderId="4" xfId="0" applyNumberFormat="1" applyFont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/>
    </xf>
    <xf numFmtId="2" fontId="42" fillId="0" borderId="4" xfId="0" applyNumberFormat="1" applyFont="1" applyFill="1" applyBorder="1" applyAlignment="1">
      <alignment vertical="center"/>
    </xf>
    <xf numFmtId="0" fontId="38" fillId="19" borderId="3" xfId="0" applyFont="1" applyFill="1" applyBorder="1" applyAlignment="1">
      <alignment horizontal="center" vertical="center"/>
    </xf>
    <xf numFmtId="0" fontId="38" fillId="19" borderId="2" xfId="0" applyFont="1" applyFill="1" applyBorder="1" applyAlignment="1">
      <alignment horizontal="center" vertical="center"/>
    </xf>
    <xf numFmtId="0" fontId="38" fillId="19" borderId="4" xfId="0" applyFont="1" applyFill="1" applyBorder="1" applyAlignment="1">
      <alignment vertical="center"/>
    </xf>
    <xf numFmtId="0" fontId="38" fillId="19" borderId="3" xfId="0" applyFont="1" applyFill="1" applyBorder="1" applyAlignment="1">
      <alignment vertical="center"/>
    </xf>
    <xf numFmtId="0" fontId="38" fillId="19" borderId="4" xfId="0" applyFont="1" applyFill="1" applyBorder="1" applyAlignment="1">
      <alignment horizontal="center" vertical="center"/>
    </xf>
    <xf numFmtId="2" fontId="42" fillId="19" borderId="4" xfId="0" applyNumberFormat="1" applyFont="1" applyFill="1" applyBorder="1" applyAlignment="1">
      <alignment vertical="center"/>
    </xf>
    <xf numFmtId="0" fontId="38" fillId="0" borderId="4" xfId="0" applyFont="1" applyFill="1" applyBorder="1" applyAlignment="1">
      <alignment vertical="center"/>
    </xf>
    <xf numFmtId="0" fontId="38" fillId="0" borderId="3" xfId="0" applyFont="1" applyFill="1" applyBorder="1" applyAlignment="1">
      <alignment vertical="center"/>
    </xf>
    <xf numFmtId="0" fontId="38" fillId="0" borderId="4" xfId="0" applyFont="1" applyFill="1" applyBorder="1" applyAlignment="1">
      <alignment horizontal="center" vertical="center"/>
    </xf>
    <xf numFmtId="176" fontId="43" fillId="4" borderId="37" xfId="0" applyNumberFormat="1" applyFont="1" applyFill="1" applyBorder="1" applyAlignment="1">
      <alignment horizontal="right" vertical="center"/>
    </xf>
    <xf numFmtId="176" fontId="43" fillId="4" borderId="19" xfId="0" applyNumberFormat="1" applyFont="1" applyFill="1" applyBorder="1" applyAlignment="1">
      <alignment horizontal="right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4" fontId="38" fillId="0" borderId="4" xfId="0" applyNumberFormat="1" applyFont="1" applyBorder="1" applyAlignment="1">
      <alignment horizontal="right" vertical="center"/>
    </xf>
    <xf numFmtId="176" fontId="43" fillId="4" borderId="1" xfId="0" applyNumberFormat="1" applyFont="1" applyFill="1" applyBorder="1" applyAlignment="1">
      <alignment horizontal="right" vertical="center"/>
    </xf>
    <xf numFmtId="0" fontId="40" fillId="0" borderId="6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179" fontId="42" fillId="0" borderId="2" xfId="0" applyNumberFormat="1" applyFont="1" applyBorder="1" applyAlignment="1">
      <alignment horizontal="right" vertical="center" wrapText="1"/>
    </xf>
    <xf numFmtId="2" fontId="42" fillId="0" borderId="3" xfId="0" applyNumberFormat="1" applyFont="1" applyBorder="1" applyAlignment="1">
      <alignment horizontal="right" vertical="center"/>
    </xf>
    <xf numFmtId="2" fontId="42" fillId="0" borderId="3" xfId="0" applyNumberFormat="1" applyFont="1" applyFill="1" applyBorder="1" applyAlignment="1">
      <alignment horizontal="right" vertical="center"/>
    </xf>
    <xf numFmtId="2" fontId="38" fillId="0" borderId="2" xfId="0" applyNumberFormat="1" applyFont="1" applyFill="1" applyBorder="1" applyAlignment="1">
      <alignment vertical="center"/>
    </xf>
    <xf numFmtId="1" fontId="44" fillId="0" borderId="2" xfId="0" applyNumberFormat="1" applyFont="1" applyFill="1" applyBorder="1" applyAlignment="1">
      <alignment vertical="center" wrapText="1"/>
    </xf>
    <xf numFmtId="2" fontId="42" fillId="19" borderId="3" xfId="0" applyNumberFormat="1" applyFont="1" applyFill="1" applyBorder="1" applyAlignment="1">
      <alignment horizontal="right" vertical="center"/>
    </xf>
    <xf numFmtId="1" fontId="44" fillId="19" borderId="2" xfId="0" applyNumberFormat="1" applyFont="1" applyFill="1" applyBorder="1" applyAlignment="1">
      <alignment vertical="center" wrapText="1"/>
    </xf>
    <xf numFmtId="176" fontId="43" fillId="4" borderId="3" xfId="0" applyNumberFormat="1" applyFont="1" applyFill="1" applyBorder="1" applyAlignment="1">
      <alignment horizontal="right" vertical="center"/>
    </xf>
    <xf numFmtId="1" fontId="45" fillId="4" borderId="13" xfId="0" applyNumberFormat="1" applyFont="1" applyFill="1" applyBorder="1" applyAlignment="1">
      <alignment horizontal="left" vertical="center" wrapText="1"/>
    </xf>
    <xf numFmtId="1" fontId="40" fillId="3" borderId="13" xfId="0" applyNumberFormat="1" applyFont="1" applyFill="1" applyBorder="1" applyAlignment="1">
      <alignment horizontal="left" vertical="center"/>
    </xf>
    <xf numFmtId="4" fontId="38" fillId="0" borderId="3" xfId="0" applyNumberFormat="1" applyFont="1" applyBorder="1" applyAlignment="1">
      <alignment horizontal="right" vertical="center"/>
    </xf>
    <xf numFmtId="2" fontId="38" fillId="0" borderId="10" xfId="0" applyNumberFormat="1" applyFont="1" applyBorder="1" applyAlignment="1">
      <alignment vertical="center"/>
    </xf>
    <xf numFmtId="1" fontId="44" fillId="0" borderId="13" xfId="0" applyNumberFormat="1" applyFont="1" applyBorder="1" applyAlignment="1">
      <alignment horizontal="left" vertical="center" wrapText="1"/>
    </xf>
    <xf numFmtId="4" fontId="38" fillId="0" borderId="10" xfId="0" applyNumberFormat="1" applyFont="1" applyBorder="1" applyAlignment="1">
      <alignment horizontal="right" vertical="center"/>
    </xf>
    <xf numFmtId="2" fontId="38" fillId="0" borderId="20" xfId="0" applyNumberFormat="1" applyFont="1" applyBorder="1" applyAlignment="1">
      <alignment horizontal="right" vertical="center"/>
    </xf>
    <xf numFmtId="1" fontId="40" fillId="3" borderId="15" xfId="0" applyNumberFormat="1" applyFont="1" applyFill="1" applyBorder="1" applyAlignment="1">
      <alignment horizontal="center" vertical="center"/>
    </xf>
    <xf numFmtId="2" fontId="38" fillId="0" borderId="4" xfId="0" applyNumberFormat="1" applyFont="1" applyBorder="1" applyAlignment="1">
      <alignment horizontal="right" vertical="center"/>
    </xf>
    <xf numFmtId="1" fontId="44" fillId="0" borderId="21" xfId="0" applyNumberFormat="1" applyFont="1" applyBorder="1" applyAlignment="1">
      <alignment vertical="center" wrapText="1"/>
    </xf>
    <xf numFmtId="176" fontId="43" fillId="4" borderId="11" xfId="0" applyNumberFormat="1" applyFont="1" applyFill="1" applyBorder="1" applyAlignment="1">
      <alignment horizontal="right" vertical="center"/>
    </xf>
    <xf numFmtId="0" fontId="41" fillId="0" borderId="20" xfId="0" applyFont="1" applyBorder="1" applyAlignment="1">
      <alignment horizontal="center" vertical="center" wrapText="1"/>
    </xf>
    <xf numFmtId="2" fontId="44" fillId="0" borderId="2" xfId="0" applyNumberFormat="1" applyFont="1" applyBorder="1" applyAlignme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right" vertical="center"/>
    </xf>
    <xf numFmtId="0" fontId="40" fillId="2" borderId="7" xfId="0" applyFont="1" applyFill="1" applyBorder="1" applyAlignment="1">
      <alignment vertical="center"/>
    </xf>
    <xf numFmtId="0" fontId="46" fillId="6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vertical="center"/>
    </xf>
    <xf numFmtId="0" fontId="48" fillId="6" borderId="12" xfId="0" applyFont="1" applyFill="1" applyBorder="1" applyAlignment="1">
      <alignment horizontal="center" vertical="center"/>
    </xf>
    <xf numFmtId="0" fontId="48" fillId="6" borderId="12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1" fontId="44" fillId="0" borderId="21" xfId="0" applyNumberFormat="1" applyFont="1" applyBorder="1" applyAlignment="1">
      <alignment horizontal="left" vertical="center" wrapText="1"/>
    </xf>
    <xf numFmtId="0" fontId="50" fillId="0" borderId="10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2" fontId="44" fillId="0" borderId="2" xfId="0" applyNumberFormat="1" applyFont="1" applyBorder="1" applyAlignment="1">
      <alignment horizontal="right" vertical="center"/>
    </xf>
    <xf numFmtId="2" fontId="40" fillId="2" borderId="2" xfId="0" applyNumberFormat="1" applyFont="1" applyFill="1" applyBorder="1" applyAlignment="1">
      <alignment horizontal="right" vertical="center"/>
    </xf>
    <xf numFmtId="176" fontId="46" fillId="2" borderId="13" xfId="0" applyNumberFormat="1" applyFont="1" applyFill="1" applyBorder="1" applyAlignment="1">
      <alignment vertical="center" wrapText="1"/>
    </xf>
    <xf numFmtId="9" fontId="50" fillId="0" borderId="2" xfId="0" applyNumberFormat="1" applyFont="1" applyBorder="1" applyAlignment="1">
      <alignment horizontal="center" vertical="center"/>
    </xf>
    <xf numFmtId="2" fontId="51" fillId="6" borderId="2" xfId="0" applyNumberFormat="1" applyFont="1" applyFill="1" applyBorder="1" applyAlignment="1">
      <alignment horizontal="right" vertical="center"/>
    </xf>
    <xf numFmtId="180" fontId="52" fillId="0" borderId="15" xfId="0" applyNumberFormat="1" applyFont="1" applyBorder="1" applyAlignment="1">
      <alignment vertical="center"/>
    </xf>
    <xf numFmtId="2" fontId="43" fillId="0" borderId="2" xfId="0" applyNumberFormat="1" applyFont="1" applyBorder="1" applyAlignment="1">
      <alignment horizontal="right" vertical="center"/>
    </xf>
    <xf numFmtId="1" fontId="45" fillId="0" borderId="13" xfId="0" applyNumberFormat="1" applyFont="1" applyBorder="1" applyAlignment="1">
      <alignment vertical="center" wrapText="1"/>
    </xf>
    <xf numFmtId="2" fontId="48" fillId="6" borderId="16" xfId="0" applyNumberFormat="1" applyFont="1" applyFill="1" applyBorder="1" applyAlignment="1">
      <alignment horizontal="right" vertical="center"/>
    </xf>
    <xf numFmtId="176" fontId="48" fillId="6" borderId="17" xfId="0" applyNumberFormat="1" applyFont="1" applyFill="1" applyBorder="1" applyAlignment="1">
      <alignment vertical="center" wrapText="1"/>
    </xf>
    <xf numFmtId="181" fontId="49" fillId="0" borderId="0" xfId="0" applyNumberFormat="1" applyFont="1" applyAlignment="1">
      <alignment vertical="center"/>
    </xf>
    <xf numFmtId="0" fontId="53" fillId="0" borderId="38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2" fontId="54" fillId="20" borderId="2" xfId="0" applyNumberFormat="1" applyFont="1" applyFill="1" applyBorder="1" applyAlignment="1">
      <alignment horizontal="center" vertical="center" wrapText="1"/>
    </xf>
    <xf numFmtId="0" fontId="38" fillId="21" borderId="2" xfId="0" applyFont="1" applyFill="1" applyBorder="1" applyAlignment="1">
      <alignment horizontal="center" vertical="center" wrapText="1"/>
    </xf>
    <xf numFmtId="2" fontId="38" fillId="0" borderId="2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0" fontId="40" fillId="0" borderId="4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</xdr:colOff>
      <xdr:row>0</xdr:row>
      <xdr:rowOff>635</xdr:rowOff>
    </xdr:from>
    <xdr:to>
      <xdr:col>2</xdr:col>
      <xdr:colOff>571487</xdr:colOff>
      <xdr:row>2</xdr:row>
      <xdr:rowOff>177800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35"/>
          <a:ext cx="869950" cy="528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0</xdr:row>
      <xdr:rowOff>45085</xdr:rowOff>
    </xdr:from>
    <xdr:to>
      <xdr:col>2</xdr:col>
      <xdr:colOff>692149</xdr:colOff>
      <xdr:row>2</xdr:row>
      <xdr:rowOff>187577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865" y="45085"/>
          <a:ext cx="866775" cy="494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71437</xdr:colOff>
      <xdr:row>0</xdr:row>
      <xdr:rowOff>87314</xdr:rowOff>
    </xdr:from>
    <xdr:to>
      <xdr:col>1</xdr:col>
      <xdr:colOff>236523</xdr:colOff>
      <xdr:row>0</xdr:row>
      <xdr:rowOff>620079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20" y="86995"/>
          <a:ext cx="882650" cy="532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tabSelected="1" workbookViewId="0">
      <selection activeCell="F14" sqref="F14:F15"/>
    </sheetView>
  </sheetViews>
  <sheetFormatPr defaultColWidth="8.66371681415929" defaultRowHeight="13.85" outlineLevelCol="6"/>
  <cols>
    <col min="1" max="1" width="10.3362831858407" style="263" customWidth="1"/>
    <col min="2" max="22" width="10.6637168141593" style="263" customWidth="1"/>
    <col min="23" max="16384" width="8.66371681415929" style="263"/>
  </cols>
  <sheetData>
    <row r="1" ht="96" customHeight="1" spans="1:5">
      <c r="A1" s="409" t="s">
        <v>0</v>
      </c>
      <c r="B1" s="410"/>
      <c r="C1" s="410"/>
      <c r="D1" s="410"/>
      <c r="E1" s="410"/>
    </row>
    <row r="2" ht="15.75" customHeight="1" spans="1:1">
      <c r="A2" s="392"/>
    </row>
    <row r="3" ht="15.75" customHeight="1" spans="1:7">
      <c r="A3" s="411" t="s">
        <v>1</v>
      </c>
      <c r="B3" s="411" t="s">
        <v>2</v>
      </c>
      <c r="C3" s="411" t="s">
        <v>3</v>
      </c>
      <c r="D3" s="411" t="s">
        <v>4</v>
      </c>
      <c r="E3" s="411" t="s">
        <v>5</v>
      </c>
      <c r="F3" s="411" t="s">
        <v>6</v>
      </c>
      <c r="G3" s="411" t="s">
        <v>7</v>
      </c>
    </row>
    <row r="4" ht="15.75" customHeight="1" spans="1:7">
      <c r="A4" s="289" t="s">
        <v>8</v>
      </c>
      <c r="B4" s="289" t="s">
        <v>9</v>
      </c>
      <c r="C4" s="289" t="s">
        <v>10</v>
      </c>
      <c r="D4" s="300">
        <f>报价单拟制!J15</f>
        <v>275341</v>
      </c>
      <c r="E4" s="412">
        <v>1</v>
      </c>
      <c r="F4" s="413">
        <f>E4*D4</f>
        <v>275341</v>
      </c>
      <c r="G4" s="288"/>
    </row>
    <row r="5" ht="15.75" customHeight="1" spans="1:7">
      <c r="A5" s="289" t="s">
        <v>11</v>
      </c>
      <c r="B5" s="289" t="s">
        <v>12</v>
      </c>
      <c r="C5" s="289" t="s">
        <v>10</v>
      </c>
      <c r="D5" s="300">
        <f>报价单拟制!J24</f>
        <v>89540</v>
      </c>
      <c r="E5" s="412">
        <v>1</v>
      </c>
      <c r="F5" s="413">
        <f t="shared" ref="F5:F11" si="0">E5*D5</f>
        <v>89540</v>
      </c>
      <c r="G5" s="288"/>
    </row>
    <row r="6" ht="15.75" customHeight="1" spans="1:7">
      <c r="A6" s="289" t="s">
        <v>13</v>
      </c>
      <c r="B6" s="414" t="s">
        <v>14</v>
      </c>
      <c r="C6" s="289" t="s">
        <v>10</v>
      </c>
      <c r="D6" s="300">
        <f>报价单拟制!J41</f>
        <v>412825</v>
      </c>
      <c r="E6" s="412">
        <v>1</v>
      </c>
      <c r="F6" s="413">
        <f t="shared" si="0"/>
        <v>412825</v>
      </c>
      <c r="G6" s="288"/>
    </row>
    <row r="7" ht="15.75" customHeight="1" spans="1:7">
      <c r="A7" s="294" t="s">
        <v>15</v>
      </c>
      <c r="B7" s="415" t="s">
        <v>16</v>
      </c>
      <c r="C7" s="295" t="s">
        <v>10</v>
      </c>
      <c r="D7" s="300">
        <f>报价单拟制!J70</f>
        <v>88475</v>
      </c>
      <c r="E7" s="412">
        <v>1</v>
      </c>
      <c r="F7" s="413">
        <f t="shared" si="0"/>
        <v>88475</v>
      </c>
      <c r="G7" s="288"/>
    </row>
    <row r="8" ht="15.75" customHeight="1" spans="1:7">
      <c r="A8" s="294" t="s">
        <v>17</v>
      </c>
      <c r="B8" s="415" t="s">
        <v>18</v>
      </c>
      <c r="C8" s="295" t="s">
        <v>10</v>
      </c>
      <c r="D8" s="300">
        <f>报价单拟制!J102</f>
        <v>218751</v>
      </c>
      <c r="E8" s="412">
        <v>1</v>
      </c>
      <c r="F8" s="413">
        <f t="shared" si="0"/>
        <v>218751</v>
      </c>
      <c r="G8" s="288"/>
    </row>
    <row r="9" ht="15.75" customHeight="1" spans="1:7">
      <c r="A9" s="294" t="s">
        <v>19</v>
      </c>
      <c r="B9" s="415" t="s">
        <v>20</v>
      </c>
      <c r="C9" s="295" t="s">
        <v>10</v>
      </c>
      <c r="D9" s="300">
        <f>报价单拟制!J105</f>
        <v>6840</v>
      </c>
      <c r="E9" s="412">
        <v>1</v>
      </c>
      <c r="F9" s="413">
        <f t="shared" si="0"/>
        <v>6840</v>
      </c>
      <c r="G9" s="288"/>
    </row>
    <row r="10" ht="15.75" customHeight="1" spans="1:7">
      <c r="A10" s="294" t="s">
        <v>21</v>
      </c>
      <c r="B10" s="415" t="s">
        <v>22</v>
      </c>
      <c r="C10" s="295" t="s">
        <v>10</v>
      </c>
      <c r="D10" s="300">
        <f>报价单拟制!J119</f>
        <v>42547.58</v>
      </c>
      <c r="E10" s="412">
        <v>1</v>
      </c>
      <c r="F10" s="413">
        <f t="shared" si="0"/>
        <v>42547.58</v>
      </c>
      <c r="G10" s="288"/>
    </row>
    <row r="11" ht="15.75" customHeight="1" spans="1:7">
      <c r="A11" s="294" t="s">
        <v>23</v>
      </c>
      <c r="B11" s="415" t="s">
        <v>24</v>
      </c>
      <c r="C11" s="295" t="s">
        <v>10</v>
      </c>
      <c r="D11" s="300">
        <f>报价单拟制!J156</f>
        <v>202705</v>
      </c>
      <c r="E11" s="412">
        <v>1</v>
      </c>
      <c r="F11" s="413">
        <f t="shared" si="0"/>
        <v>202705</v>
      </c>
      <c r="G11" s="288"/>
    </row>
    <row r="12" ht="15.75" customHeight="1" spans="1:7">
      <c r="A12" s="294" t="s">
        <v>25</v>
      </c>
      <c r="B12" s="415" t="s">
        <v>26</v>
      </c>
      <c r="C12" s="295" t="s">
        <v>10</v>
      </c>
      <c r="D12" s="300">
        <f>报价单拟制!J160</f>
        <v>3783</v>
      </c>
      <c r="E12" s="412">
        <v>1</v>
      </c>
      <c r="F12" s="413">
        <f t="shared" ref="F12" si="1">E12*D12</f>
        <v>3783</v>
      </c>
      <c r="G12" s="288"/>
    </row>
    <row r="13" ht="15.75" customHeight="1" spans="1:7">
      <c r="A13" s="289" t="s">
        <v>27</v>
      </c>
      <c r="B13" s="416" t="s">
        <v>28</v>
      </c>
      <c r="C13" s="289" t="s">
        <v>10</v>
      </c>
      <c r="D13" s="300">
        <f>报价单拟制!J162</f>
        <v>80448.4548</v>
      </c>
      <c r="E13" s="412">
        <v>1</v>
      </c>
      <c r="F13" s="413">
        <f>D13</f>
        <v>80448.4548</v>
      </c>
      <c r="G13" s="417"/>
    </row>
    <row r="14" ht="15.75" customHeight="1" spans="1:7">
      <c r="A14" s="418" t="s">
        <v>29</v>
      </c>
      <c r="B14" s="419"/>
      <c r="C14" s="419"/>
      <c r="D14" s="419"/>
      <c r="E14" s="420"/>
      <c r="F14" s="421">
        <f>SUM(F4:F13)</f>
        <v>1421256.0348</v>
      </c>
      <c r="G14" s="417"/>
    </row>
    <row r="15" ht="15.75" customHeight="1" spans="1:7">
      <c r="A15" s="289" t="s">
        <v>30</v>
      </c>
      <c r="B15" s="289" t="s">
        <v>31</v>
      </c>
      <c r="C15" s="289" t="s">
        <v>10</v>
      </c>
      <c r="D15" s="300">
        <f>报价单拟制!J163</f>
        <v>85275.362088</v>
      </c>
      <c r="E15" s="412">
        <v>1</v>
      </c>
      <c r="F15" s="413">
        <f>D15</f>
        <v>85275.362088</v>
      </c>
      <c r="G15" s="422"/>
    </row>
    <row r="16" ht="15.75" customHeight="1" spans="1:1">
      <c r="A16" s="392"/>
    </row>
    <row r="17" ht="15.75" customHeight="1" spans="1:1">
      <c r="A17" s="392"/>
    </row>
    <row r="18" ht="15.75" customHeight="1" spans="1:1">
      <c r="A18" s="392"/>
    </row>
    <row r="19" ht="15.75" customHeight="1" spans="1:1">
      <c r="A19" s="392"/>
    </row>
    <row r="20" ht="15.75" customHeight="1" spans="1:1">
      <c r="A20" s="392"/>
    </row>
    <row r="21" ht="15.75" customHeight="1" spans="1:1">
      <c r="A21" s="392"/>
    </row>
    <row r="22" ht="15.75" customHeight="1" spans="1:1">
      <c r="A22" s="392"/>
    </row>
    <row r="23" ht="15.75" customHeight="1" spans="1:1">
      <c r="A23" s="392"/>
    </row>
    <row r="24" ht="15.75" customHeight="1" spans="1:1">
      <c r="A24" s="392"/>
    </row>
    <row r="25" ht="15.75" customHeight="1" spans="1:1">
      <c r="A25" s="392"/>
    </row>
    <row r="26" ht="15.75" customHeight="1" spans="1:1">
      <c r="A26" s="392"/>
    </row>
    <row r="27" ht="15.75" customHeight="1" spans="1:1">
      <c r="A27" s="392"/>
    </row>
    <row r="28" ht="15.75" customHeight="1" spans="1:1">
      <c r="A28" s="392"/>
    </row>
    <row r="29" ht="15.75" customHeight="1" spans="1:1">
      <c r="A29" s="392"/>
    </row>
    <row r="30" ht="15.75" customHeight="1" spans="1:1">
      <c r="A30" s="392"/>
    </row>
    <row r="31" ht="15.75" customHeight="1" spans="1:1">
      <c r="A31" s="392"/>
    </row>
    <row r="32" ht="15.75" customHeight="1" spans="1:1">
      <c r="A32" s="392"/>
    </row>
    <row r="33" ht="15.75" customHeight="1" spans="1:1">
      <c r="A33" s="392"/>
    </row>
    <row r="34" ht="15.75" customHeight="1" spans="1:1">
      <c r="A34" s="392"/>
    </row>
    <row r="35" ht="15.75" customHeight="1" spans="1:1">
      <c r="A35" s="392"/>
    </row>
    <row r="36" ht="15.75" customHeight="1" spans="1:1">
      <c r="A36" s="392"/>
    </row>
    <row r="37" ht="15.75" customHeight="1" spans="1:1">
      <c r="A37" s="392"/>
    </row>
    <row r="38" ht="15.75" customHeight="1" spans="1:1">
      <c r="A38" s="392"/>
    </row>
    <row r="39" ht="15.75" customHeight="1" spans="1:1">
      <c r="A39" s="392"/>
    </row>
    <row r="40" ht="15.75" customHeight="1" spans="1:1">
      <c r="A40" s="392"/>
    </row>
    <row r="41" ht="15.75" customHeight="1" spans="1:1">
      <c r="A41" s="392"/>
    </row>
    <row r="42" ht="15.75" customHeight="1" spans="1:1">
      <c r="A42" s="392"/>
    </row>
    <row r="43" ht="15.75" customHeight="1" spans="1:1">
      <c r="A43" s="392"/>
    </row>
    <row r="44" ht="15.75" customHeight="1" spans="1:1">
      <c r="A44" s="392"/>
    </row>
    <row r="45" ht="15.75" customHeight="1" spans="1:1">
      <c r="A45" s="392"/>
    </row>
    <row r="46" ht="15.75" customHeight="1" spans="1:1">
      <c r="A46" s="392"/>
    </row>
    <row r="47" ht="15.75" customHeight="1" spans="1:1">
      <c r="A47" s="392"/>
    </row>
    <row r="48" ht="15.75" customHeight="1" spans="1:1">
      <c r="A48" s="392"/>
    </row>
    <row r="49" ht="15.75" customHeight="1" spans="1:1">
      <c r="A49" s="392"/>
    </row>
    <row r="50" ht="15.75" customHeight="1" spans="1:1">
      <c r="A50" s="392"/>
    </row>
    <row r="51" ht="15.75" customHeight="1" spans="1:1">
      <c r="A51" s="392"/>
    </row>
    <row r="52" ht="15.75" customHeight="1" spans="1:1">
      <c r="A52" s="392"/>
    </row>
    <row r="53" ht="15.75" customHeight="1" spans="1:1">
      <c r="A53" s="392"/>
    </row>
    <row r="54" ht="15.75" customHeight="1" spans="1:1">
      <c r="A54" s="392"/>
    </row>
    <row r="55" ht="15.75" customHeight="1" spans="1:1">
      <c r="A55" s="392"/>
    </row>
    <row r="56" ht="15.75" customHeight="1" spans="1:1">
      <c r="A56" s="392"/>
    </row>
    <row r="57" ht="15.75" customHeight="1" spans="1:1">
      <c r="A57" s="392"/>
    </row>
    <row r="58" ht="15.75" customHeight="1" spans="1:1">
      <c r="A58" s="392"/>
    </row>
    <row r="59" ht="15.75" customHeight="1" spans="1:1">
      <c r="A59" s="392"/>
    </row>
    <row r="60" ht="15.75" customHeight="1" spans="1:1">
      <c r="A60" s="392"/>
    </row>
    <row r="61" ht="15.75" customHeight="1" spans="1:1">
      <c r="A61" s="392"/>
    </row>
    <row r="62" ht="15.75" customHeight="1" spans="1:1">
      <c r="A62" s="392"/>
    </row>
    <row r="63" ht="15.75" customHeight="1" spans="1:1">
      <c r="A63" s="392"/>
    </row>
    <row r="64" ht="15.75" customHeight="1" spans="1:1">
      <c r="A64" s="392"/>
    </row>
    <row r="65" ht="15.75" customHeight="1" spans="1:1">
      <c r="A65" s="392"/>
    </row>
    <row r="66" ht="15.75" customHeight="1" spans="1:1">
      <c r="A66" s="392"/>
    </row>
    <row r="67" ht="15.75" customHeight="1" spans="1:1">
      <c r="A67" s="392"/>
    </row>
    <row r="68" ht="15.75" customHeight="1" spans="1:1">
      <c r="A68" s="392"/>
    </row>
    <row r="69" ht="15.75" customHeight="1" spans="1:1">
      <c r="A69" s="392"/>
    </row>
    <row r="70" ht="15.75" customHeight="1" spans="1:1">
      <c r="A70" s="392"/>
    </row>
    <row r="71" ht="15.75" customHeight="1" spans="1:1">
      <c r="A71" s="392"/>
    </row>
    <row r="72" ht="15.75" customHeight="1" spans="1:1">
      <c r="A72" s="392"/>
    </row>
    <row r="73" ht="15.75" customHeight="1" spans="1:1">
      <c r="A73" s="392"/>
    </row>
    <row r="74" ht="15.75" customHeight="1" spans="1:1">
      <c r="A74" s="392"/>
    </row>
    <row r="75" ht="15.75" customHeight="1" spans="1:1">
      <c r="A75" s="392"/>
    </row>
    <row r="76" ht="15.75" customHeight="1" spans="1:1">
      <c r="A76" s="392"/>
    </row>
    <row r="77" ht="15.75" customHeight="1" spans="1:1">
      <c r="A77" s="392"/>
    </row>
    <row r="78" ht="15.75" customHeight="1" spans="1:1">
      <c r="A78" s="392"/>
    </row>
    <row r="79" ht="15.75" customHeight="1" spans="1:1">
      <c r="A79" s="392"/>
    </row>
    <row r="80" ht="15.75" customHeight="1" spans="1:1">
      <c r="A80" s="392"/>
    </row>
    <row r="81" ht="15.75" customHeight="1" spans="1:1">
      <c r="A81" s="392"/>
    </row>
    <row r="82" ht="15.75" customHeight="1" spans="1:1">
      <c r="A82" s="392"/>
    </row>
    <row r="83" ht="15.75" customHeight="1" spans="1:1">
      <c r="A83" s="392"/>
    </row>
    <row r="84" ht="15.75" customHeight="1" spans="1:1">
      <c r="A84" s="392"/>
    </row>
    <row r="85" ht="15.75" customHeight="1" spans="1:1">
      <c r="A85" s="392"/>
    </row>
    <row r="86" ht="15.75" customHeight="1" spans="1:1">
      <c r="A86" s="392"/>
    </row>
    <row r="87" ht="15.75" customHeight="1" spans="1:1">
      <c r="A87" s="392"/>
    </row>
    <row r="88" ht="15.75" customHeight="1" spans="1:1">
      <c r="A88" s="392"/>
    </row>
    <row r="89" ht="15.75" customHeight="1" spans="1:1">
      <c r="A89" s="392"/>
    </row>
    <row r="90" ht="15.75" customHeight="1" spans="1:1">
      <c r="A90" s="392"/>
    </row>
    <row r="91" ht="15.75" customHeight="1" spans="1:1">
      <c r="A91" s="392"/>
    </row>
    <row r="92" ht="15.75" customHeight="1" spans="1:1">
      <c r="A92" s="392"/>
    </row>
    <row r="93" ht="15.75" customHeight="1" spans="1:1">
      <c r="A93" s="392"/>
    </row>
    <row r="94" ht="15.75" customHeight="1" spans="1:1">
      <c r="A94" s="392"/>
    </row>
    <row r="95" ht="15.75" customHeight="1" spans="1:1">
      <c r="A95" s="392"/>
    </row>
    <row r="96" ht="15.75" customHeight="1" spans="1:1">
      <c r="A96" s="392"/>
    </row>
    <row r="97" ht="15.75" customHeight="1" spans="1:1">
      <c r="A97" s="392"/>
    </row>
    <row r="98" ht="15.75" customHeight="1" spans="1:1">
      <c r="A98" s="392"/>
    </row>
    <row r="99" ht="15.75" customHeight="1" spans="1:1">
      <c r="A99" s="392"/>
    </row>
    <row r="100" ht="15.75" customHeight="1" spans="1:1">
      <c r="A100" s="392"/>
    </row>
    <row r="101" ht="15.75" customHeight="1" spans="1:1">
      <c r="A101" s="392"/>
    </row>
    <row r="102" ht="16.85" spans="1:1">
      <c r="A102" s="392"/>
    </row>
    <row r="103" ht="16.85" spans="1:1">
      <c r="A103" s="392"/>
    </row>
    <row r="104" ht="16.85" spans="1:1">
      <c r="A104" s="392"/>
    </row>
    <row r="105" ht="16.85" spans="1:1">
      <c r="A105" s="392"/>
    </row>
    <row r="106" ht="16.85" spans="1:1">
      <c r="A106" s="392"/>
    </row>
    <row r="107" ht="16.85" spans="1:1">
      <c r="A107" s="392"/>
    </row>
    <row r="108" ht="16.85" spans="1:1">
      <c r="A108" s="392"/>
    </row>
    <row r="109" ht="16.85" spans="1:1">
      <c r="A109" s="392"/>
    </row>
    <row r="110" ht="16.85" spans="1:1">
      <c r="A110" s="392"/>
    </row>
    <row r="111" ht="16.85" spans="1:1">
      <c r="A111" s="392"/>
    </row>
    <row r="112" ht="16.85" spans="1:1">
      <c r="A112" s="392"/>
    </row>
    <row r="113" ht="16.85" spans="1:1">
      <c r="A113" s="392"/>
    </row>
    <row r="114" ht="16.85" spans="1:1">
      <c r="A114" s="392"/>
    </row>
    <row r="115" ht="16.85" spans="1:1">
      <c r="A115" s="392"/>
    </row>
    <row r="116" ht="16.85" spans="1:1">
      <c r="A116" s="392"/>
    </row>
    <row r="117" ht="16.85" spans="1:1">
      <c r="A117" s="392"/>
    </row>
    <row r="118" ht="16.85" spans="1:1">
      <c r="A118" s="392"/>
    </row>
    <row r="119" ht="16.85" spans="1:1">
      <c r="A119" s="392"/>
    </row>
    <row r="120" ht="16.85" spans="1:1">
      <c r="A120" s="392"/>
    </row>
    <row r="121" ht="16.85" spans="1:1">
      <c r="A121" s="392"/>
    </row>
    <row r="122" ht="16.85" spans="1:1">
      <c r="A122" s="392"/>
    </row>
    <row r="123" ht="16.85" spans="1:1">
      <c r="A123" s="392"/>
    </row>
    <row r="124" ht="16.85" spans="1:1">
      <c r="A124" s="392"/>
    </row>
    <row r="125" ht="16.85" spans="1:1">
      <c r="A125" s="392"/>
    </row>
    <row r="126" ht="16.85" spans="1:1">
      <c r="A126" s="392"/>
    </row>
    <row r="127" ht="16.85" spans="1:1">
      <c r="A127" s="392"/>
    </row>
    <row r="128" ht="16.85" spans="1:1">
      <c r="A128" s="392"/>
    </row>
    <row r="129" ht="16.85" spans="1:1">
      <c r="A129" s="392"/>
    </row>
    <row r="130" ht="16.85" spans="1:1">
      <c r="A130" s="392"/>
    </row>
    <row r="131" ht="16.85" spans="1:1">
      <c r="A131" s="392"/>
    </row>
    <row r="132" ht="16.85" spans="1:1">
      <c r="A132" s="392"/>
    </row>
    <row r="133" ht="16.85" spans="1:1">
      <c r="A133" s="392"/>
    </row>
    <row r="134" ht="16.85" spans="1:1">
      <c r="A134" s="392"/>
    </row>
    <row r="135" ht="16.85" spans="1:1">
      <c r="A135" s="392"/>
    </row>
    <row r="136" ht="16.85" spans="1:1">
      <c r="A136" s="392"/>
    </row>
    <row r="137" ht="16.85" spans="1:1">
      <c r="A137" s="392"/>
    </row>
    <row r="138" ht="16.85" spans="1:1">
      <c r="A138" s="392"/>
    </row>
    <row r="139" ht="16.85" spans="1:1">
      <c r="A139" s="392"/>
    </row>
    <row r="140" ht="16.85" spans="1:1">
      <c r="A140" s="392"/>
    </row>
    <row r="141" ht="16.85" spans="1:1">
      <c r="A141" s="392"/>
    </row>
    <row r="142" ht="16.85" spans="1:1">
      <c r="A142" s="392"/>
    </row>
    <row r="143" ht="16.85" spans="1:1">
      <c r="A143" s="392"/>
    </row>
    <row r="144" ht="16.85" spans="1:1">
      <c r="A144" s="392"/>
    </row>
    <row r="145" ht="16.85" spans="1:1">
      <c r="A145" s="392"/>
    </row>
    <row r="146" ht="16.85" spans="1:1">
      <c r="A146" s="392"/>
    </row>
    <row r="147" ht="16.85" spans="1:1">
      <c r="A147" s="392"/>
    </row>
    <row r="148" ht="16.85" spans="1:1">
      <c r="A148" s="392"/>
    </row>
    <row r="149" ht="16.85" spans="1:1">
      <c r="A149" s="392"/>
    </row>
    <row r="150" ht="16.85" spans="1:1">
      <c r="A150" s="392"/>
    </row>
    <row r="151" ht="16.85" spans="1:1">
      <c r="A151" s="392"/>
    </row>
    <row r="152" ht="16.85" spans="1:1">
      <c r="A152" s="392"/>
    </row>
    <row r="153" ht="16.85" spans="1:1">
      <c r="A153" s="392"/>
    </row>
    <row r="154" ht="16.85" spans="1:1">
      <c r="A154" s="392"/>
    </row>
    <row r="155" ht="16.85" spans="1:1">
      <c r="A155" s="392"/>
    </row>
    <row r="156" ht="16.85" spans="1:1">
      <c r="A156" s="392"/>
    </row>
    <row r="157" ht="16.85" spans="1:1">
      <c r="A157" s="392"/>
    </row>
    <row r="158" ht="16.85" spans="1:1">
      <c r="A158" s="392"/>
    </row>
    <row r="159" ht="16.85" spans="1:1">
      <c r="A159" s="392"/>
    </row>
    <row r="160" ht="16.85" spans="1:1">
      <c r="A160" s="392"/>
    </row>
    <row r="161" ht="16.85" spans="1:1">
      <c r="A161" s="392"/>
    </row>
    <row r="162" ht="16.85" spans="1:1">
      <c r="A162" s="392"/>
    </row>
    <row r="163" ht="16.85" spans="1:1">
      <c r="A163" s="392"/>
    </row>
    <row r="164" ht="16.85" spans="1:1">
      <c r="A164" s="392"/>
    </row>
    <row r="165" ht="16.85" spans="1:1">
      <c r="A165" s="392"/>
    </row>
    <row r="166" ht="16.85" spans="1:1">
      <c r="A166" s="392"/>
    </row>
    <row r="167" ht="16.85" spans="1:1">
      <c r="A167" s="392"/>
    </row>
    <row r="168" ht="16.85" spans="1:1">
      <c r="A168" s="392"/>
    </row>
    <row r="169" ht="16.85" spans="1:1">
      <c r="A169" s="392"/>
    </row>
    <row r="170" ht="16.85" spans="1:1">
      <c r="A170" s="392"/>
    </row>
    <row r="171" ht="16.85" spans="1:1">
      <c r="A171" s="392"/>
    </row>
    <row r="172" ht="16.85" spans="1:1">
      <c r="A172" s="392"/>
    </row>
    <row r="173" ht="16.85" spans="1:1">
      <c r="A173" s="392"/>
    </row>
    <row r="174" ht="16.85" spans="1:1">
      <c r="A174" s="392"/>
    </row>
    <row r="175" ht="16.85" spans="1:1">
      <c r="A175" s="392"/>
    </row>
    <row r="176" ht="16.85" spans="1:1">
      <c r="A176" s="392"/>
    </row>
    <row r="177" ht="16.85" spans="1:1">
      <c r="A177" s="392"/>
    </row>
    <row r="178" ht="16.85" spans="1:1">
      <c r="A178" s="392"/>
    </row>
    <row r="179" ht="16.85" spans="1:1">
      <c r="A179" s="392"/>
    </row>
    <row r="180" ht="16.85" spans="1:1">
      <c r="A180" s="392"/>
    </row>
    <row r="181" ht="16.85" spans="1:1">
      <c r="A181" s="392"/>
    </row>
    <row r="182" ht="16.85" spans="1:1">
      <c r="A182" s="392"/>
    </row>
    <row r="183" ht="16.85" spans="1:1">
      <c r="A183" s="392"/>
    </row>
    <row r="184" ht="16.85" spans="1:1">
      <c r="A184" s="392"/>
    </row>
    <row r="185" ht="16.85" spans="1:1">
      <c r="A185" s="392"/>
    </row>
    <row r="186" ht="16.85" spans="1:1">
      <c r="A186" s="392"/>
    </row>
    <row r="187" ht="16.85" spans="1:1">
      <c r="A187" s="392"/>
    </row>
    <row r="188" ht="16.85" spans="1:1">
      <c r="A188" s="392"/>
    </row>
    <row r="189" ht="16.85" spans="1:1">
      <c r="A189" s="392"/>
    </row>
    <row r="190" ht="16.85" spans="1:1">
      <c r="A190" s="392"/>
    </row>
    <row r="191" ht="16.85" spans="1:1">
      <c r="A191" s="392"/>
    </row>
    <row r="192" ht="16.85" spans="1:1">
      <c r="A192" s="392"/>
    </row>
    <row r="193" ht="16.85" spans="1:1">
      <c r="A193" s="392"/>
    </row>
    <row r="194" ht="16.85" spans="1:1">
      <c r="A194" s="392"/>
    </row>
    <row r="195" ht="16.85" spans="1:1">
      <c r="A195" s="392"/>
    </row>
    <row r="196" ht="16.85" spans="1:1">
      <c r="A196" s="392"/>
    </row>
    <row r="197" ht="16.85" spans="1:1">
      <c r="A197" s="392"/>
    </row>
    <row r="198" ht="16.85" spans="1:1">
      <c r="A198" s="392"/>
    </row>
    <row r="199" ht="16.85" spans="1:1">
      <c r="A199" s="392"/>
    </row>
    <row r="200" ht="16.85" spans="1:1">
      <c r="A200" s="392"/>
    </row>
    <row r="201" ht="16.85" spans="1:1">
      <c r="A201" s="392"/>
    </row>
  </sheetData>
  <mergeCells count="2">
    <mergeCell ref="A1:E1"/>
    <mergeCell ref="A14:E14"/>
  </mergeCells>
  <pageMargins left="0.7" right="0.7" top="0.75" bottom="0.75" header="0.3" footer="0.3"/>
  <pageSetup paperSize="9" orientation="portrait"/>
  <headerFooter/>
  <ignoredErrors>
    <ignoredError sqref="F14:F1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workbookViewId="0">
      <selection activeCell="A1" sqref="A1:B1"/>
    </sheetView>
  </sheetViews>
  <sheetFormatPr defaultColWidth="9" defaultRowHeight="12.75"/>
  <cols>
    <col min="1" max="1" width="10.6637168141593" customWidth="1"/>
    <col min="2" max="2" width="24.8318584070796" customWidth="1"/>
    <col min="3" max="22" width="10.6637168141593" customWidth="1"/>
  </cols>
  <sheetData>
    <row r="1" ht="15.75" customHeight="1" spans="1:10">
      <c r="A1" s="19" t="s">
        <v>45</v>
      </c>
      <c r="B1" s="139"/>
      <c r="C1" s="19" t="s">
        <v>92</v>
      </c>
      <c r="D1" s="136">
        <v>1</v>
      </c>
      <c r="E1" s="136">
        <v>6</v>
      </c>
      <c r="F1" s="136">
        <v>23</v>
      </c>
      <c r="G1" s="136">
        <v>58</v>
      </c>
      <c r="H1" s="136" t="s">
        <v>636</v>
      </c>
      <c r="I1" s="136" t="s">
        <v>637</v>
      </c>
      <c r="J1" s="136" t="s">
        <v>7</v>
      </c>
    </row>
    <row r="2" ht="15.75" customHeight="1" spans="1:10">
      <c r="A2" s="140" t="s">
        <v>24</v>
      </c>
      <c r="B2" s="33" t="s">
        <v>568</v>
      </c>
      <c r="C2" s="33" t="s">
        <v>24</v>
      </c>
      <c r="D2" s="33">
        <v>75</v>
      </c>
      <c r="E2" s="37">
        <v>12</v>
      </c>
      <c r="F2" s="137"/>
      <c r="G2" s="137"/>
      <c r="H2" s="141">
        <f t="shared" ref="H2:H25" si="0">SUM(D2*$D$1+E2*$E$1+F2*$F$1+G1*$G$2)</f>
        <v>147</v>
      </c>
      <c r="I2" s="141">
        <v>150</v>
      </c>
      <c r="J2" s="137"/>
    </row>
    <row r="3" ht="15.75" customHeight="1" spans="1:10">
      <c r="A3" s="142"/>
      <c r="B3" s="33" t="s">
        <v>569</v>
      </c>
      <c r="C3" s="33" t="s">
        <v>24</v>
      </c>
      <c r="D3" s="33">
        <v>345</v>
      </c>
      <c r="E3" s="37">
        <v>54</v>
      </c>
      <c r="F3" s="137"/>
      <c r="G3" s="137"/>
      <c r="H3" s="141">
        <f t="shared" si="0"/>
        <v>669</v>
      </c>
      <c r="I3" s="141">
        <v>700</v>
      </c>
      <c r="J3" s="137"/>
    </row>
    <row r="4" ht="15.75" customHeight="1" spans="1:10">
      <c r="A4" s="142"/>
      <c r="B4" s="33" t="s">
        <v>570</v>
      </c>
      <c r="C4" s="33" t="s">
        <v>24</v>
      </c>
      <c r="D4" s="33">
        <f>260+120</f>
        <v>380</v>
      </c>
      <c r="E4" s="37">
        <v>70</v>
      </c>
      <c r="F4" s="137"/>
      <c r="G4" s="137"/>
      <c r="H4" s="141">
        <f t="shared" si="0"/>
        <v>800</v>
      </c>
      <c r="I4" s="141">
        <v>800</v>
      </c>
      <c r="J4" s="137"/>
    </row>
    <row r="5" ht="15.75" customHeight="1" spans="1:10">
      <c r="A5" s="142"/>
      <c r="B5" s="33" t="s">
        <v>571</v>
      </c>
      <c r="C5" s="33" t="s">
        <v>24</v>
      </c>
      <c r="D5" s="138"/>
      <c r="E5" s="37">
        <v>40</v>
      </c>
      <c r="F5" s="137"/>
      <c r="G5" s="137"/>
      <c r="H5" s="141">
        <f t="shared" si="0"/>
        <v>240</v>
      </c>
      <c r="I5" s="141">
        <v>250</v>
      </c>
      <c r="J5" s="137"/>
    </row>
    <row r="6" ht="15.75" customHeight="1" spans="1:10">
      <c r="A6" s="142"/>
      <c r="B6" s="33" t="s">
        <v>572</v>
      </c>
      <c r="C6" s="33" t="s">
        <v>24</v>
      </c>
      <c r="D6" s="33">
        <v>20</v>
      </c>
      <c r="E6" s="37">
        <v>30</v>
      </c>
      <c r="F6" s="137"/>
      <c r="G6" s="137"/>
      <c r="H6" s="141">
        <f t="shared" si="0"/>
        <v>200</v>
      </c>
      <c r="I6" s="141">
        <v>200</v>
      </c>
      <c r="J6" s="137"/>
    </row>
    <row r="7" ht="15.75" customHeight="1" spans="1:10">
      <c r="A7" s="142"/>
      <c r="B7" s="33" t="s">
        <v>573</v>
      </c>
      <c r="C7" s="33" t="s">
        <v>24</v>
      </c>
      <c r="D7" s="33">
        <v>30</v>
      </c>
      <c r="E7" s="137"/>
      <c r="F7" s="137"/>
      <c r="G7" s="137"/>
      <c r="H7" s="141">
        <f t="shared" si="0"/>
        <v>30</v>
      </c>
      <c r="I7" s="141">
        <v>30</v>
      </c>
      <c r="J7" s="137"/>
    </row>
    <row r="8" ht="15.75" customHeight="1" spans="1:10">
      <c r="A8" s="142"/>
      <c r="B8" s="33" t="s">
        <v>574</v>
      </c>
      <c r="C8" s="33" t="s">
        <v>24</v>
      </c>
      <c r="D8" s="33">
        <v>52</v>
      </c>
      <c r="E8" s="137"/>
      <c r="F8" s="137"/>
      <c r="G8" s="137"/>
      <c r="H8" s="141">
        <f t="shared" si="0"/>
        <v>52</v>
      </c>
      <c r="I8" s="141">
        <v>60</v>
      </c>
      <c r="J8" s="137"/>
    </row>
    <row r="9" ht="15.75" customHeight="1" spans="1:10">
      <c r="A9" s="142"/>
      <c r="B9" s="33" t="s">
        <v>575</v>
      </c>
      <c r="C9" s="33" t="s">
        <v>24</v>
      </c>
      <c r="D9" s="33">
        <v>11</v>
      </c>
      <c r="E9" s="143"/>
      <c r="F9" s="137"/>
      <c r="G9" s="137"/>
      <c r="H9" s="141">
        <f t="shared" si="0"/>
        <v>11</v>
      </c>
      <c r="I9" s="141">
        <v>20</v>
      </c>
      <c r="J9" s="137"/>
    </row>
    <row r="10" ht="15.75" customHeight="1" spans="1:10">
      <c r="A10" s="142"/>
      <c r="B10" s="33" t="s">
        <v>576</v>
      </c>
      <c r="C10" s="33" t="s">
        <v>24</v>
      </c>
      <c r="D10" s="33">
        <v>81</v>
      </c>
      <c r="E10" s="37">
        <v>60</v>
      </c>
      <c r="F10" s="137"/>
      <c r="G10" s="137"/>
      <c r="H10" s="141">
        <f t="shared" si="0"/>
        <v>441</v>
      </c>
      <c r="I10" s="141">
        <v>450</v>
      </c>
      <c r="J10" s="137"/>
    </row>
    <row r="11" ht="15.75" customHeight="1" spans="1:10">
      <c r="A11" s="142"/>
      <c r="B11" s="33" t="s">
        <v>577</v>
      </c>
      <c r="C11" s="33" t="s">
        <v>24</v>
      </c>
      <c r="D11" s="33">
        <v>22</v>
      </c>
      <c r="E11" s="143"/>
      <c r="F11" s="137"/>
      <c r="G11" s="137"/>
      <c r="H11" s="141">
        <f t="shared" si="0"/>
        <v>22</v>
      </c>
      <c r="I11" s="141">
        <v>30</v>
      </c>
      <c r="J11" s="137"/>
    </row>
    <row r="12" ht="15.75" customHeight="1" spans="1:10">
      <c r="A12" s="142"/>
      <c r="B12" s="33" t="s">
        <v>578</v>
      </c>
      <c r="C12" s="33" t="s">
        <v>24</v>
      </c>
      <c r="D12" s="33">
        <v>30</v>
      </c>
      <c r="E12" s="143"/>
      <c r="F12" s="137"/>
      <c r="G12" s="137"/>
      <c r="H12" s="141">
        <f t="shared" si="0"/>
        <v>30</v>
      </c>
      <c r="I12" s="141">
        <v>30</v>
      </c>
      <c r="J12" s="137"/>
    </row>
    <row r="13" ht="15.75" customHeight="1" spans="1:10">
      <c r="A13" s="142"/>
      <c r="B13" s="33" t="s">
        <v>579</v>
      </c>
      <c r="C13" s="33" t="s">
        <v>24</v>
      </c>
      <c r="D13" s="33">
        <v>7</v>
      </c>
      <c r="E13" s="137"/>
      <c r="F13" s="137"/>
      <c r="G13" s="137"/>
      <c r="H13" s="141">
        <f t="shared" si="0"/>
        <v>7</v>
      </c>
      <c r="I13" s="141">
        <v>10</v>
      </c>
      <c r="J13" s="137"/>
    </row>
    <row r="14" ht="15.75" customHeight="1" spans="1:10">
      <c r="A14" s="142"/>
      <c r="B14" s="33" t="s">
        <v>580</v>
      </c>
      <c r="C14" s="33" t="s">
        <v>24</v>
      </c>
      <c r="D14" s="141">
        <v>63</v>
      </c>
      <c r="E14" s="37">
        <v>60</v>
      </c>
      <c r="F14" s="137"/>
      <c r="G14" s="137"/>
      <c r="H14" s="141">
        <f t="shared" si="0"/>
        <v>423</v>
      </c>
      <c r="I14" s="141">
        <v>450</v>
      </c>
      <c r="J14" s="137"/>
    </row>
    <row r="15" ht="15.75" customHeight="1" spans="1:10">
      <c r="A15" s="142"/>
      <c r="B15" s="33" t="s">
        <v>581</v>
      </c>
      <c r="C15" s="33" t="s">
        <v>24</v>
      </c>
      <c r="D15" s="33">
        <v>58</v>
      </c>
      <c r="E15" s="137"/>
      <c r="F15" s="137"/>
      <c r="G15" s="137"/>
      <c r="H15" s="141">
        <f t="shared" si="0"/>
        <v>58</v>
      </c>
      <c r="I15" s="141">
        <v>60</v>
      </c>
      <c r="J15" s="137"/>
    </row>
    <row r="16" ht="15.75" customHeight="1" spans="1:10">
      <c r="A16" s="142"/>
      <c r="B16" s="33" t="s">
        <v>582</v>
      </c>
      <c r="C16" s="33" t="s">
        <v>24</v>
      </c>
      <c r="D16" s="33">
        <v>92</v>
      </c>
      <c r="E16" s="137"/>
      <c r="F16" s="137"/>
      <c r="G16" s="137"/>
      <c r="H16" s="141">
        <f t="shared" si="0"/>
        <v>92</v>
      </c>
      <c r="I16" s="141">
        <v>100</v>
      </c>
      <c r="J16" s="137"/>
    </row>
    <row r="17" ht="15.75" customHeight="1" spans="1:10">
      <c r="A17" s="142"/>
      <c r="B17" s="33" t="s">
        <v>583</v>
      </c>
      <c r="C17" s="33" t="s">
        <v>24</v>
      </c>
      <c r="D17" s="33">
        <v>21</v>
      </c>
      <c r="E17" s="137"/>
      <c r="F17" s="137"/>
      <c r="G17" s="137"/>
      <c r="H17" s="141">
        <f t="shared" si="0"/>
        <v>21</v>
      </c>
      <c r="I17" s="141">
        <v>30</v>
      </c>
      <c r="J17" s="137"/>
    </row>
    <row r="18" ht="15.75" customHeight="1" spans="1:10">
      <c r="A18" s="142"/>
      <c r="B18" s="33" t="s">
        <v>584</v>
      </c>
      <c r="C18" s="33" t="s">
        <v>24</v>
      </c>
      <c r="D18" s="33">
        <f>116+142</f>
        <v>258</v>
      </c>
      <c r="E18" s="33">
        <v>126</v>
      </c>
      <c r="F18" s="137"/>
      <c r="G18" s="137"/>
      <c r="H18" s="141">
        <f t="shared" si="0"/>
        <v>1014</v>
      </c>
      <c r="I18" s="141">
        <v>1100</v>
      </c>
      <c r="J18" s="137"/>
    </row>
    <row r="19" ht="15.75" customHeight="1" spans="1:10">
      <c r="A19" s="142"/>
      <c r="B19" s="33" t="s">
        <v>585</v>
      </c>
      <c r="C19" s="33" t="s">
        <v>24</v>
      </c>
      <c r="D19" s="33">
        <v>73</v>
      </c>
      <c r="E19" s="33">
        <v>30</v>
      </c>
      <c r="F19" s="33">
        <v>8</v>
      </c>
      <c r="G19" s="137"/>
      <c r="H19" s="141">
        <f t="shared" si="0"/>
        <v>437</v>
      </c>
      <c r="I19" s="141">
        <v>450</v>
      </c>
      <c r="J19" s="137"/>
    </row>
    <row r="20" ht="15.75" customHeight="1" spans="1:10">
      <c r="A20" s="142"/>
      <c r="B20" s="33" t="s">
        <v>587</v>
      </c>
      <c r="C20" s="33" t="s">
        <v>79</v>
      </c>
      <c r="D20" s="33">
        <f>260+1120</f>
        <v>1380</v>
      </c>
      <c r="E20" s="33">
        <f>66+120</f>
        <v>186</v>
      </c>
      <c r="F20" s="33">
        <v>8</v>
      </c>
      <c r="G20" s="137"/>
      <c r="H20" s="141">
        <f t="shared" si="0"/>
        <v>2680</v>
      </c>
      <c r="I20" s="141">
        <v>2700</v>
      </c>
      <c r="J20" s="137"/>
    </row>
    <row r="21" ht="15.75" customHeight="1" spans="1:10">
      <c r="A21" s="142"/>
      <c r="B21" s="33" t="s">
        <v>588</v>
      </c>
      <c r="C21" s="33" t="s">
        <v>79</v>
      </c>
      <c r="D21" s="33">
        <v>52</v>
      </c>
      <c r="E21" s="33">
        <f>22</f>
        <v>22</v>
      </c>
      <c r="F21" s="137"/>
      <c r="G21" s="137"/>
      <c r="H21" s="141">
        <f t="shared" si="0"/>
        <v>184</v>
      </c>
      <c r="I21" s="141">
        <v>200</v>
      </c>
      <c r="J21" s="137"/>
    </row>
    <row r="22" ht="15.75" customHeight="1" spans="1:10">
      <c r="A22" s="142"/>
      <c r="B22" s="33" t="s">
        <v>589</v>
      </c>
      <c r="C22" s="33" t="s">
        <v>79</v>
      </c>
      <c r="D22" s="33">
        <v>126</v>
      </c>
      <c r="E22" s="33">
        <v>30</v>
      </c>
      <c r="F22" s="137"/>
      <c r="G22" s="137"/>
      <c r="H22" s="141">
        <f t="shared" si="0"/>
        <v>306</v>
      </c>
      <c r="I22" s="141">
        <v>300</v>
      </c>
      <c r="J22" s="137"/>
    </row>
    <row r="23" ht="15.75" customHeight="1" spans="1:10">
      <c r="A23" s="142"/>
      <c r="B23" s="33" t="s">
        <v>590</v>
      </c>
      <c r="C23" s="33" t="s">
        <v>79</v>
      </c>
      <c r="D23" s="33">
        <f>260+8*140</f>
        <v>1380</v>
      </c>
      <c r="E23" s="33">
        <f>186</f>
        <v>186</v>
      </c>
      <c r="F23" s="137"/>
      <c r="G23" s="137"/>
      <c r="H23" s="141">
        <f t="shared" si="0"/>
        <v>2496</v>
      </c>
      <c r="I23" s="141">
        <v>2500</v>
      </c>
      <c r="J23" s="137"/>
    </row>
    <row r="24" ht="15.75" customHeight="1" spans="1:10">
      <c r="A24" s="142"/>
      <c r="B24" s="33" t="s">
        <v>591</v>
      </c>
      <c r="C24" s="33" t="s">
        <v>79</v>
      </c>
      <c r="D24" s="33">
        <f>260+480</f>
        <v>740</v>
      </c>
      <c r="E24" s="33">
        <f>60+180</f>
        <v>240</v>
      </c>
      <c r="F24" s="137"/>
      <c r="G24" s="137"/>
      <c r="H24" s="141">
        <f t="shared" si="0"/>
        <v>2180</v>
      </c>
      <c r="I24" s="141">
        <v>2200</v>
      </c>
      <c r="J24" s="137"/>
    </row>
    <row r="25" ht="15.75" customHeight="1" spans="1:10">
      <c r="A25" s="142"/>
      <c r="B25" s="33" t="s">
        <v>592</v>
      </c>
      <c r="C25" s="33" t="s">
        <v>79</v>
      </c>
      <c r="D25" s="33">
        <v>80</v>
      </c>
      <c r="E25" s="33">
        <v>10</v>
      </c>
      <c r="F25" s="137"/>
      <c r="G25" s="137"/>
      <c r="H25" s="141">
        <f t="shared" si="0"/>
        <v>140</v>
      </c>
      <c r="I25" s="141">
        <v>150</v>
      </c>
      <c r="J25" s="137"/>
    </row>
    <row r="26" ht="15.75" customHeight="1" spans="2:2">
      <c r="B26" s="46"/>
    </row>
    <row r="27" ht="15.75" customHeight="1" spans="2:2">
      <c r="B27" s="46"/>
    </row>
    <row r="28" ht="15.75" customHeight="1" spans="2:2">
      <c r="B28" s="46"/>
    </row>
    <row r="29" ht="15.75" customHeight="1" spans="2:2">
      <c r="B29" s="46"/>
    </row>
    <row r="30" ht="15.75" customHeight="1" spans="2:2">
      <c r="B30" s="46"/>
    </row>
    <row r="31" ht="15.75" customHeight="1" spans="2:2">
      <c r="B31" s="46"/>
    </row>
    <row r="32" ht="15.75" customHeight="1" spans="2:2">
      <c r="B32" s="46"/>
    </row>
    <row r="33" ht="15.75" customHeight="1" spans="2:2">
      <c r="B33" s="46"/>
    </row>
    <row r="34" ht="15.75" customHeight="1" spans="2:2">
      <c r="B34" s="46"/>
    </row>
    <row r="35" ht="15.75" customHeight="1" spans="2:2">
      <c r="B35" s="46"/>
    </row>
    <row r="36" ht="15.75" customHeight="1" spans="2:2">
      <c r="B36" s="46"/>
    </row>
    <row r="37" ht="15.75" customHeight="1" spans="2:2">
      <c r="B37" s="46"/>
    </row>
    <row r="38" ht="15.75" customHeight="1" spans="2:2">
      <c r="B38" s="46"/>
    </row>
    <row r="39" ht="15.75" customHeight="1" spans="2:2">
      <c r="B39" s="46"/>
    </row>
    <row r="40" ht="15.75" customHeight="1" spans="2:2">
      <c r="B40" s="46"/>
    </row>
    <row r="41" ht="15.75" customHeight="1" spans="2:2">
      <c r="B41" s="46"/>
    </row>
    <row r="42" ht="15.75" customHeight="1" spans="2:2">
      <c r="B42" s="46"/>
    </row>
    <row r="43" ht="15.75" customHeight="1" spans="2:2">
      <c r="B43" s="46"/>
    </row>
    <row r="44" ht="15.75" customHeight="1" spans="2:2">
      <c r="B44" s="46"/>
    </row>
    <row r="45" ht="15.75" customHeight="1" spans="2:2">
      <c r="B45" s="46"/>
    </row>
    <row r="46" ht="15.75" customHeight="1" spans="2:2">
      <c r="B46" s="46"/>
    </row>
    <row r="47" ht="15.75" customHeight="1" spans="2:2">
      <c r="B47" s="46"/>
    </row>
    <row r="48" ht="15.75" customHeight="1" spans="2:2">
      <c r="B48" s="46"/>
    </row>
    <row r="49" ht="15.75" customHeight="1" spans="2:2">
      <c r="B49" s="46"/>
    </row>
    <row r="50" ht="15.75" customHeight="1" spans="2:2">
      <c r="B50" s="46"/>
    </row>
    <row r="51" ht="15.75" customHeight="1" spans="2:2">
      <c r="B51" s="46"/>
    </row>
    <row r="52" ht="15.75" customHeight="1" spans="2:2">
      <c r="B52" s="46"/>
    </row>
    <row r="53" ht="15.75" customHeight="1" spans="2:2">
      <c r="B53" s="46"/>
    </row>
    <row r="54" ht="15.75" customHeight="1" spans="2:2">
      <c r="B54" s="46"/>
    </row>
    <row r="55" ht="15.75" customHeight="1" spans="2:2">
      <c r="B55" s="46"/>
    </row>
    <row r="56" ht="15.75" customHeight="1" spans="2:2">
      <c r="B56" s="46"/>
    </row>
    <row r="57" ht="15.75" customHeight="1" spans="2:2">
      <c r="B57" s="46"/>
    </row>
    <row r="58" ht="15.75" customHeight="1" spans="2:2">
      <c r="B58" s="46"/>
    </row>
    <row r="59" ht="15.75" customHeight="1" spans="2:2">
      <c r="B59" s="46"/>
    </row>
    <row r="60" ht="15.75" customHeight="1" spans="2:2">
      <c r="B60" s="46"/>
    </row>
    <row r="61" ht="15.75" customHeight="1" spans="2:2">
      <c r="B61" s="46"/>
    </row>
    <row r="62" ht="15.75" customHeight="1" spans="2:2">
      <c r="B62" s="46"/>
    </row>
    <row r="63" ht="15.75" customHeight="1" spans="2:2">
      <c r="B63" s="46"/>
    </row>
    <row r="64" ht="15.75" customHeight="1" spans="2:2">
      <c r="B64" s="46"/>
    </row>
    <row r="65" ht="15.75" customHeight="1" spans="2:2">
      <c r="B65" s="46"/>
    </row>
    <row r="66" ht="15.75" customHeight="1" spans="2:2">
      <c r="B66" s="46"/>
    </row>
    <row r="67" ht="15.75" customHeight="1" spans="2:2">
      <c r="B67" s="46"/>
    </row>
    <row r="68" ht="15.75" customHeight="1" spans="2:2">
      <c r="B68" s="46"/>
    </row>
    <row r="69" ht="15.75" customHeight="1" spans="2:2">
      <c r="B69" s="46"/>
    </row>
    <row r="70" ht="15.75" customHeight="1" spans="2:2">
      <c r="B70" s="46"/>
    </row>
    <row r="71" ht="15.75" customHeight="1" spans="2:2">
      <c r="B71" s="46"/>
    </row>
    <row r="72" ht="15.75" customHeight="1" spans="2:2">
      <c r="B72" s="46"/>
    </row>
    <row r="73" ht="15.75" customHeight="1" spans="2:2">
      <c r="B73" s="46"/>
    </row>
    <row r="74" ht="15.75" customHeight="1" spans="2:2">
      <c r="B74" s="46"/>
    </row>
    <row r="75" ht="15.75" customHeight="1" spans="2:2">
      <c r="B75" s="46"/>
    </row>
    <row r="76" ht="15.75" customHeight="1" spans="2:2">
      <c r="B76" s="46"/>
    </row>
    <row r="77" ht="15.75" customHeight="1" spans="2:2">
      <c r="B77" s="46"/>
    </row>
    <row r="78" ht="15.75" customHeight="1" spans="2:2">
      <c r="B78" s="46"/>
    </row>
    <row r="79" ht="15.75" customHeight="1" spans="2:2">
      <c r="B79" s="46"/>
    </row>
    <row r="80" ht="15.75" customHeight="1" spans="2:2">
      <c r="B80" s="46"/>
    </row>
    <row r="81" ht="15.75" customHeight="1" spans="2:2">
      <c r="B81" s="46"/>
    </row>
    <row r="82" ht="15.75" customHeight="1" spans="2:2">
      <c r="B82" s="46"/>
    </row>
    <row r="83" ht="15.75" customHeight="1" spans="2:2">
      <c r="B83" s="46"/>
    </row>
    <row r="84" ht="15.75" customHeight="1" spans="2:2">
      <c r="B84" s="46"/>
    </row>
    <row r="85" ht="15.75" customHeight="1" spans="2:2">
      <c r="B85" s="46"/>
    </row>
    <row r="86" ht="15.75" customHeight="1" spans="2:2">
      <c r="B86" s="46"/>
    </row>
    <row r="87" ht="15.75" customHeight="1" spans="2:2">
      <c r="B87" s="46"/>
    </row>
    <row r="88" ht="15.75" customHeight="1" spans="2:2">
      <c r="B88" s="46"/>
    </row>
    <row r="89" ht="15.75" customHeight="1" spans="2:2">
      <c r="B89" s="46"/>
    </row>
    <row r="90" ht="15.75" customHeight="1" spans="2:2">
      <c r="B90" s="46"/>
    </row>
    <row r="91" ht="15.75" customHeight="1" spans="2:2">
      <c r="B91" s="46"/>
    </row>
    <row r="92" ht="15.75" customHeight="1" spans="2:2">
      <c r="B92" s="46"/>
    </row>
    <row r="93" ht="15.75" customHeight="1" spans="2:2">
      <c r="B93" s="46"/>
    </row>
    <row r="94" ht="15.75" customHeight="1" spans="2:2">
      <c r="B94" s="46"/>
    </row>
    <row r="95" ht="15.75" customHeight="1" spans="2:2">
      <c r="B95" s="46"/>
    </row>
    <row r="96" ht="15.75" customHeight="1" spans="2:2">
      <c r="B96" s="46"/>
    </row>
    <row r="97" ht="15.75" customHeight="1" spans="2:2">
      <c r="B97" s="46"/>
    </row>
    <row r="98" ht="15.75" customHeight="1" spans="2:2">
      <c r="B98" s="46"/>
    </row>
    <row r="99" ht="15.75" customHeight="1" spans="2:2">
      <c r="B99" s="46"/>
    </row>
    <row r="100" ht="15.75" customHeight="1" spans="2:2">
      <c r="B100" s="46"/>
    </row>
    <row r="101" ht="15" spans="2:2">
      <c r="B101" s="46"/>
    </row>
    <row r="102" ht="15" spans="2:2">
      <c r="B102" s="46"/>
    </row>
    <row r="103" ht="15" spans="2:2">
      <c r="B103" s="46"/>
    </row>
    <row r="104" ht="15" spans="2:2">
      <c r="B104" s="46"/>
    </row>
    <row r="105" ht="15" spans="2:2">
      <c r="B105" s="46"/>
    </row>
    <row r="106" ht="15" spans="2:2">
      <c r="B106" s="46"/>
    </row>
    <row r="107" ht="15" spans="2:2">
      <c r="B107" s="46"/>
    </row>
    <row r="108" ht="15" spans="2:2">
      <c r="B108" s="46"/>
    </row>
    <row r="109" ht="15" spans="2:2">
      <c r="B109" s="46"/>
    </row>
    <row r="110" ht="15" spans="2:2">
      <c r="B110" s="46"/>
    </row>
    <row r="111" ht="15" spans="2:2">
      <c r="B111" s="46"/>
    </row>
    <row r="112" ht="15" spans="2:2">
      <c r="B112" s="46"/>
    </row>
    <row r="113" ht="15" spans="2:2">
      <c r="B113" s="46"/>
    </row>
    <row r="114" ht="15" spans="2:2">
      <c r="B114" s="46"/>
    </row>
    <row r="115" ht="15" spans="2:2">
      <c r="B115" s="46"/>
    </row>
    <row r="116" ht="15" spans="2:2">
      <c r="B116" s="46"/>
    </row>
    <row r="117" ht="15" spans="2:2">
      <c r="B117" s="46"/>
    </row>
    <row r="118" ht="15" spans="2:2">
      <c r="B118" s="46"/>
    </row>
    <row r="119" ht="15" spans="2:2">
      <c r="B119" s="46"/>
    </row>
    <row r="120" ht="15" spans="2:2">
      <c r="B120" s="46"/>
    </row>
    <row r="121" ht="15" spans="2:2">
      <c r="B121" s="46"/>
    </row>
    <row r="122" ht="15" spans="2:2">
      <c r="B122" s="46"/>
    </row>
    <row r="123" ht="15" spans="2:2">
      <c r="B123" s="46"/>
    </row>
    <row r="124" ht="15" spans="2:2">
      <c r="B124" s="46"/>
    </row>
    <row r="125" ht="15" spans="2:2">
      <c r="B125" s="46"/>
    </row>
    <row r="126" ht="15" spans="2:2">
      <c r="B126" s="46"/>
    </row>
    <row r="127" ht="15" spans="2:2">
      <c r="B127" s="46"/>
    </row>
    <row r="128" ht="15" spans="2:2">
      <c r="B128" s="46"/>
    </row>
    <row r="129" ht="15" spans="2:2">
      <c r="B129" s="46"/>
    </row>
    <row r="130" ht="15" spans="2:2">
      <c r="B130" s="46"/>
    </row>
    <row r="131" ht="15" spans="2:2">
      <c r="B131" s="46"/>
    </row>
    <row r="132" ht="15" spans="2:2">
      <c r="B132" s="46"/>
    </row>
    <row r="133" ht="15" spans="2:2">
      <c r="B133" s="46"/>
    </row>
    <row r="134" ht="15" spans="2:2">
      <c r="B134" s="46"/>
    </row>
    <row r="135" ht="15" spans="2:2">
      <c r="B135" s="46"/>
    </row>
    <row r="136" ht="15" spans="2:2">
      <c r="B136" s="46"/>
    </row>
    <row r="137" ht="15" spans="2:2">
      <c r="B137" s="46"/>
    </row>
    <row r="138" ht="15" spans="2:2">
      <c r="B138" s="46"/>
    </row>
    <row r="139" ht="15" spans="2:2">
      <c r="B139" s="46"/>
    </row>
    <row r="140" ht="15" spans="2:2">
      <c r="B140" s="46"/>
    </row>
    <row r="141" ht="15" spans="2:2">
      <c r="B141" s="46"/>
    </row>
    <row r="142" ht="15" spans="2:2">
      <c r="B142" s="46"/>
    </row>
    <row r="143" ht="15" spans="2:2">
      <c r="B143" s="46"/>
    </row>
    <row r="144" ht="15" spans="2:2">
      <c r="B144" s="46"/>
    </row>
    <row r="145" ht="15" spans="2:2">
      <c r="B145" s="46"/>
    </row>
    <row r="146" ht="15" spans="2:2">
      <c r="B146" s="46"/>
    </row>
    <row r="147" ht="15" spans="2:2">
      <c r="B147" s="46"/>
    </row>
    <row r="148" ht="15" spans="2:2">
      <c r="B148" s="46"/>
    </row>
    <row r="149" ht="15" spans="2:2">
      <c r="B149" s="46"/>
    </row>
    <row r="150" ht="15" spans="2:2">
      <c r="B150" s="46"/>
    </row>
    <row r="151" ht="15" spans="2:2">
      <c r="B151" s="46"/>
    </row>
    <row r="152" ht="15" spans="2:2">
      <c r="B152" s="46"/>
    </row>
    <row r="153" ht="15" spans="2:2">
      <c r="B153" s="46"/>
    </row>
    <row r="154" ht="15" spans="2:2">
      <c r="B154" s="46"/>
    </row>
    <row r="155" ht="15" spans="2:2">
      <c r="B155" s="46"/>
    </row>
    <row r="156" ht="15" spans="2:2">
      <c r="B156" s="46"/>
    </row>
    <row r="157" ht="15" spans="2:2">
      <c r="B157" s="46"/>
    </row>
    <row r="158" ht="15" spans="2:2">
      <c r="B158" s="46"/>
    </row>
    <row r="159" ht="15" spans="2:2">
      <c r="B159" s="46"/>
    </row>
    <row r="160" ht="15" spans="2:2">
      <c r="B160" s="46"/>
    </row>
    <row r="161" ht="15" spans="2:2">
      <c r="B161" s="46"/>
    </row>
    <row r="162" ht="15" spans="2:2">
      <c r="B162" s="46"/>
    </row>
    <row r="163" ht="15" spans="2:2">
      <c r="B163" s="46"/>
    </row>
    <row r="164" ht="15" spans="2:2">
      <c r="B164" s="46"/>
    </row>
    <row r="165" ht="15" spans="2:2">
      <c r="B165" s="46"/>
    </row>
    <row r="166" ht="15" spans="2:2">
      <c r="B166" s="46"/>
    </row>
    <row r="167" ht="15" spans="2:2">
      <c r="B167" s="46"/>
    </row>
    <row r="168" ht="15" spans="2:2">
      <c r="B168" s="46"/>
    </row>
    <row r="169" ht="15" spans="2:2">
      <c r="B169" s="46"/>
    </row>
    <row r="170" ht="15" spans="2:2">
      <c r="B170" s="46"/>
    </row>
    <row r="171" ht="15" spans="2:2">
      <c r="B171" s="46"/>
    </row>
    <row r="172" ht="15" spans="2:2">
      <c r="B172" s="46"/>
    </row>
    <row r="173" ht="15" spans="2:2">
      <c r="B173" s="46"/>
    </row>
    <row r="174" ht="15" spans="2:2">
      <c r="B174" s="46"/>
    </row>
    <row r="175" ht="15" spans="2:2">
      <c r="B175" s="46"/>
    </row>
    <row r="176" ht="15" spans="2:2">
      <c r="B176" s="46"/>
    </row>
    <row r="177" ht="15" spans="2:2">
      <c r="B177" s="46"/>
    </row>
    <row r="178" ht="15" spans="2:2">
      <c r="B178" s="46"/>
    </row>
    <row r="179" ht="15" spans="2:2">
      <c r="B179" s="46"/>
    </row>
    <row r="180" ht="15" spans="2:2">
      <c r="B180" s="46"/>
    </row>
    <row r="181" ht="15" spans="2:2">
      <c r="B181" s="46"/>
    </row>
    <row r="182" ht="15" spans="2:2">
      <c r="B182" s="46"/>
    </row>
    <row r="183" ht="15" spans="2:2">
      <c r="B183" s="46"/>
    </row>
    <row r="184" ht="15" spans="2:2">
      <c r="B184" s="46"/>
    </row>
    <row r="185" ht="15" spans="2:2">
      <c r="B185" s="46"/>
    </row>
    <row r="186" ht="15" spans="2:2">
      <c r="B186" s="46"/>
    </row>
    <row r="187" ht="15" spans="2:2">
      <c r="B187" s="46"/>
    </row>
    <row r="188" ht="15" spans="2:2">
      <c r="B188" s="46"/>
    </row>
    <row r="189" ht="15" spans="2:2">
      <c r="B189" s="46"/>
    </row>
    <row r="190" ht="15" spans="2:2">
      <c r="B190" s="46"/>
    </row>
    <row r="191" ht="15" spans="2:2">
      <c r="B191" s="46"/>
    </row>
    <row r="192" ht="15" spans="2:2">
      <c r="B192" s="46"/>
    </row>
    <row r="193" ht="15" spans="2:2">
      <c r="B193" s="46"/>
    </row>
    <row r="194" ht="15" spans="2:2">
      <c r="B194" s="46"/>
    </row>
    <row r="195" ht="15" spans="2:2">
      <c r="B195" s="46"/>
    </row>
    <row r="196" ht="15" spans="2:2">
      <c r="B196" s="46"/>
    </row>
    <row r="197" ht="15" spans="2:2">
      <c r="B197" s="46"/>
    </row>
    <row r="198" ht="15" spans="2:2">
      <c r="B198" s="46"/>
    </row>
    <row r="199" ht="15" spans="2:2">
      <c r="B199" s="46"/>
    </row>
    <row r="200" ht="15" spans="2:2">
      <c r="B200" s="46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2.75"/>
  <cols>
    <col min="1" max="1" width="18" customWidth="1"/>
    <col min="2" max="2" width="17" customWidth="1"/>
    <col min="3" max="3" width="10.6637168141593" customWidth="1"/>
    <col min="4" max="4" width="11.1681415929204" customWidth="1"/>
    <col min="5" max="8" width="10.6637168141593" customWidth="1"/>
    <col min="9" max="10" width="13.1681415929204" customWidth="1"/>
    <col min="11" max="22" width="10.6637168141593" customWidth="1"/>
  </cols>
  <sheetData>
    <row r="1" ht="15.75" customHeight="1" spans="1:11">
      <c r="A1" s="136" t="s">
        <v>45</v>
      </c>
      <c r="B1" s="136" t="s">
        <v>92</v>
      </c>
      <c r="C1" s="136" t="s">
        <v>47</v>
      </c>
      <c r="D1" s="136">
        <v>1</v>
      </c>
      <c r="E1" s="136">
        <v>6</v>
      </c>
      <c r="F1" s="136">
        <v>23</v>
      </c>
      <c r="G1" s="136">
        <v>58</v>
      </c>
      <c r="H1" s="136" t="s">
        <v>636</v>
      </c>
      <c r="I1" s="136" t="s">
        <v>637</v>
      </c>
      <c r="J1" s="136" t="s">
        <v>637</v>
      </c>
      <c r="K1" s="136" t="s">
        <v>539</v>
      </c>
    </row>
    <row r="2" ht="15.75" customHeight="1" spans="1:11">
      <c r="A2" s="3" t="s">
        <v>542</v>
      </c>
      <c r="B2" s="3" t="s">
        <v>643</v>
      </c>
      <c r="C2" s="33" t="s">
        <v>644</v>
      </c>
      <c r="D2" s="33">
        <f>0.24*18</f>
        <v>4.32</v>
      </c>
      <c r="E2" s="33">
        <f>30*0.24</f>
        <v>7.2</v>
      </c>
      <c r="F2" s="33">
        <f>2*0.24</f>
        <v>0.48</v>
      </c>
      <c r="G2" s="137"/>
      <c r="H2" s="33">
        <f t="shared" ref="H2:H25" si="0">D2*$D$1+E2*$E$1+F2*$F$1</f>
        <v>58.56</v>
      </c>
      <c r="I2" s="33">
        <f t="shared" ref="I2:I25" si="1">ROUND(H2,0)</f>
        <v>59</v>
      </c>
      <c r="J2" s="33">
        <v>60</v>
      </c>
      <c r="K2" s="137"/>
    </row>
    <row r="3" ht="15.75" customHeight="1" spans="1:11">
      <c r="A3" s="4"/>
      <c r="B3" s="3" t="s">
        <v>645</v>
      </c>
      <c r="C3" s="33" t="s">
        <v>644</v>
      </c>
      <c r="D3" s="33">
        <v>1</v>
      </c>
      <c r="E3" s="138"/>
      <c r="F3" s="137"/>
      <c r="G3" s="137"/>
      <c r="H3" s="33">
        <f t="shared" si="0"/>
        <v>1</v>
      </c>
      <c r="I3" s="33">
        <f t="shared" si="1"/>
        <v>1</v>
      </c>
      <c r="J3" s="33">
        <f>ROUND(I3,0)</f>
        <v>1</v>
      </c>
      <c r="K3" s="137"/>
    </row>
    <row r="4" ht="15.75" customHeight="1" spans="1:11">
      <c r="A4" s="4"/>
      <c r="B4" s="3" t="s">
        <v>646</v>
      </c>
      <c r="C4" s="33" t="s">
        <v>192</v>
      </c>
      <c r="D4" s="33">
        <v>10</v>
      </c>
      <c r="E4" s="138"/>
      <c r="F4" s="137"/>
      <c r="G4" s="137"/>
      <c r="H4" s="33">
        <f t="shared" si="0"/>
        <v>10</v>
      </c>
      <c r="I4" s="33">
        <f t="shared" si="1"/>
        <v>10</v>
      </c>
      <c r="J4" s="33">
        <f>ROUND(I4,0)</f>
        <v>10</v>
      </c>
      <c r="K4" s="137"/>
    </row>
    <row r="5" ht="15.75" customHeight="1" spans="1:11">
      <c r="A5" s="4"/>
      <c r="B5" s="3" t="s">
        <v>180</v>
      </c>
      <c r="C5" s="33" t="s">
        <v>644</v>
      </c>
      <c r="D5" s="33">
        <v>4.56</v>
      </c>
      <c r="E5" s="33">
        <f>30*0.06</f>
        <v>1.8</v>
      </c>
      <c r="F5" s="33">
        <f>6*0.06</f>
        <v>0.36</v>
      </c>
      <c r="G5" s="137"/>
      <c r="H5" s="33">
        <f t="shared" si="0"/>
        <v>23.64</v>
      </c>
      <c r="I5" s="33">
        <f t="shared" si="1"/>
        <v>24</v>
      </c>
      <c r="J5" s="33">
        <v>30</v>
      </c>
      <c r="K5" s="137"/>
    </row>
    <row r="6" ht="15.75" customHeight="1" spans="1:11">
      <c r="A6" s="4"/>
      <c r="B6" s="3" t="s">
        <v>647</v>
      </c>
      <c r="C6" s="33" t="s">
        <v>192</v>
      </c>
      <c r="D6" s="33">
        <v>339</v>
      </c>
      <c r="E6" s="138"/>
      <c r="F6" s="137"/>
      <c r="G6" s="137"/>
      <c r="H6" s="33">
        <f t="shared" si="0"/>
        <v>339</v>
      </c>
      <c r="I6" s="33">
        <f t="shared" si="1"/>
        <v>339</v>
      </c>
      <c r="J6" s="33">
        <v>350</v>
      </c>
      <c r="K6" s="137"/>
    </row>
    <row r="7" ht="15.75" customHeight="1" spans="1:11">
      <c r="A7" s="4"/>
      <c r="B7" s="3" t="s">
        <v>648</v>
      </c>
      <c r="C7" s="33" t="s">
        <v>644</v>
      </c>
      <c r="D7" s="33">
        <f>0.3*84</f>
        <v>25.2</v>
      </c>
      <c r="E7" s="138"/>
      <c r="F7" s="137"/>
      <c r="G7" s="137"/>
      <c r="H7" s="33">
        <f t="shared" si="0"/>
        <v>25.2</v>
      </c>
      <c r="I7" s="33">
        <f t="shared" si="1"/>
        <v>25</v>
      </c>
      <c r="J7" s="33">
        <f>ROUND(I7,0)</f>
        <v>25</v>
      </c>
      <c r="K7" s="137"/>
    </row>
    <row r="8" ht="15.75" customHeight="1" spans="1:11">
      <c r="A8" s="4"/>
      <c r="B8" s="3" t="s">
        <v>649</v>
      </c>
      <c r="C8" s="33" t="s">
        <v>650</v>
      </c>
      <c r="D8" s="33">
        <v>284</v>
      </c>
      <c r="E8" s="138"/>
      <c r="F8" s="137"/>
      <c r="G8" s="137"/>
      <c r="H8" s="33">
        <f t="shared" si="0"/>
        <v>284</v>
      </c>
      <c r="I8" s="33">
        <f t="shared" si="1"/>
        <v>284</v>
      </c>
      <c r="J8" s="33">
        <v>300</v>
      </c>
      <c r="K8" s="137"/>
    </row>
    <row r="9" ht="15.75" customHeight="1" spans="1:11">
      <c r="A9" s="4"/>
      <c r="B9" s="3" t="s">
        <v>651</v>
      </c>
      <c r="C9" s="33" t="s">
        <v>650</v>
      </c>
      <c r="D9" s="33">
        <v>1</v>
      </c>
      <c r="E9" s="138"/>
      <c r="F9" s="137"/>
      <c r="G9" s="137"/>
      <c r="H9" s="33">
        <f t="shared" si="0"/>
        <v>1</v>
      </c>
      <c r="I9" s="33">
        <f t="shared" si="1"/>
        <v>1</v>
      </c>
      <c r="J9" s="33">
        <f>ROUND(I9,0)</f>
        <v>1</v>
      </c>
      <c r="K9" s="137"/>
    </row>
    <row r="10" ht="15.75" customHeight="1" spans="1:11">
      <c r="A10" s="4"/>
      <c r="B10" s="3" t="s">
        <v>652</v>
      </c>
      <c r="C10" s="33" t="s">
        <v>653</v>
      </c>
      <c r="D10" s="33">
        <v>1</v>
      </c>
      <c r="E10" s="138"/>
      <c r="F10" s="137"/>
      <c r="G10" s="137"/>
      <c r="H10" s="33">
        <f t="shared" si="0"/>
        <v>1</v>
      </c>
      <c r="I10" s="33">
        <f t="shared" si="1"/>
        <v>1</v>
      </c>
      <c r="J10" s="33">
        <f>ROUND(I10,0)</f>
        <v>1</v>
      </c>
      <c r="K10" s="137"/>
    </row>
    <row r="11" ht="15.75" customHeight="1" spans="1:11">
      <c r="A11" s="4"/>
      <c r="B11" s="3" t="s">
        <v>654</v>
      </c>
      <c r="C11" s="33" t="s">
        <v>655</v>
      </c>
      <c r="D11" s="33">
        <v>16</v>
      </c>
      <c r="E11" s="138"/>
      <c r="F11" s="137"/>
      <c r="G11" s="137"/>
      <c r="H11" s="33">
        <f t="shared" si="0"/>
        <v>16</v>
      </c>
      <c r="I11" s="33">
        <f t="shared" si="1"/>
        <v>16</v>
      </c>
      <c r="J11" s="33">
        <f>ROUND(I11,0)</f>
        <v>16</v>
      </c>
      <c r="K11" s="137"/>
    </row>
    <row r="12" ht="15.75" customHeight="1" spans="1:11">
      <c r="A12" s="4"/>
      <c r="B12" s="3" t="s">
        <v>656</v>
      </c>
      <c r="C12" s="33" t="s">
        <v>192</v>
      </c>
      <c r="D12" s="33">
        <v>429</v>
      </c>
      <c r="E12" s="138"/>
      <c r="F12" s="137"/>
      <c r="G12" s="137"/>
      <c r="H12" s="33">
        <f t="shared" si="0"/>
        <v>429</v>
      </c>
      <c r="I12" s="33">
        <f t="shared" si="1"/>
        <v>429</v>
      </c>
      <c r="J12" s="33">
        <v>450</v>
      </c>
      <c r="K12" s="137"/>
    </row>
    <row r="13" ht="15.75" customHeight="1" spans="1:11">
      <c r="A13" s="4"/>
      <c r="B13" s="3" t="s">
        <v>657</v>
      </c>
      <c r="C13" s="33" t="s">
        <v>192</v>
      </c>
      <c r="D13" s="33">
        <v>429</v>
      </c>
      <c r="E13" s="138"/>
      <c r="F13" s="137"/>
      <c r="G13" s="137"/>
      <c r="H13" s="33">
        <f t="shared" si="0"/>
        <v>429</v>
      </c>
      <c r="I13" s="33">
        <f t="shared" si="1"/>
        <v>429</v>
      </c>
      <c r="J13" s="33">
        <v>450</v>
      </c>
      <c r="K13" s="137"/>
    </row>
    <row r="14" ht="15.75" customHeight="1" spans="1:11">
      <c r="A14" s="4"/>
      <c r="B14" s="3" t="s">
        <v>626</v>
      </c>
      <c r="C14" s="33" t="s">
        <v>75</v>
      </c>
      <c r="D14" s="33">
        <v>1</v>
      </c>
      <c r="E14" s="138"/>
      <c r="F14" s="137"/>
      <c r="G14" s="137"/>
      <c r="H14" s="33">
        <f t="shared" si="0"/>
        <v>1</v>
      </c>
      <c r="I14" s="33">
        <f t="shared" si="1"/>
        <v>1</v>
      </c>
      <c r="J14" s="33">
        <f>ROUND(I14,0)</f>
        <v>1</v>
      </c>
      <c r="K14" s="137"/>
    </row>
    <row r="15" ht="15.75" customHeight="1" spans="1:11">
      <c r="A15" s="4"/>
      <c r="B15" s="3" t="s">
        <v>188</v>
      </c>
      <c r="C15" s="33" t="s">
        <v>75</v>
      </c>
      <c r="D15" s="33">
        <v>1</v>
      </c>
      <c r="E15" s="138"/>
      <c r="F15" s="137"/>
      <c r="G15" s="137"/>
      <c r="H15" s="33">
        <f t="shared" si="0"/>
        <v>1</v>
      </c>
      <c r="I15" s="33">
        <f t="shared" si="1"/>
        <v>1</v>
      </c>
      <c r="J15" s="33">
        <f>ROUND(I15,0)</f>
        <v>1</v>
      </c>
      <c r="K15" s="137"/>
    </row>
    <row r="16" ht="15.75" customHeight="1" spans="1:11">
      <c r="A16" s="4"/>
      <c r="B16" s="3" t="s">
        <v>621</v>
      </c>
      <c r="C16" s="33" t="s">
        <v>170</v>
      </c>
      <c r="D16" s="33">
        <v>5000</v>
      </c>
      <c r="E16" s="33">
        <v>1300</v>
      </c>
      <c r="F16" s="137"/>
      <c r="G16" s="137"/>
      <c r="H16" s="33">
        <f t="shared" si="0"/>
        <v>12800</v>
      </c>
      <c r="I16" s="33">
        <f t="shared" si="1"/>
        <v>12800</v>
      </c>
      <c r="J16" s="33">
        <v>13000</v>
      </c>
      <c r="K16" s="137"/>
    </row>
    <row r="17" ht="15.75" customHeight="1" spans="1:11">
      <c r="A17" s="4"/>
      <c r="B17" s="3" t="s">
        <v>622</v>
      </c>
      <c r="C17" s="33" t="s">
        <v>658</v>
      </c>
      <c r="D17" s="33">
        <v>200</v>
      </c>
      <c r="E17" s="138"/>
      <c r="F17" s="137"/>
      <c r="G17" s="137"/>
      <c r="H17" s="33">
        <f t="shared" si="0"/>
        <v>200</v>
      </c>
      <c r="I17" s="33">
        <f t="shared" si="1"/>
        <v>200</v>
      </c>
      <c r="J17" s="33">
        <f t="shared" ref="J17:J25" si="2">ROUND(I17,0)</f>
        <v>200</v>
      </c>
      <c r="K17" s="137"/>
    </row>
    <row r="18" ht="15.75" customHeight="1" spans="1:11">
      <c r="A18" s="4"/>
      <c r="B18" s="3" t="s">
        <v>659</v>
      </c>
      <c r="C18" s="33" t="s">
        <v>644</v>
      </c>
      <c r="D18" s="33">
        <v>15</v>
      </c>
      <c r="E18" s="138"/>
      <c r="F18" s="137"/>
      <c r="G18" s="137"/>
      <c r="H18" s="33">
        <f t="shared" si="0"/>
        <v>15</v>
      </c>
      <c r="I18" s="33">
        <f t="shared" si="1"/>
        <v>15</v>
      </c>
      <c r="J18" s="33">
        <f t="shared" si="2"/>
        <v>15</v>
      </c>
      <c r="K18" s="137"/>
    </row>
    <row r="19" ht="15.75" customHeight="1" spans="1:11">
      <c r="A19" s="4"/>
      <c r="B19" s="3" t="s">
        <v>660</v>
      </c>
      <c r="C19" s="33" t="s">
        <v>661</v>
      </c>
      <c r="D19" s="33">
        <v>10</v>
      </c>
      <c r="E19" s="138"/>
      <c r="F19" s="137"/>
      <c r="G19" s="137"/>
      <c r="H19" s="33">
        <f t="shared" si="0"/>
        <v>10</v>
      </c>
      <c r="I19" s="33">
        <f t="shared" si="1"/>
        <v>10</v>
      </c>
      <c r="J19" s="33">
        <f t="shared" si="2"/>
        <v>10</v>
      </c>
      <c r="K19" s="137"/>
    </row>
    <row r="20" ht="15.75" customHeight="1" spans="1:11">
      <c r="A20" s="4"/>
      <c r="B20" s="3" t="s">
        <v>662</v>
      </c>
      <c r="C20" s="33" t="s">
        <v>661</v>
      </c>
      <c r="D20" s="33">
        <v>10</v>
      </c>
      <c r="E20" s="138"/>
      <c r="F20" s="137"/>
      <c r="G20" s="137"/>
      <c r="H20" s="33">
        <f t="shared" si="0"/>
        <v>10</v>
      </c>
      <c r="I20" s="33">
        <f t="shared" si="1"/>
        <v>10</v>
      </c>
      <c r="J20" s="33">
        <f t="shared" si="2"/>
        <v>10</v>
      </c>
      <c r="K20" s="137"/>
    </row>
    <row r="21" ht="15.75" customHeight="1" spans="1:11">
      <c r="A21" s="4"/>
      <c r="B21" s="3" t="s">
        <v>663</v>
      </c>
      <c r="C21" s="33" t="s">
        <v>661</v>
      </c>
      <c r="D21" s="33">
        <v>2</v>
      </c>
      <c r="E21" s="138"/>
      <c r="F21" s="137"/>
      <c r="G21" s="137"/>
      <c r="H21" s="33">
        <f t="shared" si="0"/>
        <v>2</v>
      </c>
      <c r="I21" s="33">
        <f t="shared" si="1"/>
        <v>2</v>
      </c>
      <c r="J21" s="33">
        <f t="shared" si="2"/>
        <v>2</v>
      </c>
      <c r="K21" s="137"/>
    </row>
    <row r="22" ht="15.75" customHeight="1" spans="1:11">
      <c r="A22" s="4"/>
      <c r="B22" s="3" t="s">
        <v>664</v>
      </c>
      <c r="C22" s="33" t="s">
        <v>661</v>
      </c>
      <c r="D22" s="33">
        <v>5</v>
      </c>
      <c r="E22" s="138"/>
      <c r="F22" s="137"/>
      <c r="G22" s="137"/>
      <c r="H22" s="33">
        <f t="shared" si="0"/>
        <v>5</v>
      </c>
      <c r="I22" s="33">
        <f t="shared" si="1"/>
        <v>5</v>
      </c>
      <c r="J22" s="33">
        <f t="shared" si="2"/>
        <v>5</v>
      </c>
      <c r="K22" s="137"/>
    </row>
    <row r="23" ht="15.75" customHeight="1" spans="1:11">
      <c r="A23" s="4"/>
      <c r="B23" s="3" t="s">
        <v>665</v>
      </c>
      <c r="C23" s="33" t="s">
        <v>644</v>
      </c>
      <c r="D23" s="33">
        <v>20</v>
      </c>
      <c r="E23" s="138"/>
      <c r="F23" s="137"/>
      <c r="G23" s="137"/>
      <c r="H23" s="33">
        <f t="shared" si="0"/>
        <v>20</v>
      </c>
      <c r="I23" s="33">
        <f t="shared" si="1"/>
        <v>20</v>
      </c>
      <c r="J23" s="33">
        <f t="shared" si="2"/>
        <v>20</v>
      </c>
      <c r="K23" s="137"/>
    </row>
    <row r="24" ht="15.75" customHeight="1" spans="1:11">
      <c r="A24" s="4"/>
      <c r="B24" s="3" t="s">
        <v>666</v>
      </c>
      <c r="C24" s="33" t="s">
        <v>75</v>
      </c>
      <c r="D24" s="33">
        <v>10000</v>
      </c>
      <c r="E24" s="33">
        <v>5000</v>
      </c>
      <c r="F24" s="137"/>
      <c r="G24" s="137"/>
      <c r="H24" s="33">
        <f t="shared" si="0"/>
        <v>40000</v>
      </c>
      <c r="I24" s="33">
        <f t="shared" si="1"/>
        <v>40000</v>
      </c>
      <c r="J24" s="33">
        <f t="shared" si="2"/>
        <v>40000</v>
      </c>
      <c r="K24" s="137"/>
    </row>
    <row r="25" ht="15.75" customHeight="1" spans="1:11">
      <c r="A25" s="4"/>
      <c r="B25" s="3" t="s">
        <v>625</v>
      </c>
      <c r="C25" s="33" t="s">
        <v>75</v>
      </c>
      <c r="D25" s="33">
        <v>5000</v>
      </c>
      <c r="E25" s="138"/>
      <c r="F25" s="137"/>
      <c r="G25" s="137"/>
      <c r="H25" s="33">
        <f t="shared" si="0"/>
        <v>5000</v>
      </c>
      <c r="I25" s="33">
        <f t="shared" si="1"/>
        <v>5000</v>
      </c>
      <c r="J25" s="33">
        <f t="shared" si="2"/>
        <v>5000</v>
      </c>
      <c r="K25" s="137"/>
    </row>
    <row r="26" ht="15.75" customHeight="1" spans="1:10">
      <c r="A26" s="46"/>
      <c r="B26" s="46"/>
      <c r="D26" s="46"/>
      <c r="I26" s="46"/>
      <c r="J26" s="46"/>
    </row>
    <row r="27" ht="15.75" customHeight="1" spans="1:10">
      <c r="A27" s="46"/>
      <c r="B27" s="46"/>
      <c r="D27" s="46"/>
      <c r="I27" s="46"/>
      <c r="J27" s="46"/>
    </row>
    <row r="28" ht="15.75" customHeight="1" spans="1:10">
      <c r="A28" s="46"/>
      <c r="B28" s="46"/>
      <c r="D28" s="46"/>
      <c r="I28" s="46"/>
      <c r="J28" s="46"/>
    </row>
    <row r="29" ht="15.75" customHeight="1" spans="1:10">
      <c r="A29" s="46"/>
      <c r="B29" s="46"/>
      <c r="D29" s="46"/>
      <c r="I29" s="46"/>
      <c r="J29" s="46"/>
    </row>
    <row r="30" ht="15.75" customHeight="1" spans="1:10">
      <c r="A30" s="46"/>
      <c r="B30" s="46"/>
      <c r="D30" s="46"/>
      <c r="I30" s="46"/>
      <c r="J30" s="46"/>
    </row>
    <row r="31" ht="15.75" customHeight="1" spans="1:10">
      <c r="A31" s="46"/>
      <c r="B31" s="46"/>
      <c r="D31" s="46"/>
      <c r="I31" s="46"/>
      <c r="J31" s="46"/>
    </row>
    <row r="32" ht="15.75" customHeight="1" spans="1:10">
      <c r="A32" s="46"/>
      <c r="B32" s="46"/>
      <c r="D32" s="46"/>
      <c r="I32" s="46"/>
      <c r="J32" s="46"/>
    </row>
    <row r="33" ht="15.75" customHeight="1" spans="1:10">
      <c r="A33" s="46"/>
      <c r="B33" s="46"/>
      <c r="D33" s="46"/>
      <c r="I33" s="46"/>
      <c r="J33" s="46"/>
    </row>
    <row r="34" ht="15.75" customHeight="1" spans="1:10">
      <c r="A34" s="46"/>
      <c r="B34" s="46"/>
      <c r="D34" s="46"/>
      <c r="I34" s="46"/>
      <c r="J34" s="46"/>
    </row>
    <row r="35" ht="15.75" customHeight="1" spans="1:10">
      <c r="A35" s="46"/>
      <c r="B35" s="46"/>
      <c r="D35" s="46"/>
      <c r="I35" s="46"/>
      <c r="J35" s="46"/>
    </row>
    <row r="36" ht="15.75" customHeight="1" spans="1:10">
      <c r="A36" s="46"/>
      <c r="B36" s="46"/>
      <c r="D36" s="46"/>
      <c r="I36" s="46"/>
      <c r="J36" s="46"/>
    </row>
    <row r="37" ht="15.75" customHeight="1" spans="1:10">
      <c r="A37" s="46"/>
      <c r="B37" s="46"/>
      <c r="D37" s="46"/>
      <c r="I37" s="46"/>
      <c r="J37" s="46"/>
    </row>
    <row r="38" ht="15.75" customHeight="1" spans="1:10">
      <c r="A38" s="46"/>
      <c r="B38" s="46"/>
      <c r="D38" s="46"/>
      <c r="I38" s="46"/>
      <c r="J38" s="46"/>
    </row>
    <row r="39" ht="15.75" customHeight="1" spans="1:10">
      <c r="A39" s="46"/>
      <c r="B39" s="46"/>
      <c r="D39" s="46"/>
      <c r="I39" s="46"/>
      <c r="J39" s="46"/>
    </row>
    <row r="40" ht="15.75" customHeight="1" spans="1:10">
      <c r="A40" s="46"/>
      <c r="B40" s="46"/>
      <c r="D40" s="46"/>
      <c r="I40" s="46"/>
      <c r="J40" s="46"/>
    </row>
    <row r="41" ht="15.75" customHeight="1" spans="1:10">
      <c r="A41" s="46"/>
      <c r="B41" s="46"/>
      <c r="D41" s="46"/>
      <c r="I41" s="46"/>
      <c r="J41" s="46"/>
    </row>
    <row r="42" ht="15.75" customHeight="1" spans="1:10">
      <c r="A42" s="46"/>
      <c r="B42" s="46"/>
      <c r="D42" s="46"/>
      <c r="I42" s="46"/>
      <c r="J42" s="46"/>
    </row>
    <row r="43" ht="15.75" customHeight="1" spans="1:10">
      <c r="A43" s="46"/>
      <c r="B43" s="46"/>
      <c r="D43" s="46"/>
      <c r="I43" s="46"/>
      <c r="J43" s="46"/>
    </row>
    <row r="44" ht="15.75" customHeight="1" spans="1:10">
      <c r="A44" s="46"/>
      <c r="B44" s="46"/>
      <c r="D44" s="46"/>
      <c r="I44" s="46"/>
      <c r="J44" s="46"/>
    </row>
    <row r="45" ht="15.75" customHeight="1" spans="1:10">
      <c r="A45" s="46"/>
      <c r="B45" s="46"/>
      <c r="D45" s="46"/>
      <c r="I45" s="46"/>
      <c r="J45" s="46"/>
    </row>
    <row r="46" ht="15.75" customHeight="1" spans="1:10">
      <c r="A46" s="46"/>
      <c r="B46" s="46"/>
      <c r="D46" s="46"/>
      <c r="I46" s="46"/>
      <c r="J46" s="46"/>
    </row>
    <row r="47" ht="15.75" customHeight="1" spans="1:10">
      <c r="A47" s="46"/>
      <c r="B47" s="46"/>
      <c r="D47" s="46"/>
      <c r="I47" s="46"/>
      <c r="J47" s="46"/>
    </row>
    <row r="48" ht="15.75" customHeight="1" spans="1:10">
      <c r="A48" s="46"/>
      <c r="B48" s="46"/>
      <c r="D48" s="46"/>
      <c r="I48" s="46"/>
      <c r="J48" s="46"/>
    </row>
    <row r="49" ht="15.75" customHeight="1" spans="1:10">
      <c r="A49" s="46"/>
      <c r="B49" s="46"/>
      <c r="D49" s="46"/>
      <c r="I49" s="46"/>
      <c r="J49" s="46"/>
    </row>
    <row r="50" ht="15.75" customHeight="1" spans="1:10">
      <c r="A50" s="46"/>
      <c r="B50" s="46"/>
      <c r="D50" s="46"/>
      <c r="I50" s="46"/>
      <c r="J50" s="46"/>
    </row>
    <row r="51" ht="15.75" customHeight="1" spans="1:10">
      <c r="A51" s="46"/>
      <c r="B51" s="46"/>
      <c r="D51" s="46"/>
      <c r="I51" s="46"/>
      <c r="J51" s="46"/>
    </row>
    <row r="52" ht="15.75" customHeight="1" spans="1:10">
      <c r="A52" s="46"/>
      <c r="B52" s="46"/>
      <c r="D52" s="46"/>
      <c r="I52" s="46"/>
      <c r="J52" s="46"/>
    </row>
    <row r="53" ht="15.75" customHeight="1" spans="1:10">
      <c r="A53" s="46"/>
      <c r="B53" s="46"/>
      <c r="D53" s="46"/>
      <c r="I53" s="46"/>
      <c r="J53" s="46"/>
    </row>
    <row r="54" ht="15.75" customHeight="1" spans="1:10">
      <c r="A54" s="46"/>
      <c r="B54" s="46"/>
      <c r="D54" s="46"/>
      <c r="I54" s="46"/>
      <c r="J54" s="46"/>
    </row>
    <row r="55" ht="15.75" customHeight="1" spans="1:10">
      <c r="A55" s="46"/>
      <c r="B55" s="46"/>
      <c r="D55" s="46"/>
      <c r="I55" s="46"/>
      <c r="J55" s="46"/>
    </row>
    <row r="56" ht="15.75" customHeight="1" spans="1:10">
      <c r="A56" s="46"/>
      <c r="B56" s="46"/>
      <c r="D56" s="46"/>
      <c r="I56" s="46"/>
      <c r="J56" s="46"/>
    </row>
    <row r="57" ht="15.75" customHeight="1" spans="1:10">
      <c r="A57" s="46"/>
      <c r="B57" s="46"/>
      <c r="D57" s="46"/>
      <c r="I57" s="46"/>
      <c r="J57" s="46"/>
    </row>
    <row r="58" ht="15.75" customHeight="1" spans="1:10">
      <c r="A58" s="46"/>
      <c r="B58" s="46"/>
      <c r="D58" s="46"/>
      <c r="I58" s="46"/>
      <c r="J58" s="46"/>
    </row>
    <row r="59" ht="15.75" customHeight="1" spans="1:10">
      <c r="A59" s="46"/>
      <c r="B59" s="46"/>
      <c r="D59" s="46"/>
      <c r="I59" s="46"/>
      <c r="J59" s="46"/>
    </row>
    <row r="60" ht="15.75" customHeight="1" spans="1:10">
      <c r="A60" s="46"/>
      <c r="B60" s="46"/>
      <c r="D60" s="46"/>
      <c r="I60" s="46"/>
      <c r="J60" s="46"/>
    </row>
    <row r="61" ht="15.75" customHeight="1" spans="1:10">
      <c r="A61" s="46"/>
      <c r="B61" s="46"/>
      <c r="D61" s="46"/>
      <c r="I61" s="46"/>
      <c r="J61" s="46"/>
    </row>
    <row r="62" ht="15.75" customHeight="1" spans="1:10">
      <c r="A62" s="46"/>
      <c r="B62" s="46"/>
      <c r="D62" s="46"/>
      <c r="I62" s="46"/>
      <c r="J62" s="46"/>
    </row>
    <row r="63" ht="15.75" customHeight="1" spans="1:10">
      <c r="A63" s="46"/>
      <c r="B63" s="46"/>
      <c r="D63" s="46"/>
      <c r="I63" s="46"/>
      <c r="J63" s="46"/>
    </row>
    <row r="64" ht="15.75" customHeight="1" spans="1:10">
      <c r="A64" s="46"/>
      <c r="B64" s="46"/>
      <c r="D64" s="46"/>
      <c r="I64" s="46"/>
      <c r="J64" s="46"/>
    </row>
    <row r="65" ht="15.75" customHeight="1" spans="1:10">
      <c r="A65" s="46"/>
      <c r="B65" s="46"/>
      <c r="D65" s="46"/>
      <c r="I65" s="46"/>
      <c r="J65" s="46"/>
    </row>
    <row r="66" ht="15.75" customHeight="1" spans="1:10">
      <c r="A66" s="46"/>
      <c r="B66" s="46"/>
      <c r="D66" s="46"/>
      <c r="I66" s="46"/>
      <c r="J66" s="46"/>
    </row>
    <row r="67" ht="15.75" customHeight="1" spans="1:10">
      <c r="A67" s="46"/>
      <c r="B67" s="46"/>
      <c r="D67" s="46"/>
      <c r="I67" s="46"/>
      <c r="J67" s="46"/>
    </row>
    <row r="68" ht="15.75" customHeight="1" spans="1:10">
      <c r="A68" s="46"/>
      <c r="B68" s="46"/>
      <c r="D68" s="46"/>
      <c r="I68" s="46"/>
      <c r="J68" s="46"/>
    </row>
    <row r="69" ht="15.75" customHeight="1" spans="1:10">
      <c r="A69" s="46"/>
      <c r="B69" s="46"/>
      <c r="D69" s="46"/>
      <c r="I69" s="46"/>
      <c r="J69" s="46"/>
    </row>
    <row r="70" ht="15.75" customHeight="1" spans="1:10">
      <c r="A70" s="46"/>
      <c r="B70" s="46"/>
      <c r="D70" s="46"/>
      <c r="I70" s="46"/>
      <c r="J70" s="46"/>
    </row>
    <row r="71" ht="15.75" customHeight="1" spans="1:10">
      <c r="A71" s="46"/>
      <c r="B71" s="46"/>
      <c r="D71" s="46"/>
      <c r="I71" s="46"/>
      <c r="J71" s="46"/>
    </row>
    <row r="72" ht="15.75" customHeight="1" spans="1:10">
      <c r="A72" s="46"/>
      <c r="B72" s="46"/>
      <c r="D72" s="46"/>
      <c r="I72" s="46"/>
      <c r="J72" s="46"/>
    </row>
    <row r="73" ht="15.75" customHeight="1" spans="1:10">
      <c r="A73" s="46"/>
      <c r="B73" s="46"/>
      <c r="D73" s="46"/>
      <c r="I73" s="46"/>
      <c r="J73" s="46"/>
    </row>
    <row r="74" ht="15.75" customHeight="1" spans="1:10">
      <c r="A74" s="46"/>
      <c r="B74" s="46"/>
      <c r="D74" s="46"/>
      <c r="I74" s="46"/>
      <c r="J74" s="46"/>
    </row>
    <row r="75" ht="15.75" customHeight="1" spans="1:10">
      <c r="A75" s="46"/>
      <c r="B75" s="46"/>
      <c r="D75" s="46"/>
      <c r="I75" s="46"/>
      <c r="J75" s="46"/>
    </row>
    <row r="76" ht="15.75" customHeight="1" spans="1:10">
      <c r="A76" s="46"/>
      <c r="B76" s="46"/>
      <c r="D76" s="46"/>
      <c r="I76" s="46"/>
      <c r="J76" s="46"/>
    </row>
    <row r="77" ht="15.75" customHeight="1" spans="1:10">
      <c r="A77" s="46"/>
      <c r="B77" s="46"/>
      <c r="D77" s="46"/>
      <c r="I77" s="46"/>
      <c r="J77" s="46"/>
    </row>
    <row r="78" ht="15.75" customHeight="1" spans="1:10">
      <c r="A78" s="46"/>
      <c r="B78" s="46"/>
      <c r="D78" s="46"/>
      <c r="I78" s="46"/>
      <c r="J78" s="46"/>
    </row>
    <row r="79" ht="15.75" customHeight="1" spans="1:10">
      <c r="A79" s="46"/>
      <c r="B79" s="46"/>
      <c r="D79" s="46"/>
      <c r="I79" s="46"/>
      <c r="J79" s="46"/>
    </row>
    <row r="80" ht="15.75" customHeight="1" spans="1:10">
      <c r="A80" s="46"/>
      <c r="B80" s="46"/>
      <c r="D80" s="46"/>
      <c r="I80" s="46"/>
      <c r="J80" s="46"/>
    </row>
    <row r="81" ht="15.75" customHeight="1" spans="1:10">
      <c r="A81" s="46"/>
      <c r="B81" s="46"/>
      <c r="D81" s="46"/>
      <c r="I81" s="46"/>
      <c r="J81" s="46"/>
    </row>
    <row r="82" ht="15.75" customHeight="1" spans="1:10">
      <c r="A82" s="46"/>
      <c r="B82" s="46"/>
      <c r="D82" s="46"/>
      <c r="I82" s="46"/>
      <c r="J82" s="46"/>
    </row>
    <row r="83" ht="15.75" customHeight="1" spans="1:10">
      <c r="A83" s="46"/>
      <c r="B83" s="46"/>
      <c r="D83" s="46"/>
      <c r="I83" s="46"/>
      <c r="J83" s="46"/>
    </row>
    <row r="84" ht="15.75" customHeight="1" spans="1:10">
      <c r="A84" s="46"/>
      <c r="B84" s="46"/>
      <c r="D84" s="46"/>
      <c r="I84" s="46"/>
      <c r="J84" s="46"/>
    </row>
    <row r="85" ht="15.75" customHeight="1" spans="1:10">
      <c r="A85" s="46"/>
      <c r="B85" s="46"/>
      <c r="D85" s="46"/>
      <c r="I85" s="46"/>
      <c r="J85" s="46"/>
    </row>
    <row r="86" ht="15.75" customHeight="1" spans="1:10">
      <c r="A86" s="46"/>
      <c r="B86" s="46"/>
      <c r="D86" s="46"/>
      <c r="I86" s="46"/>
      <c r="J86" s="46"/>
    </row>
    <row r="87" ht="15.75" customHeight="1" spans="1:10">
      <c r="A87" s="46"/>
      <c r="B87" s="46"/>
      <c r="D87" s="46"/>
      <c r="I87" s="46"/>
      <c r="J87" s="46"/>
    </row>
    <row r="88" ht="15.75" customHeight="1" spans="1:10">
      <c r="A88" s="46"/>
      <c r="B88" s="46"/>
      <c r="D88" s="46"/>
      <c r="I88" s="46"/>
      <c r="J88" s="46"/>
    </row>
    <row r="89" ht="15.75" customHeight="1" spans="1:10">
      <c r="A89" s="46"/>
      <c r="B89" s="46"/>
      <c r="D89" s="46"/>
      <c r="I89" s="46"/>
      <c r="J89" s="46"/>
    </row>
    <row r="90" ht="15.75" customHeight="1" spans="1:10">
      <c r="A90" s="46"/>
      <c r="B90" s="46"/>
      <c r="D90" s="46"/>
      <c r="I90" s="46"/>
      <c r="J90" s="46"/>
    </row>
    <row r="91" ht="15.75" customHeight="1" spans="1:10">
      <c r="A91" s="46"/>
      <c r="B91" s="46"/>
      <c r="D91" s="46"/>
      <c r="I91" s="46"/>
      <c r="J91" s="46"/>
    </row>
    <row r="92" ht="15.75" customHeight="1" spans="1:10">
      <c r="A92" s="46"/>
      <c r="B92" s="46"/>
      <c r="D92" s="46"/>
      <c r="I92" s="46"/>
      <c r="J92" s="46"/>
    </row>
    <row r="93" ht="15.75" customHeight="1" spans="1:10">
      <c r="A93" s="46"/>
      <c r="B93" s="46"/>
      <c r="D93" s="46"/>
      <c r="I93" s="46"/>
      <c r="J93" s="46"/>
    </row>
    <row r="94" ht="15.75" customHeight="1" spans="1:10">
      <c r="A94" s="46"/>
      <c r="B94" s="46"/>
      <c r="D94" s="46"/>
      <c r="I94" s="46"/>
      <c r="J94" s="46"/>
    </row>
    <row r="95" ht="15.75" customHeight="1" spans="1:10">
      <c r="A95" s="46"/>
      <c r="B95" s="46"/>
      <c r="D95" s="46"/>
      <c r="I95" s="46"/>
      <c r="J95" s="46"/>
    </row>
    <row r="96" ht="15.75" customHeight="1" spans="1:10">
      <c r="A96" s="46"/>
      <c r="B96" s="46"/>
      <c r="D96" s="46"/>
      <c r="I96" s="46"/>
      <c r="J96" s="46"/>
    </row>
    <row r="97" ht="15.75" customHeight="1" spans="1:10">
      <c r="A97" s="46"/>
      <c r="B97" s="46"/>
      <c r="D97" s="46"/>
      <c r="I97" s="46"/>
      <c r="J97" s="46"/>
    </row>
    <row r="98" ht="15.75" customHeight="1" spans="1:10">
      <c r="A98" s="46"/>
      <c r="B98" s="46"/>
      <c r="D98" s="46"/>
      <c r="I98" s="46"/>
      <c r="J98" s="46"/>
    </row>
    <row r="99" ht="15.75" customHeight="1" spans="1:10">
      <c r="A99" s="46"/>
      <c r="B99" s="46"/>
      <c r="D99" s="46"/>
      <c r="I99" s="46"/>
      <c r="J99" s="46"/>
    </row>
    <row r="100" ht="15.75" customHeight="1" spans="1:10">
      <c r="A100" s="46"/>
      <c r="B100" s="46"/>
      <c r="D100" s="46"/>
      <c r="I100" s="46"/>
      <c r="J100" s="46"/>
    </row>
    <row r="101" ht="15" spans="1:10">
      <c r="A101" s="46"/>
      <c r="B101" s="46"/>
      <c r="D101" s="46"/>
      <c r="I101" s="46"/>
      <c r="J101" s="46"/>
    </row>
    <row r="102" ht="15" spans="1:10">
      <c r="A102" s="46"/>
      <c r="B102" s="46"/>
      <c r="D102" s="46"/>
      <c r="I102" s="46"/>
      <c r="J102" s="46"/>
    </row>
    <row r="103" ht="15" spans="1:10">
      <c r="A103" s="46"/>
      <c r="B103" s="46"/>
      <c r="D103" s="46"/>
      <c r="I103" s="46"/>
      <c r="J103" s="46"/>
    </row>
    <row r="104" ht="15" spans="1:10">
      <c r="A104" s="46"/>
      <c r="B104" s="46"/>
      <c r="D104" s="46"/>
      <c r="I104" s="46"/>
      <c r="J104" s="46"/>
    </row>
    <row r="105" ht="15" spans="1:10">
      <c r="A105" s="46"/>
      <c r="B105" s="46"/>
      <c r="D105" s="46"/>
      <c r="I105" s="46"/>
      <c r="J105" s="46"/>
    </row>
    <row r="106" ht="15" spans="1:10">
      <c r="A106" s="46"/>
      <c r="B106" s="46"/>
      <c r="D106" s="46"/>
      <c r="I106" s="46"/>
      <c r="J106" s="46"/>
    </row>
    <row r="107" ht="15" spans="1:10">
      <c r="A107" s="46"/>
      <c r="B107" s="46"/>
      <c r="D107" s="46"/>
      <c r="I107" s="46"/>
      <c r="J107" s="46"/>
    </row>
    <row r="108" ht="15" spans="1:10">
      <c r="A108" s="46"/>
      <c r="B108" s="46"/>
      <c r="D108" s="46"/>
      <c r="I108" s="46"/>
      <c r="J108" s="46"/>
    </row>
    <row r="109" ht="15" spans="1:10">
      <c r="A109" s="46"/>
      <c r="B109" s="46"/>
      <c r="D109" s="46"/>
      <c r="I109" s="46"/>
      <c r="J109" s="46"/>
    </row>
    <row r="110" ht="15" spans="1:10">
      <c r="A110" s="46"/>
      <c r="B110" s="46"/>
      <c r="D110" s="46"/>
      <c r="I110" s="46"/>
      <c r="J110" s="46"/>
    </row>
    <row r="111" ht="15" spans="1:10">
      <c r="A111" s="46"/>
      <c r="B111" s="46"/>
      <c r="D111" s="46"/>
      <c r="I111" s="46"/>
      <c r="J111" s="46"/>
    </row>
    <row r="112" ht="15" spans="1:10">
      <c r="A112" s="46"/>
      <c r="B112" s="46"/>
      <c r="D112" s="46"/>
      <c r="I112" s="46"/>
      <c r="J112" s="46"/>
    </row>
    <row r="113" ht="15" spans="1:10">
      <c r="A113" s="46"/>
      <c r="B113" s="46"/>
      <c r="D113" s="46"/>
      <c r="I113" s="46"/>
      <c r="J113" s="46"/>
    </row>
    <row r="114" ht="15" spans="1:10">
      <c r="A114" s="46"/>
      <c r="B114" s="46"/>
      <c r="D114" s="46"/>
      <c r="I114" s="46"/>
      <c r="J114" s="46"/>
    </row>
    <row r="115" ht="15" spans="1:10">
      <c r="A115" s="46"/>
      <c r="B115" s="46"/>
      <c r="D115" s="46"/>
      <c r="I115" s="46"/>
      <c r="J115" s="46"/>
    </row>
    <row r="116" ht="15" spans="1:10">
      <c r="A116" s="46"/>
      <c r="B116" s="46"/>
      <c r="D116" s="46"/>
      <c r="I116" s="46"/>
      <c r="J116" s="46"/>
    </row>
    <row r="117" ht="15" spans="1:10">
      <c r="A117" s="46"/>
      <c r="B117" s="46"/>
      <c r="D117" s="46"/>
      <c r="I117" s="46"/>
      <c r="J117" s="46"/>
    </row>
    <row r="118" ht="15" spans="1:10">
      <c r="A118" s="46"/>
      <c r="B118" s="46"/>
      <c r="D118" s="46"/>
      <c r="I118" s="46"/>
      <c r="J118" s="46"/>
    </row>
    <row r="119" ht="15" spans="1:10">
      <c r="A119" s="46"/>
      <c r="B119" s="46"/>
      <c r="D119" s="46"/>
      <c r="I119" s="46"/>
      <c r="J119" s="46"/>
    </row>
    <row r="120" ht="15" spans="1:10">
      <c r="A120" s="46"/>
      <c r="B120" s="46"/>
      <c r="D120" s="46"/>
      <c r="I120" s="46"/>
      <c r="J120" s="46"/>
    </row>
    <row r="121" ht="15" spans="1:10">
      <c r="A121" s="46"/>
      <c r="B121" s="46"/>
      <c r="D121" s="46"/>
      <c r="I121" s="46"/>
      <c r="J121" s="46"/>
    </row>
    <row r="122" ht="15" spans="1:10">
      <c r="A122" s="46"/>
      <c r="B122" s="46"/>
      <c r="D122" s="46"/>
      <c r="I122" s="46"/>
      <c r="J122" s="46"/>
    </row>
    <row r="123" ht="15" spans="1:10">
      <c r="A123" s="46"/>
      <c r="B123" s="46"/>
      <c r="D123" s="46"/>
      <c r="I123" s="46"/>
      <c r="J123" s="46"/>
    </row>
    <row r="124" ht="15" spans="1:10">
      <c r="A124" s="46"/>
      <c r="B124" s="46"/>
      <c r="D124" s="46"/>
      <c r="I124" s="46"/>
      <c r="J124" s="46"/>
    </row>
    <row r="125" ht="15" spans="1:10">
      <c r="A125" s="46"/>
      <c r="B125" s="46"/>
      <c r="D125" s="46"/>
      <c r="I125" s="46"/>
      <c r="J125" s="46"/>
    </row>
    <row r="126" ht="15" spans="1:10">
      <c r="A126" s="46"/>
      <c r="B126" s="46"/>
      <c r="D126" s="46"/>
      <c r="I126" s="46"/>
      <c r="J126" s="46"/>
    </row>
    <row r="127" ht="15" spans="1:10">
      <c r="A127" s="46"/>
      <c r="B127" s="46"/>
      <c r="D127" s="46"/>
      <c r="I127" s="46"/>
      <c r="J127" s="46"/>
    </row>
    <row r="128" ht="15" spans="1:10">
      <c r="A128" s="46"/>
      <c r="B128" s="46"/>
      <c r="D128" s="46"/>
      <c r="I128" s="46"/>
      <c r="J128" s="46"/>
    </row>
    <row r="129" ht="15" spans="1:10">
      <c r="A129" s="46"/>
      <c r="B129" s="46"/>
      <c r="D129" s="46"/>
      <c r="I129" s="46"/>
      <c r="J129" s="46"/>
    </row>
    <row r="130" ht="15" spans="1:10">
      <c r="A130" s="46"/>
      <c r="B130" s="46"/>
      <c r="D130" s="46"/>
      <c r="I130" s="46"/>
      <c r="J130" s="46"/>
    </row>
    <row r="131" ht="15" spans="1:10">
      <c r="A131" s="46"/>
      <c r="B131" s="46"/>
      <c r="D131" s="46"/>
      <c r="I131" s="46"/>
      <c r="J131" s="46"/>
    </row>
    <row r="132" ht="15" spans="1:10">
      <c r="A132" s="46"/>
      <c r="B132" s="46"/>
      <c r="D132" s="46"/>
      <c r="I132" s="46"/>
      <c r="J132" s="46"/>
    </row>
    <row r="133" ht="15" spans="1:10">
      <c r="A133" s="46"/>
      <c r="B133" s="46"/>
      <c r="D133" s="46"/>
      <c r="I133" s="46"/>
      <c r="J133" s="46"/>
    </row>
    <row r="134" ht="15" spans="1:10">
      <c r="A134" s="46"/>
      <c r="B134" s="46"/>
      <c r="D134" s="46"/>
      <c r="I134" s="46"/>
      <c r="J134" s="46"/>
    </row>
    <row r="135" ht="15" spans="1:10">
      <c r="A135" s="46"/>
      <c r="B135" s="46"/>
      <c r="D135" s="46"/>
      <c r="I135" s="46"/>
      <c r="J135" s="46"/>
    </row>
    <row r="136" ht="15" spans="1:10">
      <c r="A136" s="46"/>
      <c r="B136" s="46"/>
      <c r="D136" s="46"/>
      <c r="I136" s="46"/>
      <c r="J136" s="46"/>
    </row>
    <row r="137" ht="15" spans="1:10">
      <c r="A137" s="46"/>
      <c r="B137" s="46"/>
      <c r="D137" s="46"/>
      <c r="I137" s="46"/>
      <c r="J137" s="46"/>
    </row>
    <row r="138" ht="15" spans="1:10">
      <c r="A138" s="46"/>
      <c r="B138" s="46"/>
      <c r="D138" s="46"/>
      <c r="I138" s="46"/>
      <c r="J138" s="46"/>
    </row>
    <row r="139" ht="15" spans="1:10">
      <c r="A139" s="46"/>
      <c r="B139" s="46"/>
      <c r="D139" s="46"/>
      <c r="I139" s="46"/>
      <c r="J139" s="46"/>
    </row>
    <row r="140" ht="15" spans="1:10">
      <c r="A140" s="46"/>
      <c r="B140" s="46"/>
      <c r="D140" s="46"/>
      <c r="I140" s="46"/>
      <c r="J140" s="46"/>
    </row>
    <row r="141" ht="15" spans="1:10">
      <c r="A141" s="46"/>
      <c r="B141" s="46"/>
      <c r="D141" s="46"/>
      <c r="I141" s="46"/>
      <c r="J141" s="46"/>
    </row>
    <row r="142" ht="15" spans="1:10">
      <c r="A142" s="46"/>
      <c r="B142" s="46"/>
      <c r="D142" s="46"/>
      <c r="I142" s="46"/>
      <c r="J142" s="46"/>
    </row>
    <row r="143" ht="15" spans="1:10">
      <c r="A143" s="46"/>
      <c r="B143" s="46"/>
      <c r="D143" s="46"/>
      <c r="I143" s="46"/>
      <c r="J143" s="46"/>
    </row>
    <row r="144" ht="15" spans="1:10">
      <c r="A144" s="46"/>
      <c r="B144" s="46"/>
      <c r="D144" s="46"/>
      <c r="I144" s="46"/>
      <c r="J144" s="46"/>
    </row>
    <row r="145" ht="15" spans="1:10">
      <c r="A145" s="46"/>
      <c r="B145" s="46"/>
      <c r="D145" s="46"/>
      <c r="I145" s="46"/>
      <c r="J145" s="46"/>
    </row>
    <row r="146" ht="15" spans="1:10">
      <c r="A146" s="46"/>
      <c r="B146" s="46"/>
      <c r="D146" s="46"/>
      <c r="I146" s="46"/>
      <c r="J146" s="46"/>
    </row>
    <row r="147" ht="15" spans="1:10">
      <c r="A147" s="46"/>
      <c r="B147" s="46"/>
      <c r="D147" s="46"/>
      <c r="I147" s="46"/>
      <c r="J147" s="46"/>
    </row>
    <row r="148" ht="15" spans="1:10">
      <c r="A148" s="46"/>
      <c r="B148" s="46"/>
      <c r="D148" s="46"/>
      <c r="I148" s="46"/>
      <c r="J148" s="46"/>
    </row>
    <row r="149" ht="15" spans="1:10">
      <c r="A149" s="46"/>
      <c r="B149" s="46"/>
      <c r="D149" s="46"/>
      <c r="I149" s="46"/>
      <c r="J149" s="46"/>
    </row>
    <row r="150" ht="15" spans="1:10">
      <c r="A150" s="46"/>
      <c r="B150" s="46"/>
      <c r="D150" s="46"/>
      <c r="I150" s="46"/>
      <c r="J150" s="46"/>
    </row>
    <row r="151" ht="15" spans="1:10">
      <c r="A151" s="46"/>
      <c r="B151" s="46"/>
      <c r="D151" s="46"/>
      <c r="I151" s="46"/>
      <c r="J151" s="46"/>
    </row>
    <row r="152" ht="15" spans="1:10">
      <c r="A152" s="46"/>
      <c r="B152" s="46"/>
      <c r="D152" s="46"/>
      <c r="I152" s="46"/>
      <c r="J152" s="46"/>
    </row>
    <row r="153" ht="15" spans="1:10">
      <c r="A153" s="46"/>
      <c r="B153" s="46"/>
      <c r="D153" s="46"/>
      <c r="I153" s="46"/>
      <c r="J153" s="46"/>
    </row>
    <row r="154" ht="15" spans="1:10">
      <c r="A154" s="46"/>
      <c r="B154" s="46"/>
      <c r="D154" s="46"/>
      <c r="I154" s="46"/>
      <c r="J154" s="46"/>
    </row>
    <row r="155" ht="15" spans="1:10">
      <c r="A155" s="46"/>
      <c r="B155" s="46"/>
      <c r="D155" s="46"/>
      <c r="I155" s="46"/>
      <c r="J155" s="46"/>
    </row>
    <row r="156" ht="15" spans="1:10">
      <c r="A156" s="46"/>
      <c r="B156" s="46"/>
      <c r="D156" s="46"/>
      <c r="I156" s="46"/>
      <c r="J156" s="46"/>
    </row>
    <row r="157" ht="15" spans="1:10">
      <c r="A157" s="46"/>
      <c r="B157" s="46"/>
      <c r="D157" s="46"/>
      <c r="I157" s="46"/>
      <c r="J157" s="46"/>
    </row>
    <row r="158" ht="15" spans="1:10">
      <c r="A158" s="46"/>
      <c r="B158" s="46"/>
      <c r="D158" s="46"/>
      <c r="I158" s="46"/>
      <c r="J158" s="46"/>
    </row>
    <row r="159" ht="15" spans="1:10">
      <c r="A159" s="46"/>
      <c r="B159" s="46"/>
      <c r="D159" s="46"/>
      <c r="I159" s="46"/>
      <c r="J159" s="46"/>
    </row>
    <row r="160" ht="15" spans="1:10">
      <c r="A160" s="46"/>
      <c r="B160" s="46"/>
      <c r="D160" s="46"/>
      <c r="I160" s="46"/>
      <c r="J160" s="46"/>
    </row>
    <row r="161" ht="15" spans="1:10">
      <c r="A161" s="46"/>
      <c r="B161" s="46"/>
      <c r="D161" s="46"/>
      <c r="I161" s="46"/>
      <c r="J161" s="46"/>
    </row>
    <row r="162" ht="15" spans="1:10">
      <c r="A162" s="46"/>
      <c r="B162" s="46"/>
      <c r="D162" s="46"/>
      <c r="I162" s="46"/>
      <c r="J162" s="46"/>
    </row>
    <row r="163" ht="15" spans="1:10">
      <c r="A163" s="46"/>
      <c r="B163" s="46"/>
      <c r="D163" s="46"/>
      <c r="I163" s="46"/>
      <c r="J163" s="46"/>
    </row>
    <row r="164" ht="15" spans="1:10">
      <c r="A164" s="46"/>
      <c r="B164" s="46"/>
      <c r="D164" s="46"/>
      <c r="I164" s="46"/>
      <c r="J164" s="46"/>
    </row>
    <row r="165" ht="15" spans="1:10">
      <c r="A165" s="46"/>
      <c r="B165" s="46"/>
      <c r="D165" s="46"/>
      <c r="I165" s="46"/>
      <c r="J165" s="46"/>
    </row>
    <row r="166" ht="15" spans="1:10">
      <c r="A166" s="46"/>
      <c r="B166" s="46"/>
      <c r="D166" s="46"/>
      <c r="I166" s="46"/>
      <c r="J166" s="46"/>
    </row>
    <row r="167" ht="15" spans="1:10">
      <c r="A167" s="46"/>
      <c r="B167" s="46"/>
      <c r="D167" s="46"/>
      <c r="I167" s="46"/>
      <c r="J167" s="46"/>
    </row>
    <row r="168" ht="15" spans="1:10">
      <c r="A168" s="46"/>
      <c r="B168" s="46"/>
      <c r="D168" s="46"/>
      <c r="I168" s="46"/>
      <c r="J168" s="46"/>
    </row>
    <row r="169" ht="15" spans="1:10">
      <c r="A169" s="46"/>
      <c r="B169" s="46"/>
      <c r="D169" s="46"/>
      <c r="I169" s="46"/>
      <c r="J169" s="46"/>
    </row>
    <row r="170" ht="15" spans="1:10">
      <c r="A170" s="46"/>
      <c r="B170" s="46"/>
      <c r="D170" s="46"/>
      <c r="I170" s="46"/>
      <c r="J170" s="46"/>
    </row>
    <row r="171" ht="15" spans="1:10">
      <c r="A171" s="46"/>
      <c r="B171" s="46"/>
      <c r="D171" s="46"/>
      <c r="I171" s="46"/>
      <c r="J171" s="46"/>
    </row>
    <row r="172" ht="15" spans="1:10">
      <c r="A172" s="46"/>
      <c r="B172" s="46"/>
      <c r="D172" s="46"/>
      <c r="I172" s="46"/>
      <c r="J172" s="46"/>
    </row>
    <row r="173" ht="15" spans="1:10">
      <c r="A173" s="46"/>
      <c r="B173" s="46"/>
      <c r="D173" s="46"/>
      <c r="I173" s="46"/>
      <c r="J173" s="46"/>
    </row>
    <row r="174" ht="15" spans="1:10">
      <c r="A174" s="46"/>
      <c r="B174" s="46"/>
      <c r="D174" s="46"/>
      <c r="I174" s="46"/>
      <c r="J174" s="46"/>
    </row>
    <row r="175" ht="15" spans="1:10">
      <c r="A175" s="46"/>
      <c r="B175" s="46"/>
      <c r="D175" s="46"/>
      <c r="I175" s="46"/>
      <c r="J175" s="46"/>
    </row>
    <row r="176" ht="15" spans="1:10">
      <c r="A176" s="46"/>
      <c r="B176" s="46"/>
      <c r="D176" s="46"/>
      <c r="I176" s="46"/>
      <c r="J176" s="46"/>
    </row>
    <row r="177" ht="15" spans="1:10">
      <c r="A177" s="46"/>
      <c r="B177" s="46"/>
      <c r="D177" s="46"/>
      <c r="I177" s="46"/>
      <c r="J177" s="46"/>
    </row>
    <row r="178" ht="15" spans="1:10">
      <c r="A178" s="46"/>
      <c r="B178" s="46"/>
      <c r="D178" s="46"/>
      <c r="I178" s="46"/>
      <c r="J178" s="46"/>
    </row>
    <row r="179" ht="15" spans="1:10">
      <c r="A179" s="46"/>
      <c r="B179" s="46"/>
      <c r="D179" s="46"/>
      <c r="I179" s="46"/>
      <c r="J179" s="46"/>
    </row>
    <row r="180" ht="15" spans="1:10">
      <c r="A180" s="46"/>
      <c r="B180" s="46"/>
      <c r="D180" s="46"/>
      <c r="I180" s="46"/>
      <c r="J180" s="46"/>
    </row>
    <row r="181" ht="15" spans="1:10">
      <c r="A181" s="46"/>
      <c r="B181" s="46"/>
      <c r="D181" s="46"/>
      <c r="I181" s="46"/>
      <c r="J181" s="46"/>
    </row>
    <row r="182" ht="15" spans="1:10">
      <c r="A182" s="46"/>
      <c r="B182" s="46"/>
      <c r="D182" s="46"/>
      <c r="I182" s="46"/>
      <c r="J182" s="46"/>
    </row>
    <row r="183" ht="15" spans="1:10">
      <c r="A183" s="46"/>
      <c r="B183" s="46"/>
      <c r="D183" s="46"/>
      <c r="I183" s="46"/>
      <c r="J183" s="46"/>
    </row>
    <row r="184" ht="15" spans="1:10">
      <c r="A184" s="46"/>
      <c r="B184" s="46"/>
      <c r="D184" s="46"/>
      <c r="I184" s="46"/>
      <c r="J184" s="46"/>
    </row>
    <row r="185" ht="15" spans="1:10">
      <c r="A185" s="46"/>
      <c r="B185" s="46"/>
      <c r="D185" s="46"/>
      <c r="I185" s="46"/>
      <c r="J185" s="46"/>
    </row>
    <row r="186" ht="15" spans="1:10">
      <c r="A186" s="46"/>
      <c r="B186" s="46"/>
      <c r="D186" s="46"/>
      <c r="I186" s="46"/>
      <c r="J186" s="46"/>
    </row>
    <row r="187" ht="15" spans="1:10">
      <c r="A187" s="46"/>
      <c r="B187" s="46"/>
      <c r="D187" s="46"/>
      <c r="I187" s="46"/>
      <c r="J187" s="46"/>
    </row>
    <row r="188" ht="15" spans="1:10">
      <c r="A188" s="46"/>
      <c r="B188" s="46"/>
      <c r="D188" s="46"/>
      <c r="I188" s="46"/>
      <c r="J188" s="46"/>
    </row>
    <row r="189" ht="15" spans="1:10">
      <c r="A189" s="46"/>
      <c r="B189" s="46"/>
      <c r="D189" s="46"/>
      <c r="I189" s="46"/>
      <c r="J189" s="46"/>
    </row>
    <row r="190" ht="15" spans="1:10">
      <c r="A190" s="46"/>
      <c r="B190" s="46"/>
      <c r="D190" s="46"/>
      <c r="I190" s="46"/>
      <c r="J190" s="46"/>
    </row>
    <row r="191" ht="15" spans="1:10">
      <c r="A191" s="46"/>
      <c r="B191" s="46"/>
      <c r="D191" s="46"/>
      <c r="I191" s="46"/>
      <c r="J191" s="46"/>
    </row>
    <row r="192" ht="15" spans="1:10">
      <c r="A192" s="46"/>
      <c r="B192" s="46"/>
      <c r="D192" s="46"/>
      <c r="I192" s="46"/>
      <c r="J192" s="46"/>
    </row>
    <row r="193" ht="15" spans="1:10">
      <c r="A193" s="46"/>
      <c r="B193" s="46"/>
      <c r="D193" s="46"/>
      <c r="I193" s="46"/>
      <c r="J193" s="46"/>
    </row>
    <row r="194" ht="15" spans="1:10">
      <c r="A194" s="46"/>
      <c r="B194" s="46"/>
      <c r="D194" s="46"/>
      <c r="I194" s="46"/>
      <c r="J194" s="46"/>
    </row>
    <row r="195" ht="15" spans="1:10">
      <c r="A195" s="46"/>
      <c r="B195" s="46"/>
      <c r="D195" s="46"/>
      <c r="I195" s="46"/>
      <c r="J195" s="46"/>
    </row>
    <row r="196" ht="15" spans="1:10">
      <c r="A196" s="46"/>
      <c r="B196" s="46"/>
      <c r="D196" s="46"/>
      <c r="I196" s="46"/>
      <c r="J196" s="46"/>
    </row>
    <row r="197" ht="15" spans="1:10">
      <c r="A197" s="46"/>
      <c r="B197" s="46"/>
      <c r="D197" s="46"/>
      <c r="I197" s="46"/>
      <c r="J197" s="46"/>
    </row>
    <row r="198" ht="15" spans="1:10">
      <c r="A198" s="46"/>
      <c r="B198" s="46"/>
      <c r="D198" s="46"/>
      <c r="I198" s="46"/>
      <c r="J198" s="46"/>
    </row>
    <row r="199" ht="15" spans="1:10">
      <c r="A199" s="46"/>
      <c r="B199" s="46"/>
      <c r="D199" s="46"/>
      <c r="I199" s="46"/>
      <c r="J199" s="46"/>
    </row>
    <row r="200" ht="15" spans="1:10">
      <c r="A200" s="46"/>
      <c r="B200" s="46"/>
      <c r="D200" s="46"/>
      <c r="I200" s="46"/>
      <c r="J200" s="46"/>
    </row>
  </sheetData>
  <mergeCells count="1">
    <mergeCell ref="A2:A2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"/>
  <sheetViews>
    <sheetView workbookViewId="0">
      <selection activeCell="A1" sqref="A1:G1"/>
    </sheetView>
  </sheetViews>
  <sheetFormatPr defaultColWidth="9" defaultRowHeight="12.75" outlineLevelCol="6"/>
  <cols>
    <col min="1" max="1" width="10.6637168141593" customWidth="1"/>
    <col min="2" max="2" width="61.6637168141593" customWidth="1"/>
    <col min="3" max="4" width="10.6637168141593" customWidth="1"/>
    <col min="5" max="5" width="16" customWidth="1"/>
    <col min="6" max="6" width="10.6637168141593" customWidth="1"/>
    <col min="7" max="7" width="23.3362831858407" customWidth="1"/>
    <col min="8" max="22" width="10.6637168141593" customWidth="1"/>
  </cols>
  <sheetData>
    <row r="1" ht="18" customHeight="1" spans="1:7">
      <c r="A1" s="72" t="s">
        <v>667</v>
      </c>
      <c r="B1" s="73"/>
      <c r="C1" s="73"/>
      <c r="D1" s="73"/>
      <c r="E1" s="73"/>
      <c r="F1" s="73"/>
      <c r="G1" s="73"/>
    </row>
    <row r="2" ht="15.75" customHeight="1" spans="1:7">
      <c r="A2" s="74" t="s">
        <v>668</v>
      </c>
      <c r="B2" s="75" t="s">
        <v>45</v>
      </c>
      <c r="C2" s="74" t="s">
        <v>5</v>
      </c>
      <c r="D2" s="74" t="s">
        <v>669</v>
      </c>
      <c r="E2" s="74" t="s">
        <v>48</v>
      </c>
      <c r="F2" s="74" t="s">
        <v>6</v>
      </c>
      <c r="G2" s="75" t="s">
        <v>7</v>
      </c>
    </row>
    <row r="3" ht="15.75" customHeight="1" spans="1:7">
      <c r="A3" s="76"/>
      <c r="B3" s="77" t="s">
        <v>9</v>
      </c>
      <c r="C3" s="109"/>
      <c r="D3" s="109"/>
      <c r="E3" s="109"/>
      <c r="F3" s="109"/>
      <c r="G3" s="109"/>
    </row>
    <row r="4" ht="27.75" customHeight="1" spans="1:7">
      <c r="A4" s="110">
        <v>1</v>
      </c>
      <c r="B4" s="111" t="s">
        <v>670</v>
      </c>
      <c r="C4" s="110">
        <v>2</v>
      </c>
      <c r="D4" s="110">
        <v>2</v>
      </c>
      <c r="E4" s="112">
        <v>3500</v>
      </c>
      <c r="F4" s="113">
        <f t="shared" ref="F4:F10" si="0">C4*D4*E4</f>
        <v>14000</v>
      </c>
      <c r="G4" s="111" t="s">
        <v>671</v>
      </c>
    </row>
    <row r="5" ht="27.75" customHeight="1" spans="1:7">
      <c r="A5" s="110">
        <v>2</v>
      </c>
      <c r="B5" s="111" t="s">
        <v>672</v>
      </c>
      <c r="C5" s="110">
        <v>16</v>
      </c>
      <c r="D5" s="110">
        <v>2</v>
      </c>
      <c r="E5" s="112">
        <v>3500</v>
      </c>
      <c r="F5" s="113">
        <f t="shared" si="0"/>
        <v>112000</v>
      </c>
      <c r="G5" s="111" t="s">
        <v>671</v>
      </c>
    </row>
    <row r="6" ht="27.75" customHeight="1" spans="1:7">
      <c r="A6" s="110">
        <v>3</v>
      </c>
      <c r="B6" s="111" t="s">
        <v>673</v>
      </c>
      <c r="C6" s="110">
        <v>16</v>
      </c>
      <c r="D6" s="110">
        <v>2</v>
      </c>
      <c r="E6" s="112">
        <v>1735</v>
      </c>
      <c r="F6" s="113">
        <f t="shared" si="0"/>
        <v>55520</v>
      </c>
      <c r="G6" s="111" t="s">
        <v>674</v>
      </c>
    </row>
    <row r="7" ht="27.75" customHeight="1" spans="1:7">
      <c r="A7" s="110">
        <v>4</v>
      </c>
      <c r="B7" s="111" t="s">
        <v>675</v>
      </c>
      <c r="C7" s="110">
        <v>198</v>
      </c>
      <c r="D7" s="110">
        <v>2</v>
      </c>
      <c r="E7" s="112">
        <v>1285</v>
      </c>
      <c r="F7" s="113">
        <f t="shared" si="0"/>
        <v>508860</v>
      </c>
      <c r="G7" s="111" t="s">
        <v>676</v>
      </c>
    </row>
    <row r="8" ht="27.75" customHeight="1" spans="1:7">
      <c r="A8" s="110">
        <v>5</v>
      </c>
      <c r="B8" s="111" t="s">
        <v>677</v>
      </c>
      <c r="C8" s="110">
        <v>197</v>
      </c>
      <c r="D8" s="110">
        <v>2</v>
      </c>
      <c r="E8" s="112">
        <v>445</v>
      </c>
      <c r="F8" s="113">
        <f t="shared" si="0"/>
        <v>175330</v>
      </c>
      <c r="G8" s="111" t="s">
        <v>678</v>
      </c>
    </row>
    <row r="9" ht="31.5" customHeight="1" spans="1:7">
      <c r="A9" s="110">
        <v>6</v>
      </c>
      <c r="B9" s="111" t="s">
        <v>679</v>
      </c>
      <c r="C9" s="110">
        <f>C6+C8</f>
        <v>213</v>
      </c>
      <c r="D9" s="110">
        <v>2</v>
      </c>
      <c r="E9" s="112">
        <v>30</v>
      </c>
      <c r="F9" s="113">
        <f t="shared" si="0"/>
        <v>12780</v>
      </c>
      <c r="G9" s="114"/>
    </row>
    <row r="10" ht="15.75" customHeight="1" spans="1:7">
      <c r="A10" s="110">
        <v>7</v>
      </c>
      <c r="B10" s="111" t="s">
        <v>680</v>
      </c>
      <c r="C10" s="110">
        <v>1</v>
      </c>
      <c r="D10" s="110">
        <v>1</v>
      </c>
      <c r="E10" s="112">
        <v>20000</v>
      </c>
      <c r="F10" s="113">
        <f t="shared" si="0"/>
        <v>20000</v>
      </c>
      <c r="G10" s="111" t="s">
        <v>681</v>
      </c>
    </row>
    <row r="11" ht="15.75" customHeight="1" spans="1:7">
      <c r="A11" s="115" t="s">
        <v>682</v>
      </c>
      <c r="B11" s="116"/>
      <c r="C11" s="116"/>
      <c r="D11" s="116"/>
      <c r="E11" s="116"/>
      <c r="F11" s="117">
        <f>SUM(F4:F10)*0.7</f>
        <v>628943</v>
      </c>
      <c r="G11" s="116"/>
    </row>
    <row r="12" ht="15.75" customHeight="1" spans="1:7">
      <c r="A12" s="109"/>
      <c r="B12" s="77" t="s">
        <v>538</v>
      </c>
      <c r="C12" s="109"/>
      <c r="D12" s="109"/>
      <c r="E12" s="109"/>
      <c r="F12" s="109"/>
      <c r="G12" s="109"/>
    </row>
    <row r="13" ht="15.75" customHeight="1" spans="1:7">
      <c r="A13" s="110">
        <v>1</v>
      </c>
      <c r="B13" s="118" t="s">
        <v>683</v>
      </c>
      <c r="C13" s="110">
        <v>1</v>
      </c>
      <c r="D13" s="110">
        <v>5</v>
      </c>
      <c r="E13" s="112">
        <v>30000</v>
      </c>
      <c r="F13" s="113">
        <f t="shared" ref="F13:F27" si="1">C13*D13*E13</f>
        <v>150000</v>
      </c>
      <c r="G13" s="111" t="s">
        <v>684</v>
      </c>
    </row>
    <row r="14" ht="15.75" customHeight="1" spans="1:7">
      <c r="A14" s="110">
        <v>2</v>
      </c>
      <c r="B14" s="119" t="s">
        <v>685</v>
      </c>
      <c r="C14" s="110">
        <v>1</v>
      </c>
      <c r="D14" s="110">
        <v>5</v>
      </c>
      <c r="E14" s="112">
        <v>20000</v>
      </c>
      <c r="F14" s="113">
        <f t="shared" si="1"/>
        <v>100000</v>
      </c>
      <c r="G14" s="114"/>
    </row>
    <row r="15" ht="15.75" customHeight="1" spans="1:7">
      <c r="A15" s="110">
        <v>3</v>
      </c>
      <c r="B15" s="118" t="s">
        <v>686</v>
      </c>
      <c r="C15" s="110">
        <v>15</v>
      </c>
      <c r="D15" s="110">
        <v>6</v>
      </c>
      <c r="E15" s="112">
        <v>3280</v>
      </c>
      <c r="F15" s="113">
        <f t="shared" si="1"/>
        <v>295200</v>
      </c>
      <c r="G15" s="111" t="s">
        <v>684</v>
      </c>
    </row>
    <row r="16" ht="15.75" customHeight="1" spans="1:7">
      <c r="A16" s="110">
        <v>4</v>
      </c>
      <c r="B16" s="120" t="s">
        <v>687</v>
      </c>
      <c r="C16" s="110">
        <v>17</v>
      </c>
      <c r="D16" s="110">
        <v>6</v>
      </c>
      <c r="E16" s="112">
        <v>3250</v>
      </c>
      <c r="F16" s="113">
        <f t="shared" si="1"/>
        <v>331500</v>
      </c>
      <c r="G16" s="114"/>
    </row>
    <row r="17" ht="15.75" customHeight="1" spans="1:7">
      <c r="A17" s="110">
        <v>5</v>
      </c>
      <c r="B17" s="119" t="s">
        <v>688</v>
      </c>
      <c r="C17" s="110">
        <v>1</v>
      </c>
      <c r="D17" s="110">
        <v>5</v>
      </c>
      <c r="E17" s="112">
        <v>1500</v>
      </c>
      <c r="F17" s="113">
        <f t="shared" si="1"/>
        <v>7500</v>
      </c>
      <c r="G17" s="114"/>
    </row>
    <row r="18" ht="15.75" customHeight="1" spans="1:7">
      <c r="A18" s="110">
        <v>6</v>
      </c>
      <c r="B18" s="118" t="s">
        <v>689</v>
      </c>
      <c r="C18" s="121">
        <v>25</v>
      </c>
      <c r="D18" s="110">
        <v>4</v>
      </c>
      <c r="E18" s="112">
        <v>1500</v>
      </c>
      <c r="F18" s="113">
        <f t="shared" si="1"/>
        <v>150000</v>
      </c>
      <c r="G18" s="114"/>
    </row>
    <row r="19" ht="15.75" customHeight="1" spans="1:7">
      <c r="A19" s="110">
        <v>7</v>
      </c>
      <c r="B19" s="118" t="s">
        <v>689</v>
      </c>
      <c r="C19" s="110">
        <v>15</v>
      </c>
      <c r="D19" s="110">
        <v>6</v>
      </c>
      <c r="E19" s="112">
        <v>1500</v>
      </c>
      <c r="F19" s="113">
        <f t="shared" si="1"/>
        <v>135000</v>
      </c>
      <c r="G19" s="114"/>
    </row>
    <row r="20" ht="15.75" customHeight="1" spans="1:7">
      <c r="A20" s="110">
        <v>8</v>
      </c>
      <c r="B20" s="120" t="s">
        <v>690</v>
      </c>
      <c r="C20" s="110">
        <v>44</v>
      </c>
      <c r="D20" s="110">
        <v>6</v>
      </c>
      <c r="E20" s="112">
        <v>1450</v>
      </c>
      <c r="F20" s="113">
        <f t="shared" si="1"/>
        <v>382800</v>
      </c>
      <c r="G20" s="114"/>
    </row>
    <row r="21" ht="15.75" customHeight="1" spans="1:7">
      <c r="A21" s="110">
        <v>9</v>
      </c>
      <c r="B21" s="120" t="s">
        <v>690</v>
      </c>
      <c r="C21" s="110">
        <v>137</v>
      </c>
      <c r="D21" s="110">
        <v>3</v>
      </c>
      <c r="E21" s="112">
        <v>1450</v>
      </c>
      <c r="F21" s="113">
        <f t="shared" si="1"/>
        <v>595950</v>
      </c>
      <c r="G21" s="114"/>
    </row>
    <row r="22" ht="15.75" customHeight="1" spans="1:7">
      <c r="A22" s="114"/>
      <c r="B22" s="120" t="s">
        <v>691</v>
      </c>
      <c r="C22" s="110">
        <v>17</v>
      </c>
      <c r="D22" s="110">
        <v>6</v>
      </c>
      <c r="E22" s="112">
        <v>1450</v>
      </c>
      <c r="F22" s="113">
        <f t="shared" si="1"/>
        <v>147900</v>
      </c>
      <c r="G22" s="114"/>
    </row>
    <row r="23" ht="15.75" customHeight="1" spans="1:7">
      <c r="A23" s="114"/>
      <c r="B23" s="120" t="s">
        <v>691</v>
      </c>
      <c r="C23" s="110">
        <v>100</v>
      </c>
      <c r="D23" s="110">
        <v>3</v>
      </c>
      <c r="E23" s="112">
        <v>1450</v>
      </c>
      <c r="F23" s="113">
        <f t="shared" si="1"/>
        <v>435000</v>
      </c>
      <c r="G23" s="114"/>
    </row>
    <row r="24" ht="15.75" customHeight="1" spans="1:7">
      <c r="A24" s="110">
        <v>10</v>
      </c>
      <c r="B24" s="122" t="s">
        <v>692</v>
      </c>
      <c r="C24" s="123">
        <v>10</v>
      </c>
      <c r="D24" s="123">
        <v>3</v>
      </c>
      <c r="E24" s="124">
        <v>850</v>
      </c>
      <c r="F24" s="125">
        <f t="shared" si="1"/>
        <v>25500</v>
      </c>
      <c r="G24" s="114"/>
    </row>
    <row r="25" ht="15.75" customHeight="1" spans="1:7">
      <c r="A25" s="110">
        <v>11</v>
      </c>
      <c r="B25" s="122" t="s">
        <v>692</v>
      </c>
      <c r="C25" s="123">
        <v>10</v>
      </c>
      <c r="D25" s="123">
        <v>4</v>
      </c>
      <c r="E25" s="124">
        <v>850</v>
      </c>
      <c r="F25" s="125">
        <f t="shared" si="1"/>
        <v>34000</v>
      </c>
      <c r="G25" s="114"/>
    </row>
    <row r="26" ht="15.75" customHeight="1" spans="1:7">
      <c r="A26" s="110">
        <v>12</v>
      </c>
      <c r="B26" s="122" t="s">
        <v>692</v>
      </c>
      <c r="C26" s="123">
        <v>35</v>
      </c>
      <c r="D26" s="123">
        <v>6</v>
      </c>
      <c r="E26" s="124">
        <v>850</v>
      </c>
      <c r="F26" s="125">
        <f t="shared" si="1"/>
        <v>178500</v>
      </c>
      <c r="G26" s="114"/>
    </row>
    <row r="27" ht="15.75" customHeight="1" spans="1:7">
      <c r="A27" s="110">
        <v>13</v>
      </c>
      <c r="B27" s="111" t="s">
        <v>693</v>
      </c>
      <c r="C27" s="110">
        <f>SUM(C13:C26)</f>
        <v>428</v>
      </c>
      <c r="D27" s="110">
        <v>0</v>
      </c>
      <c r="E27" s="112">
        <v>300</v>
      </c>
      <c r="F27" s="113">
        <f t="shared" si="1"/>
        <v>0</v>
      </c>
      <c r="G27" s="114"/>
    </row>
    <row r="28" ht="15.75" customHeight="1" spans="1:7">
      <c r="A28" s="115" t="s">
        <v>682</v>
      </c>
      <c r="B28" s="116"/>
      <c r="C28" s="116"/>
      <c r="D28" s="116"/>
      <c r="E28" s="116"/>
      <c r="F28" s="117">
        <f>SUM(F13:F27)</f>
        <v>2968850</v>
      </c>
      <c r="G28" s="116"/>
    </row>
    <row r="29" ht="15.75" customHeight="1" spans="1:7">
      <c r="A29" s="109"/>
      <c r="B29" s="77" t="s">
        <v>694</v>
      </c>
      <c r="C29" s="109"/>
      <c r="D29" s="109"/>
      <c r="E29" s="109"/>
      <c r="F29" s="109"/>
      <c r="G29" s="109"/>
    </row>
    <row r="30" ht="55.5" customHeight="1" spans="1:7">
      <c r="A30" s="110">
        <v>1</v>
      </c>
      <c r="B30" s="111" t="s">
        <v>695</v>
      </c>
      <c r="C30" s="110">
        <v>2</v>
      </c>
      <c r="D30" s="110">
        <v>6</v>
      </c>
      <c r="E30" s="112">
        <v>3800</v>
      </c>
      <c r="F30" s="113">
        <f t="shared" ref="F30:F42" si="2">C30*D30*E30</f>
        <v>45600</v>
      </c>
      <c r="G30" s="111" t="s">
        <v>696</v>
      </c>
    </row>
    <row r="31" ht="55.5" customHeight="1" spans="1:7">
      <c r="A31" s="110">
        <v>2</v>
      </c>
      <c r="B31" s="111" t="s">
        <v>697</v>
      </c>
      <c r="C31" s="110">
        <v>32</v>
      </c>
      <c r="D31" s="110">
        <v>7</v>
      </c>
      <c r="E31" s="112">
        <v>1500</v>
      </c>
      <c r="F31" s="113">
        <f t="shared" si="2"/>
        <v>336000</v>
      </c>
      <c r="G31" s="111" t="s">
        <v>698</v>
      </c>
    </row>
    <row r="32" ht="64.5" customHeight="1" spans="1:7">
      <c r="A32" s="110">
        <v>3</v>
      </c>
      <c r="B32" s="111" t="s">
        <v>699</v>
      </c>
      <c r="C32" s="126">
        <v>197.5</v>
      </c>
      <c r="D32" s="110">
        <v>2</v>
      </c>
      <c r="E32" s="112">
        <v>800</v>
      </c>
      <c r="F32" s="113">
        <f t="shared" si="2"/>
        <v>316000</v>
      </c>
      <c r="G32" s="114"/>
    </row>
    <row r="33" ht="15.75" customHeight="1" spans="1:7">
      <c r="A33" s="110">
        <v>4</v>
      </c>
      <c r="B33" s="127" t="s">
        <v>700</v>
      </c>
      <c r="C33" s="128">
        <v>2</v>
      </c>
      <c r="D33" s="129">
        <v>2</v>
      </c>
      <c r="E33" s="130">
        <v>1500</v>
      </c>
      <c r="F33" s="131">
        <f t="shared" si="2"/>
        <v>6000</v>
      </c>
      <c r="G33" s="114"/>
    </row>
    <row r="34" ht="15.75" customHeight="1" spans="1:7">
      <c r="A34" s="110">
        <v>5</v>
      </c>
      <c r="B34" s="111" t="s">
        <v>701</v>
      </c>
      <c r="C34" s="110">
        <v>1</v>
      </c>
      <c r="D34" s="110">
        <v>2</v>
      </c>
      <c r="E34" s="112">
        <v>1100</v>
      </c>
      <c r="F34" s="113">
        <f t="shared" si="2"/>
        <v>2200</v>
      </c>
      <c r="G34" s="114"/>
    </row>
    <row r="35" ht="84" customHeight="1" spans="1:7">
      <c r="A35" s="110">
        <v>6</v>
      </c>
      <c r="B35" s="111" t="s">
        <v>702</v>
      </c>
      <c r="C35" s="110">
        <v>7</v>
      </c>
      <c r="D35" s="110">
        <v>5</v>
      </c>
      <c r="E35" s="112">
        <v>2800</v>
      </c>
      <c r="F35" s="113">
        <f t="shared" si="2"/>
        <v>98000</v>
      </c>
      <c r="G35" s="111" t="s">
        <v>703</v>
      </c>
    </row>
    <row r="36" ht="42" customHeight="1" spans="1:7">
      <c r="A36" s="110">
        <v>7</v>
      </c>
      <c r="B36" s="111" t="s">
        <v>704</v>
      </c>
      <c r="C36" s="110">
        <v>12</v>
      </c>
      <c r="D36" s="110">
        <v>5</v>
      </c>
      <c r="E36" s="112">
        <v>1500</v>
      </c>
      <c r="F36" s="113">
        <f t="shared" si="2"/>
        <v>90000</v>
      </c>
      <c r="G36" s="111" t="s">
        <v>705</v>
      </c>
    </row>
    <row r="37" ht="42" customHeight="1" spans="1:7">
      <c r="A37" s="110">
        <v>8</v>
      </c>
      <c r="B37" s="111" t="s">
        <v>706</v>
      </c>
      <c r="C37" s="110">
        <v>7</v>
      </c>
      <c r="D37" s="110">
        <v>1</v>
      </c>
      <c r="E37" s="112">
        <v>2800</v>
      </c>
      <c r="F37" s="113">
        <f t="shared" si="2"/>
        <v>19600</v>
      </c>
      <c r="G37" s="111" t="s">
        <v>707</v>
      </c>
    </row>
    <row r="38" ht="42" customHeight="1" spans="1:7">
      <c r="A38" s="110">
        <v>9</v>
      </c>
      <c r="B38" s="111" t="s">
        <v>708</v>
      </c>
      <c r="C38" s="110">
        <v>14</v>
      </c>
      <c r="D38" s="110">
        <v>1</v>
      </c>
      <c r="E38" s="112">
        <v>1500</v>
      </c>
      <c r="F38" s="113">
        <f t="shared" si="2"/>
        <v>21000</v>
      </c>
      <c r="G38" s="111" t="s">
        <v>709</v>
      </c>
    </row>
    <row r="39" ht="15.75" customHeight="1" spans="1:7">
      <c r="A39" s="110">
        <v>10</v>
      </c>
      <c r="B39" s="111" t="s">
        <v>710</v>
      </c>
      <c r="C39" s="110">
        <v>6</v>
      </c>
      <c r="D39" s="110">
        <v>7</v>
      </c>
      <c r="E39" s="112">
        <v>1500</v>
      </c>
      <c r="F39" s="113">
        <f t="shared" si="2"/>
        <v>63000</v>
      </c>
      <c r="G39" s="114"/>
    </row>
    <row r="40" ht="27.75" customHeight="1" spans="1:7">
      <c r="A40" s="110">
        <v>11</v>
      </c>
      <c r="B40" s="111" t="s">
        <v>711</v>
      </c>
      <c r="C40" s="110">
        <v>1</v>
      </c>
      <c r="D40" s="110">
        <v>1</v>
      </c>
      <c r="E40" s="112">
        <v>10000</v>
      </c>
      <c r="F40" s="113">
        <f t="shared" si="2"/>
        <v>10000</v>
      </c>
      <c r="G40" s="111" t="s">
        <v>712</v>
      </c>
    </row>
    <row r="41" ht="22.5" customHeight="1" spans="1:7">
      <c r="A41" s="110">
        <v>12</v>
      </c>
      <c r="B41" s="111" t="s">
        <v>713</v>
      </c>
      <c r="C41" s="110">
        <v>100</v>
      </c>
      <c r="D41" s="110">
        <v>4</v>
      </c>
      <c r="E41" s="112">
        <v>200</v>
      </c>
      <c r="F41" s="113">
        <f t="shared" si="2"/>
        <v>80000</v>
      </c>
      <c r="G41" s="111" t="s">
        <v>681</v>
      </c>
    </row>
    <row r="42" ht="15.75" customHeight="1" spans="1:7">
      <c r="A42" s="110">
        <v>13</v>
      </c>
      <c r="B42" s="111" t="s">
        <v>714</v>
      </c>
      <c r="C42" s="110">
        <v>2</v>
      </c>
      <c r="D42" s="110">
        <v>2</v>
      </c>
      <c r="E42" s="112">
        <v>600</v>
      </c>
      <c r="F42" s="113">
        <f t="shared" si="2"/>
        <v>2400</v>
      </c>
      <c r="G42" s="111" t="s">
        <v>681</v>
      </c>
    </row>
    <row r="43" ht="15.75" customHeight="1" spans="1:7">
      <c r="A43" s="115" t="s">
        <v>682</v>
      </c>
      <c r="B43" s="116"/>
      <c r="C43" s="116"/>
      <c r="D43" s="116"/>
      <c r="E43" s="116"/>
      <c r="F43" s="117">
        <f>SUM(F30:F42)</f>
        <v>1089800</v>
      </c>
      <c r="G43" s="116"/>
    </row>
    <row r="44" ht="15.75" customHeight="1" spans="1:7">
      <c r="A44" s="109"/>
      <c r="B44" s="77" t="s">
        <v>18</v>
      </c>
      <c r="C44" s="109"/>
      <c r="D44" s="109"/>
      <c r="E44" s="109"/>
      <c r="F44" s="109"/>
      <c r="G44" s="109"/>
    </row>
    <row r="45" ht="15.75" customHeight="1" spans="1:7">
      <c r="A45" s="110">
        <v>1</v>
      </c>
      <c r="B45" s="111" t="s">
        <v>715</v>
      </c>
      <c r="C45" s="110">
        <v>2</v>
      </c>
      <c r="D45" s="110">
        <v>5</v>
      </c>
      <c r="E45" s="112">
        <v>400</v>
      </c>
      <c r="F45" s="113">
        <f t="shared" ref="F45:F56" si="3">C45*D45*E45</f>
        <v>4000</v>
      </c>
      <c r="G45" s="111" t="s">
        <v>716</v>
      </c>
    </row>
    <row r="46" ht="15.75" customHeight="1" spans="1:7">
      <c r="A46" s="110">
        <v>2</v>
      </c>
      <c r="B46" s="111" t="s">
        <v>717</v>
      </c>
      <c r="C46" s="110">
        <v>32</v>
      </c>
      <c r="D46" s="110">
        <v>6</v>
      </c>
      <c r="E46" s="112">
        <v>400</v>
      </c>
      <c r="F46" s="113">
        <f t="shared" si="3"/>
        <v>76800</v>
      </c>
      <c r="G46" s="111" t="s">
        <v>716</v>
      </c>
    </row>
    <row r="47" ht="15.75" customHeight="1" spans="1:7">
      <c r="A47" s="110">
        <v>3</v>
      </c>
      <c r="B47" s="111" t="s">
        <v>718</v>
      </c>
      <c r="C47" s="110">
        <v>237</v>
      </c>
      <c r="D47" s="110">
        <v>3</v>
      </c>
      <c r="E47" s="112">
        <v>400</v>
      </c>
      <c r="F47" s="113">
        <f t="shared" si="3"/>
        <v>284400</v>
      </c>
      <c r="G47" s="111" t="s">
        <v>716</v>
      </c>
    </row>
    <row r="48" ht="15.75" customHeight="1" spans="1:7">
      <c r="A48" s="110">
        <v>4</v>
      </c>
      <c r="B48" s="111" t="s">
        <v>718</v>
      </c>
      <c r="C48" s="110">
        <v>25</v>
      </c>
      <c r="D48" s="110">
        <v>4</v>
      </c>
      <c r="E48" s="112">
        <v>400</v>
      </c>
      <c r="F48" s="113">
        <f t="shared" si="3"/>
        <v>40000</v>
      </c>
      <c r="G48" s="111" t="s">
        <v>716</v>
      </c>
    </row>
    <row r="49" ht="15.75" customHeight="1" spans="1:7">
      <c r="A49" s="110">
        <v>5</v>
      </c>
      <c r="B49" s="111" t="s">
        <v>718</v>
      </c>
      <c r="C49" s="110">
        <v>2</v>
      </c>
      <c r="D49" s="110">
        <v>5</v>
      </c>
      <c r="E49" s="112">
        <v>400</v>
      </c>
      <c r="F49" s="113">
        <f t="shared" si="3"/>
        <v>4000</v>
      </c>
      <c r="G49" s="111" t="s">
        <v>716</v>
      </c>
    </row>
    <row r="50" ht="15.75" customHeight="1" spans="1:7">
      <c r="A50" s="110">
        <v>6</v>
      </c>
      <c r="B50" s="111" t="s">
        <v>718</v>
      </c>
      <c r="C50" s="110">
        <v>76</v>
      </c>
      <c r="D50" s="110">
        <v>6</v>
      </c>
      <c r="E50" s="112">
        <v>400</v>
      </c>
      <c r="F50" s="113">
        <f t="shared" si="3"/>
        <v>182400</v>
      </c>
      <c r="G50" s="111" t="s">
        <v>716</v>
      </c>
    </row>
    <row r="51" ht="15.75" customHeight="1" spans="1:7">
      <c r="A51" s="110">
        <v>7</v>
      </c>
      <c r="B51" s="83" t="s">
        <v>719</v>
      </c>
      <c r="C51" s="123">
        <v>10</v>
      </c>
      <c r="D51" s="123">
        <v>3</v>
      </c>
      <c r="E51" s="124">
        <v>300</v>
      </c>
      <c r="F51" s="125">
        <f t="shared" si="3"/>
        <v>9000</v>
      </c>
      <c r="G51" s="111" t="s">
        <v>716</v>
      </c>
    </row>
    <row r="52" ht="15.75" customHeight="1" spans="1:7">
      <c r="A52" s="110">
        <v>8</v>
      </c>
      <c r="B52" s="83" t="s">
        <v>719</v>
      </c>
      <c r="C52" s="123">
        <v>10</v>
      </c>
      <c r="D52" s="123">
        <v>4</v>
      </c>
      <c r="E52" s="124">
        <v>300</v>
      </c>
      <c r="F52" s="125">
        <f t="shared" si="3"/>
        <v>12000</v>
      </c>
      <c r="G52" s="111" t="s">
        <v>716</v>
      </c>
    </row>
    <row r="53" ht="15.75" customHeight="1" spans="1:7">
      <c r="A53" s="110">
        <v>9</v>
      </c>
      <c r="B53" s="83" t="s">
        <v>719</v>
      </c>
      <c r="C53" s="123">
        <v>35</v>
      </c>
      <c r="D53" s="123">
        <v>6</v>
      </c>
      <c r="E53" s="124">
        <v>300</v>
      </c>
      <c r="F53" s="125">
        <f t="shared" si="3"/>
        <v>63000</v>
      </c>
      <c r="G53" s="111" t="s">
        <v>716</v>
      </c>
    </row>
    <row r="54" ht="15.75" customHeight="1" spans="1:7">
      <c r="A54" s="110">
        <v>10</v>
      </c>
      <c r="B54" s="111" t="s">
        <v>720</v>
      </c>
      <c r="C54" s="110">
        <v>215</v>
      </c>
      <c r="D54" s="110">
        <v>1</v>
      </c>
      <c r="E54" s="112">
        <v>200</v>
      </c>
      <c r="F54" s="113">
        <f t="shared" si="3"/>
        <v>43000</v>
      </c>
      <c r="G54" s="111" t="s">
        <v>721</v>
      </c>
    </row>
    <row r="55" ht="15.75" customHeight="1" spans="1:7">
      <c r="A55" s="110">
        <v>11</v>
      </c>
      <c r="B55" s="111" t="s">
        <v>722</v>
      </c>
      <c r="C55" s="110">
        <v>215</v>
      </c>
      <c r="D55" s="110">
        <v>1</v>
      </c>
      <c r="E55" s="112">
        <v>200</v>
      </c>
      <c r="F55" s="113">
        <f t="shared" si="3"/>
        <v>43000</v>
      </c>
      <c r="G55" s="111" t="s">
        <v>723</v>
      </c>
    </row>
    <row r="56" ht="15.75" customHeight="1" spans="1:7">
      <c r="A56" s="110">
        <v>12</v>
      </c>
      <c r="B56" s="111" t="s">
        <v>724</v>
      </c>
      <c r="C56" s="110">
        <v>400</v>
      </c>
      <c r="D56" s="110">
        <v>2</v>
      </c>
      <c r="E56" s="112">
        <v>100</v>
      </c>
      <c r="F56" s="113">
        <f t="shared" si="3"/>
        <v>80000</v>
      </c>
      <c r="G56" s="114"/>
    </row>
    <row r="57" ht="15.75" customHeight="1" spans="1:7">
      <c r="A57" s="115" t="s">
        <v>682</v>
      </c>
      <c r="B57" s="116"/>
      <c r="C57" s="116"/>
      <c r="D57" s="116"/>
      <c r="E57" s="116"/>
      <c r="F57" s="117">
        <f>SUM(F45:F56)</f>
        <v>841600</v>
      </c>
      <c r="G57" s="116"/>
    </row>
    <row r="58" ht="15.75" customHeight="1" spans="1:7">
      <c r="A58" s="109"/>
      <c r="B58" s="77" t="s">
        <v>725</v>
      </c>
      <c r="C58" s="109"/>
      <c r="D58" s="109"/>
      <c r="E58" s="109"/>
      <c r="F58" s="109"/>
      <c r="G58" s="109"/>
    </row>
    <row r="59" ht="15.75" customHeight="1" spans="1:7">
      <c r="A59" s="110">
        <v>1</v>
      </c>
      <c r="B59" s="111" t="s">
        <v>726</v>
      </c>
      <c r="C59" s="110">
        <v>284</v>
      </c>
      <c r="D59" s="110">
        <v>1</v>
      </c>
      <c r="E59" s="112">
        <v>50</v>
      </c>
      <c r="F59" s="113">
        <f>C59*D59*E59</f>
        <v>14200</v>
      </c>
      <c r="G59" s="111" t="s">
        <v>727</v>
      </c>
    </row>
    <row r="60" ht="42" customHeight="1" spans="1:7">
      <c r="A60" s="110">
        <v>2</v>
      </c>
      <c r="B60" s="111" t="s">
        <v>728</v>
      </c>
      <c r="C60" s="110">
        <v>2</v>
      </c>
      <c r="D60" s="110">
        <v>6</v>
      </c>
      <c r="E60" s="112">
        <v>2500</v>
      </c>
      <c r="F60" s="113">
        <f>C60*D60*E60</f>
        <v>30000</v>
      </c>
      <c r="G60" s="111" t="s">
        <v>729</v>
      </c>
    </row>
    <row r="61" ht="15.75" customHeight="1" spans="1:7">
      <c r="A61" s="110">
        <v>3</v>
      </c>
      <c r="B61" s="111" t="s">
        <v>730</v>
      </c>
      <c r="C61" s="110">
        <v>2</v>
      </c>
      <c r="D61" s="110">
        <v>6</v>
      </c>
      <c r="E61" s="112">
        <v>1000</v>
      </c>
      <c r="F61" s="113">
        <f>C61*D61*E61</f>
        <v>12000</v>
      </c>
      <c r="G61" s="114"/>
    </row>
    <row r="62" ht="15.75" customHeight="1" spans="1:7">
      <c r="A62" s="110">
        <v>4</v>
      </c>
      <c r="B62" s="111" t="s">
        <v>731</v>
      </c>
      <c r="C62" s="110">
        <v>429</v>
      </c>
      <c r="D62" s="110">
        <v>6</v>
      </c>
      <c r="E62" s="112">
        <v>4</v>
      </c>
      <c r="F62" s="113">
        <f>C62*D62*E62</f>
        <v>10296</v>
      </c>
      <c r="G62" s="111" t="s">
        <v>732</v>
      </c>
    </row>
    <row r="63" ht="15.75" customHeight="1" spans="1:7">
      <c r="A63" s="110">
        <v>5</v>
      </c>
      <c r="B63" s="111" t="s">
        <v>733</v>
      </c>
      <c r="C63" s="110">
        <v>2</v>
      </c>
      <c r="D63" s="110">
        <v>6</v>
      </c>
      <c r="E63" s="112">
        <v>5000</v>
      </c>
      <c r="F63" s="113">
        <f>C63*D63*E63</f>
        <v>60000</v>
      </c>
      <c r="G63" s="114"/>
    </row>
    <row r="64" ht="15.75" customHeight="1" spans="1:7">
      <c r="A64" s="115" t="s">
        <v>682</v>
      </c>
      <c r="B64" s="116"/>
      <c r="C64" s="116"/>
      <c r="D64" s="116"/>
      <c r="E64" s="116"/>
      <c r="F64" s="117">
        <f>SUM(F59:F63)</f>
        <v>126496</v>
      </c>
      <c r="G64" s="116"/>
    </row>
    <row r="65" ht="15.75" customHeight="1" spans="1:7">
      <c r="A65" s="109"/>
      <c r="B65" s="77" t="s">
        <v>734</v>
      </c>
      <c r="C65" s="109"/>
      <c r="D65" s="109"/>
      <c r="E65" s="109"/>
      <c r="F65" s="109"/>
      <c r="G65" s="109"/>
    </row>
    <row r="66" ht="15.75" customHeight="1" spans="1:7">
      <c r="A66" s="110">
        <v>1</v>
      </c>
      <c r="B66" s="111" t="s">
        <v>735</v>
      </c>
      <c r="C66" s="110">
        <v>3</v>
      </c>
      <c r="D66" s="110">
        <v>25</v>
      </c>
      <c r="E66" s="112">
        <v>800</v>
      </c>
      <c r="F66" s="113">
        <f t="shared" ref="F66:F74" si="4">C66*D66*E66</f>
        <v>60000</v>
      </c>
      <c r="G66" s="114"/>
    </row>
    <row r="67" ht="27.75" customHeight="1" spans="1:7">
      <c r="A67" s="110">
        <v>2</v>
      </c>
      <c r="B67" s="111" t="s">
        <v>736</v>
      </c>
      <c r="C67" s="110">
        <v>23</v>
      </c>
      <c r="D67" s="110">
        <v>15</v>
      </c>
      <c r="E67" s="112">
        <v>800</v>
      </c>
      <c r="F67" s="113">
        <f t="shared" si="4"/>
        <v>276000</v>
      </c>
      <c r="G67" s="114"/>
    </row>
    <row r="68" ht="27.75" customHeight="1" spans="1:7">
      <c r="A68" s="110">
        <v>3</v>
      </c>
      <c r="B68" s="111" t="s">
        <v>737</v>
      </c>
      <c r="C68" s="110">
        <v>26</v>
      </c>
      <c r="D68" s="110">
        <v>10</v>
      </c>
      <c r="E68" s="112">
        <v>800</v>
      </c>
      <c r="F68" s="113">
        <f t="shared" si="4"/>
        <v>208000</v>
      </c>
      <c r="G68" s="111" t="s">
        <v>738</v>
      </c>
    </row>
    <row r="69" ht="27.75" customHeight="1" spans="1:7">
      <c r="A69" s="110">
        <v>4</v>
      </c>
      <c r="B69" s="111" t="s">
        <v>739</v>
      </c>
      <c r="C69" s="110">
        <v>10</v>
      </c>
      <c r="D69" s="110">
        <v>12</v>
      </c>
      <c r="E69" s="112">
        <v>600</v>
      </c>
      <c r="F69" s="113">
        <f t="shared" si="4"/>
        <v>72000</v>
      </c>
      <c r="G69" s="111" t="s">
        <v>740</v>
      </c>
    </row>
    <row r="70" ht="15.75" customHeight="1" spans="1:7">
      <c r="A70" s="110">
        <v>5</v>
      </c>
      <c r="B70" s="111" t="s">
        <v>741</v>
      </c>
      <c r="C70" s="110">
        <v>26</v>
      </c>
      <c r="D70" s="110">
        <v>2</v>
      </c>
      <c r="E70" s="112">
        <v>1000</v>
      </c>
      <c r="F70" s="113">
        <f t="shared" si="4"/>
        <v>52000</v>
      </c>
      <c r="G70" s="111" t="s">
        <v>742</v>
      </c>
    </row>
    <row r="71" ht="15.75" customHeight="1" spans="1:7">
      <c r="A71" s="110">
        <v>6</v>
      </c>
      <c r="B71" s="111" t="s">
        <v>743</v>
      </c>
      <c r="C71" s="110">
        <v>14</v>
      </c>
      <c r="D71" s="110">
        <v>9</v>
      </c>
      <c r="E71" s="112">
        <v>500</v>
      </c>
      <c r="F71" s="113">
        <f t="shared" si="4"/>
        <v>63000</v>
      </c>
      <c r="G71" s="111" t="s">
        <v>744</v>
      </c>
    </row>
    <row r="72" ht="27.75" customHeight="1" spans="1:7">
      <c r="A72" s="110">
        <v>7</v>
      </c>
      <c r="B72" s="111" t="s">
        <v>745</v>
      </c>
      <c r="C72" s="110">
        <v>26</v>
      </c>
      <c r="D72" s="110">
        <v>10</v>
      </c>
      <c r="E72" s="112">
        <v>60</v>
      </c>
      <c r="F72" s="113">
        <f t="shared" si="4"/>
        <v>15600</v>
      </c>
      <c r="G72" s="111" t="s">
        <v>746</v>
      </c>
    </row>
    <row r="73" ht="15.75" customHeight="1" spans="1:7">
      <c r="A73" s="110">
        <v>8</v>
      </c>
      <c r="B73" s="111" t="s">
        <v>747</v>
      </c>
      <c r="C73" s="110">
        <v>26</v>
      </c>
      <c r="D73" s="110">
        <v>10</v>
      </c>
      <c r="E73" s="112">
        <v>80</v>
      </c>
      <c r="F73" s="113">
        <f t="shared" si="4"/>
        <v>20800</v>
      </c>
      <c r="G73" s="111" t="s">
        <v>742</v>
      </c>
    </row>
    <row r="74" ht="15.75" customHeight="1" spans="1:7">
      <c r="A74" s="110">
        <v>9</v>
      </c>
      <c r="B74" s="111" t="s">
        <v>748</v>
      </c>
      <c r="C74" s="110">
        <v>26</v>
      </c>
      <c r="D74" s="110">
        <v>10</v>
      </c>
      <c r="E74" s="112">
        <v>100</v>
      </c>
      <c r="F74" s="113">
        <f t="shared" si="4"/>
        <v>26000</v>
      </c>
      <c r="G74" s="111" t="s">
        <v>742</v>
      </c>
    </row>
    <row r="75" ht="15.75" customHeight="1" spans="1:7">
      <c r="A75" s="115" t="s">
        <v>682</v>
      </c>
      <c r="B75" s="116"/>
      <c r="C75" s="116"/>
      <c r="D75" s="116"/>
      <c r="E75" s="116"/>
      <c r="F75" s="117">
        <f>SUM(F66:F74)</f>
        <v>793400</v>
      </c>
      <c r="G75" s="116"/>
    </row>
    <row r="76" ht="15.75" customHeight="1" spans="1:7">
      <c r="A76" s="109"/>
      <c r="B76" s="77" t="s">
        <v>749</v>
      </c>
      <c r="C76" s="109"/>
      <c r="D76" s="109"/>
      <c r="E76" s="109"/>
      <c r="F76" s="109"/>
      <c r="G76" s="109"/>
    </row>
    <row r="77" ht="27.75" customHeight="1" spans="1:7">
      <c r="A77" s="110">
        <v>1</v>
      </c>
      <c r="B77" s="111" t="s">
        <v>750</v>
      </c>
      <c r="C77" s="110">
        <v>2</v>
      </c>
      <c r="D77" s="110">
        <v>10</v>
      </c>
      <c r="E77" s="112">
        <v>800</v>
      </c>
      <c r="F77" s="113">
        <f t="shared" ref="F77:F96" si="5">C77*D77*E77</f>
        <v>16000</v>
      </c>
      <c r="G77" s="111" t="s">
        <v>751</v>
      </c>
    </row>
    <row r="78" ht="84" customHeight="1" spans="1:7">
      <c r="A78" s="110">
        <v>8</v>
      </c>
      <c r="B78" s="111" t="s">
        <v>752</v>
      </c>
      <c r="C78" s="110">
        <v>81</v>
      </c>
      <c r="D78" s="110">
        <v>1</v>
      </c>
      <c r="E78" s="112">
        <v>600</v>
      </c>
      <c r="F78" s="113">
        <f t="shared" si="5"/>
        <v>48600</v>
      </c>
      <c r="G78" s="111" t="s">
        <v>753</v>
      </c>
    </row>
    <row r="79" ht="69.75" customHeight="1" spans="1:7">
      <c r="A79" s="110">
        <v>9</v>
      </c>
      <c r="B79" s="111" t="s">
        <v>754</v>
      </c>
      <c r="C79" s="110">
        <v>30</v>
      </c>
      <c r="D79" s="110">
        <v>1</v>
      </c>
      <c r="E79" s="112">
        <v>1000</v>
      </c>
      <c r="F79" s="113">
        <f t="shared" si="5"/>
        <v>30000</v>
      </c>
      <c r="G79" s="111" t="s">
        <v>755</v>
      </c>
    </row>
    <row r="80" ht="69.75" customHeight="1" spans="1:7">
      <c r="A80" s="110">
        <v>10</v>
      </c>
      <c r="B80" s="111" t="s">
        <v>756</v>
      </c>
      <c r="C80" s="110">
        <v>52</v>
      </c>
      <c r="D80" s="110">
        <v>1</v>
      </c>
      <c r="E80" s="112">
        <v>800</v>
      </c>
      <c r="F80" s="113">
        <f t="shared" si="5"/>
        <v>41600</v>
      </c>
      <c r="G80" s="111" t="s">
        <v>757</v>
      </c>
    </row>
    <row r="81" ht="69.75" customHeight="1" spans="1:7">
      <c r="A81" s="110">
        <v>11</v>
      </c>
      <c r="B81" s="111" t="s">
        <v>758</v>
      </c>
      <c r="C81" s="110">
        <v>11</v>
      </c>
      <c r="D81" s="110">
        <v>1</v>
      </c>
      <c r="E81" s="112">
        <v>3000</v>
      </c>
      <c r="F81" s="113">
        <f t="shared" si="5"/>
        <v>33000</v>
      </c>
      <c r="G81" s="111" t="s">
        <v>759</v>
      </c>
    </row>
    <row r="82" ht="84" customHeight="1" spans="1:7">
      <c r="A82" s="110">
        <v>12</v>
      </c>
      <c r="B82" s="111" t="s">
        <v>760</v>
      </c>
      <c r="C82" s="110">
        <v>63</v>
      </c>
      <c r="D82" s="110">
        <v>1</v>
      </c>
      <c r="E82" s="112">
        <v>600</v>
      </c>
      <c r="F82" s="113">
        <f t="shared" si="5"/>
        <v>37800</v>
      </c>
      <c r="G82" s="111" t="s">
        <v>761</v>
      </c>
    </row>
    <row r="83" ht="69.75" customHeight="1" spans="1:7">
      <c r="A83" s="110">
        <v>13</v>
      </c>
      <c r="B83" s="111" t="s">
        <v>762</v>
      </c>
      <c r="C83" s="110">
        <v>22</v>
      </c>
      <c r="D83" s="132">
        <v>1</v>
      </c>
      <c r="E83" s="112">
        <v>1000</v>
      </c>
      <c r="F83" s="113">
        <f t="shared" si="5"/>
        <v>22000</v>
      </c>
      <c r="G83" s="111" t="s">
        <v>755</v>
      </c>
    </row>
    <row r="84" ht="69.75" customHeight="1" spans="1:7">
      <c r="A84" s="110">
        <v>14</v>
      </c>
      <c r="B84" s="111" t="s">
        <v>763</v>
      </c>
      <c r="C84" s="110">
        <v>30</v>
      </c>
      <c r="D84" s="132">
        <v>1</v>
      </c>
      <c r="E84" s="112">
        <v>800</v>
      </c>
      <c r="F84" s="113">
        <f t="shared" si="5"/>
        <v>24000</v>
      </c>
      <c r="G84" s="111" t="s">
        <v>757</v>
      </c>
    </row>
    <row r="85" ht="69.75" customHeight="1" spans="1:7">
      <c r="A85" s="110">
        <v>15</v>
      </c>
      <c r="B85" s="111" t="s">
        <v>764</v>
      </c>
      <c r="C85" s="110">
        <v>7</v>
      </c>
      <c r="D85" s="110">
        <v>1</v>
      </c>
      <c r="E85" s="112">
        <v>3000</v>
      </c>
      <c r="F85" s="113">
        <f t="shared" si="5"/>
        <v>21000</v>
      </c>
      <c r="G85" s="111" t="s">
        <v>759</v>
      </c>
    </row>
    <row r="86" ht="55.5" customHeight="1" spans="1:7">
      <c r="A86" s="110">
        <v>16</v>
      </c>
      <c r="B86" s="111" t="s">
        <v>765</v>
      </c>
      <c r="C86" s="110">
        <v>116</v>
      </c>
      <c r="D86" s="110">
        <v>1</v>
      </c>
      <c r="E86" s="112">
        <v>600</v>
      </c>
      <c r="F86" s="113">
        <f t="shared" si="5"/>
        <v>69600</v>
      </c>
      <c r="G86" s="111" t="s">
        <v>766</v>
      </c>
    </row>
    <row r="87" ht="55.5" customHeight="1" spans="1:7">
      <c r="A87" s="110">
        <v>17</v>
      </c>
      <c r="B87" s="111" t="s">
        <v>767</v>
      </c>
      <c r="C87" s="110">
        <v>142</v>
      </c>
      <c r="D87" s="110">
        <v>1</v>
      </c>
      <c r="E87" s="112">
        <v>600</v>
      </c>
      <c r="F87" s="113">
        <f t="shared" si="5"/>
        <v>85200</v>
      </c>
      <c r="G87" s="111" t="s">
        <v>766</v>
      </c>
    </row>
    <row r="88" ht="69.75" customHeight="1" spans="1:7">
      <c r="A88" s="110">
        <v>18</v>
      </c>
      <c r="B88" s="111" t="s">
        <v>768</v>
      </c>
      <c r="C88" s="110">
        <v>58</v>
      </c>
      <c r="D88" s="110">
        <v>1</v>
      </c>
      <c r="E88" s="112">
        <v>1000</v>
      </c>
      <c r="F88" s="113">
        <f t="shared" si="5"/>
        <v>58000</v>
      </c>
      <c r="G88" s="111" t="s">
        <v>755</v>
      </c>
    </row>
    <row r="89" ht="69.75" customHeight="1" spans="1:7">
      <c r="A89" s="110">
        <v>19</v>
      </c>
      <c r="B89" s="111" t="s">
        <v>769</v>
      </c>
      <c r="C89" s="110">
        <v>92</v>
      </c>
      <c r="D89" s="110">
        <v>1</v>
      </c>
      <c r="E89" s="112">
        <v>800</v>
      </c>
      <c r="F89" s="113">
        <f t="shared" si="5"/>
        <v>73600</v>
      </c>
      <c r="G89" s="111" t="s">
        <v>757</v>
      </c>
    </row>
    <row r="90" ht="69.75" customHeight="1" spans="1:7">
      <c r="A90" s="110">
        <v>20</v>
      </c>
      <c r="B90" s="111" t="s">
        <v>770</v>
      </c>
      <c r="C90" s="110">
        <v>21</v>
      </c>
      <c r="D90" s="110">
        <v>1</v>
      </c>
      <c r="E90" s="112">
        <v>3000</v>
      </c>
      <c r="F90" s="113">
        <f t="shared" si="5"/>
        <v>63000</v>
      </c>
      <c r="G90" s="111" t="s">
        <v>759</v>
      </c>
    </row>
    <row r="91" ht="55.5" customHeight="1" spans="1:7">
      <c r="A91" s="110">
        <v>21</v>
      </c>
      <c r="B91" s="111" t="s">
        <v>771</v>
      </c>
      <c r="C91" s="110">
        <v>73</v>
      </c>
      <c r="D91" s="110">
        <v>1</v>
      </c>
      <c r="E91" s="112">
        <v>600</v>
      </c>
      <c r="F91" s="113">
        <f t="shared" si="5"/>
        <v>43800</v>
      </c>
      <c r="G91" s="111" t="s">
        <v>766</v>
      </c>
    </row>
    <row r="92" ht="15.75" customHeight="1" spans="1:7">
      <c r="A92" s="110">
        <v>23</v>
      </c>
      <c r="B92" s="111" t="s">
        <v>772</v>
      </c>
      <c r="C92" s="110">
        <v>140</v>
      </c>
      <c r="D92" s="110">
        <v>8</v>
      </c>
      <c r="E92" s="112">
        <v>60</v>
      </c>
      <c r="F92" s="113">
        <f t="shared" si="5"/>
        <v>67200</v>
      </c>
      <c r="G92" s="114"/>
    </row>
    <row r="93" ht="15.75" customHeight="1" spans="1:7">
      <c r="A93" s="110">
        <v>24</v>
      </c>
      <c r="B93" s="111" t="s">
        <v>773</v>
      </c>
      <c r="C93" s="110">
        <v>140</v>
      </c>
      <c r="D93" s="110">
        <v>8</v>
      </c>
      <c r="E93" s="112">
        <v>80</v>
      </c>
      <c r="F93" s="113">
        <f t="shared" si="5"/>
        <v>89600</v>
      </c>
      <c r="G93" s="114"/>
    </row>
    <row r="94" ht="15.75" customHeight="1" spans="1:7">
      <c r="A94" s="110">
        <v>25</v>
      </c>
      <c r="B94" s="111" t="s">
        <v>774</v>
      </c>
      <c r="C94" s="110">
        <v>175</v>
      </c>
      <c r="D94" s="110">
        <v>8</v>
      </c>
      <c r="E94" s="112">
        <v>4</v>
      </c>
      <c r="F94" s="113">
        <f t="shared" si="5"/>
        <v>5600</v>
      </c>
      <c r="G94" s="114"/>
    </row>
    <row r="95" ht="15.75" customHeight="1" spans="1:7">
      <c r="A95" s="110">
        <v>26</v>
      </c>
      <c r="B95" s="111" t="s">
        <v>775</v>
      </c>
      <c r="C95" s="110">
        <v>80</v>
      </c>
      <c r="D95" s="110">
        <v>1</v>
      </c>
      <c r="E95" s="112">
        <v>300</v>
      </c>
      <c r="F95" s="113">
        <f t="shared" si="5"/>
        <v>24000</v>
      </c>
      <c r="G95" s="114"/>
    </row>
    <row r="96" ht="15.75" customHeight="1" spans="1:7">
      <c r="A96" s="110">
        <v>27</v>
      </c>
      <c r="B96" s="111" t="s">
        <v>776</v>
      </c>
      <c r="C96" s="110">
        <v>80</v>
      </c>
      <c r="D96" s="110">
        <v>6</v>
      </c>
      <c r="E96" s="112">
        <v>80</v>
      </c>
      <c r="F96" s="113">
        <f t="shared" si="5"/>
        <v>38400</v>
      </c>
      <c r="G96" s="114"/>
    </row>
    <row r="97" ht="15.75" customHeight="1" spans="1:7">
      <c r="A97" s="115" t="s">
        <v>682</v>
      </c>
      <c r="B97" s="116"/>
      <c r="C97" s="116"/>
      <c r="D97" s="116"/>
      <c r="E97" s="116"/>
      <c r="F97" s="117">
        <f>SUM(F77:F96)</f>
        <v>892000</v>
      </c>
      <c r="G97" s="116"/>
    </row>
    <row r="98" ht="15.75" customHeight="1" spans="1:7">
      <c r="A98" s="109"/>
      <c r="B98" s="77" t="s">
        <v>777</v>
      </c>
      <c r="C98" s="109"/>
      <c r="D98" s="109"/>
      <c r="E98" s="109"/>
      <c r="F98" s="109"/>
      <c r="G98" s="109"/>
    </row>
    <row r="99" ht="15.75" customHeight="1" spans="1:7">
      <c r="A99" s="110">
        <v>1</v>
      </c>
      <c r="B99" s="111" t="s">
        <v>596</v>
      </c>
      <c r="C99" s="110">
        <v>18</v>
      </c>
      <c r="D99" s="110">
        <v>1</v>
      </c>
      <c r="E99" s="112">
        <v>80</v>
      </c>
      <c r="F99" s="113">
        <f t="shared" ref="F99:F129" si="6">C99*D99*E99</f>
        <v>1440</v>
      </c>
      <c r="G99" s="114"/>
    </row>
    <row r="100" ht="15.75" customHeight="1" spans="1:7">
      <c r="A100" s="110">
        <v>2</v>
      </c>
      <c r="B100" s="111" t="s">
        <v>597</v>
      </c>
      <c r="C100" s="110">
        <v>284</v>
      </c>
      <c r="D100" s="110">
        <v>1</v>
      </c>
      <c r="E100" s="112">
        <v>150</v>
      </c>
      <c r="F100" s="113">
        <f t="shared" si="6"/>
        <v>42600</v>
      </c>
      <c r="G100" s="114"/>
    </row>
    <row r="101" ht="15.75" customHeight="1" spans="1:7">
      <c r="A101" s="110">
        <v>3</v>
      </c>
      <c r="B101" s="111" t="s">
        <v>598</v>
      </c>
      <c r="C101" s="110">
        <v>1</v>
      </c>
      <c r="D101" s="110">
        <v>1</v>
      </c>
      <c r="E101" s="112">
        <v>2000</v>
      </c>
      <c r="F101" s="113">
        <f t="shared" si="6"/>
        <v>2000</v>
      </c>
      <c r="G101" s="111" t="s">
        <v>778</v>
      </c>
    </row>
    <row r="102" ht="15.75" customHeight="1" spans="1:7">
      <c r="A102" s="110">
        <v>4</v>
      </c>
      <c r="B102" s="111" t="s">
        <v>599</v>
      </c>
      <c r="C102" s="110">
        <v>76</v>
      </c>
      <c r="D102" s="110">
        <v>1</v>
      </c>
      <c r="E102" s="112">
        <v>30</v>
      </c>
      <c r="F102" s="113">
        <f t="shared" si="6"/>
        <v>2280</v>
      </c>
      <c r="G102" s="114"/>
    </row>
    <row r="103" ht="27.75" customHeight="1" spans="1:7">
      <c r="A103" s="110">
        <v>5</v>
      </c>
      <c r="B103" s="111" t="s">
        <v>779</v>
      </c>
      <c r="C103" s="110">
        <v>2</v>
      </c>
      <c r="D103" s="110">
        <v>6</v>
      </c>
      <c r="E103" s="112">
        <v>200</v>
      </c>
      <c r="F103" s="113">
        <f t="shared" si="6"/>
        <v>2400</v>
      </c>
      <c r="G103" s="111" t="s">
        <v>780</v>
      </c>
    </row>
    <row r="104" ht="15.75" customHeight="1" spans="1:7">
      <c r="A104" s="110">
        <v>6</v>
      </c>
      <c r="B104" s="111" t="s">
        <v>781</v>
      </c>
      <c r="C104" s="110">
        <v>2</v>
      </c>
      <c r="D104" s="110">
        <v>1</v>
      </c>
      <c r="E104" s="112">
        <v>3000</v>
      </c>
      <c r="F104" s="113">
        <f t="shared" si="6"/>
        <v>6000</v>
      </c>
      <c r="G104" s="114"/>
    </row>
    <row r="105" ht="27.75" customHeight="1" spans="1:7">
      <c r="A105" s="110">
        <v>7</v>
      </c>
      <c r="B105" s="111" t="s">
        <v>782</v>
      </c>
      <c r="C105" s="110">
        <v>32</v>
      </c>
      <c r="D105" s="110">
        <v>8.5</v>
      </c>
      <c r="E105" s="112">
        <v>100</v>
      </c>
      <c r="F105" s="113">
        <f t="shared" si="6"/>
        <v>27200</v>
      </c>
      <c r="G105" s="111" t="s">
        <v>780</v>
      </c>
    </row>
    <row r="106" ht="15.75" customHeight="1" spans="1:7">
      <c r="A106" s="110">
        <v>8</v>
      </c>
      <c r="B106" s="111" t="s">
        <v>783</v>
      </c>
      <c r="C106" s="110">
        <v>32</v>
      </c>
      <c r="D106" s="110">
        <v>1</v>
      </c>
      <c r="E106" s="112">
        <v>500</v>
      </c>
      <c r="F106" s="113">
        <f t="shared" si="6"/>
        <v>16000</v>
      </c>
      <c r="G106" s="114"/>
    </row>
    <row r="107" ht="27.75" customHeight="1" spans="1:7">
      <c r="A107" s="110">
        <v>9</v>
      </c>
      <c r="B107" s="111" t="s">
        <v>784</v>
      </c>
      <c r="C107" s="110">
        <v>40</v>
      </c>
      <c r="D107" s="110">
        <v>1</v>
      </c>
      <c r="E107" s="112">
        <v>100</v>
      </c>
      <c r="F107" s="113">
        <f t="shared" si="6"/>
        <v>4000</v>
      </c>
      <c r="G107" s="111" t="s">
        <v>785</v>
      </c>
    </row>
    <row r="108" ht="15.75" customHeight="1" spans="1:7">
      <c r="A108" s="110">
        <v>10</v>
      </c>
      <c r="B108" s="111" t="s">
        <v>786</v>
      </c>
      <c r="C108" s="110">
        <v>15</v>
      </c>
      <c r="D108" s="110">
        <v>1</v>
      </c>
      <c r="E108" s="112">
        <v>100</v>
      </c>
      <c r="F108" s="113">
        <f t="shared" si="6"/>
        <v>1500</v>
      </c>
      <c r="G108" s="111" t="s">
        <v>787</v>
      </c>
    </row>
    <row r="109" ht="15.75" customHeight="1" spans="1:7">
      <c r="A109" s="110">
        <v>11</v>
      </c>
      <c r="B109" s="111" t="s">
        <v>788</v>
      </c>
      <c r="C109" s="110">
        <v>40</v>
      </c>
      <c r="D109" s="110">
        <v>1</v>
      </c>
      <c r="E109" s="112">
        <v>500</v>
      </c>
      <c r="F109" s="113">
        <f t="shared" si="6"/>
        <v>20000</v>
      </c>
      <c r="G109" s="114"/>
    </row>
    <row r="110" ht="15.75" customHeight="1" spans="1:7">
      <c r="A110" s="110">
        <v>12</v>
      </c>
      <c r="B110" s="111" t="s">
        <v>789</v>
      </c>
      <c r="C110" s="110">
        <v>10</v>
      </c>
      <c r="D110" s="110">
        <v>1</v>
      </c>
      <c r="E110" s="112">
        <v>1500</v>
      </c>
      <c r="F110" s="113">
        <f t="shared" si="6"/>
        <v>15000</v>
      </c>
      <c r="G110" s="114"/>
    </row>
    <row r="111" ht="27.75" customHeight="1" spans="1:7">
      <c r="A111" s="110">
        <v>13</v>
      </c>
      <c r="B111" s="111" t="s">
        <v>607</v>
      </c>
      <c r="C111" s="110">
        <v>10</v>
      </c>
      <c r="D111" s="110">
        <v>2</v>
      </c>
      <c r="E111" s="112">
        <v>600</v>
      </c>
      <c r="F111" s="113">
        <f t="shared" si="6"/>
        <v>12000</v>
      </c>
      <c r="G111" s="111" t="s">
        <v>790</v>
      </c>
    </row>
    <row r="112" ht="27.75" customHeight="1" spans="1:7">
      <c r="A112" s="110">
        <v>14</v>
      </c>
      <c r="B112" s="111" t="s">
        <v>608</v>
      </c>
      <c r="C112" s="110">
        <v>8</v>
      </c>
      <c r="D112" s="110">
        <v>2</v>
      </c>
      <c r="E112" s="112">
        <v>800</v>
      </c>
      <c r="F112" s="113">
        <f t="shared" si="6"/>
        <v>12800</v>
      </c>
      <c r="G112" s="111" t="s">
        <v>791</v>
      </c>
    </row>
    <row r="113" ht="42" customHeight="1" spans="1:7">
      <c r="A113" s="110">
        <v>15</v>
      </c>
      <c r="B113" s="111" t="s">
        <v>609</v>
      </c>
      <c r="C113" s="110">
        <v>5</v>
      </c>
      <c r="D113" s="110">
        <v>2</v>
      </c>
      <c r="E113" s="112">
        <v>30</v>
      </c>
      <c r="F113" s="113">
        <f t="shared" si="6"/>
        <v>300</v>
      </c>
      <c r="G113" s="111" t="s">
        <v>792</v>
      </c>
    </row>
    <row r="114" ht="27.75" customHeight="1" spans="1:7">
      <c r="A114" s="110">
        <v>16</v>
      </c>
      <c r="B114" s="111" t="s">
        <v>610</v>
      </c>
      <c r="C114" s="110">
        <v>1</v>
      </c>
      <c r="D114" s="110">
        <v>2</v>
      </c>
      <c r="E114" s="112">
        <v>1000</v>
      </c>
      <c r="F114" s="113">
        <f t="shared" si="6"/>
        <v>2000</v>
      </c>
      <c r="G114" s="111" t="s">
        <v>793</v>
      </c>
    </row>
    <row r="115" ht="27.75" customHeight="1" spans="1:7">
      <c r="A115" s="110">
        <v>17</v>
      </c>
      <c r="B115" s="111" t="s">
        <v>611</v>
      </c>
      <c r="C115" s="110">
        <v>429</v>
      </c>
      <c r="D115" s="110">
        <v>14</v>
      </c>
      <c r="E115" s="112">
        <v>5</v>
      </c>
      <c r="F115" s="113">
        <f t="shared" si="6"/>
        <v>30030</v>
      </c>
      <c r="G115" s="111" t="s">
        <v>794</v>
      </c>
    </row>
    <row r="116" ht="15.75" customHeight="1" spans="1:7">
      <c r="A116" s="110">
        <v>18</v>
      </c>
      <c r="B116" s="111" t="s">
        <v>612</v>
      </c>
      <c r="C116" s="110">
        <v>429</v>
      </c>
      <c r="D116" s="110">
        <v>1</v>
      </c>
      <c r="E116" s="112">
        <v>10</v>
      </c>
      <c r="F116" s="113">
        <f t="shared" si="6"/>
        <v>4290</v>
      </c>
      <c r="G116" s="114"/>
    </row>
    <row r="117" ht="15.75" customHeight="1" spans="1:7">
      <c r="A117" s="110">
        <v>19</v>
      </c>
      <c r="B117" s="111" t="s">
        <v>613</v>
      </c>
      <c r="C117" s="110">
        <v>429</v>
      </c>
      <c r="D117" s="110">
        <v>1</v>
      </c>
      <c r="E117" s="112">
        <v>10</v>
      </c>
      <c r="F117" s="113">
        <f t="shared" si="6"/>
        <v>4290</v>
      </c>
      <c r="G117" s="114"/>
    </row>
    <row r="118" ht="15.75" customHeight="1" spans="1:7">
      <c r="A118" s="110">
        <v>20</v>
      </c>
      <c r="B118" s="111" t="s">
        <v>614</v>
      </c>
      <c r="C118" s="110">
        <v>284</v>
      </c>
      <c r="D118" s="110">
        <v>1</v>
      </c>
      <c r="E118" s="112">
        <v>10</v>
      </c>
      <c r="F118" s="113">
        <f t="shared" si="6"/>
        <v>2840</v>
      </c>
      <c r="G118" s="114"/>
    </row>
    <row r="119" ht="15.75" customHeight="1" spans="1:7">
      <c r="A119" s="110">
        <v>21</v>
      </c>
      <c r="B119" s="111" t="s">
        <v>615</v>
      </c>
      <c r="C119" s="110">
        <v>429</v>
      </c>
      <c r="D119" s="110">
        <v>1</v>
      </c>
      <c r="E119" s="112">
        <v>20</v>
      </c>
      <c r="F119" s="113">
        <f t="shared" si="6"/>
        <v>8580</v>
      </c>
      <c r="G119" s="114"/>
    </row>
    <row r="120" ht="15.75" customHeight="1" spans="1:7">
      <c r="A120" s="110">
        <v>22</v>
      </c>
      <c r="B120" s="111" t="s">
        <v>616</v>
      </c>
      <c r="C120" s="110">
        <v>284</v>
      </c>
      <c r="D120" s="110">
        <v>1</v>
      </c>
      <c r="E120" s="112">
        <v>10</v>
      </c>
      <c r="F120" s="113">
        <f t="shared" si="6"/>
        <v>2840</v>
      </c>
      <c r="G120" s="114"/>
    </row>
    <row r="121" ht="15.75" customHeight="1" spans="1:7">
      <c r="A121" s="110">
        <v>23</v>
      </c>
      <c r="B121" s="111" t="s">
        <v>617</v>
      </c>
      <c r="C121" s="110">
        <v>284</v>
      </c>
      <c r="D121" s="110">
        <v>1</v>
      </c>
      <c r="E121" s="112">
        <v>300</v>
      </c>
      <c r="F121" s="113">
        <f t="shared" si="6"/>
        <v>85200</v>
      </c>
      <c r="G121" s="114"/>
    </row>
    <row r="122" ht="15.75" customHeight="1" spans="1:7">
      <c r="A122" s="110">
        <v>24</v>
      </c>
      <c r="B122" s="111" t="s">
        <v>618</v>
      </c>
      <c r="C122" s="110">
        <v>284</v>
      </c>
      <c r="D122" s="110">
        <v>1</v>
      </c>
      <c r="E122" s="112">
        <v>100</v>
      </c>
      <c r="F122" s="113">
        <f t="shared" si="6"/>
        <v>28400</v>
      </c>
      <c r="G122" s="114"/>
    </row>
    <row r="123" ht="15.75" customHeight="1" spans="1:7">
      <c r="A123" s="110">
        <v>25</v>
      </c>
      <c r="B123" s="111" t="s">
        <v>619</v>
      </c>
      <c r="C123" s="110">
        <v>284</v>
      </c>
      <c r="D123" s="110">
        <v>1</v>
      </c>
      <c r="E123" s="112">
        <v>150</v>
      </c>
      <c r="F123" s="113">
        <f t="shared" si="6"/>
        <v>42600</v>
      </c>
      <c r="G123" s="114"/>
    </row>
    <row r="124" ht="15.75" customHeight="1" spans="1:7">
      <c r="A124" s="110">
        <v>26</v>
      </c>
      <c r="B124" s="111" t="s">
        <v>620</v>
      </c>
      <c r="C124" s="110">
        <v>0</v>
      </c>
      <c r="D124" s="110">
        <v>1</v>
      </c>
      <c r="E124" s="112">
        <v>5000</v>
      </c>
      <c r="F124" s="113">
        <f t="shared" si="6"/>
        <v>0</v>
      </c>
      <c r="G124" s="114"/>
    </row>
    <row r="125" ht="27.75" customHeight="1" spans="1:7">
      <c r="A125" s="110">
        <v>27</v>
      </c>
      <c r="B125" s="111" t="s">
        <v>621</v>
      </c>
      <c r="C125" s="110">
        <v>1000</v>
      </c>
      <c r="D125" s="110">
        <v>5</v>
      </c>
      <c r="E125" s="112">
        <v>5</v>
      </c>
      <c r="F125" s="113">
        <f t="shared" si="6"/>
        <v>25000</v>
      </c>
      <c r="G125" s="111" t="s">
        <v>795</v>
      </c>
    </row>
    <row r="126" ht="15.75" customHeight="1" spans="1:7">
      <c r="A126" s="110">
        <v>28</v>
      </c>
      <c r="B126" s="111" t="s">
        <v>622</v>
      </c>
      <c r="C126" s="110">
        <v>200</v>
      </c>
      <c r="D126" s="110">
        <v>1</v>
      </c>
      <c r="E126" s="112">
        <v>150</v>
      </c>
      <c r="F126" s="113">
        <f t="shared" si="6"/>
        <v>30000</v>
      </c>
      <c r="G126" s="111" t="s">
        <v>796</v>
      </c>
    </row>
    <row r="127" ht="15.75" customHeight="1" spans="1:7">
      <c r="A127" s="110">
        <v>29</v>
      </c>
      <c r="B127" s="111" t="s">
        <v>623</v>
      </c>
      <c r="C127" s="110">
        <v>4</v>
      </c>
      <c r="D127" s="110">
        <v>1</v>
      </c>
      <c r="E127" s="112">
        <v>600</v>
      </c>
      <c r="F127" s="113">
        <f t="shared" si="6"/>
        <v>2400</v>
      </c>
      <c r="G127" s="111" t="s">
        <v>797</v>
      </c>
    </row>
    <row r="128" ht="15.75" customHeight="1" spans="1:7">
      <c r="A128" s="110">
        <v>30</v>
      </c>
      <c r="B128" s="111" t="s">
        <v>624</v>
      </c>
      <c r="C128" s="110">
        <v>1</v>
      </c>
      <c r="D128" s="110">
        <v>1</v>
      </c>
      <c r="E128" s="112">
        <v>10000</v>
      </c>
      <c r="F128" s="113">
        <f t="shared" si="6"/>
        <v>10000</v>
      </c>
      <c r="G128" s="114"/>
    </row>
    <row r="129" ht="15.75" customHeight="1" spans="1:7">
      <c r="A129" s="110">
        <v>31</v>
      </c>
      <c r="B129" s="111" t="s">
        <v>625</v>
      </c>
      <c r="C129" s="110">
        <v>1</v>
      </c>
      <c r="D129" s="110">
        <v>1</v>
      </c>
      <c r="E129" s="112">
        <v>5000</v>
      </c>
      <c r="F129" s="113">
        <f t="shared" si="6"/>
        <v>5000</v>
      </c>
      <c r="G129" s="114"/>
    </row>
    <row r="130" ht="15.75" customHeight="1" spans="1:7">
      <c r="A130" s="115" t="s">
        <v>682</v>
      </c>
      <c r="B130" s="116"/>
      <c r="C130" s="116"/>
      <c r="D130" s="116"/>
      <c r="E130" s="116"/>
      <c r="F130" s="117">
        <f>SUM(F99:F129)</f>
        <v>448990</v>
      </c>
      <c r="G130" s="116"/>
    </row>
    <row r="131" ht="15.75" customHeight="1" spans="1:7">
      <c r="A131" s="109"/>
      <c r="B131" s="77" t="s">
        <v>798</v>
      </c>
      <c r="C131" s="109"/>
      <c r="D131" s="109"/>
      <c r="E131" s="109"/>
      <c r="F131" s="109"/>
      <c r="G131" s="109"/>
    </row>
    <row r="132" ht="15.75" customHeight="1" spans="1:7">
      <c r="A132" s="110">
        <v>1</v>
      </c>
      <c r="B132" s="111" t="s">
        <v>627</v>
      </c>
      <c r="C132" s="110">
        <v>20</v>
      </c>
      <c r="D132" s="110">
        <v>1</v>
      </c>
      <c r="E132" s="112">
        <v>800</v>
      </c>
      <c r="F132" s="113">
        <f t="shared" ref="F132:F138" si="7">C132*D132*E132</f>
        <v>16000</v>
      </c>
      <c r="G132" s="114"/>
    </row>
    <row r="133" ht="15.75" customHeight="1" spans="1:7">
      <c r="A133" s="110">
        <v>3</v>
      </c>
      <c r="B133" s="111" t="s">
        <v>628</v>
      </c>
      <c r="C133" s="110">
        <v>1</v>
      </c>
      <c r="D133" s="110">
        <v>1</v>
      </c>
      <c r="E133" s="112">
        <v>38000</v>
      </c>
      <c r="F133" s="113">
        <f t="shared" si="7"/>
        <v>38000</v>
      </c>
      <c r="G133" s="114"/>
    </row>
    <row r="134" ht="15.75" customHeight="1" spans="1:7">
      <c r="A134" s="110">
        <v>4</v>
      </c>
      <c r="B134" s="111" t="s">
        <v>629</v>
      </c>
      <c r="C134" s="110">
        <v>1</v>
      </c>
      <c r="D134" s="110">
        <v>1</v>
      </c>
      <c r="E134" s="112">
        <v>26000</v>
      </c>
      <c r="F134" s="113">
        <f t="shared" si="7"/>
        <v>26000</v>
      </c>
      <c r="G134" s="114"/>
    </row>
    <row r="135" ht="15.75" customHeight="1" spans="1:7">
      <c r="A135" s="110">
        <v>6</v>
      </c>
      <c r="B135" s="111" t="s">
        <v>630</v>
      </c>
      <c r="C135" s="110">
        <v>1</v>
      </c>
      <c r="D135" s="110">
        <v>1</v>
      </c>
      <c r="E135" s="112">
        <v>20000</v>
      </c>
      <c r="F135" s="113">
        <f t="shared" si="7"/>
        <v>20000</v>
      </c>
      <c r="G135" s="114"/>
    </row>
    <row r="136" ht="15.75" customHeight="1" spans="1:7">
      <c r="A136" s="110">
        <v>7</v>
      </c>
      <c r="B136" s="111" t="s">
        <v>631</v>
      </c>
      <c r="C136" s="110">
        <v>1</v>
      </c>
      <c r="D136" s="110">
        <v>1</v>
      </c>
      <c r="E136" s="112">
        <v>26000</v>
      </c>
      <c r="F136" s="113">
        <f t="shared" si="7"/>
        <v>26000</v>
      </c>
      <c r="G136" s="111" t="s">
        <v>799</v>
      </c>
    </row>
    <row r="137" ht="15.75" customHeight="1" spans="1:7">
      <c r="A137" s="110">
        <v>8</v>
      </c>
      <c r="B137" s="111" t="s">
        <v>632</v>
      </c>
      <c r="C137" s="110">
        <v>1</v>
      </c>
      <c r="D137" s="110">
        <v>1</v>
      </c>
      <c r="E137" s="112">
        <v>20000</v>
      </c>
      <c r="F137" s="113">
        <f t="shared" si="7"/>
        <v>20000</v>
      </c>
      <c r="G137" s="111" t="s">
        <v>800</v>
      </c>
    </row>
    <row r="138" ht="15.75" customHeight="1" spans="1:7">
      <c r="A138" s="110">
        <v>11</v>
      </c>
      <c r="B138" s="111" t="s">
        <v>633</v>
      </c>
      <c r="C138" s="110">
        <v>1</v>
      </c>
      <c r="D138" s="110">
        <v>1</v>
      </c>
      <c r="E138" s="112">
        <v>24000</v>
      </c>
      <c r="F138" s="113">
        <f t="shared" si="7"/>
        <v>24000</v>
      </c>
      <c r="G138" s="114"/>
    </row>
    <row r="139" ht="15.75" customHeight="1" spans="1:7">
      <c r="A139" s="115" t="s">
        <v>682</v>
      </c>
      <c r="B139" s="116"/>
      <c r="C139" s="116"/>
      <c r="D139" s="116"/>
      <c r="E139" s="116"/>
      <c r="F139" s="117">
        <f>SUM(F132:F138)</f>
        <v>170000</v>
      </c>
      <c r="G139" s="116"/>
    </row>
    <row r="140" ht="15.75" customHeight="1" spans="1:7">
      <c r="A140" s="109"/>
      <c r="B140" s="77" t="s">
        <v>543</v>
      </c>
      <c r="C140" s="109"/>
      <c r="D140" s="109"/>
      <c r="E140" s="109"/>
      <c r="F140" s="109"/>
      <c r="G140" s="109"/>
    </row>
    <row r="141" ht="15.75" customHeight="1" spans="1:7">
      <c r="A141" s="110">
        <v>1</v>
      </c>
      <c r="B141" s="111" t="s">
        <v>801</v>
      </c>
      <c r="C141" s="110">
        <v>2</v>
      </c>
      <c r="D141" s="110">
        <v>10</v>
      </c>
      <c r="E141" s="112">
        <v>5000</v>
      </c>
      <c r="F141" s="113">
        <f t="shared" ref="F141:F146" si="8">C141*D141*E141</f>
        <v>100000</v>
      </c>
      <c r="G141" s="111" t="s">
        <v>802</v>
      </c>
    </row>
    <row r="142" ht="15.75" customHeight="1" spans="1:7">
      <c r="A142" s="110">
        <v>2</v>
      </c>
      <c r="B142" s="111" t="s">
        <v>803</v>
      </c>
      <c r="C142" s="110">
        <v>1</v>
      </c>
      <c r="D142" s="110">
        <v>1</v>
      </c>
      <c r="E142" s="112">
        <v>5000</v>
      </c>
      <c r="F142" s="113">
        <f t="shared" si="8"/>
        <v>5000</v>
      </c>
      <c r="G142" s="111" t="s">
        <v>802</v>
      </c>
    </row>
    <row r="143" ht="15.75" customHeight="1" spans="1:7">
      <c r="A143" s="110">
        <v>3</v>
      </c>
      <c r="B143" s="111" t="s">
        <v>626</v>
      </c>
      <c r="C143" s="110">
        <v>1</v>
      </c>
      <c r="D143" s="110">
        <v>1</v>
      </c>
      <c r="E143" s="112">
        <v>30000</v>
      </c>
      <c r="F143" s="113">
        <f t="shared" si="8"/>
        <v>30000</v>
      </c>
      <c r="G143" s="114"/>
    </row>
    <row r="144" ht="15.75" customHeight="1" spans="1:7">
      <c r="A144" s="110">
        <v>4</v>
      </c>
      <c r="B144" s="111" t="s">
        <v>188</v>
      </c>
      <c r="C144" s="110">
        <v>1</v>
      </c>
      <c r="D144" s="110">
        <v>1</v>
      </c>
      <c r="E144" s="112">
        <v>25000</v>
      </c>
      <c r="F144" s="113">
        <f t="shared" si="8"/>
        <v>25000</v>
      </c>
      <c r="G144" s="114"/>
    </row>
    <row r="145" ht="15.75" customHeight="1" spans="1:7">
      <c r="A145" s="110">
        <v>5</v>
      </c>
      <c r="B145" s="111" t="s">
        <v>804</v>
      </c>
      <c r="C145" s="110">
        <v>1</v>
      </c>
      <c r="D145" s="110">
        <v>1</v>
      </c>
      <c r="E145" s="112">
        <v>2000</v>
      </c>
      <c r="F145" s="113">
        <f t="shared" si="8"/>
        <v>2000</v>
      </c>
      <c r="G145" s="114"/>
    </row>
    <row r="146" ht="15.75" customHeight="1" spans="1:7">
      <c r="A146" s="110">
        <v>6</v>
      </c>
      <c r="B146" s="111" t="s">
        <v>805</v>
      </c>
      <c r="C146" s="110">
        <v>1</v>
      </c>
      <c r="D146" s="110">
        <v>1</v>
      </c>
      <c r="E146" s="112">
        <v>2000</v>
      </c>
      <c r="F146" s="113">
        <f t="shared" si="8"/>
        <v>2000</v>
      </c>
      <c r="G146" s="111" t="s">
        <v>802</v>
      </c>
    </row>
    <row r="147" ht="15.75" customHeight="1" spans="1:7">
      <c r="A147" s="115" t="s">
        <v>682</v>
      </c>
      <c r="B147" s="116"/>
      <c r="C147" s="116"/>
      <c r="D147" s="116"/>
      <c r="E147" s="116"/>
      <c r="F147" s="117">
        <f>SUM(F141:F146)</f>
        <v>164000</v>
      </c>
      <c r="G147" s="116"/>
    </row>
    <row r="148" ht="15.75" customHeight="1" spans="1:7">
      <c r="A148" s="109"/>
      <c r="B148" s="77" t="s">
        <v>806</v>
      </c>
      <c r="C148" s="109"/>
      <c r="D148" s="109"/>
      <c r="E148" s="109"/>
      <c r="F148" s="109"/>
      <c r="G148" s="109"/>
    </row>
    <row r="149" ht="15.75" customHeight="1" spans="1:7">
      <c r="A149" s="110">
        <v>1</v>
      </c>
      <c r="B149" s="111" t="s">
        <v>807</v>
      </c>
      <c r="C149" s="110">
        <v>1</v>
      </c>
      <c r="D149" s="110">
        <v>1</v>
      </c>
      <c r="E149" s="112">
        <v>10000</v>
      </c>
      <c r="F149" s="113">
        <f>C149*D149*E149</f>
        <v>10000</v>
      </c>
      <c r="G149" s="114"/>
    </row>
    <row r="150" ht="15.75" customHeight="1" spans="1:7">
      <c r="A150" s="110">
        <v>2</v>
      </c>
      <c r="B150" s="111" t="s">
        <v>808</v>
      </c>
      <c r="C150" s="110">
        <v>1</v>
      </c>
      <c r="D150" s="110">
        <v>1</v>
      </c>
      <c r="E150" s="112">
        <v>10000</v>
      </c>
      <c r="F150" s="113">
        <f>C150*D150*E150</f>
        <v>10000</v>
      </c>
      <c r="G150" s="114"/>
    </row>
    <row r="151" ht="15.75" customHeight="1" spans="1:7">
      <c r="A151" s="115" t="s">
        <v>682</v>
      </c>
      <c r="B151" s="116"/>
      <c r="C151" s="116"/>
      <c r="D151" s="116"/>
      <c r="E151" s="116"/>
      <c r="F151" s="117">
        <f>SUM(F149:F150)</f>
        <v>20000</v>
      </c>
      <c r="G151" s="116"/>
    </row>
    <row r="152" ht="15.75" customHeight="1" spans="1:7">
      <c r="A152" s="98" t="s">
        <v>809</v>
      </c>
      <c r="B152" s="99"/>
      <c r="C152" s="99"/>
      <c r="D152" s="99"/>
      <c r="E152" s="99"/>
      <c r="F152" s="133">
        <f>SUM(F151,F147,F130,F97,F75,F64,F57,F43,F28,F11,F139)</f>
        <v>8144079</v>
      </c>
      <c r="G152" s="134"/>
    </row>
    <row r="153" ht="15.75" customHeight="1" spans="1:7">
      <c r="A153" s="102"/>
      <c r="B153" s="102"/>
      <c r="C153" s="102"/>
      <c r="D153" s="102"/>
      <c r="E153" s="103" t="s">
        <v>810</v>
      </c>
      <c r="F153" s="135">
        <f>F152*4%</f>
        <v>325763.16</v>
      </c>
      <c r="G153" s="114"/>
    </row>
    <row r="154" ht="15.75" customHeight="1" spans="1:7">
      <c r="A154" s="114"/>
      <c r="B154" s="114"/>
      <c r="C154" s="114"/>
      <c r="D154" s="114"/>
      <c r="E154" s="103" t="s">
        <v>811</v>
      </c>
      <c r="F154" s="135">
        <f>(F152+F153)*6%</f>
        <v>508190.5296</v>
      </c>
      <c r="G154" s="114"/>
    </row>
    <row r="155" ht="15.75" customHeight="1" spans="1:7">
      <c r="A155" s="105"/>
      <c r="B155" s="94"/>
      <c r="C155" s="94"/>
      <c r="D155" s="94"/>
      <c r="E155" s="103" t="s">
        <v>636</v>
      </c>
      <c r="F155" s="107">
        <f>SUM(F152:F154)</f>
        <v>8978032.6896</v>
      </c>
      <c r="G155" s="108"/>
    </row>
    <row r="156" ht="15.75" customHeight="1" spans="2:7">
      <c r="B156" s="46"/>
      <c r="E156" s="46"/>
      <c r="G156" s="46"/>
    </row>
    <row r="157" ht="15.75" customHeight="1" spans="2:7">
      <c r="B157" s="46"/>
      <c r="E157" s="46"/>
      <c r="G157" s="46"/>
    </row>
    <row r="158" ht="15.75" customHeight="1" spans="2:7">
      <c r="B158" s="46"/>
      <c r="E158" s="46"/>
      <c r="G158" s="46"/>
    </row>
    <row r="159" ht="15.75" customHeight="1" spans="2:7">
      <c r="B159" s="46"/>
      <c r="E159" s="46"/>
      <c r="G159" s="46"/>
    </row>
    <row r="160" ht="15.75" customHeight="1" spans="2:7">
      <c r="B160" s="46"/>
      <c r="E160" s="46"/>
      <c r="G160" s="46"/>
    </row>
    <row r="161" ht="15" spans="2:7">
      <c r="B161" s="46"/>
      <c r="E161" s="46"/>
      <c r="G161" s="46"/>
    </row>
    <row r="162" ht="15" spans="2:7">
      <c r="B162" s="46"/>
      <c r="E162" s="46"/>
      <c r="G162" s="46"/>
    </row>
    <row r="163" ht="15" spans="2:7">
      <c r="B163" s="46"/>
      <c r="E163" s="46"/>
      <c r="G163" s="46"/>
    </row>
    <row r="164" ht="15" spans="2:7">
      <c r="B164" s="46"/>
      <c r="E164" s="46"/>
      <c r="G164" s="46"/>
    </row>
    <row r="165" ht="15" spans="2:7">
      <c r="B165" s="46"/>
      <c r="E165" s="46"/>
      <c r="G165" s="46"/>
    </row>
    <row r="166" ht="15" spans="2:7">
      <c r="B166" s="46"/>
      <c r="E166" s="46"/>
      <c r="G166" s="46"/>
    </row>
    <row r="167" ht="15" spans="2:7">
      <c r="B167" s="46"/>
      <c r="E167" s="46"/>
      <c r="G167" s="46"/>
    </row>
    <row r="168" ht="15" spans="2:7">
      <c r="B168" s="46"/>
      <c r="E168" s="46"/>
      <c r="G168" s="46"/>
    </row>
    <row r="169" ht="15" spans="2:7">
      <c r="B169" s="46"/>
      <c r="E169" s="46"/>
      <c r="G169" s="46"/>
    </row>
    <row r="170" ht="15" spans="2:7">
      <c r="B170" s="46"/>
      <c r="E170" s="46"/>
      <c r="G170" s="46"/>
    </row>
    <row r="171" ht="15" spans="2:7">
      <c r="B171" s="46"/>
      <c r="E171" s="46"/>
      <c r="G171" s="46"/>
    </row>
    <row r="172" ht="15" spans="2:7">
      <c r="B172" s="46"/>
      <c r="E172" s="46"/>
      <c r="G172" s="46"/>
    </row>
    <row r="173" ht="15" spans="2:7">
      <c r="B173" s="46"/>
      <c r="E173" s="46"/>
      <c r="G173" s="46"/>
    </row>
    <row r="174" ht="15" spans="2:7">
      <c r="B174" s="46"/>
      <c r="E174" s="46"/>
      <c r="G174" s="46"/>
    </row>
    <row r="175" ht="15" spans="2:7">
      <c r="B175" s="46"/>
      <c r="E175" s="46"/>
      <c r="G175" s="46"/>
    </row>
    <row r="176" ht="15" spans="2:7">
      <c r="B176" s="46"/>
      <c r="E176" s="46"/>
      <c r="G176" s="46"/>
    </row>
    <row r="177" ht="15" spans="2:7">
      <c r="B177" s="46"/>
      <c r="E177" s="46"/>
      <c r="G177" s="46"/>
    </row>
    <row r="178" ht="15" spans="2:7">
      <c r="B178" s="46"/>
      <c r="E178" s="46"/>
      <c r="G178" s="46"/>
    </row>
    <row r="179" ht="15" spans="2:7">
      <c r="B179" s="46"/>
      <c r="E179" s="46"/>
      <c r="G179" s="46"/>
    </row>
    <row r="180" ht="15" spans="2:7">
      <c r="B180" s="46"/>
      <c r="E180" s="46"/>
      <c r="G180" s="46"/>
    </row>
    <row r="181" ht="15" spans="2:7">
      <c r="B181" s="46"/>
      <c r="E181" s="46"/>
      <c r="G181" s="46"/>
    </row>
    <row r="182" ht="15" spans="2:7">
      <c r="B182" s="46"/>
      <c r="E182" s="46"/>
      <c r="G182" s="46"/>
    </row>
    <row r="183" ht="15" spans="2:7">
      <c r="B183" s="46"/>
      <c r="E183" s="46"/>
      <c r="G183" s="46"/>
    </row>
    <row r="184" ht="15" spans="2:7">
      <c r="B184" s="46"/>
      <c r="E184" s="46"/>
      <c r="G184" s="46"/>
    </row>
    <row r="185" ht="15" spans="2:7">
      <c r="B185" s="46"/>
      <c r="E185" s="46"/>
      <c r="G185" s="46"/>
    </row>
    <row r="186" ht="15" spans="2:7">
      <c r="B186" s="46"/>
      <c r="E186" s="46"/>
      <c r="G186" s="46"/>
    </row>
    <row r="187" ht="15" spans="2:7">
      <c r="B187" s="46"/>
      <c r="E187" s="46"/>
      <c r="G187" s="46"/>
    </row>
    <row r="188" ht="15" spans="2:7">
      <c r="B188" s="46"/>
      <c r="E188" s="46"/>
      <c r="G188" s="46"/>
    </row>
    <row r="189" ht="15" spans="2:7">
      <c r="B189" s="46"/>
      <c r="E189" s="46"/>
      <c r="G189" s="46"/>
    </row>
    <row r="190" ht="15" spans="2:7">
      <c r="B190" s="46"/>
      <c r="E190" s="46"/>
      <c r="G190" s="46"/>
    </row>
    <row r="191" ht="15" spans="2:7">
      <c r="B191" s="46"/>
      <c r="E191" s="46"/>
      <c r="G191" s="46"/>
    </row>
    <row r="192" ht="15" spans="2:7">
      <c r="B192" s="46"/>
      <c r="E192" s="46"/>
      <c r="G192" s="46"/>
    </row>
    <row r="193" ht="15" spans="2:7">
      <c r="B193" s="46"/>
      <c r="E193" s="46"/>
      <c r="G193" s="46"/>
    </row>
    <row r="194" ht="15" spans="2:7">
      <c r="B194" s="46"/>
      <c r="E194" s="46"/>
      <c r="G194" s="46"/>
    </row>
    <row r="195" ht="15" spans="2:7">
      <c r="B195" s="46"/>
      <c r="E195" s="46"/>
      <c r="G195" s="46"/>
    </row>
    <row r="196" ht="15" spans="2:7">
      <c r="B196" s="46"/>
      <c r="E196" s="46"/>
      <c r="G196" s="46"/>
    </row>
    <row r="197" ht="15" spans="2:7">
      <c r="B197" s="46"/>
      <c r="E197" s="46"/>
      <c r="G197" s="46"/>
    </row>
    <row r="198" ht="15" spans="2:7">
      <c r="B198" s="46"/>
      <c r="E198" s="46"/>
      <c r="G198" s="46"/>
    </row>
    <row r="199" ht="15" spans="2:7">
      <c r="B199" s="46"/>
      <c r="E199" s="46"/>
      <c r="G199" s="46"/>
    </row>
    <row r="200" ht="15" spans="2:7">
      <c r="B200" s="46"/>
      <c r="E200" s="46"/>
      <c r="G200" s="46"/>
    </row>
  </sheetData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workbookViewId="0">
      <selection activeCell="A1" sqref="A1:G1"/>
    </sheetView>
  </sheetViews>
  <sheetFormatPr defaultColWidth="9" defaultRowHeight="12.75" outlineLevelCol="7"/>
  <cols>
    <col min="1" max="22" width="22.5044247787611" customWidth="1"/>
  </cols>
  <sheetData>
    <row r="1" ht="21" customHeight="1" spans="1:7">
      <c r="A1" s="72" t="s">
        <v>812</v>
      </c>
      <c r="B1" s="73"/>
      <c r="C1" s="73"/>
      <c r="D1" s="73"/>
      <c r="E1" s="73"/>
      <c r="F1" s="73"/>
      <c r="G1" s="73"/>
    </row>
    <row r="2" ht="16.5" customHeight="1" spans="1:7">
      <c r="A2" s="74" t="s">
        <v>668</v>
      </c>
      <c r="B2" s="75" t="s">
        <v>45</v>
      </c>
      <c r="C2" s="74" t="s">
        <v>5</v>
      </c>
      <c r="D2" s="74" t="s">
        <v>669</v>
      </c>
      <c r="E2" s="74" t="s">
        <v>48</v>
      </c>
      <c r="F2" s="74" t="s">
        <v>6</v>
      </c>
      <c r="G2" s="75" t="s">
        <v>7</v>
      </c>
    </row>
    <row r="3" ht="15.75" customHeight="1" spans="1:7">
      <c r="A3" s="76"/>
      <c r="B3" s="77" t="s">
        <v>9</v>
      </c>
      <c r="C3" s="78"/>
      <c r="D3" s="78"/>
      <c r="E3" s="78"/>
      <c r="F3" s="78"/>
      <c r="G3" s="78"/>
    </row>
    <row r="4" ht="30" customHeight="1" spans="1:7">
      <c r="A4" s="79">
        <v>1</v>
      </c>
      <c r="B4" s="80" t="s">
        <v>813</v>
      </c>
      <c r="C4" s="79">
        <v>300</v>
      </c>
      <c r="D4" s="79">
        <v>2</v>
      </c>
      <c r="E4" s="81">
        <f>2150*0.85+80</f>
        <v>1907.5</v>
      </c>
      <c r="F4" s="82">
        <f>C4*D4*E4</f>
        <v>1144500</v>
      </c>
      <c r="G4" s="83" t="s">
        <v>814</v>
      </c>
    </row>
    <row r="5" ht="30" customHeight="1" spans="1:7">
      <c r="A5" s="79">
        <v>2</v>
      </c>
      <c r="B5" s="80" t="s">
        <v>815</v>
      </c>
      <c r="C5" s="79">
        <v>50</v>
      </c>
      <c r="D5" s="79">
        <v>2</v>
      </c>
      <c r="E5" s="81">
        <v>667</v>
      </c>
      <c r="F5" s="82">
        <f>C5*D5*E5</f>
        <v>66700</v>
      </c>
      <c r="G5" s="83" t="s">
        <v>678</v>
      </c>
    </row>
    <row r="6" ht="30" customHeight="1" spans="1:7">
      <c r="A6" s="79">
        <v>5</v>
      </c>
      <c r="B6" s="80" t="s">
        <v>679</v>
      </c>
      <c r="C6" s="79">
        <v>50</v>
      </c>
      <c r="D6" s="79">
        <v>2</v>
      </c>
      <c r="E6" s="81">
        <v>30</v>
      </c>
      <c r="F6" s="82">
        <f>C6*D6*E6</f>
        <v>3000</v>
      </c>
      <c r="G6" s="83" t="s">
        <v>816</v>
      </c>
    </row>
    <row r="7" ht="15.75" customHeight="1" spans="1:7">
      <c r="A7" s="79">
        <v>6</v>
      </c>
      <c r="B7" s="80" t="s">
        <v>680</v>
      </c>
      <c r="C7" s="79">
        <v>1</v>
      </c>
      <c r="D7" s="79">
        <v>1</v>
      </c>
      <c r="E7" s="81">
        <v>10000</v>
      </c>
      <c r="F7" s="82">
        <f>C7*D7*E7</f>
        <v>10000</v>
      </c>
      <c r="G7" s="80" t="s">
        <v>681</v>
      </c>
    </row>
    <row r="8" ht="15.75" customHeight="1" spans="1:7">
      <c r="A8" s="84" t="s">
        <v>682</v>
      </c>
      <c r="B8" s="85"/>
      <c r="C8" s="85"/>
      <c r="D8" s="85"/>
      <c r="E8" s="85"/>
      <c r="F8" s="86">
        <f>SUM(F4:F7)</f>
        <v>1224200</v>
      </c>
      <c r="G8" s="85"/>
    </row>
    <row r="9" ht="15.75" customHeight="1" spans="1:7">
      <c r="A9" s="78"/>
      <c r="B9" s="87" t="s">
        <v>538</v>
      </c>
      <c r="C9" s="78"/>
      <c r="D9" s="78"/>
      <c r="E9" s="78"/>
      <c r="F9" s="78"/>
      <c r="G9" s="78"/>
    </row>
    <row r="10" ht="30" customHeight="1" spans="1:7">
      <c r="A10" s="79">
        <v>1</v>
      </c>
      <c r="B10" s="80" t="s">
        <v>817</v>
      </c>
      <c r="C10" s="79">
        <v>10</v>
      </c>
      <c r="D10" s="79">
        <v>1</v>
      </c>
      <c r="E10" s="81">
        <v>1800</v>
      </c>
      <c r="F10" s="82">
        <f>C10*D10*E10</f>
        <v>18000</v>
      </c>
      <c r="G10" s="88"/>
    </row>
    <row r="11" ht="30" customHeight="1" spans="1:7">
      <c r="A11" s="79">
        <v>2</v>
      </c>
      <c r="B11" s="80" t="s">
        <v>818</v>
      </c>
      <c r="C11" s="79">
        <v>90</v>
      </c>
      <c r="D11" s="79">
        <v>2</v>
      </c>
      <c r="E11" s="81">
        <v>1800</v>
      </c>
      <c r="F11" s="82">
        <f>C11*D11*E11</f>
        <v>324000</v>
      </c>
      <c r="G11" s="80" t="s">
        <v>819</v>
      </c>
    </row>
    <row r="12" ht="15.75" customHeight="1" spans="1:7">
      <c r="A12" s="79">
        <v>3</v>
      </c>
      <c r="B12" s="80" t="s">
        <v>820</v>
      </c>
      <c r="C12" s="79">
        <v>0</v>
      </c>
      <c r="D12" s="79">
        <v>2</v>
      </c>
      <c r="E12" s="81">
        <v>1900</v>
      </c>
      <c r="F12" s="82">
        <f>C12*D12*E12</f>
        <v>0</v>
      </c>
      <c r="G12" s="80" t="s">
        <v>821</v>
      </c>
    </row>
    <row r="13" ht="30" customHeight="1" spans="1:7">
      <c r="A13" s="79">
        <v>4</v>
      </c>
      <c r="B13" s="80" t="s">
        <v>822</v>
      </c>
      <c r="C13" s="79">
        <v>230</v>
      </c>
      <c r="D13" s="79">
        <v>2</v>
      </c>
      <c r="E13" s="81">
        <v>1100</v>
      </c>
      <c r="F13" s="82">
        <f>C13*D13*E13</f>
        <v>506000</v>
      </c>
      <c r="G13" s="80" t="s">
        <v>819</v>
      </c>
    </row>
    <row r="14" ht="30" customHeight="1" spans="1:7">
      <c r="A14" s="79">
        <v>5</v>
      </c>
      <c r="B14" s="80" t="s">
        <v>823</v>
      </c>
      <c r="C14" s="79">
        <v>1</v>
      </c>
      <c r="D14" s="79">
        <v>1</v>
      </c>
      <c r="E14" s="81">
        <v>20000</v>
      </c>
      <c r="F14" s="82">
        <f>C14*D14*E14</f>
        <v>20000</v>
      </c>
      <c r="G14" s="88"/>
    </row>
    <row r="15" ht="15.75" customHeight="1" spans="1:7">
      <c r="A15" s="84" t="s">
        <v>682</v>
      </c>
      <c r="B15" s="85"/>
      <c r="C15" s="85"/>
      <c r="D15" s="85"/>
      <c r="E15" s="85"/>
      <c r="F15" s="86">
        <f>SUM(F10:F14)</f>
        <v>868000</v>
      </c>
      <c r="G15" s="85"/>
    </row>
    <row r="16" ht="15.75" customHeight="1" spans="1:7">
      <c r="A16" s="78"/>
      <c r="B16" s="87" t="s">
        <v>694</v>
      </c>
      <c r="C16" s="78"/>
      <c r="D16" s="78"/>
      <c r="E16" s="78"/>
      <c r="F16" s="78"/>
      <c r="G16" s="78"/>
    </row>
    <row r="17" ht="30" customHeight="1" spans="1:7">
      <c r="A17" s="79">
        <v>1</v>
      </c>
      <c r="B17" s="80" t="s">
        <v>824</v>
      </c>
      <c r="C17" s="79">
        <v>8</v>
      </c>
      <c r="D17" s="79">
        <v>1</v>
      </c>
      <c r="E17" s="81">
        <v>900</v>
      </c>
      <c r="F17" s="82">
        <f t="shared" ref="F17:F24" si="0">C17*D17*E17</f>
        <v>7200</v>
      </c>
      <c r="G17" s="88"/>
    </row>
    <row r="18" ht="30" customHeight="1" spans="1:8">
      <c r="A18" s="89">
        <v>2</v>
      </c>
      <c r="B18" s="90" t="s">
        <v>825</v>
      </c>
      <c r="C18" s="89">
        <v>13</v>
      </c>
      <c r="D18" s="89">
        <v>2</v>
      </c>
      <c r="E18" s="91">
        <v>4500</v>
      </c>
      <c r="F18" s="92">
        <f t="shared" si="0"/>
        <v>117000</v>
      </c>
      <c r="G18" s="80" t="s">
        <v>826</v>
      </c>
      <c r="H18" s="93" t="s">
        <v>827</v>
      </c>
    </row>
    <row r="19" ht="45" customHeight="1" spans="1:7">
      <c r="A19" s="79">
        <v>3</v>
      </c>
      <c r="B19" s="80" t="s">
        <v>828</v>
      </c>
      <c r="C19" s="79">
        <v>2</v>
      </c>
      <c r="D19" s="79">
        <v>2</v>
      </c>
      <c r="E19" s="81">
        <v>1600</v>
      </c>
      <c r="F19" s="82">
        <f t="shared" si="0"/>
        <v>6400</v>
      </c>
      <c r="G19" s="88"/>
    </row>
    <row r="20" ht="30" customHeight="1" spans="1:7">
      <c r="A20" s="79">
        <v>4</v>
      </c>
      <c r="B20" s="80" t="s">
        <v>829</v>
      </c>
      <c r="C20" s="79">
        <v>10</v>
      </c>
      <c r="D20" s="79">
        <v>2</v>
      </c>
      <c r="E20" s="81">
        <v>900</v>
      </c>
      <c r="F20" s="82">
        <f t="shared" si="0"/>
        <v>18000</v>
      </c>
      <c r="G20" s="94"/>
    </row>
    <row r="21" ht="60" customHeight="1" spans="1:7">
      <c r="A21" s="79">
        <v>5</v>
      </c>
      <c r="B21" s="95" t="s">
        <v>830</v>
      </c>
      <c r="C21" s="79">
        <v>10</v>
      </c>
      <c r="D21" s="79">
        <v>4</v>
      </c>
      <c r="E21" s="81">
        <v>1600</v>
      </c>
      <c r="F21" s="82">
        <f t="shared" si="0"/>
        <v>64000</v>
      </c>
      <c r="G21" s="95" t="s">
        <v>831</v>
      </c>
    </row>
    <row r="22" ht="75" customHeight="1" spans="1:7">
      <c r="A22" s="89">
        <v>6</v>
      </c>
      <c r="B22" s="96" t="s">
        <v>832</v>
      </c>
      <c r="C22" s="89">
        <v>10</v>
      </c>
      <c r="D22" s="89">
        <v>1</v>
      </c>
      <c r="E22" s="91">
        <v>4500</v>
      </c>
      <c r="F22" s="92">
        <f t="shared" si="0"/>
        <v>45000</v>
      </c>
      <c r="G22" s="96" t="s">
        <v>833</v>
      </c>
    </row>
    <row r="23" ht="30" customHeight="1" spans="1:7">
      <c r="A23" s="79">
        <v>7</v>
      </c>
      <c r="B23" s="95" t="s">
        <v>834</v>
      </c>
      <c r="C23" s="79">
        <v>4</v>
      </c>
      <c r="D23" s="79">
        <v>1</v>
      </c>
      <c r="E23" s="81">
        <v>1600</v>
      </c>
      <c r="F23" s="82">
        <f t="shared" si="0"/>
        <v>6400</v>
      </c>
      <c r="G23" s="97"/>
    </row>
    <row r="24" ht="30" customHeight="1" spans="1:7">
      <c r="A24" s="79">
        <v>8</v>
      </c>
      <c r="B24" s="80" t="s">
        <v>711</v>
      </c>
      <c r="C24" s="79">
        <v>1</v>
      </c>
      <c r="D24" s="79">
        <v>1</v>
      </c>
      <c r="E24" s="81">
        <v>20000</v>
      </c>
      <c r="F24" s="82">
        <f t="shared" si="0"/>
        <v>20000</v>
      </c>
      <c r="G24" s="80" t="s">
        <v>712</v>
      </c>
    </row>
    <row r="25" ht="15.75" customHeight="1" spans="1:7">
      <c r="A25" s="84" t="s">
        <v>682</v>
      </c>
      <c r="B25" s="85"/>
      <c r="C25" s="85"/>
      <c r="D25" s="85"/>
      <c r="E25" s="85"/>
      <c r="F25" s="86">
        <f>SUM(F17:F24)</f>
        <v>284000</v>
      </c>
      <c r="G25" s="85"/>
    </row>
    <row r="26" ht="15.75" customHeight="1" spans="1:7">
      <c r="A26" s="78"/>
      <c r="B26" s="87" t="s">
        <v>18</v>
      </c>
      <c r="C26" s="78"/>
      <c r="D26" s="78"/>
      <c r="E26" s="78"/>
      <c r="F26" s="78"/>
      <c r="G26" s="78"/>
    </row>
    <row r="27" ht="45" customHeight="1" spans="1:7">
      <c r="A27" s="79">
        <v>1</v>
      </c>
      <c r="B27" s="95" t="s">
        <v>835</v>
      </c>
      <c r="C27" s="79">
        <v>30</v>
      </c>
      <c r="D27" s="79">
        <v>2</v>
      </c>
      <c r="E27" s="81">
        <v>500</v>
      </c>
      <c r="F27" s="82">
        <f>C27*D27*E27</f>
        <v>30000</v>
      </c>
      <c r="G27" s="80" t="s">
        <v>836</v>
      </c>
    </row>
    <row r="28" ht="45" customHeight="1" spans="1:7">
      <c r="A28" s="79">
        <v>2</v>
      </c>
      <c r="B28" s="95" t="s">
        <v>837</v>
      </c>
      <c r="C28" s="79">
        <v>30</v>
      </c>
      <c r="D28" s="79">
        <v>2</v>
      </c>
      <c r="E28" s="81">
        <v>500</v>
      </c>
      <c r="F28" s="82">
        <f>C28*D28*E28</f>
        <v>30000</v>
      </c>
      <c r="G28" s="80" t="s">
        <v>838</v>
      </c>
    </row>
    <row r="29" ht="15.75" customHeight="1" spans="1:7">
      <c r="A29" s="84" t="s">
        <v>682</v>
      </c>
      <c r="B29" s="85"/>
      <c r="C29" s="85"/>
      <c r="D29" s="85"/>
      <c r="E29" s="85"/>
      <c r="F29" s="86">
        <f>SUM(F27:F28)</f>
        <v>60000</v>
      </c>
      <c r="G29" s="85"/>
    </row>
    <row r="30" ht="15.75" customHeight="1" spans="1:7">
      <c r="A30" s="78"/>
      <c r="B30" s="87" t="s">
        <v>725</v>
      </c>
      <c r="C30" s="78"/>
      <c r="D30" s="78"/>
      <c r="E30" s="78"/>
      <c r="F30" s="78"/>
      <c r="G30" s="78"/>
    </row>
    <row r="31" ht="15.75" customHeight="1" spans="1:7">
      <c r="A31" s="79">
        <v>1</v>
      </c>
      <c r="B31" s="80" t="s">
        <v>172</v>
      </c>
      <c r="C31" s="79">
        <v>350</v>
      </c>
      <c r="D31" s="79">
        <v>1</v>
      </c>
      <c r="E31" s="81">
        <v>50</v>
      </c>
      <c r="F31" s="82">
        <f>C31*D31*E31</f>
        <v>17500</v>
      </c>
      <c r="G31" s="80" t="s">
        <v>839</v>
      </c>
    </row>
    <row r="32" ht="15.75" customHeight="1" spans="1:7">
      <c r="A32" s="84" t="s">
        <v>682</v>
      </c>
      <c r="B32" s="85"/>
      <c r="C32" s="85"/>
      <c r="D32" s="85"/>
      <c r="E32" s="85"/>
      <c r="F32" s="86">
        <f>SUM(F31)</f>
        <v>17500</v>
      </c>
      <c r="G32" s="85"/>
    </row>
    <row r="33" ht="15.75" customHeight="1" spans="1:7">
      <c r="A33" s="78"/>
      <c r="B33" s="87" t="s">
        <v>734</v>
      </c>
      <c r="C33" s="78"/>
      <c r="D33" s="78"/>
      <c r="E33" s="78"/>
      <c r="F33" s="78"/>
      <c r="G33" s="78"/>
    </row>
    <row r="34" ht="30" customHeight="1" spans="1:7">
      <c r="A34" s="79">
        <v>1</v>
      </c>
      <c r="B34" s="80" t="s">
        <v>840</v>
      </c>
      <c r="C34" s="79">
        <v>2</v>
      </c>
      <c r="D34" s="79">
        <v>6</v>
      </c>
      <c r="E34" s="81">
        <v>3500</v>
      </c>
      <c r="F34" s="82">
        <f t="shared" ref="F34:F42" si="1">C34*D34*E34</f>
        <v>42000</v>
      </c>
      <c r="G34" s="80" t="s">
        <v>841</v>
      </c>
    </row>
    <row r="35" ht="45" customHeight="1" spans="1:7">
      <c r="A35" s="79">
        <v>3</v>
      </c>
      <c r="B35" s="80" t="s">
        <v>842</v>
      </c>
      <c r="C35" s="79">
        <v>9</v>
      </c>
      <c r="D35" s="79">
        <v>6</v>
      </c>
      <c r="E35" s="81">
        <v>2000</v>
      </c>
      <c r="F35" s="82">
        <f t="shared" si="1"/>
        <v>108000</v>
      </c>
      <c r="G35" s="80" t="s">
        <v>841</v>
      </c>
    </row>
    <row r="36" ht="30" customHeight="1" spans="1:7">
      <c r="A36" s="79">
        <v>4</v>
      </c>
      <c r="B36" s="80" t="s">
        <v>843</v>
      </c>
      <c r="C36" s="79">
        <v>7</v>
      </c>
      <c r="D36" s="79">
        <v>10</v>
      </c>
      <c r="E36" s="81">
        <v>600</v>
      </c>
      <c r="F36" s="82">
        <f t="shared" si="1"/>
        <v>42000</v>
      </c>
      <c r="G36" s="80" t="s">
        <v>841</v>
      </c>
    </row>
    <row r="37" ht="30" customHeight="1" spans="1:7">
      <c r="A37" s="79">
        <v>5</v>
      </c>
      <c r="B37" s="80" t="s">
        <v>844</v>
      </c>
      <c r="C37" s="79">
        <v>10</v>
      </c>
      <c r="D37" s="79">
        <v>4</v>
      </c>
      <c r="E37" s="81">
        <v>1500</v>
      </c>
      <c r="F37" s="82">
        <f t="shared" si="1"/>
        <v>60000</v>
      </c>
      <c r="G37" s="80" t="s">
        <v>841</v>
      </c>
    </row>
    <row r="38" ht="15.75" customHeight="1" spans="1:7">
      <c r="A38" s="79">
        <v>6</v>
      </c>
      <c r="B38" s="80" t="s">
        <v>741</v>
      </c>
      <c r="C38" s="79">
        <v>11</v>
      </c>
      <c r="D38" s="79">
        <v>2</v>
      </c>
      <c r="E38" s="81">
        <v>667</v>
      </c>
      <c r="F38" s="82">
        <f t="shared" si="1"/>
        <v>14674</v>
      </c>
      <c r="G38" s="80" t="s">
        <v>742</v>
      </c>
    </row>
    <row r="39" ht="30" customHeight="1" spans="1:7">
      <c r="A39" s="79">
        <v>7</v>
      </c>
      <c r="B39" s="80" t="s">
        <v>743</v>
      </c>
      <c r="C39" s="79">
        <v>6</v>
      </c>
      <c r="D39" s="79">
        <v>5</v>
      </c>
      <c r="E39" s="81">
        <v>600</v>
      </c>
      <c r="F39" s="82">
        <f t="shared" si="1"/>
        <v>18000</v>
      </c>
      <c r="G39" s="80" t="s">
        <v>744</v>
      </c>
    </row>
    <row r="40" ht="30" customHeight="1" spans="1:7">
      <c r="A40" s="79">
        <v>8</v>
      </c>
      <c r="B40" s="80" t="s">
        <v>745</v>
      </c>
      <c r="C40" s="79">
        <v>11</v>
      </c>
      <c r="D40" s="79">
        <v>6</v>
      </c>
      <c r="E40" s="81">
        <v>60</v>
      </c>
      <c r="F40" s="82">
        <f t="shared" si="1"/>
        <v>3960</v>
      </c>
      <c r="G40" s="80" t="s">
        <v>746</v>
      </c>
    </row>
    <row r="41" ht="15.75" customHeight="1" spans="1:7">
      <c r="A41" s="79">
        <v>9</v>
      </c>
      <c r="B41" s="80" t="s">
        <v>747</v>
      </c>
      <c r="C41" s="79">
        <v>11</v>
      </c>
      <c r="D41" s="79">
        <v>6</v>
      </c>
      <c r="E41" s="81">
        <v>80</v>
      </c>
      <c r="F41" s="82">
        <f t="shared" si="1"/>
        <v>5280</v>
      </c>
      <c r="G41" s="80" t="s">
        <v>742</v>
      </c>
    </row>
    <row r="42" ht="15.75" customHeight="1" spans="1:7">
      <c r="A42" s="79">
        <v>10</v>
      </c>
      <c r="B42" s="80" t="s">
        <v>748</v>
      </c>
      <c r="C42" s="79">
        <v>10</v>
      </c>
      <c r="D42" s="79">
        <v>6</v>
      </c>
      <c r="E42" s="81">
        <v>80</v>
      </c>
      <c r="F42" s="82">
        <f t="shared" si="1"/>
        <v>4800</v>
      </c>
      <c r="G42" s="80" t="s">
        <v>742</v>
      </c>
    </row>
    <row r="43" ht="15.75" customHeight="1" spans="1:7">
      <c r="A43" s="84" t="s">
        <v>682</v>
      </c>
      <c r="B43" s="85"/>
      <c r="C43" s="85"/>
      <c r="D43" s="85"/>
      <c r="E43" s="85"/>
      <c r="F43" s="86">
        <f>SUM(F34:F42)</f>
        <v>298714</v>
      </c>
      <c r="G43" s="85"/>
    </row>
    <row r="44" ht="15.75" customHeight="1" spans="1:7">
      <c r="A44" s="78"/>
      <c r="B44" s="87" t="s">
        <v>749</v>
      </c>
      <c r="C44" s="78"/>
      <c r="D44" s="78"/>
      <c r="E44" s="78"/>
      <c r="F44" s="78"/>
      <c r="G44" s="78"/>
    </row>
    <row r="45" ht="75" customHeight="1" spans="1:7">
      <c r="A45" s="79">
        <v>1</v>
      </c>
      <c r="B45" s="80" t="s">
        <v>845</v>
      </c>
      <c r="C45" s="79">
        <v>5</v>
      </c>
      <c r="D45" s="79">
        <v>6</v>
      </c>
      <c r="E45" s="81">
        <v>1500</v>
      </c>
      <c r="F45" s="82">
        <f t="shared" ref="F45:F53" si="2">C45*D45*E45</f>
        <v>45000</v>
      </c>
      <c r="G45" s="80" t="s">
        <v>846</v>
      </c>
    </row>
    <row r="46" ht="75" customHeight="1" spans="1:7">
      <c r="A46" s="79">
        <v>2</v>
      </c>
      <c r="B46" s="80" t="s">
        <v>847</v>
      </c>
      <c r="C46" s="79">
        <v>30</v>
      </c>
      <c r="D46" s="79">
        <v>2</v>
      </c>
      <c r="E46" s="81">
        <v>800</v>
      </c>
      <c r="F46" s="82">
        <f t="shared" si="2"/>
        <v>48000</v>
      </c>
      <c r="G46" s="80" t="s">
        <v>848</v>
      </c>
    </row>
    <row r="47" ht="75" customHeight="1" spans="1:7">
      <c r="A47" s="79">
        <v>3</v>
      </c>
      <c r="B47" s="80" t="s">
        <v>849</v>
      </c>
      <c r="C47" s="79">
        <v>30</v>
      </c>
      <c r="D47" s="79">
        <v>2</v>
      </c>
      <c r="E47" s="81">
        <v>800</v>
      </c>
      <c r="F47" s="82">
        <f t="shared" si="2"/>
        <v>48000</v>
      </c>
      <c r="G47" s="80" t="s">
        <v>850</v>
      </c>
    </row>
    <row r="48" ht="60" customHeight="1" spans="1:7">
      <c r="A48" s="79">
        <v>4</v>
      </c>
      <c r="B48" s="80" t="s">
        <v>851</v>
      </c>
      <c r="C48" s="79">
        <v>40</v>
      </c>
      <c r="D48" s="79">
        <v>3</v>
      </c>
      <c r="E48" s="81">
        <v>800</v>
      </c>
      <c r="F48" s="82">
        <f t="shared" si="2"/>
        <v>96000</v>
      </c>
      <c r="G48" s="80" t="s">
        <v>852</v>
      </c>
    </row>
    <row r="49" ht="60" customHeight="1" spans="1:7">
      <c r="A49" s="79">
        <v>5</v>
      </c>
      <c r="B49" s="80" t="s">
        <v>853</v>
      </c>
      <c r="C49" s="79">
        <v>2</v>
      </c>
      <c r="D49" s="79">
        <v>3</v>
      </c>
      <c r="E49" s="81">
        <v>800</v>
      </c>
      <c r="F49" s="82">
        <f t="shared" si="2"/>
        <v>4800</v>
      </c>
      <c r="G49" s="80" t="s">
        <v>852</v>
      </c>
    </row>
    <row r="50" ht="15.75" customHeight="1" spans="1:7">
      <c r="A50" s="79">
        <v>6</v>
      </c>
      <c r="B50" s="80" t="s">
        <v>772</v>
      </c>
      <c r="C50" s="79">
        <v>40</v>
      </c>
      <c r="D50" s="79">
        <v>3</v>
      </c>
      <c r="E50" s="81">
        <v>60</v>
      </c>
      <c r="F50" s="82">
        <f t="shared" si="2"/>
        <v>7200</v>
      </c>
      <c r="G50" s="88"/>
    </row>
    <row r="51" ht="15.75" customHeight="1" spans="1:7">
      <c r="A51" s="79">
        <v>7</v>
      </c>
      <c r="B51" s="80" t="s">
        <v>854</v>
      </c>
      <c r="C51" s="79">
        <v>40</v>
      </c>
      <c r="D51" s="79">
        <v>3</v>
      </c>
      <c r="E51" s="81">
        <v>80</v>
      </c>
      <c r="F51" s="82">
        <f t="shared" si="2"/>
        <v>9600</v>
      </c>
      <c r="G51" s="88"/>
    </row>
    <row r="52" ht="30" customHeight="1" spans="1:7">
      <c r="A52" s="79">
        <v>8</v>
      </c>
      <c r="B52" s="80" t="s">
        <v>775</v>
      </c>
      <c r="C52" s="79">
        <v>10</v>
      </c>
      <c r="D52" s="79">
        <v>1</v>
      </c>
      <c r="E52" s="81">
        <v>300</v>
      </c>
      <c r="F52" s="82">
        <f t="shared" si="2"/>
        <v>3000</v>
      </c>
      <c r="G52" s="88"/>
    </row>
    <row r="53" ht="30" customHeight="1" spans="1:7">
      <c r="A53" s="79">
        <v>9</v>
      </c>
      <c r="B53" s="80" t="s">
        <v>855</v>
      </c>
      <c r="C53" s="79">
        <v>30</v>
      </c>
      <c r="D53" s="79">
        <v>6</v>
      </c>
      <c r="E53" s="81">
        <v>100</v>
      </c>
      <c r="F53" s="82">
        <f t="shared" si="2"/>
        <v>18000</v>
      </c>
      <c r="G53" s="88"/>
    </row>
    <row r="54" ht="15.75" customHeight="1" spans="1:7">
      <c r="A54" s="84" t="s">
        <v>682</v>
      </c>
      <c r="B54" s="85"/>
      <c r="C54" s="85"/>
      <c r="D54" s="85"/>
      <c r="E54" s="85"/>
      <c r="F54" s="86">
        <f>SUM(F45:F53)</f>
        <v>279600</v>
      </c>
      <c r="G54" s="85"/>
    </row>
    <row r="55" ht="15.75" customHeight="1" spans="1:7">
      <c r="A55" s="78"/>
      <c r="B55" s="87" t="s">
        <v>777</v>
      </c>
      <c r="C55" s="78"/>
      <c r="D55" s="78"/>
      <c r="E55" s="78"/>
      <c r="F55" s="78"/>
      <c r="G55" s="78"/>
    </row>
    <row r="56" ht="30" customHeight="1" spans="1:7">
      <c r="A56" s="79">
        <v>1</v>
      </c>
      <c r="B56" s="80" t="s">
        <v>856</v>
      </c>
      <c r="C56" s="79">
        <v>30</v>
      </c>
      <c r="D56" s="79">
        <v>1</v>
      </c>
      <c r="E56" s="81">
        <v>120</v>
      </c>
      <c r="F56" s="82">
        <f>C56*D56*E56</f>
        <v>3600</v>
      </c>
      <c r="G56" s="88"/>
    </row>
    <row r="57" ht="15.75" customHeight="1" spans="1:7">
      <c r="A57" s="79">
        <v>2</v>
      </c>
      <c r="B57" s="80" t="s">
        <v>599</v>
      </c>
      <c r="C57" s="79">
        <v>30</v>
      </c>
      <c r="D57" s="79">
        <v>1</v>
      </c>
      <c r="E57" s="81">
        <v>30</v>
      </c>
      <c r="F57" s="82">
        <f>C57*D57*E57</f>
        <v>900</v>
      </c>
      <c r="G57" s="88"/>
    </row>
    <row r="58" ht="30" customHeight="1" spans="1:7">
      <c r="A58" s="79">
        <v>3</v>
      </c>
      <c r="B58" s="80" t="s">
        <v>857</v>
      </c>
      <c r="C58" s="79">
        <v>1300</v>
      </c>
      <c r="D58" s="79">
        <v>1</v>
      </c>
      <c r="E58" s="81">
        <v>5</v>
      </c>
      <c r="F58" s="82">
        <f>C58*D58*E58</f>
        <v>6500</v>
      </c>
      <c r="G58" s="80" t="s">
        <v>780</v>
      </c>
    </row>
    <row r="59" ht="30" customHeight="1" spans="1:7">
      <c r="A59" s="79">
        <v>4</v>
      </c>
      <c r="B59" s="80" t="s">
        <v>858</v>
      </c>
      <c r="C59" s="79">
        <v>25</v>
      </c>
      <c r="D59" s="79">
        <v>1</v>
      </c>
      <c r="E59" s="81">
        <v>10</v>
      </c>
      <c r="F59" s="82">
        <f>C59*D59*E59</f>
        <v>250</v>
      </c>
      <c r="G59" s="88"/>
    </row>
    <row r="60" ht="15.75" customHeight="1" spans="1:7">
      <c r="A60" s="79">
        <v>5</v>
      </c>
      <c r="B60" s="80" t="s">
        <v>624</v>
      </c>
      <c r="C60" s="79">
        <v>1</v>
      </c>
      <c r="D60" s="79">
        <v>1</v>
      </c>
      <c r="E60" s="81">
        <v>5000</v>
      </c>
      <c r="F60" s="82">
        <f>C60*D60*E60</f>
        <v>5000</v>
      </c>
      <c r="G60" s="88"/>
    </row>
    <row r="61" ht="15.75" customHeight="1" spans="1:7">
      <c r="A61" s="84" t="s">
        <v>682</v>
      </c>
      <c r="B61" s="85"/>
      <c r="C61" s="85"/>
      <c r="D61" s="85"/>
      <c r="E61" s="85"/>
      <c r="F61" s="86">
        <f>SUM(F56:F60)</f>
        <v>16250</v>
      </c>
      <c r="G61" s="85"/>
    </row>
    <row r="62" ht="15.75" customHeight="1" spans="1:7">
      <c r="A62" s="78"/>
      <c r="B62" s="87" t="s">
        <v>543</v>
      </c>
      <c r="C62" s="78"/>
      <c r="D62" s="78"/>
      <c r="E62" s="78"/>
      <c r="F62" s="78"/>
      <c r="G62" s="78"/>
    </row>
    <row r="63" ht="30" customHeight="1" spans="1:7">
      <c r="A63" s="79">
        <v>1</v>
      </c>
      <c r="B63" s="80" t="s">
        <v>804</v>
      </c>
      <c r="C63" s="79">
        <v>1</v>
      </c>
      <c r="D63" s="79">
        <v>1</v>
      </c>
      <c r="E63" s="81">
        <v>5000</v>
      </c>
      <c r="F63" s="82">
        <f>C63*D63*E63</f>
        <v>5000</v>
      </c>
      <c r="G63" s="88"/>
    </row>
    <row r="64" ht="15.75" customHeight="1" spans="1:7">
      <c r="A64" s="79">
        <v>2</v>
      </c>
      <c r="B64" s="80" t="s">
        <v>859</v>
      </c>
      <c r="C64" s="79">
        <v>1</v>
      </c>
      <c r="D64" s="79">
        <v>1</v>
      </c>
      <c r="E64" s="81">
        <v>15000</v>
      </c>
      <c r="F64" s="82">
        <f>C64*D64*E64</f>
        <v>15000</v>
      </c>
      <c r="G64" s="88"/>
    </row>
    <row r="65" ht="15.75" customHeight="1" spans="1:7">
      <c r="A65" s="79">
        <v>3</v>
      </c>
      <c r="B65" s="80" t="s">
        <v>860</v>
      </c>
      <c r="C65" s="79">
        <v>1</v>
      </c>
      <c r="D65" s="79">
        <v>1</v>
      </c>
      <c r="E65" s="81">
        <v>5000</v>
      </c>
      <c r="F65" s="82">
        <f>C65*D65*E65</f>
        <v>5000</v>
      </c>
      <c r="G65" s="80" t="s">
        <v>802</v>
      </c>
    </row>
    <row r="66" ht="15.75" customHeight="1" spans="1:7">
      <c r="A66" s="84" t="s">
        <v>682</v>
      </c>
      <c r="B66" s="85"/>
      <c r="C66" s="85"/>
      <c r="D66" s="85"/>
      <c r="E66" s="85"/>
      <c r="F66" s="86">
        <f>SUM(F63:F65)</f>
        <v>25000</v>
      </c>
      <c r="G66" s="85"/>
    </row>
    <row r="67" ht="15.75" customHeight="1" spans="1:7">
      <c r="A67" s="78"/>
      <c r="B67" s="87" t="s">
        <v>806</v>
      </c>
      <c r="C67" s="78"/>
      <c r="D67" s="78"/>
      <c r="E67" s="78"/>
      <c r="F67" s="78"/>
      <c r="G67" s="78"/>
    </row>
    <row r="68" ht="15.75" customHeight="1" spans="1:7">
      <c r="A68" s="79">
        <v>1</v>
      </c>
      <c r="B68" s="80" t="s">
        <v>861</v>
      </c>
      <c r="C68" s="79">
        <v>1</v>
      </c>
      <c r="D68" s="79">
        <v>1</v>
      </c>
      <c r="E68" s="81">
        <v>100000</v>
      </c>
      <c r="F68" s="82">
        <f>C68*D68*E68</f>
        <v>100000</v>
      </c>
      <c r="G68" s="88"/>
    </row>
    <row r="69" ht="15.75" customHeight="1" spans="1:7">
      <c r="A69" s="84" t="s">
        <v>682</v>
      </c>
      <c r="B69" s="85"/>
      <c r="C69" s="85"/>
      <c r="D69" s="85"/>
      <c r="E69" s="85"/>
      <c r="F69" s="86">
        <f>SUM(F68)</f>
        <v>100000</v>
      </c>
      <c r="G69" s="85"/>
    </row>
    <row r="70" ht="16.5" customHeight="1" spans="1:7">
      <c r="A70" s="98" t="s">
        <v>809</v>
      </c>
      <c r="B70" s="99"/>
      <c r="C70" s="99"/>
      <c r="D70" s="99"/>
      <c r="E70" s="99"/>
      <c r="F70" s="100">
        <f>SUM(F69,F66,F61,F54,F43,F32,F29,F25,F15,F8)</f>
        <v>3173264</v>
      </c>
      <c r="G70" s="101"/>
    </row>
    <row r="71" ht="16.5" customHeight="1" spans="1:7">
      <c r="A71" s="102"/>
      <c r="B71" s="102"/>
      <c r="C71" s="102"/>
      <c r="D71" s="102"/>
      <c r="E71" s="103" t="s">
        <v>810</v>
      </c>
      <c r="F71" s="104">
        <f>F70*4%</f>
        <v>126930.56</v>
      </c>
      <c r="G71" s="88"/>
    </row>
    <row r="72" ht="16.5" customHeight="1" spans="1:7">
      <c r="A72" s="88"/>
      <c r="B72" s="88"/>
      <c r="C72" s="88"/>
      <c r="D72" s="88"/>
      <c r="E72" s="103" t="s">
        <v>811</v>
      </c>
      <c r="F72" s="104">
        <f>(F70+F71)*6%</f>
        <v>198011.6736</v>
      </c>
      <c r="G72" s="88"/>
    </row>
    <row r="73" ht="16.5" customHeight="1" spans="1:7">
      <c r="A73" s="105"/>
      <c r="B73" s="106"/>
      <c r="C73" s="106"/>
      <c r="D73" s="106"/>
      <c r="E73" s="103" t="s">
        <v>636</v>
      </c>
      <c r="F73" s="107">
        <f>SUM(F70:F72)</f>
        <v>3498206.2336</v>
      </c>
      <c r="G73" s="108"/>
    </row>
    <row r="74" ht="15.75" customHeight="1" spans="2:2">
      <c r="B74" s="46"/>
    </row>
    <row r="75" ht="15.75" customHeight="1" spans="2:2">
      <c r="B75" s="46"/>
    </row>
    <row r="76" ht="15.75" customHeight="1" spans="2:2">
      <c r="B76" s="46"/>
    </row>
    <row r="77" ht="15.75" customHeight="1" spans="2:2">
      <c r="B77" s="46"/>
    </row>
    <row r="78" ht="15.75" customHeight="1" spans="2:2">
      <c r="B78" s="46"/>
    </row>
    <row r="79" ht="15.75" customHeight="1" spans="2:2">
      <c r="B79" s="46"/>
    </row>
    <row r="80" ht="15.75" customHeight="1" spans="2:2">
      <c r="B80" s="46"/>
    </row>
    <row r="81" ht="15.75" customHeight="1" spans="2:2">
      <c r="B81" s="46"/>
    </row>
    <row r="82" ht="15.75" customHeight="1" spans="2:2">
      <c r="B82" s="46"/>
    </row>
    <row r="83" ht="15.75" customHeight="1" spans="2:2">
      <c r="B83" s="46"/>
    </row>
    <row r="84" ht="15.75" customHeight="1" spans="2:2">
      <c r="B84" s="46"/>
    </row>
    <row r="85" ht="15.75" customHeight="1" spans="2:2">
      <c r="B85" s="46"/>
    </row>
    <row r="86" ht="15.75" customHeight="1" spans="2:2">
      <c r="B86" s="46"/>
    </row>
    <row r="87" ht="15.75" customHeight="1" spans="2:2">
      <c r="B87" s="46"/>
    </row>
    <row r="88" ht="15.75" customHeight="1" spans="2:2">
      <c r="B88" s="46"/>
    </row>
    <row r="89" ht="15.75" customHeight="1" spans="2:2">
      <c r="B89" s="46"/>
    </row>
    <row r="90" ht="15.75" customHeight="1" spans="2:2">
      <c r="B90" s="46"/>
    </row>
    <row r="91" ht="15.75" customHeight="1" spans="2:2">
      <c r="B91" s="46"/>
    </row>
    <row r="92" ht="15.75" customHeight="1" spans="2:2">
      <c r="B92" s="46"/>
    </row>
    <row r="93" ht="15.75" customHeight="1" spans="2:2">
      <c r="B93" s="46"/>
    </row>
    <row r="94" ht="15.75" customHeight="1" spans="2:2">
      <c r="B94" s="46"/>
    </row>
    <row r="95" ht="15.75" customHeight="1" spans="2:2">
      <c r="B95" s="46"/>
    </row>
    <row r="96" ht="15.75" customHeight="1" spans="2:2">
      <c r="B96" s="46"/>
    </row>
    <row r="97" ht="15.75" customHeight="1" spans="2:2">
      <c r="B97" s="46"/>
    </row>
    <row r="98" ht="15.75" customHeight="1" spans="2:2">
      <c r="B98" s="46"/>
    </row>
    <row r="99" ht="15.75" customHeight="1" spans="2:2">
      <c r="B99" s="46"/>
    </row>
    <row r="100" ht="15.75" customHeight="1" spans="2:2">
      <c r="B100" s="46"/>
    </row>
    <row r="101" ht="15" spans="2:2">
      <c r="B101" s="46"/>
    </row>
    <row r="102" ht="15" spans="2:2">
      <c r="B102" s="46"/>
    </row>
    <row r="103" ht="15" spans="2:2">
      <c r="B103" s="46"/>
    </row>
    <row r="104" ht="15" spans="2:2">
      <c r="B104" s="46"/>
    </row>
    <row r="105" ht="15" spans="2:2">
      <c r="B105" s="46"/>
    </row>
    <row r="106" ht="15" spans="2:2">
      <c r="B106" s="46"/>
    </row>
    <row r="107" ht="15" spans="2:2">
      <c r="B107" s="46"/>
    </row>
    <row r="108" ht="15" spans="2:2">
      <c r="B108" s="46"/>
    </row>
    <row r="109" ht="15" spans="2:2">
      <c r="B109" s="46"/>
    </row>
    <row r="110" ht="15" spans="2:2">
      <c r="B110" s="46"/>
    </row>
    <row r="111" ht="15" spans="2:2">
      <c r="B111" s="46"/>
    </row>
    <row r="112" ht="15" spans="2:2">
      <c r="B112" s="46"/>
    </row>
    <row r="113" ht="15" spans="2:2">
      <c r="B113" s="46"/>
    </row>
    <row r="114" ht="15" spans="2:2">
      <c r="B114" s="46"/>
    </row>
    <row r="115" ht="15" spans="2:2">
      <c r="B115" s="46"/>
    </row>
    <row r="116" ht="15" spans="2:2">
      <c r="B116" s="46"/>
    </row>
    <row r="117" ht="15" spans="2:2">
      <c r="B117" s="46"/>
    </row>
    <row r="118" ht="15" spans="2:2">
      <c r="B118" s="46"/>
    </row>
    <row r="119" ht="15" spans="2:2">
      <c r="B119" s="46"/>
    </row>
    <row r="120" ht="15" spans="2:2">
      <c r="B120" s="46"/>
    </row>
    <row r="121" ht="15" spans="2:2">
      <c r="B121" s="46"/>
    </row>
    <row r="122" ht="15" spans="2:2">
      <c r="B122" s="46"/>
    </row>
    <row r="123" ht="15" spans="2:2">
      <c r="B123" s="46"/>
    </row>
    <row r="124" ht="15" spans="2:2">
      <c r="B124" s="46"/>
    </row>
    <row r="125" ht="15" spans="2:2">
      <c r="B125" s="46"/>
    </row>
    <row r="126" ht="15" spans="2:2">
      <c r="B126" s="46"/>
    </row>
    <row r="127" ht="15" spans="2:2">
      <c r="B127" s="46"/>
    </row>
    <row r="128" ht="15" spans="2:2">
      <c r="B128" s="46"/>
    </row>
    <row r="129" ht="15" spans="2:2">
      <c r="B129" s="46"/>
    </row>
    <row r="130" ht="15" spans="2:2">
      <c r="B130" s="46"/>
    </row>
    <row r="131" ht="15" spans="2:2">
      <c r="B131" s="46"/>
    </row>
    <row r="132" ht="15" spans="2:2">
      <c r="B132" s="46"/>
    </row>
    <row r="133" ht="15" spans="2:2">
      <c r="B133" s="46"/>
    </row>
    <row r="134" ht="15" spans="2:2">
      <c r="B134" s="46"/>
    </row>
    <row r="135" ht="15" spans="2:2">
      <c r="B135" s="46"/>
    </row>
    <row r="136" ht="15" spans="2:2">
      <c r="B136" s="46"/>
    </row>
    <row r="137" ht="15" spans="2:2">
      <c r="B137" s="46"/>
    </row>
    <row r="138" ht="15" spans="2:2">
      <c r="B138" s="46"/>
    </row>
    <row r="139" ht="15" spans="2:2">
      <c r="B139" s="46"/>
    </row>
    <row r="140" ht="15" spans="2:2">
      <c r="B140" s="46"/>
    </row>
    <row r="141" ht="15" spans="2:2">
      <c r="B141" s="46"/>
    </row>
    <row r="142" ht="15" spans="2:2">
      <c r="B142" s="46"/>
    </row>
    <row r="143" ht="15" spans="2:2">
      <c r="B143" s="46"/>
    </row>
    <row r="144" ht="15" spans="2:2">
      <c r="B144" s="46"/>
    </row>
    <row r="145" ht="15" spans="2:2">
      <c r="B145" s="46"/>
    </row>
    <row r="146" ht="15" spans="2:2">
      <c r="B146" s="46"/>
    </row>
    <row r="147" ht="15" spans="2:2">
      <c r="B147" s="46"/>
    </row>
    <row r="148" ht="15" spans="2:2">
      <c r="B148" s="46"/>
    </row>
    <row r="149" ht="15" spans="2:2">
      <c r="B149" s="46"/>
    </row>
    <row r="150" ht="15" spans="2:2">
      <c r="B150" s="46"/>
    </row>
    <row r="151" ht="15" spans="2:2">
      <c r="B151" s="46"/>
    </row>
    <row r="152" ht="15" spans="2:2">
      <c r="B152" s="46"/>
    </row>
    <row r="153" ht="15" spans="2:2">
      <c r="B153" s="46"/>
    </row>
    <row r="154" ht="15" spans="2:2">
      <c r="B154" s="46"/>
    </row>
    <row r="155" ht="15" spans="2:2">
      <c r="B155" s="46"/>
    </row>
    <row r="156" ht="15" spans="2:2">
      <c r="B156" s="46"/>
    </row>
    <row r="157" ht="15" spans="2:2">
      <c r="B157" s="46"/>
    </row>
    <row r="158" ht="15" spans="2:2">
      <c r="B158" s="46"/>
    </row>
    <row r="159" ht="15" spans="2:2">
      <c r="B159" s="46"/>
    </row>
    <row r="160" ht="15" spans="2:2">
      <c r="B160" s="46"/>
    </row>
    <row r="161" ht="15" spans="2:2">
      <c r="B161" s="46"/>
    </row>
    <row r="162" ht="15" spans="2:2">
      <c r="B162" s="46"/>
    </row>
    <row r="163" ht="15" spans="2:2">
      <c r="B163" s="46"/>
    </row>
    <row r="164" ht="15" spans="2:2">
      <c r="B164" s="46"/>
    </row>
    <row r="165" ht="15" spans="2:2">
      <c r="B165" s="46"/>
    </row>
    <row r="166" ht="15" spans="2:2">
      <c r="B166" s="46"/>
    </row>
    <row r="167" ht="15" spans="2:2">
      <c r="B167" s="46"/>
    </row>
    <row r="168" ht="15" spans="2:2">
      <c r="B168" s="46"/>
    </row>
    <row r="169" ht="15" spans="2:2">
      <c r="B169" s="46"/>
    </row>
    <row r="170" ht="15" spans="2:2">
      <c r="B170" s="46"/>
    </row>
    <row r="171" ht="15" spans="2:2">
      <c r="B171" s="46"/>
    </row>
    <row r="172" ht="15" spans="2:2">
      <c r="B172" s="46"/>
    </row>
    <row r="173" ht="15" spans="2:2">
      <c r="B173" s="46"/>
    </row>
    <row r="174" ht="15" spans="2:2">
      <c r="B174" s="46"/>
    </row>
    <row r="175" ht="15" spans="2:2">
      <c r="B175" s="46"/>
    </row>
    <row r="176" ht="15" spans="2:2">
      <c r="B176" s="46"/>
    </row>
    <row r="177" ht="15" spans="2:2">
      <c r="B177" s="46"/>
    </row>
    <row r="178" ht="15" spans="2:2">
      <c r="B178" s="46"/>
    </row>
    <row r="179" ht="15" spans="2:2">
      <c r="B179" s="46"/>
    </row>
    <row r="180" ht="15" spans="2:2">
      <c r="B180" s="46"/>
    </row>
    <row r="181" ht="15" spans="2:2">
      <c r="B181" s="46"/>
    </row>
    <row r="182" ht="15" spans="2:2">
      <c r="B182" s="46"/>
    </row>
    <row r="183" ht="15" spans="2:2">
      <c r="B183" s="46"/>
    </row>
    <row r="184" ht="15" spans="2:2">
      <c r="B184" s="46"/>
    </row>
    <row r="185" ht="15" spans="2:2">
      <c r="B185" s="46"/>
    </row>
    <row r="186" ht="15" spans="2:2">
      <c r="B186" s="46"/>
    </row>
    <row r="187" ht="15" spans="2:2">
      <c r="B187" s="46"/>
    </row>
    <row r="188" ht="15" spans="2:2">
      <c r="B188" s="46"/>
    </row>
    <row r="189" ht="15" spans="2:2">
      <c r="B189" s="46"/>
    </row>
    <row r="190" ht="15" spans="2:2">
      <c r="B190" s="46"/>
    </row>
    <row r="191" ht="15" spans="2:2">
      <c r="B191" s="46"/>
    </row>
    <row r="192" ht="15" spans="2:2">
      <c r="B192" s="46"/>
    </row>
    <row r="193" ht="15" spans="2:2">
      <c r="B193" s="46"/>
    </row>
    <row r="194" ht="15" spans="2:2">
      <c r="B194" s="46"/>
    </row>
    <row r="195" ht="15" spans="2:2">
      <c r="B195" s="46"/>
    </row>
    <row r="196" ht="15" spans="2:2">
      <c r="B196" s="46"/>
    </row>
    <row r="197" ht="15" spans="2:2">
      <c r="B197" s="46"/>
    </row>
    <row r="198" ht="15" spans="2:2">
      <c r="B198" s="46"/>
    </row>
    <row r="199" ht="15" spans="2:2">
      <c r="B199" s="46"/>
    </row>
    <row r="200" ht="15" spans="2:2">
      <c r="B200" s="46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2.75"/>
  <cols>
    <col min="1" max="1" width="10.6637168141593" customWidth="1"/>
    <col min="2" max="2" width="29" customWidth="1"/>
    <col min="3" max="3" width="12.1681415929204" customWidth="1"/>
    <col min="4" max="9" width="10.6637168141593" customWidth="1"/>
    <col min="10" max="10" width="17.3362831858407" customWidth="1"/>
    <col min="11" max="22" width="10.6637168141593" customWidth="1"/>
  </cols>
  <sheetData>
    <row r="1" ht="15.75" customHeight="1" spans="1:11">
      <c r="A1" s="2" t="s">
        <v>862</v>
      </c>
      <c r="B1" s="3" t="s">
        <v>863</v>
      </c>
      <c r="C1" s="4"/>
      <c r="D1" s="4"/>
      <c r="E1" s="4"/>
      <c r="F1" s="4"/>
      <c r="G1" s="5" t="s">
        <v>864</v>
      </c>
      <c r="H1" s="3" t="s">
        <v>865</v>
      </c>
      <c r="I1" s="4"/>
      <c r="J1" s="47" t="s">
        <v>34</v>
      </c>
      <c r="K1" s="48"/>
    </row>
    <row r="2" ht="16.5" customHeight="1" spans="1:11">
      <c r="A2" s="2" t="s">
        <v>38</v>
      </c>
      <c r="B2" s="6" t="s">
        <v>866</v>
      </c>
      <c r="C2" s="7" t="s">
        <v>867</v>
      </c>
      <c r="D2" s="8" t="s">
        <v>868</v>
      </c>
      <c r="E2" s="9"/>
      <c r="F2" s="9"/>
      <c r="G2" s="10" t="s">
        <v>40</v>
      </c>
      <c r="H2" s="11" t="s">
        <v>869</v>
      </c>
      <c r="I2" s="49"/>
      <c r="J2" s="13" t="s">
        <v>41</v>
      </c>
      <c r="K2" s="50"/>
    </row>
    <row r="3" ht="15.75" customHeight="1" spans="1:11">
      <c r="A3" s="2" t="s">
        <v>42</v>
      </c>
      <c r="B3" s="6" t="s">
        <v>870</v>
      </c>
      <c r="C3" s="7" t="s">
        <v>43</v>
      </c>
      <c r="D3" s="12"/>
      <c r="E3" s="12"/>
      <c r="F3" s="12"/>
      <c r="G3" s="13" t="s">
        <v>34</v>
      </c>
      <c r="H3" s="14"/>
      <c r="I3" s="51"/>
      <c r="J3" s="51"/>
      <c r="K3" s="51"/>
    </row>
    <row r="4" ht="15.75" customHeight="1" spans="1:11">
      <c r="A4" s="15" t="s">
        <v>44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15.75" customHeight="1" spans="1:11">
      <c r="A5" s="17" t="s">
        <v>45</v>
      </c>
      <c r="B5" s="18"/>
      <c r="C5" s="18"/>
      <c r="D5" s="19" t="s">
        <v>5</v>
      </c>
      <c r="E5" s="20" t="s">
        <v>47</v>
      </c>
      <c r="F5" s="19" t="s">
        <v>871</v>
      </c>
      <c r="G5" s="20" t="s">
        <v>47</v>
      </c>
      <c r="H5" s="21" t="s">
        <v>48</v>
      </c>
      <c r="I5" s="52" t="s">
        <v>47</v>
      </c>
      <c r="J5" s="53" t="s">
        <v>6</v>
      </c>
      <c r="K5" s="54" t="s">
        <v>7</v>
      </c>
    </row>
    <row r="6" ht="15.75" customHeight="1" spans="1:11">
      <c r="A6" s="22" t="s">
        <v>9</v>
      </c>
      <c r="B6" s="23" t="s">
        <v>872</v>
      </c>
      <c r="C6" s="24" t="s">
        <v>873</v>
      </c>
      <c r="D6" s="25">
        <v>3</v>
      </c>
      <c r="E6" s="26" t="s">
        <v>874</v>
      </c>
      <c r="F6" s="27">
        <v>2</v>
      </c>
      <c r="G6" s="28" t="s">
        <v>875</v>
      </c>
      <c r="H6" s="29">
        <v>362</v>
      </c>
      <c r="I6" s="55" t="s">
        <v>53</v>
      </c>
      <c r="J6" s="29">
        <f>H6*F6*D6</f>
        <v>2172</v>
      </c>
      <c r="K6" s="56"/>
    </row>
    <row r="7" ht="45" customHeight="1" spans="1:11">
      <c r="A7" s="30"/>
      <c r="B7" s="23" t="s">
        <v>876</v>
      </c>
      <c r="C7" s="24" t="s">
        <v>877</v>
      </c>
      <c r="D7" s="25">
        <v>1</v>
      </c>
      <c r="E7" s="26" t="s">
        <v>874</v>
      </c>
      <c r="F7" s="27">
        <v>2</v>
      </c>
      <c r="G7" s="28" t="s">
        <v>875</v>
      </c>
      <c r="H7" s="29">
        <v>2089</v>
      </c>
      <c r="I7" s="55" t="s">
        <v>53</v>
      </c>
      <c r="J7" s="29">
        <f>H7*F7*D7</f>
        <v>4178</v>
      </c>
      <c r="K7" s="57" t="s">
        <v>878</v>
      </c>
    </row>
    <row r="8" ht="45" customHeight="1" spans="1:11">
      <c r="A8" s="30"/>
      <c r="B8" s="23" t="s">
        <v>879</v>
      </c>
      <c r="C8" s="24" t="s">
        <v>877</v>
      </c>
      <c r="D8" s="25">
        <v>1</v>
      </c>
      <c r="E8" s="26" t="s">
        <v>874</v>
      </c>
      <c r="F8" s="27">
        <v>2</v>
      </c>
      <c r="G8" s="28" t="s">
        <v>875</v>
      </c>
      <c r="H8" s="29">
        <v>1578</v>
      </c>
      <c r="I8" s="55" t="s">
        <v>53</v>
      </c>
      <c r="J8" s="29">
        <f>H8*F8*D8</f>
        <v>3156</v>
      </c>
      <c r="K8" s="57" t="s">
        <v>878</v>
      </c>
    </row>
    <row r="9" ht="45" customHeight="1" spans="1:11">
      <c r="A9" s="30"/>
      <c r="B9" s="23" t="s">
        <v>880</v>
      </c>
      <c r="C9" s="24" t="s">
        <v>877</v>
      </c>
      <c r="D9" s="25">
        <v>2</v>
      </c>
      <c r="E9" s="26" t="s">
        <v>874</v>
      </c>
      <c r="F9" s="27">
        <v>2</v>
      </c>
      <c r="G9" s="28" t="s">
        <v>875</v>
      </c>
      <c r="H9" s="29">
        <v>2243</v>
      </c>
      <c r="I9" s="55" t="s">
        <v>53</v>
      </c>
      <c r="J9" s="29">
        <f>H9*F9*D9</f>
        <v>8972</v>
      </c>
      <c r="K9" s="57" t="s">
        <v>878</v>
      </c>
    </row>
    <row r="10" ht="45" customHeight="1" spans="1:11">
      <c r="A10" s="30"/>
      <c r="B10" s="23" t="s">
        <v>881</v>
      </c>
      <c r="C10" s="24" t="s">
        <v>877</v>
      </c>
      <c r="D10" s="25">
        <v>4</v>
      </c>
      <c r="E10" s="26" t="s">
        <v>874</v>
      </c>
      <c r="F10" s="27">
        <v>2</v>
      </c>
      <c r="G10" s="28" t="s">
        <v>875</v>
      </c>
      <c r="H10" s="29">
        <v>2432</v>
      </c>
      <c r="I10" s="55" t="s">
        <v>53</v>
      </c>
      <c r="J10" s="29">
        <f>H10*F10*D10</f>
        <v>19456</v>
      </c>
      <c r="K10" s="57" t="s">
        <v>878</v>
      </c>
    </row>
    <row r="11" ht="15.75" customHeight="1" spans="1:11">
      <c r="A11" s="31" t="s">
        <v>60</v>
      </c>
      <c r="B11" s="32"/>
      <c r="C11" s="32"/>
      <c r="D11" s="32"/>
      <c r="E11" s="32"/>
      <c r="F11" s="32"/>
      <c r="G11" s="32"/>
      <c r="H11" s="32"/>
      <c r="I11" s="32"/>
      <c r="J11" s="58">
        <f>SUM(J6:J10)</f>
        <v>37934</v>
      </c>
      <c r="K11" s="59"/>
    </row>
    <row r="12" ht="45" customHeight="1" spans="1:11">
      <c r="A12" s="22" t="s">
        <v>12</v>
      </c>
      <c r="B12" s="33" t="s">
        <v>882</v>
      </c>
      <c r="C12" s="33" t="s">
        <v>69</v>
      </c>
      <c r="D12" s="33">
        <v>11</v>
      </c>
      <c r="E12" s="24" t="s">
        <v>883</v>
      </c>
      <c r="F12" s="33">
        <v>1</v>
      </c>
      <c r="G12" s="28" t="s">
        <v>875</v>
      </c>
      <c r="H12" s="29">
        <v>500</v>
      </c>
      <c r="I12" s="55" t="s">
        <v>53</v>
      </c>
      <c r="J12" s="29">
        <f>H12*F12*D12</f>
        <v>5500</v>
      </c>
      <c r="K12" s="57" t="s">
        <v>884</v>
      </c>
    </row>
    <row r="13" ht="45" customHeight="1" spans="1:11">
      <c r="A13" s="30"/>
      <c r="B13" s="24" t="s">
        <v>885</v>
      </c>
      <c r="C13" s="24" t="s">
        <v>69</v>
      </c>
      <c r="D13" s="33">
        <v>11</v>
      </c>
      <c r="E13" s="24" t="s">
        <v>883</v>
      </c>
      <c r="F13" s="33">
        <v>1</v>
      </c>
      <c r="G13" s="28" t="s">
        <v>875</v>
      </c>
      <c r="H13" s="29">
        <v>800</v>
      </c>
      <c r="I13" s="55" t="s">
        <v>53</v>
      </c>
      <c r="J13" s="29">
        <f>H13*F13*D13</f>
        <v>8800</v>
      </c>
      <c r="K13" s="57" t="s">
        <v>884</v>
      </c>
    </row>
    <row r="14" ht="34.5" customHeight="1" spans="1:11">
      <c r="A14" s="30"/>
      <c r="B14" s="24" t="s">
        <v>886</v>
      </c>
      <c r="C14" s="24" t="s">
        <v>69</v>
      </c>
      <c r="D14" s="33">
        <v>5</v>
      </c>
      <c r="E14" s="24" t="s">
        <v>887</v>
      </c>
      <c r="F14" s="33">
        <v>1</v>
      </c>
      <c r="G14" s="28" t="s">
        <v>888</v>
      </c>
      <c r="H14" s="29">
        <v>1200</v>
      </c>
      <c r="I14" s="55" t="s">
        <v>53</v>
      </c>
      <c r="J14" s="29">
        <f>H14*F14*D14</f>
        <v>6000</v>
      </c>
      <c r="K14" s="56"/>
    </row>
    <row r="15" ht="45" customHeight="1" spans="1:11">
      <c r="A15" s="30"/>
      <c r="B15" s="24" t="s">
        <v>886</v>
      </c>
      <c r="C15" s="24" t="s">
        <v>558</v>
      </c>
      <c r="D15" s="33">
        <v>1</v>
      </c>
      <c r="E15" s="24" t="s">
        <v>887</v>
      </c>
      <c r="F15" s="33">
        <v>0</v>
      </c>
      <c r="G15" s="28" t="s">
        <v>888</v>
      </c>
      <c r="H15" s="29">
        <v>1800</v>
      </c>
      <c r="I15" s="55" t="s">
        <v>53</v>
      </c>
      <c r="J15" s="29">
        <f>H15*F15*D15</f>
        <v>0</v>
      </c>
      <c r="K15" s="57" t="s">
        <v>889</v>
      </c>
    </row>
    <row r="16" ht="15.75" customHeight="1" spans="1:11">
      <c r="A16" s="31" t="s">
        <v>60</v>
      </c>
      <c r="B16" s="32"/>
      <c r="C16" s="32"/>
      <c r="D16" s="32"/>
      <c r="E16" s="32"/>
      <c r="F16" s="32"/>
      <c r="G16" s="32"/>
      <c r="H16" s="32"/>
      <c r="I16" s="32"/>
      <c r="J16" s="58">
        <f>SUM(J12:J15)</f>
        <v>20300</v>
      </c>
      <c r="K16" s="59"/>
    </row>
    <row r="17" ht="15.75" customHeight="1" spans="1:11">
      <c r="A17" s="22" t="s">
        <v>14</v>
      </c>
      <c r="B17" s="26" t="s">
        <v>890</v>
      </c>
      <c r="C17" s="26" t="s">
        <v>88</v>
      </c>
      <c r="D17" s="27">
        <v>10</v>
      </c>
      <c r="E17" s="26" t="s">
        <v>84</v>
      </c>
      <c r="F17" s="27">
        <v>1</v>
      </c>
      <c r="G17" s="26" t="s">
        <v>85</v>
      </c>
      <c r="H17" s="29">
        <v>1450</v>
      </c>
      <c r="I17" s="55" t="s">
        <v>53</v>
      </c>
      <c r="J17" s="29">
        <f>H17*F17*D17</f>
        <v>14500</v>
      </c>
      <c r="K17" s="60" t="s">
        <v>891</v>
      </c>
    </row>
    <row r="18" ht="15.75" customHeight="1" spans="1:11">
      <c r="A18" s="30"/>
      <c r="B18" s="24" t="s">
        <v>892</v>
      </c>
      <c r="C18" s="24" t="s">
        <v>88</v>
      </c>
      <c r="D18" s="33">
        <v>10</v>
      </c>
      <c r="E18" s="26" t="s">
        <v>84</v>
      </c>
      <c r="F18" s="27">
        <v>1</v>
      </c>
      <c r="G18" s="26" t="s">
        <v>85</v>
      </c>
      <c r="H18" s="29">
        <v>680</v>
      </c>
      <c r="I18" s="55" t="s">
        <v>53</v>
      </c>
      <c r="J18" s="29">
        <f>H18*F18*D18</f>
        <v>6800</v>
      </c>
      <c r="K18" s="61"/>
    </row>
    <row r="19" ht="15.75" customHeight="1" spans="1:11">
      <c r="A19" s="31" t="s">
        <v>60</v>
      </c>
      <c r="B19" s="32"/>
      <c r="C19" s="32"/>
      <c r="D19" s="32"/>
      <c r="E19" s="32"/>
      <c r="F19" s="32"/>
      <c r="G19" s="32"/>
      <c r="H19" s="32"/>
      <c r="I19" s="32"/>
      <c r="J19" s="58">
        <f>SUM(J17:J18)</f>
        <v>21300</v>
      </c>
      <c r="K19" s="59"/>
    </row>
    <row r="20" ht="15.75" customHeight="1" spans="1:11">
      <c r="A20" s="22" t="s">
        <v>893</v>
      </c>
      <c r="B20" s="26" t="s">
        <v>894</v>
      </c>
      <c r="C20" s="26" t="s">
        <v>895</v>
      </c>
      <c r="D20" s="27">
        <v>1</v>
      </c>
      <c r="E20" s="26" t="s">
        <v>655</v>
      </c>
      <c r="F20" s="27">
        <v>1</v>
      </c>
      <c r="G20" s="26" t="s">
        <v>896</v>
      </c>
      <c r="H20" s="29">
        <v>150000</v>
      </c>
      <c r="I20" s="55" t="s">
        <v>53</v>
      </c>
      <c r="J20" s="29">
        <f>H20*F20*D20</f>
        <v>150000</v>
      </c>
      <c r="K20" s="62"/>
    </row>
    <row r="21" ht="15.75" customHeight="1" spans="1:11">
      <c r="A21" s="30"/>
      <c r="B21" s="26" t="s">
        <v>897</v>
      </c>
      <c r="C21" s="26" t="s">
        <v>898</v>
      </c>
      <c r="D21" s="27">
        <v>1</v>
      </c>
      <c r="E21" s="26" t="s">
        <v>655</v>
      </c>
      <c r="F21" s="27">
        <v>1</v>
      </c>
      <c r="G21" s="26" t="s">
        <v>899</v>
      </c>
      <c r="H21" s="29">
        <v>90000</v>
      </c>
      <c r="I21" s="55" t="s">
        <v>53</v>
      </c>
      <c r="J21" s="29">
        <f>H21*F21*D21</f>
        <v>90000</v>
      </c>
      <c r="K21" s="62"/>
    </row>
    <row r="22" ht="15.75" customHeight="1" spans="1:11">
      <c r="A22" s="30"/>
      <c r="B22" s="26" t="s">
        <v>897</v>
      </c>
      <c r="C22" s="24" t="s">
        <v>900</v>
      </c>
      <c r="D22" s="33">
        <v>100</v>
      </c>
      <c r="E22" s="26" t="s">
        <v>874</v>
      </c>
      <c r="F22" s="27">
        <v>1</v>
      </c>
      <c r="G22" s="26" t="s">
        <v>186</v>
      </c>
      <c r="H22" s="34">
        <v>30</v>
      </c>
      <c r="I22" s="55" t="s">
        <v>53</v>
      </c>
      <c r="J22" s="29">
        <f>H22*F22*D22</f>
        <v>3000</v>
      </c>
      <c r="K22" s="62"/>
    </row>
    <row r="23" ht="15.75" customHeight="1" spans="1:11">
      <c r="A23" s="31" t="s">
        <v>60</v>
      </c>
      <c r="B23" s="32"/>
      <c r="C23" s="32"/>
      <c r="D23" s="32"/>
      <c r="E23" s="32"/>
      <c r="F23" s="32"/>
      <c r="G23" s="32"/>
      <c r="H23" s="32"/>
      <c r="I23" s="32"/>
      <c r="J23" s="58">
        <f>SUM(J20:J22)</f>
        <v>243000</v>
      </c>
      <c r="K23" s="59"/>
    </row>
    <row r="24" ht="15.75" customHeight="1" spans="1:11">
      <c r="A24" s="35" t="s">
        <v>18</v>
      </c>
      <c r="B24" s="33" t="s">
        <v>890</v>
      </c>
      <c r="C24" s="33" t="s">
        <v>901</v>
      </c>
      <c r="D24" s="33">
        <v>150</v>
      </c>
      <c r="E24" s="24" t="s">
        <v>874</v>
      </c>
      <c r="F24" s="33">
        <v>1</v>
      </c>
      <c r="G24" s="24" t="s">
        <v>186</v>
      </c>
      <c r="H24" s="29">
        <v>358</v>
      </c>
      <c r="I24" s="55" t="s">
        <v>53</v>
      </c>
      <c r="J24" s="29">
        <f>H24*F24*D24</f>
        <v>53700</v>
      </c>
      <c r="K24" s="56"/>
    </row>
    <row r="25" ht="15.75" customHeight="1" spans="1:11">
      <c r="A25" s="31" t="s">
        <v>60</v>
      </c>
      <c r="B25" s="32"/>
      <c r="C25" s="32"/>
      <c r="D25" s="32"/>
      <c r="E25" s="32"/>
      <c r="F25" s="32"/>
      <c r="G25" s="32"/>
      <c r="H25" s="32"/>
      <c r="I25" s="32"/>
      <c r="J25" s="58">
        <f>SUM(J24)</f>
        <v>53700</v>
      </c>
      <c r="K25" s="59"/>
    </row>
    <row r="26" ht="15.75" customHeight="1" spans="1:11">
      <c r="A26" s="36" t="s">
        <v>20</v>
      </c>
      <c r="B26" s="33" t="s">
        <v>172</v>
      </c>
      <c r="C26" s="24" t="s">
        <v>20</v>
      </c>
      <c r="D26" s="33">
        <v>11</v>
      </c>
      <c r="E26" s="24" t="s">
        <v>874</v>
      </c>
      <c r="F26" s="33">
        <v>1</v>
      </c>
      <c r="G26" s="24" t="s">
        <v>186</v>
      </c>
      <c r="H26" s="29">
        <v>50</v>
      </c>
      <c r="I26" s="55" t="s">
        <v>53</v>
      </c>
      <c r="J26" s="29">
        <f>H26*F26*D26</f>
        <v>550</v>
      </c>
      <c r="K26" s="56"/>
    </row>
    <row r="27" ht="15.75" customHeight="1" spans="1:11">
      <c r="A27" s="31" t="s">
        <v>60</v>
      </c>
      <c r="B27" s="32"/>
      <c r="C27" s="32"/>
      <c r="D27" s="32"/>
      <c r="E27" s="32"/>
      <c r="F27" s="32"/>
      <c r="G27" s="32"/>
      <c r="H27" s="32"/>
      <c r="I27" s="32"/>
      <c r="J27" s="58">
        <f>SUM(J26)</f>
        <v>550</v>
      </c>
      <c r="K27" s="59"/>
    </row>
    <row r="28" ht="15.75" customHeight="1" spans="1:11">
      <c r="A28" s="22" t="s">
        <v>22</v>
      </c>
      <c r="B28" s="33" t="s">
        <v>177</v>
      </c>
      <c r="C28" s="33" t="s">
        <v>79</v>
      </c>
      <c r="D28" s="33">
        <v>2</v>
      </c>
      <c r="E28" s="37" t="s">
        <v>655</v>
      </c>
      <c r="F28" s="33">
        <v>0</v>
      </c>
      <c r="G28" s="37" t="s">
        <v>186</v>
      </c>
      <c r="H28" s="34">
        <v>50</v>
      </c>
      <c r="I28" s="55" t="s">
        <v>53</v>
      </c>
      <c r="J28" s="29">
        <f>H28*F28*D28</f>
        <v>0</v>
      </c>
      <c r="K28" s="57" t="s">
        <v>902</v>
      </c>
    </row>
    <row r="29" ht="15.75" customHeight="1" spans="1:11">
      <c r="A29" s="30"/>
      <c r="B29" s="33" t="s">
        <v>180</v>
      </c>
      <c r="C29" s="33" t="s">
        <v>79</v>
      </c>
      <c r="D29" s="33">
        <v>6</v>
      </c>
      <c r="E29" s="37" t="s">
        <v>655</v>
      </c>
      <c r="F29" s="33">
        <v>0</v>
      </c>
      <c r="G29" s="37" t="s">
        <v>186</v>
      </c>
      <c r="H29" s="34">
        <v>50</v>
      </c>
      <c r="I29" s="55" t="s">
        <v>53</v>
      </c>
      <c r="J29" s="29">
        <f>H29*F29*D29</f>
        <v>0</v>
      </c>
      <c r="K29" s="57" t="s">
        <v>902</v>
      </c>
    </row>
    <row r="30" ht="15.75" customHeight="1" spans="1:11">
      <c r="A30" s="31" t="s">
        <v>60</v>
      </c>
      <c r="B30" s="32"/>
      <c r="C30" s="32"/>
      <c r="D30" s="32"/>
      <c r="E30" s="32"/>
      <c r="F30" s="32"/>
      <c r="G30" s="32"/>
      <c r="H30" s="32"/>
      <c r="I30" s="32"/>
      <c r="J30" s="58">
        <f>SUM(J28:J29)</f>
        <v>0</v>
      </c>
      <c r="K30" s="59"/>
    </row>
    <row r="31" ht="30" customHeight="1" spans="1:11">
      <c r="A31" s="22" t="s">
        <v>24</v>
      </c>
      <c r="B31" s="33" t="s">
        <v>903</v>
      </c>
      <c r="C31" s="33" t="s">
        <v>24</v>
      </c>
      <c r="D31" s="33">
        <v>4</v>
      </c>
      <c r="E31" s="37" t="s">
        <v>874</v>
      </c>
      <c r="F31" s="33">
        <v>2</v>
      </c>
      <c r="G31" s="37" t="s">
        <v>594</v>
      </c>
      <c r="H31" s="34">
        <v>800</v>
      </c>
      <c r="I31" s="55" t="s">
        <v>53</v>
      </c>
      <c r="J31" s="29">
        <f>H31*F31*D31</f>
        <v>6400</v>
      </c>
      <c r="K31" s="57" t="s">
        <v>904</v>
      </c>
    </row>
    <row r="32" ht="15.75" customHeight="1" spans="1:11">
      <c r="A32" s="30"/>
      <c r="B32" s="33" t="s">
        <v>903</v>
      </c>
      <c r="C32" s="33" t="s">
        <v>905</v>
      </c>
      <c r="D32" s="33">
        <v>4</v>
      </c>
      <c r="E32" s="37" t="s">
        <v>874</v>
      </c>
      <c r="F32" s="33">
        <v>2</v>
      </c>
      <c r="G32" s="37" t="s">
        <v>594</v>
      </c>
      <c r="H32" s="34">
        <v>60</v>
      </c>
      <c r="I32" s="55" t="s">
        <v>53</v>
      </c>
      <c r="J32" s="29">
        <f>H32*F32*D32</f>
        <v>480</v>
      </c>
      <c r="K32" s="63"/>
    </row>
    <row r="33" ht="15.75" customHeight="1" spans="1:11">
      <c r="A33" s="31" t="s">
        <v>60</v>
      </c>
      <c r="B33" s="32"/>
      <c r="C33" s="32"/>
      <c r="D33" s="32"/>
      <c r="E33" s="32"/>
      <c r="F33" s="32"/>
      <c r="G33" s="32"/>
      <c r="H33" s="32"/>
      <c r="I33" s="32"/>
      <c r="J33" s="58">
        <f>SUM(J31:J32)</f>
        <v>6880</v>
      </c>
      <c r="K33" s="59"/>
    </row>
    <row r="34" ht="15.75" customHeight="1" spans="1:11">
      <c r="A34" s="36" t="s">
        <v>26</v>
      </c>
      <c r="B34" s="33" t="s">
        <v>906</v>
      </c>
      <c r="C34" s="24" t="s">
        <v>79</v>
      </c>
      <c r="D34" s="33">
        <v>1</v>
      </c>
      <c r="E34" s="24" t="s">
        <v>10</v>
      </c>
      <c r="F34" s="33">
        <v>1</v>
      </c>
      <c r="G34" s="24" t="s">
        <v>10</v>
      </c>
      <c r="H34" s="29">
        <v>10000</v>
      </c>
      <c r="I34" s="55" t="s">
        <v>53</v>
      </c>
      <c r="J34" s="29">
        <f>H34*F34*D34</f>
        <v>10000</v>
      </c>
      <c r="K34" s="56"/>
    </row>
    <row r="35" ht="15.75" customHeight="1" spans="1:11">
      <c r="A35" s="31" t="s">
        <v>60</v>
      </c>
      <c r="B35" s="32"/>
      <c r="C35" s="32"/>
      <c r="D35" s="32"/>
      <c r="E35" s="32"/>
      <c r="F35" s="32"/>
      <c r="G35" s="32"/>
      <c r="H35" s="32"/>
      <c r="I35" s="32"/>
      <c r="J35" s="58">
        <f>SUM(J34)</f>
        <v>10000</v>
      </c>
      <c r="K35" s="59"/>
    </row>
    <row r="36" ht="15.75" customHeight="1" spans="1:11">
      <c r="A36" s="38" t="s">
        <v>228</v>
      </c>
      <c r="B36" s="39"/>
      <c r="C36" s="39"/>
      <c r="D36" s="39"/>
      <c r="E36" s="39"/>
      <c r="F36" s="39"/>
      <c r="G36" s="39"/>
      <c r="H36" s="39"/>
      <c r="I36" s="39"/>
      <c r="J36" s="64">
        <f>SUM(J33,J27,J25,J23,J19,J16,J11,J35,J30)</f>
        <v>393664</v>
      </c>
      <c r="K36" s="65"/>
    </row>
    <row r="37" ht="16.5" customHeight="1" spans="1:11">
      <c r="A37" s="40" t="s">
        <v>907</v>
      </c>
      <c r="B37" s="41"/>
      <c r="C37" s="41"/>
      <c r="D37" s="41"/>
      <c r="E37" s="41"/>
      <c r="F37" s="41"/>
      <c r="G37" s="41"/>
      <c r="H37" s="41"/>
      <c r="I37" s="41"/>
      <c r="J37" s="66">
        <f>J36*4%</f>
        <v>15746.56</v>
      </c>
      <c r="K37" s="67"/>
    </row>
    <row r="38" ht="15.75" customHeight="1" spans="1:11">
      <c r="A38" s="42" t="s">
        <v>230</v>
      </c>
      <c r="B38" s="43"/>
      <c r="C38" s="43"/>
      <c r="D38" s="43"/>
      <c r="E38" s="43"/>
      <c r="F38" s="43"/>
      <c r="G38" s="43"/>
      <c r="H38" s="43"/>
      <c r="I38" s="43"/>
      <c r="J38" s="68">
        <f>(J36+J37)*6%</f>
        <v>24564.6336</v>
      </c>
      <c r="K38" s="69"/>
    </row>
    <row r="39" ht="18.75" customHeight="1" spans="1:11">
      <c r="A39" s="44" t="s">
        <v>231</v>
      </c>
      <c r="B39" s="45"/>
      <c r="C39" s="45"/>
      <c r="D39" s="45"/>
      <c r="E39" s="45"/>
      <c r="F39" s="45"/>
      <c r="G39" s="45"/>
      <c r="H39" s="45"/>
      <c r="I39" s="45"/>
      <c r="J39" s="70">
        <f>SUM(J36:J38)</f>
        <v>433975.1936</v>
      </c>
      <c r="K39" s="71"/>
    </row>
    <row r="40" ht="15.75" customHeight="1" spans="2:10">
      <c r="B40" s="46"/>
      <c r="C40" s="46"/>
      <c r="J40" s="46"/>
    </row>
    <row r="41" ht="15.75" customHeight="1" spans="2:10">
      <c r="B41" s="46"/>
      <c r="C41" s="46"/>
      <c r="J41" s="46"/>
    </row>
    <row r="42" ht="15.75" customHeight="1" spans="2:10">
      <c r="B42" s="46"/>
      <c r="C42" s="46"/>
      <c r="J42" s="46"/>
    </row>
    <row r="43" ht="15.75" customHeight="1" spans="2:10">
      <c r="B43" s="46"/>
      <c r="C43" s="46"/>
      <c r="J43" s="46"/>
    </row>
    <row r="44" ht="15.75" customHeight="1" spans="2:10">
      <c r="B44" s="46"/>
      <c r="C44" s="46"/>
      <c r="J44" s="46"/>
    </row>
    <row r="45" ht="15.75" customHeight="1" spans="2:10">
      <c r="B45" s="46"/>
      <c r="C45" s="46"/>
      <c r="J45" s="46"/>
    </row>
    <row r="46" ht="15.75" customHeight="1" spans="2:10">
      <c r="B46" s="46"/>
      <c r="C46" s="46"/>
      <c r="J46" s="46"/>
    </row>
    <row r="47" ht="15.75" customHeight="1" spans="2:10">
      <c r="B47" s="46"/>
      <c r="C47" s="46"/>
      <c r="J47" s="46"/>
    </row>
    <row r="48" ht="15.75" customHeight="1" spans="2:10">
      <c r="B48" s="46"/>
      <c r="C48" s="46"/>
      <c r="J48" s="46"/>
    </row>
    <row r="49" ht="15.75" customHeight="1" spans="2:10">
      <c r="B49" s="46"/>
      <c r="C49" s="46"/>
      <c r="J49" s="46"/>
    </row>
    <row r="50" ht="15.75" customHeight="1" spans="2:10">
      <c r="B50" s="46"/>
      <c r="C50" s="46"/>
      <c r="J50" s="46"/>
    </row>
    <row r="51" ht="15.75" customHeight="1" spans="2:10">
      <c r="B51" s="46"/>
      <c r="C51" s="46"/>
      <c r="J51" s="46"/>
    </row>
    <row r="52" ht="15.75" customHeight="1" spans="2:10">
      <c r="B52" s="46"/>
      <c r="C52" s="46"/>
      <c r="J52" s="46"/>
    </row>
    <row r="53" ht="15.75" customHeight="1" spans="2:10">
      <c r="B53" s="46"/>
      <c r="C53" s="46"/>
      <c r="J53" s="46"/>
    </row>
    <row r="54" ht="15.75" customHeight="1" spans="2:10">
      <c r="B54" s="46"/>
      <c r="C54" s="46"/>
      <c r="J54" s="46"/>
    </row>
    <row r="55" ht="15.75" customHeight="1" spans="2:10">
      <c r="B55" s="46"/>
      <c r="C55" s="46"/>
      <c r="J55" s="46"/>
    </row>
    <row r="56" ht="15.75" customHeight="1" spans="2:10">
      <c r="B56" s="46"/>
      <c r="C56" s="46"/>
      <c r="J56" s="46"/>
    </row>
    <row r="57" ht="15.75" customHeight="1" spans="2:10">
      <c r="B57" s="46"/>
      <c r="C57" s="46"/>
      <c r="J57" s="46"/>
    </row>
    <row r="58" ht="15.75" customHeight="1" spans="2:10">
      <c r="B58" s="46"/>
      <c r="C58" s="46"/>
      <c r="J58" s="46"/>
    </row>
    <row r="59" ht="15.75" customHeight="1" spans="2:10">
      <c r="B59" s="46"/>
      <c r="C59" s="46"/>
      <c r="J59" s="46"/>
    </row>
    <row r="60" ht="15.75" customHeight="1" spans="2:10">
      <c r="B60" s="46"/>
      <c r="C60" s="46"/>
      <c r="J60" s="46"/>
    </row>
    <row r="61" ht="15.75" customHeight="1" spans="2:10">
      <c r="B61" s="46"/>
      <c r="C61" s="46"/>
      <c r="J61" s="46"/>
    </row>
    <row r="62" ht="15.75" customHeight="1" spans="2:10">
      <c r="B62" s="46"/>
      <c r="C62" s="46"/>
      <c r="J62" s="46"/>
    </row>
    <row r="63" ht="15.75" customHeight="1" spans="2:10">
      <c r="B63" s="46"/>
      <c r="C63" s="46"/>
      <c r="J63" s="46"/>
    </row>
    <row r="64" ht="15.75" customHeight="1" spans="2:10">
      <c r="B64" s="46"/>
      <c r="C64" s="46"/>
      <c r="J64" s="46"/>
    </row>
    <row r="65" ht="15.75" customHeight="1" spans="2:10">
      <c r="B65" s="46"/>
      <c r="C65" s="46"/>
      <c r="J65" s="46"/>
    </row>
    <row r="66" ht="15.75" customHeight="1" spans="2:10">
      <c r="B66" s="46"/>
      <c r="C66" s="46"/>
      <c r="J66" s="46"/>
    </row>
    <row r="67" ht="15.75" customHeight="1" spans="2:10">
      <c r="B67" s="46"/>
      <c r="C67" s="46"/>
      <c r="J67" s="46"/>
    </row>
    <row r="68" ht="15.75" customHeight="1" spans="2:10">
      <c r="B68" s="46"/>
      <c r="C68" s="46"/>
      <c r="J68" s="46"/>
    </row>
    <row r="69" ht="15.75" customHeight="1" spans="2:10">
      <c r="B69" s="46"/>
      <c r="C69" s="46"/>
      <c r="J69" s="46"/>
    </row>
    <row r="70" ht="15.75" customHeight="1" spans="2:10">
      <c r="B70" s="46"/>
      <c r="C70" s="46"/>
      <c r="J70" s="46"/>
    </row>
    <row r="71" ht="15.75" customHeight="1" spans="2:10">
      <c r="B71" s="46"/>
      <c r="C71" s="46"/>
      <c r="J71" s="46"/>
    </row>
    <row r="72" ht="15.75" customHeight="1" spans="2:10">
      <c r="B72" s="46"/>
      <c r="C72" s="46"/>
      <c r="J72" s="46"/>
    </row>
    <row r="73" ht="15.75" customHeight="1" spans="2:10">
      <c r="B73" s="46"/>
      <c r="C73" s="46"/>
      <c r="J73" s="46"/>
    </row>
    <row r="74" ht="15.75" customHeight="1" spans="2:10">
      <c r="B74" s="46"/>
      <c r="C74" s="46"/>
      <c r="J74" s="46"/>
    </row>
    <row r="75" ht="15.75" customHeight="1" spans="2:10">
      <c r="B75" s="46"/>
      <c r="C75" s="46"/>
      <c r="J75" s="46"/>
    </row>
    <row r="76" ht="15.75" customHeight="1" spans="2:10">
      <c r="B76" s="46"/>
      <c r="C76" s="46"/>
      <c r="J76" s="46"/>
    </row>
    <row r="77" ht="15.75" customHeight="1" spans="2:10">
      <c r="B77" s="46"/>
      <c r="C77" s="46"/>
      <c r="J77" s="46"/>
    </row>
    <row r="78" ht="15.75" customHeight="1" spans="2:10">
      <c r="B78" s="46"/>
      <c r="C78" s="46"/>
      <c r="J78" s="46"/>
    </row>
    <row r="79" ht="15.75" customHeight="1" spans="2:10">
      <c r="B79" s="46"/>
      <c r="C79" s="46"/>
      <c r="J79" s="46"/>
    </row>
    <row r="80" ht="15.75" customHeight="1" spans="2:10">
      <c r="B80" s="46"/>
      <c r="C80" s="46"/>
      <c r="J80" s="46"/>
    </row>
    <row r="81" ht="15.75" customHeight="1" spans="2:10">
      <c r="B81" s="46"/>
      <c r="C81" s="46"/>
      <c r="J81" s="46"/>
    </row>
    <row r="82" ht="15.75" customHeight="1" spans="2:10">
      <c r="B82" s="46"/>
      <c r="C82" s="46"/>
      <c r="J82" s="46"/>
    </row>
    <row r="83" ht="15.75" customHeight="1" spans="2:10">
      <c r="B83" s="46"/>
      <c r="C83" s="46"/>
      <c r="J83" s="46"/>
    </row>
    <row r="84" ht="15.75" customHeight="1" spans="2:10">
      <c r="B84" s="46"/>
      <c r="C84" s="46"/>
      <c r="J84" s="46"/>
    </row>
    <row r="85" ht="15.75" customHeight="1" spans="2:10">
      <c r="B85" s="46"/>
      <c r="C85" s="46"/>
      <c r="J85" s="46"/>
    </row>
    <row r="86" ht="15.75" customHeight="1" spans="2:10">
      <c r="B86" s="46"/>
      <c r="C86" s="46"/>
      <c r="J86" s="46"/>
    </row>
    <row r="87" ht="15.75" customHeight="1" spans="2:10">
      <c r="B87" s="46"/>
      <c r="C87" s="46"/>
      <c r="J87" s="46"/>
    </row>
    <row r="88" ht="15.75" customHeight="1" spans="2:10">
      <c r="B88" s="46"/>
      <c r="C88" s="46"/>
      <c r="J88" s="46"/>
    </row>
    <row r="89" ht="15.75" customHeight="1" spans="2:10">
      <c r="B89" s="46"/>
      <c r="C89" s="46"/>
      <c r="J89" s="46"/>
    </row>
    <row r="90" ht="15.75" customHeight="1" spans="2:10">
      <c r="B90" s="46"/>
      <c r="C90" s="46"/>
      <c r="J90" s="46"/>
    </row>
    <row r="91" ht="15.75" customHeight="1" spans="2:10">
      <c r="B91" s="46"/>
      <c r="C91" s="46"/>
      <c r="J91" s="46"/>
    </row>
    <row r="92" ht="15.75" customHeight="1" spans="2:10">
      <c r="B92" s="46"/>
      <c r="C92" s="46"/>
      <c r="J92" s="46"/>
    </row>
    <row r="93" ht="15.75" customHeight="1" spans="2:10">
      <c r="B93" s="46"/>
      <c r="C93" s="46"/>
      <c r="J93" s="46"/>
    </row>
    <row r="94" ht="15.75" customHeight="1" spans="2:10">
      <c r="B94" s="46"/>
      <c r="C94" s="46"/>
      <c r="J94" s="46"/>
    </row>
    <row r="95" ht="15.75" customHeight="1" spans="2:10">
      <c r="B95" s="46"/>
      <c r="C95" s="46"/>
      <c r="J95" s="46"/>
    </row>
    <row r="96" ht="15.75" customHeight="1" spans="2:10">
      <c r="B96" s="46"/>
      <c r="C96" s="46"/>
      <c r="J96" s="46"/>
    </row>
    <row r="97" ht="15.75" customHeight="1" spans="2:10">
      <c r="B97" s="46"/>
      <c r="C97" s="46"/>
      <c r="J97" s="46"/>
    </row>
    <row r="98" ht="15.75" customHeight="1" spans="2:10">
      <c r="B98" s="46"/>
      <c r="C98" s="46"/>
      <c r="J98" s="46"/>
    </row>
    <row r="99" ht="15.75" customHeight="1" spans="2:10">
      <c r="B99" s="46"/>
      <c r="C99" s="46"/>
      <c r="J99" s="46"/>
    </row>
    <row r="100" ht="15.75" customHeight="1" spans="2:10">
      <c r="B100" s="46"/>
      <c r="C100" s="46"/>
      <c r="J100" s="46"/>
    </row>
    <row r="101" ht="15" spans="2:10">
      <c r="B101" s="46"/>
      <c r="C101" s="46"/>
      <c r="J101" s="46"/>
    </row>
    <row r="102" ht="15" spans="2:10">
      <c r="B102" s="46"/>
      <c r="C102" s="46"/>
      <c r="J102" s="46"/>
    </row>
    <row r="103" ht="15" spans="2:10">
      <c r="B103" s="46"/>
      <c r="C103" s="46"/>
      <c r="J103" s="46"/>
    </row>
    <row r="104" ht="15" spans="2:10">
      <c r="B104" s="46"/>
      <c r="C104" s="46"/>
      <c r="J104" s="46"/>
    </row>
    <row r="105" ht="15" spans="2:10">
      <c r="B105" s="46"/>
      <c r="C105" s="46"/>
      <c r="J105" s="46"/>
    </row>
    <row r="106" ht="15" spans="2:10">
      <c r="B106" s="46"/>
      <c r="C106" s="46"/>
      <c r="J106" s="46"/>
    </row>
    <row r="107" ht="15" spans="2:10">
      <c r="B107" s="46"/>
      <c r="C107" s="46"/>
      <c r="J107" s="46"/>
    </row>
    <row r="108" ht="15" spans="2:10">
      <c r="B108" s="46"/>
      <c r="C108" s="46"/>
      <c r="J108" s="46"/>
    </row>
    <row r="109" ht="15" spans="2:10">
      <c r="B109" s="46"/>
      <c r="C109" s="46"/>
      <c r="J109" s="46"/>
    </row>
    <row r="110" ht="15" spans="2:10">
      <c r="B110" s="46"/>
      <c r="C110" s="46"/>
      <c r="J110" s="46"/>
    </row>
    <row r="111" ht="15" spans="2:10">
      <c r="B111" s="46"/>
      <c r="C111" s="46"/>
      <c r="J111" s="46"/>
    </row>
    <row r="112" ht="15" spans="2:10">
      <c r="B112" s="46"/>
      <c r="C112" s="46"/>
      <c r="J112" s="46"/>
    </row>
    <row r="113" ht="15" spans="2:10">
      <c r="B113" s="46"/>
      <c r="C113" s="46"/>
      <c r="J113" s="46"/>
    </row>
    <row r="114" ht="15" spans="2:10">
      <c r="B114" s="46"/>
      <c r="C114" s="46"/>
      <c r="J114" s="46"/>
    </row>
    <row r="115" ht="15" spans="2:10">
      <c r="B115" s="46"/>
      <c r="C115" s="46"/>
      <c r="J115" s="46"/>
    </row>
    <row r="116" ht="15" spans="2:10">
      <c r="B116" s="46"/>
      <c r="C116" s="46"/>
      <c r="J116" s="46"/>
    </row>
    <row r="117" ht="15" spans="2:10">
      <c r="B117" s="46"/>
      <c r="C117" s="46"/>
      <c r="J117" s="46"/>
    </row>
    <row r="118" ht="15" spans="2:10">
      <c r="B118" s="46"/>
      <c r="C118" s="46"/>
      <c r="J118" s="46"/>
    </row>
    <row r="119" ht="15" spans="2:10">
      <c r="B119" s="46"/>
      <c r="C119" s="46"/>
      <c r="J119" s="46"/>
    </row>
    <row r="120" ht="15" spans="2:10">
      <c r="B120" s="46"/>
      <c r="C120" s="46"/>
      <c r="J120" s="46"/>
    </row>
    <row r="121" ht="15" spans="2:10">
      <c r="B121" s="46"/>
      <c r="C121" s="46"/>
      <c r="J121" s="46"/>
    </row>
    <row r="122" ht="15" spans="2:10">
      <c r="B122" s="46"/>
      <c r="C122" s="46"/>
      <c r="J122" s="46"/>
    </row>
    <row r="123" ht="15" spans="2:10">
      <c r="B123" s="46"/>
      <c r="C123" s="46"/>
      <c r="J123" s="46"/>
    </row>
    <row r="124" ht="15" spans="2:10">
      <c r="B124" s="46"/>
      <c r="C124" s="46"/>
      <c r="J124" s="46"/>
    </row>
    <row r="125" ht="15" spans="2:10">
      <c r="B125" s="46"/>
      <c r="C125" s="46"/>
      <c r="J125" s="46"/>
    </row>
    <row r="126" ht="15" spans="2:10">
      <c r="B126" s="46"/>
      <c r="C126" s="46"/>
      <c r="J126" s="46"/>
    </row>
    <row r="127" ht="15" spans="2:10">
      <c r="B127" s="46"/>
      <c r="C127" s="46"/>
      <c r="J127" s="46"/>
    </row>
    <row r="128" ht="15" spans="2:10">
      <c r="B128" s="46"/>
      <c r="C128" s="46"/>
      <c r="J128" s="46"/>
    </row>
    <row r="129" ht="15" spans="2:10">
      <c r="B129" s="46"/>
      <c r="C129" s="46"/>
      <c r="J129" s="46"/>
    </row>
    <row r="130" ht="15" spans="2:10">
      <c r="B130" s="46"/>
      <c r="C130" s="46"/>
      <c r="J130" s="46"/>
    </row>
    <row r="131" ht="15" spans="2:10">
      <c r="B131" s="46"/>
      <c r="C131" s="46"/>
      <c r="J131" s="46"/>
    </row>
    <row r="132" ht="15" spans="2:10">
      <c r="B132" s="46"/>
      <c r="C132" s="46"/>
      <c r="J132" s="46"/>
    </row>
    <row r="133" ht="15" spans="2:10">
      <c r="B133" s="46"/>
      <c r="C133" s="46"/>
      <c r="J133" s="46"/>
    </row>
    <row r="134" ht="15" spans="2:10">
      <c r="B134" s="46"/>
      <c r="C134" s="46"/>
      <c r="J134" s="46"/>
    </row>
    <row r="135" ht="15" spans="2:10">
      <c r="B135" s="46"/>
      <c r="C135" s="46"/>
      <c r="J135" s="46"/>
    </row>
    <row r="136" ht="15" spans="2:10">
      <c r="B136" s="46"/>
      <c r="C136" s="46"/>
      <c r="J136" s="46"/>
    </row>
    <row r="137" ht="15" spans="2:10">
      <c r="B137" s="46"/>
      <c r="C137" s="46"/>
      <c r="J137" s="46"/>
    </row>
    <row r="138" ht="15" spans="2:10">
      <c r="B138" s="46"/>
      <c r="C138" s="46"/>
      <c r="J138" s="46"/>
    </row>
    <row r="139" ht="15" spans="2:10">
      <c r="B139" s="46"/>
      <c r="C139" s="46"/>
      <c r="J139" s="46"/>
    </row>
    <row r="140" ht="15" spans="2:10">
      <c r="B140" s="46"/>
      <c r="C140" s="46"/>
      <c r="J140" s="46"/>
    </row>
    <row r="141" ht="15" spans="2:10">
      <c r="B141" s="46"/>
      <c r="C141" s="46"/>
      <c r="J141" s="46"/>
    </row>
    <row r="142" ht="15" spans="2:10">
      <c r="B142" s="46"/>
      <c r="C142" s="46"/>
      <c r="J142" s="46"/>
    </row>
    <row r="143" ht="15" spans="2:10">
      <c r="B143" s="46"/>
      <c r="C143" s="46"/>
      <c r="J143" s="46"/>
    </row>
    <row r="144" ht="15" spans="2:10">
      <c r="B144" s="46"/>
      <c r="C144" s="46"/>
      <c r="J144" s="46"/>
    </row>
    <row r="145" ht="15" spans="2:10">
      <c r="B145" s="46"/>
      <c r="C145" s="46"/>
      <c r="J145" s="46"/>
    </row>
    <row r="146" ht="15" spans="2:10">
      <c r="B146" s="46"/>
      <c r="C146" s="46"/>
      <c r="J146" s="46"/>
    </row>
    <row r="147" ht="15" spans="2:10">
      <c r="B147" s="46"/>
      <c r="C147" s="46"/>
      <c r="J147" s="46"/>
    </row>
    <row r="148" ht="15" spans="2:10">
      <c r="B148" s="46"/>
      <c r="C148" s="46"/>
      <c r="J148" s="46"/>
    </row>
    <row r="149" ht="15" spans="2:10">
      <c r="B149" s="46"/>
      <c r="C149" s="46"/>
      <c r="J149" s="46"/>
    </row>
    <row r="150" ht="15" spans="2:10">
      <c r="B150" s="46"/>
      <c r="C150" s="46"/>
      <c r="J150" s="46"/>
    </row>
    <row r="151" ht="15" spans="2:10">
      <c r="B151" s="46"/>
      <c r="C151" s="46"/>
      <c r="J151" s="46"/>
    </row>
    <row r="152" ht="15" spans="2:10">
      <c r="B152" s="46"/>
      <c r="C152" s="46"/>
      <c r="J152" s="46"/>
    </row>
    <row r="153" ht="15" spans="2:10">
      <c r="B153" s="46"/>
      <c r="C153" s="46"/>
      <c r="J153" s="46"/>
    </row>
    <row r="154" ht="15" spans="2:10">
      <c r="B154" s="46"/>
      <c r="C154" s="46"/>
      <c r="J154" s="46"/>
    </row>
    <row r="155" ht="15" spans="2:10">
      <c r="B155" s="46"/>
      <c r="C155" s="46"/>
      <c r="J155" s="46"/>
    </row>
    <row r="156" ht="15" spans="2:10">
      <c r="B156" s="46"/>
      <c r="C156" s="46"/>
      <c r="J156" s="46"/>
    </row>
    <row r="157" ht="15" spans="2:10">
      <c r="B157" s="46"/>
      <c r="C157" s="46"/>
      <c r="J157" s="46"/>
    </row>
    <row r="158" ht="15" spans="2:10">
      <c r="B158" s="46"/>
      <c r="C158" s="46"/>
      <c r="J158" s="46"/>
    </row>
    <row r="159" ht="15" spans="2:10">
      <c r="B159" s="46"/>
      <c r="C159" s="46"/>
      <c r="J159" s="46"/>
    </row>
    <row r="160" ht="15" spans="2:10">
      <c r="B160" s="46"/>
      <c r="C160" s="46"/>
      <c r="J160" s="46"/>
    </row>
    <row r="161" ht="15" spans="2:10">
      <c r="B161" s="46"/>
      <c r="C161" s="46"/>
      <c r="J161" s="46"/>
    </row>
    <row r="162" ht="15" spans="2:10">
      <c r="B162" s="46"/>
      <c r="C162" s="46"/>
      <c r="J162" s="46"/>
    </row>
    <row r="163" ht="15" spans="2:10">
      <c r="B163" s="46"/>
      <c r="C163" s="46"/>
      <c r="J163" s="46"/>
    </row>
    <row r="164" ht="15" spans="2:10">
      <c r="B164" s="46"/>
      <c r="C164" s="46"/>
      <c r="J164" s="46"/>
    </row>
    <row r="165" ht="15" spans="2:10">
      <c r="B165" s="46"/>
      <c r="C165" s="46"/>
      <c r="J165" s="46"/>
    </row>
    <row r="166" ht="15" spans="2:10">
      <c r="B166" s="46"/>
      <c r="C166" s="46"/>
      <c r="J166" s="46"/>
    </row>
    <row r="167" ht="15" spans="2:10">
      <c r="B167" s="46"/>
      <c r="C167" s="46"/>
      <c r="J167" s="46"/>
    </row>
    <row r="168" ht="15" spans="2:10">
      <c r="B168" s="46"/>
      <c r="C168" s="46"/>
      <c r="J168" s="46"/>
    </row>
    <row r="169" ht="15" spans="2:10">
      <c r="B169" s="46"/>
      <c r="C169" s="46"/>
      <c r="J169" s="46"/>
    </row>
    <row r="170" ht="15" spans="2:10">
      <c r="B170" s="46"/>
      <c r="C170" s="46"/>
      <c r="J170" s="46"/>
    </row>
    <row r="171" ht="15" spans="2:10">
      <c r="B171" s="46"/>
      <c r="C171" s="46"/>
      <c r="J171" s="46"/>
    </row>
    <row r="172" ht="15" spans="2:10">
      <c r="B172" s="46"/>
      <c r="C172" s="46"/>
      <c r="J172" s="46"/>
    </row>
    <row r="173" ht="15" spans="2:10">
      <c r="B173" s="46"/>
      <c r="C173" s="46"/>
      <c r="J173" s="46"/>
    </row>
    <row r="174" ht="15" spans="2:10">
      <c r="B174" s="46"/>
      <c r="C174" s="46"/>
      <c r="J174" s="46"/>
    </row>
    <row r="175" ht="15" spans="2:10">
      <c r="B175" s="46"/>
      <c r="C175" s="46"/>
      <c r="J175" s="46"/>
    </row>
    <row r="176" ht="15" spans="2:10">
      <c r="B176" s="46"/>
      <c r="C176" s="46"/>
      <c r="J176" s="46"/>
    </row>
    <row r="177" ht="15" spans="2:10">
      <c r="B177" s="46"/>
      <c r="C177" s="46"/>
      <c r="J177" s="46"/>
    </row>
    <row r="178" ht="15" spans="2:10">
      <c r="B178" s="46"/>
      <c r="C178" s="46"/>
      <c r="J178" s="46"/>
    </row>
    <row r="179" ht="15" spans="2:10">
      <c r="B179" s="46"/>
      <c r="C179" s="46"/>
      <c r="J179" s="46"/>
    </row>
    <row r="180" ht="15" spans="2:10">
      <c r="B180" s="46"/>
      <c r="C180" s="46"/>
      <c r="J180" s="46"/>
    </row>
    <row r="181" ht="15" spans="2:10">
      <c r="B181" s="46"/>
      <c r="C181" s="46"/>
      <c r="J181" s="46"/>
    </row>
    <row r="182" ht="15" spans="2:10">
      <c r="B182" s="46"/>
      <c r="C182" s="46"/>
      <c r="J182" s="46"/>
    </row>
    <row r="183" ht="15" spans="2:10">
      <c r="B183" s="46"/>
      <c r="C183" s="46"/>
      <c r="J183" s="46"/>
    </row>
    <row r="184" ht="15" spans="2:10">
      <c r="B184" s="46"/>
      <c r="C184" s="46"/>
      <c r="J184" s="46"/>
    </row>
    <row r="185" ht="15" spans="2:10">
      <c r="B185" s="46"/>
      <c r="C185" s="46"/>
      <c r="J185" s="46"/>
    </row>
    <row r="186" ht="15" spans="2:10">
      <c r="B186" s="46"/>
      <c r="C186" s="46"/>
      <c r="J186" s="46"/>
    </row>
    <row r="187" ht="15" spans="2:10">
      <c r="B187" s="46"/>
      <c r="C187" s="46"/>
      <c r="J187" s="46"/>
    </row>
    <row r="188" ht="15" spans="2:10">
      <c r="B188" s="46"/>
      <c r="C188" s="46"/>
      <c r="J188" s="46"/>
    </row>
    <row r="189" ht="15" spans="2:10">
      <c r="B189" s="46"/>
      <c r="C189" s="46"/>
      <c r="J189" s="46"/>
    </row>
    <row r="190" ht="15" spans="2:10">
      <c r="B190" s="46"/>
      <c r="C190" s="46"/>
      <c r="J190" s="46"/>
    </row>
    <row r="191" ht="15" spans="2:10">
      <c r="B191" s="46"/>
      <c r="C191" s="46"/>
      <c r="J191" s="46"/>
    </row>
    <row r="192" ht="15" spans="2:10">
      <c r="B192" s="46"/>
      <c r="C192" s="46"/>
      <c r="J192" s="46"/>
    </row>
    <row r="193" ht="15" spans="2:10">
      <c r="B193" s="46"/>
      <c r="C193" s="46"/>
      <c r="J193" s="46"/>
    </row>
    <row r="194" ht="15" spans="2:10">
      <c r="B194" s="46"/>
      <c r="C194" s="46"/>
      <c r="J194" s="46"/>
    </row>
    <row r="195" ht="15" spans="2:10">
      <c r="B195" s="46"/>
      <c r="C195" s="46"/>
      <c r="J195" s="46"/>
    </row>
    <row r="196" ht="15" spans="2:10">
      <c r="B196" s="46"/>
      <c r="C196" s="46"/>
      <c r="J196" s="46"/>
    </row>
    <row r="197" ht="15" spans="2:10">
      <c r="B197" s="46"/>
      <c r="C197" s="46"/>
      <c r="J197" s="46"/>
    </row>
    <row r="198" ht="15" spans="2:10">
      <c r="B198" s="46"/>
      <c r="C198" s="46"/>
      <c r="J198" s="46"/>
    </row>
    <row r="199" ht="15" spans="2:10">
      <c r="B199" s="46"/>
      <c r="C199" s="46"/>
      <c r="J199" s="46"/>
    </row>
    <row r="200" ht="15" spans="2:10">
      <c r="B200" s="46"/>
      <c r="C200" s="46"/>
      <c r="J200" s="46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32">
      <formula1>"工作人员,餐费,住宿,交通,通信费,导游超时费,其他"</formula1>
    </dataValidation>
    <dataValidation type="list" allowBlank="1" showInputMessage="1" showErrorMessage="1" sqref="G6:G13">
      <formula1>"单程,往返"</formula1>
    </dataValidation>
  </dataValidation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00"/>
  <sheetViews>
    <sheetView workbookViewId="0">
      <selection activeCell="A1" sqref="A1"/>
    </sheetView>
  </sheetViews>
  <sheetFormatPr defaultColWidth="9" defaultRowHeight="12.75"/>
  <sheetData>
    <row r="200" hidden="1" spans="1:1">
      <c r="A200" s="1" t="s">
        <v>908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zoomScale="85" zoomScaleNormal="85" topLeftCell="A130" workbookViewId="0">
      <selection activeCell="L86" sqref="L86"/>
    </sheetView>
  </sheetViews>
  <sheetFormatPr defaultColWidth="8.66371681415929" defaultRowHeight="13.85"/>
  <cols>
    <col min="1" max="1" width="13.6637168141593" style="263" customWidth="1"/>
    <col min="2" max="2" width="38" style="263" customWidth="1"/>
    <col min="3" max="3" width="16.8318584070796" style="263" customWidth="1"/>
    <col min="4" max="5" width="10.8318584070796" style="263" customWidth="1"/>
    <col min="6" max="6" width="10.5044247787611" style="263" customWidth="1"/>
    <col min="7" max="7" width="10.6637168141593" style="263" customWidth="1"/>
    <col min="8" max="8" width="13.3362831858407" style="263" customWidth="1"/>
    <col min="9" max="9" width="14.1681415929204" style="263" customWidth="1"/>
    <col min="10" max="10" width="15.5044247787611" style="263" customWidth="1"/>
    <col min="11" max="11" width="53.8318584070796" style="263" customWidth="1"/>
    <col min="12" max="22" width="10.6637168141593" style="263" customWidth="1"/>
    <col min="23" max="16384" width="8.66371681415929" style="263"/>
  </cols>
  <sheetData>
    <row r="1" ht="15.75" customHeight="1" spans="1:11">
      <c r="A1" s="264" t="s">
        <v>32</v>
      </c>
      <c r="B1" s="265"/>
      <c r="C1" s="265"/>
      <c r="D1" s="265"/>
      <c r="E1" s="265"/>
      <c r="F1" s="265"/>
      <c r="G1" s="266" t="s">
        <v>33</v>
      </c>
      <c r="H1" s="265"/>
      <c r="I1" s="265"/>
      <c r="J1" s="312" t="s">
        <v>34</v>
      </c>
      <c r="K1" s="313"/>
    </row>
    <row r="2" ht="15.75" customHeight="1" spans="1:11">
      <c r="A2" s="264" t="s">
        <v>35</v>
      </c>
      <c r="B2" s="265" t="s">
        <v>36</v>
      </c>
      <c r="C2" s="265"/>
      <c r="D2" s="265"/>
      <c r="E2" s="265"/>
      <c r="F2" s="265"/>
      <c r="G2" s="266" t="s">
        <v>37</v>
      </c>
      <c r="H2" s="267"/>
      <c r="I2" s="265"/>
      <c r="J2" s="312" t="s">
        <v>34</v>
      </c>
      <c r="K2" s="313"/>
    </row>
    <row r="3" ht="16.5" customHeight="1" spans="1:11">
      <c r="A3" s="264" t="s">
        <v>38</v>
      </c>
      <c r="B3" s="268"/>
      <c r="C3" s="269" t="s">
        <v>39</v>
      </c>
      <c r="D3" s="270"/>
      <c r="E3" s="270"/>
      <c r="F3" s="270"/>
      <c r="G3" s="271" t="s">
        <v>40</v>
      </c>
      <c r="H3" s="272"/>
      <c r="I3" s="272"/>
      <c r="J3" s="275" t="s">
        <v>41</v>
      </c>
      <c r="K3" s="314"/>
    </row>
    <row r="4" ht="15.75" customHeight="1" spans="1:11">
      <c r="A4" s="264" t="s">
        <v>42</v>
      </c>
      <c r="B4" s="273"/>
      <c r="C4" s="269" t="s">
        <v>43</v>
      </c>
      <c r="D4" s="274"/>
      <c r="E4" s="274"/>
      <c r="F4" s="274"/>
      <c r="G4" s="275" t="s">
        <v>34</v>
      </c>
      <c r="H4" s="276"/>
      <c r="I4" s="315"/>
      <c r="J4" s="316"/>
      <c r="K4" s="316"/>
    </row>
    <row r="5" ht="15.75" customHeight="1" spans="1:11">
      <c r="A5" s="277" t="s">
        <v>44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</row>
    <row r="6" ht="15.75" customHeight="1" spans="1:11">
      <c r="A6" s="279" t="s">
        <v>45</v>
      </c>
      <c r="B6" s="280"/>
      <c r="C6" s="281" t="s">
        <v>46</v>
      </c>
      <c r="D6" s="282" t="s">
        <v>5</v>
      </c>
      <c r="E6" s="283"/>
      <c r="F6" s="282" t="s">
        <v>47</v>
      </c>
      <c r="G6" s="283"/>
      <c r="H6" s="284" t="s">
        <v>48</v>
      </c>
      <c r="I6" s="317"/>
      <c r="J6" s="284" t="s">
        <v>49</v>
      </c>
      <c r="K6" s="318" t="s">
        <v>7</v>
      </c>
    </row>
    <row r="7" spans="1:11">
      <c r="A7" s="285" t="s">
        <v>9</v>
      </c>
      <c r="B7" s="286" t="s">
        <v>50</v>
      </c>
      <c r="C7" s="287" t="s">
        <v>51</v>
      </c>
      <c r="D7" s="288">
        <v>1</v>
      </c>
      <c r="E7" s="288"/>
      <c r="F7" s="289" t="s">
        <v>52</v>
      </c>
      <c r="G7" s="288"/>
      <c r="H7" s="290">
        <v>161079</v>
      </c>
      <c r="I7" s="319" t="s">
        <v>53</v>
      </c>
      <c r="J7" s="290">
        <f>D7*H7</f>
        <v>161079</v>
      </c>
      <c r="K7" s="320" t="s">
        <v>54</v>
      </c>
    </row>
    <row r="8" spans="1:11">
      <c r="A8" s="291"/>
      <c r="B8" s="286" t="s">
        <v>55</v>
      </c>
      <c r="C8" s="287" t="s">
        <v>51</v>
      </c>
      <c r="D8" s="292">
        <v>1</v>
      </c>
      <c r="E8" s="293"/>
      <c r="F8" s="294" t="s">
        <v>56</v>
      </c>
      <c r="G8" s="295"/>
      <c r="H8" s="290">
        <v>31642</v>
      </c>
      <c r="I8" s="319" t="s">
        <v>53</v>
      </c>
      <c r="J8" s="290">
        <f t="shared" ref="J8:J14" si="0">D8*H8</f>
        <v>31642</v>
      </c>
      <c r="K8" s="320" t="s">
        <v>54</v>
      </c>
    </row>
    <row r="9" spans="1:11">
      <c r="A9" s="291"/>
      <c r="B9" s="286" t="s">
        <v>57</v>
      </c>
      <c r="C9" s="287" t="s">
        <v>51</v>
      </c>
      <c r="D9" s="292">
        <v>1</v>
      </c>
      <c r="E9" s="293"/>
      <c r="F9" s="294" t="s">
        <v>52</v>
      </c>
      <c r="G9" s="295"/>
      <c r="H9" s="290">
        <v>7602</v>
      </c>
      <c r="I9" s="319" t="s">
        <v>53</v>
      </c>
      <c r="J9" s="290">
        <f t="shared" si="0"/>
        <v>7602</v>
      </c>
      <c r="K9" s="320" t="s">
        <v>54</v>
      </c>
    </row>
    <row r="10" spans="1:11">
      <c r="A10" s="291"/>
      <c r="B10" s="286" t="s">
        <v>58</v>
      </c>
      <c r="C10" s="287" t="s">
        <v>51</v>
      </c>
      <c r="D10" s="288">
        <v>26</v>
      </c>
      <c r="E10" s="288"/>
      <c r="F10" s="289" t="s">
        <v>56</v>
      </c>
      <c r="G10" s="288"/>
      <c r="H10" s="290">
        <v>1475</v>
      </c>
      <c r="I10" s="319" t="s">
        <v>53</v>
      </c>
      <c r="J10" s="290">
        <f t="shared" si="0"/>
        <v>38350</v>
      </c>
      <c r="K10" s="320" t="s">
        <v>54</v>
      </c>
    </row>
    <row r="11" spans="1:11">
      <c r="A11" s="291"/>
      <c r="B11" s="286" t="s">
        <v>58</v>
      </c>
      <c r="C11" s="287" t="s">
        <v>51</v>
      </c>
      <c r="D11" s="288">
        <v>1</v>
      </c>
      <c r="E11" s="288"/>
      <c r="F11" s="289" t="s">
        <v>56</v>
      </c>
      <c r="G11" s="288"/>
      <c r="H11" s="290">
        <v>1135</v>
      </c>
      <c r="I11" s="319" t="s">
        <v>53</v>
      </c>
      <c r="J11" s="290">
        <f t="shared" ref="J11:J13" si="1">D11*H11</f>
        <v>1135</v>
      </c>
      <c r="K11" s="320" t="s">
        <v>54</v>
      </c>
    </row>
    <row r="12" spans="1:11">
      <c r="A12" s="291"/>
      <c r="B12" s="286" t="s">
        <v>59</v>
      </c>
      <c r="C12" s="287" t="s">
        <v>51</v>
      </c>
      <c r="D12" s="288">
        <v>23</v>
      </c>
      <c r="E12" s="288"/>
      <c r="F12" s="289" t="s">
        <v>56</v>
      </c>
      <c r="G12" s="288"/>
      <c r="H12" s="290">
        <v>1361</v>
      </c>
      <c r="I12" s="319" t="s">
        <v>53</v>
      </c>
      <c r="J12" s="290">
        <f t="shared" si="1"/>
        <v>31303</v>
      </c>
      <c r="K12" s="320" t="s">
        <v>54</v>
      </c>
    </row>
    <row r="13" spans="1:11">
      <c r="A13" s="291"/>
      <c r="B13" s="286" t="s">
        <v>59</v>
      </c>
      <c r="C13" s="287" t="s">
        <v>51</v>
      </c>
      <c r="D13" s="288">
        <v>2</v>
      </c>
      <c r="E13" s="288"/>
      <c r="F13" s="289" t="s">
        <v>56</v>
      </c>
      <c r="G13" s="288"/>
      <c r="H13" s="290">
        <v>1405</v>
      </c>
      <c r="I13" s="319" t="s">
        <v>53</v>
      </c>
      <c r="J13" s="290">
        <f t="shared" si="1"/>
        <v>2810</v>
      </c>
      <c r="K13" s="320" t="s">
        <v>54</v>
      </c>
    </row>
    <row r="14" spans="1:11">
      <c r="A14" s="291"/>
      <c r="B14" s="286" t="s">
        <v>59</v>
      </c>
      <c r="C14" s="287" t="s">
        <v>51</v>
      </c>
      <c r="D14" s="288">
        <v>1</v>
      </c>
      <c r="E14" s="288"/>
      <c r="F14" s="289" t="s">
        <v>56</v>
      </c>
      <c r="G14" s="288"/>
      <c r="H14" s="290">
        <v>1420</v>
      </c>
      <c r="I14" s="319" t="s">
        <v>53</v>
      </c>
      <c r="J14" s="290">
        <f t="shared" si="0"/>
        <v>1420</v>
      </c>
      <c r="K14" s="320" t="s">
        <v>54</v>
      </c>
    </row>
    <row r="15" ht="15.75" customHeight="1" spans="1:11">
      <c r="A15" s="296" t="s">
        <v>60</v>
      </c>
      <c r="B15" s="297"/>
      <c r="C15" s="297"/>
      <c r="D15" s="297"/>
      <c r="E15" s="297"/>
      <c r="F15" s="297"/>
      <c r="G15" s="297"/>
      <c r="H15" s="297"/>
      <c r="I15" s="297"/>
      <c r="J15" s="321">
        <f>SUM(J7:J14)</f>
        <v>275341</v>
      </c>
      <c r="K15" s="322" t="s">
        <v>61</v>
      </c>
    </row>
    <row r="16" ht="30" customHeight="1" spans="1:11">
      <c r="A16" s="279" t="s">
        <v>45</v>
      </c>
      <c r="B16" s="280"/>
      <c r="C16" s="281" t="s">
        <v>62</v>
      </c>
      <c r="D16" s="282" t="s">
        <v>5</v>
      </c>
      <c r="E16" s="283"/>
      <c r="F16" s="282" t="s">
        <v>47</v>
      </c>
      <c r="G16" s="283"/>
      <c r="H16" s="282" t="s">
        <v>48</v>
      </c>
      <c r="I16" s="283"/>
      <c r="J16" s="284" t="s">
        <v>49</v>
      </c>
      <c r="K16" s="318" t="s">
        <v>7</v>
      </c>
    </row>
    <row r="17" ht="30" customHeight="1" spans="1:11">
      <c r="A17" s="298" t="s">
        <v>12</v>
      </c>
      <c r="B17" s="265" t="s">
        <v>63</v>
      </c>
      <c r="C17" s="287" t="s">
        <v>64</v>
      </c>
      <c r="D17" s="288">
        <v>6</v>
      </c>
      <c r="E17" s="288"/>
      <c r="F17" s="289" t="s">
        <v>65</v>
      </c>
      <c r="G17" s="288"/>
      <c r="H17" s="299">
        <v>5550</v>
      </c>
      <c r="I17" s="323" t="s">
        <v>53</v>
      </c>
      <c r="J17" s="324">
        <f t="shared" ref="J17:J23" si="2">D17*H17</f>
        <v>33300</v>
      </c>
      <c r="K17" s="325"/>
    </row>
    <row r="18" ht="30" customHeight="1" spans="1:11">
      <c r="A18" s="298"/>
      <c r="B18" s="265" t="s">
        <v>66</v>
      </c>
      <c r="C18" s="287" t="s">
        <v>64</v>
      </c>
      <c r="D18" s="288">
        <v>3</v>
      </c>
      <c r="E18" s="288"/>
      <c r="F18" s="289" t="s">
        <v>67</v>
      </c>
      <c r="G18" s="288"/>
      <c r="H18" s="299">
        <v>2555</v>
      </c>
      <c r="I18" s="323" t="s">
        <v>53</v>
      </c>
      <c r="J18" s="324">
        <f t="shared" si="2"/>
        <v>7665</v>
      </c>
      <c r="K18" s="325"/>
    </row>
    <row r="19" ht="30" customHeight="1" spans="1:11">
      <c r="A19" s="298"/>
      <c r="B19" s="265" t="s">
        <v>68</v>
      </c>
      <c r="C19" s="287" t="s">
        <v>69</v>
      </c>
      <c r="D19" s="288">
        <v>5</v>
      </c>
      <c r="E19" s="288"/>
      <c r="F19" s="289" t="s">
        <v>65</v>
      </c>
      <c r="G19" s="288"/>
      <c r="H19" s="299">
        <v>3750</v>
      </c>
      <c r="I19" s="323" t="s">
        <v>53</v>
      </c>
      <c r="J19" s="324">
        <f t="shared" si="2"/>
        <v>18750</v>
      </c>
      <c r="K19" s="325" t="s">
        <v>70</v>
      </c>
    </row>
    <row r="20" ht="30" customHeight="1" spans="1:11">
      <c r="A20" s="298"/>
      <c r="B20" s="265" t="s">
        <v>71</v>
      </c>
      <c r="C20" s="287" t="s">
        <v>69</v>
      </c>
      <c r="D20" s="288">
        <v>9</v>
      </c>
      <c r="E20" s="288"/>
      <c r="F20" s="289" t="s">
        <v>67</v>
      </c>
      <c r="G20" s="288"/>
      <c r="H20" s="299">
        <v>1800</v>
      </c>
      <c r="I20" s="323" t="s">
        <v>53</v>
      </c>
      <c r="J20" s="324">
        <f t="shared" si="2"/>
        <v>16200</v>
      </c>
      <c r="K20" s="325" t="s">
        <v>72</v>
      </c>
    </row>
    <row r="21" ht="30" customHeight="1" spans="1:11">
      <c r="A21" s="298"/>
      <c r="B21" s="289" t="s">
        <v>73</v>
      </c>
      <c r="C21" s="287" t="s">
        <v>74</v>
      </c>
      <c r="D21" s="288">
        <v>1</v>
      </c>
      <c r="E21" s="288"/>
      <c r="F21" s="289" t="s">
        <v>75</v>
      </c>
      <c r="G21" s="288"/>
      <c r="H21" s="300">
        <v>10</v>
      </c>
      <c r="I21" s="324" t="s">
        <v>53</v>
      </c>
      <c r="J21" s="324">
        <v>0</v>
      </c>
      <c r="K21" s="326" t="s">
        <v>76</v>
      </c>
    </row>
    <row r="22" ht="30" customHeight="1" spans="1:11">
      <c r="A22" s="298"/>
      <c r="B22" s="288"/>
      <c r="C22" s="287" t="s">
        <v>77</v>
      </c>
      <c r="D22" s="288">
        <v>4</v>
      </c>
      <c r="E22" s="288"/>
      <c r="F22" s="289" t="s">
        <v>75</v>
      </c>
      <c r="G22" s="288"/>
      <c r="H22" s="300">
        <v>500</v>
      </c>
      <c r="I22" s="324" t="s">
        <v>53</v>
      </c>
      <c r="J22" s="324">
        <f>D22*H22</f>
        <v>2000</v>
      </c>
      <c r="K22" s="326" t="s">
        <v>78</v>
      </c>
    </row>
    <row r="23" ht="30" customHeight="1" spans="1:11">
      <c r="A23" s="298"/>
      <c r="B23" s="288"/>
      <c r="C23" s="287" t="s">
        <v>79</v>
      </c>
      <c r="D23" s="288">
        <v>1</v>
      </c>
      <c r="E23" s="288"/>
      <c r="F23" s="289" t="s">
        <v>75</v>
      </c>
      <c r="G23" s="288"/>
      <c r="H23" s="300">
        <v>11625</v>
      </c>
      <c r="I23" s="324" t="s">
        <v>53</v>
      </c>
      <c r="J23" s="324">
        <f t="shared" si="2"/>
        <v>11625</v>
      </c>
      <c r="K23" s="326"/>
    </row>
    <row r="24" ht="15.75" customHeight="1" spans="1:11">
      <c r="A24" s="296" t="s">
        <v>60</v>
      </c>
      <c r="B24" s="297"/>
      <c r="C24" s="297"/>
      <c r="D24" s="297"/>
      <c r="E24" s="297"/>
      <c r="F24" s="297"/>
      <c r="G24" s="297"/>
      <c r="H24" s="297"/>
      <c r="I24" s="297"/>
      <c r="J24" s="327">
        <f>SUM(J17:J23)</f>
        <v>89540</v>
      </c>
      <c r="K24" s="322"/>
    </row>
    <row r="25" ht="15.75" customHeight="1" spans="1:11">
      <c r="A25" s="279" t="s">
        <v>45</v>
      </c>
      <c r="B25" s="280"/>
      <c r="C25" s="281" t="s">
        <v>80</v>
      </c>
      <c r="D25" s="282" t="s">
        <v>5</v>
      </c>
      <c r="E25" s="283"/>
      <c r="F25" s="282" t="s">
        <v>47</v>
      </c>
      <c r="G25" s="283"/>
      <c r="H25" s="282" t="s">
        <v>48</v>
      </c>
      <c r="I25" s="283"/>
      <c r="J25" s="284" t="s">
        <v>49</v>
      </c>
      <c r="K25" s="318" t="s">
        <v>7</v>
      </c>
    </row>
    <row r="26" ht="15.75" customHeight="1" spans="1:11">
      <c r="A26" s="301" t="s">
        <v>81</v>
      </c>
      <c r="B26" s="302" t="s">
        <v>82</v>
      </c>
      <c r="C26" s="303" t="s">
        <v>83</v>
      </c>
      <c r="D26" s="304">
        <v>7</v>
      </c>
      <c r="E26" s="303" t="s">
        <v>84</v>
      </c>
      <c r="F26" s="304">
        <v>3</v>
      </c>
      <c r="G26" s="303" t="s">
        <v>85</v>
      </c>
      <c r="H26" s="305">
        <v>2855</v>
      </c>
      <c r="I26" s="328" t="s">
        <v>53</v>
      </c>
      <c r="J26" s="329">
        <f>F26*H26*D26</f>
        <v>59955</v>
      </c>
      <c r="K26" s="330" t="s">
        <v>54</v>
      </c>
    </row>
    <row r="27" ht="15.75" customHeight="1" spans="1:11">
      <c r="A27" s="306"/>
      <c r="B27" s="307"/>
      <c r="C27" s="303" t="s">
        <v>83</v>
      </c>
      <c r="D27" s="304">
        <v>18</v>
      </c>
      <c r="E27" s="303" t="s">
        <v>84</v>
      </c>
      <c r="F27" s="304">
        <v>2</v>
      </c>
      <c r="G27" s="303" t="s">
        <v>85</v>
      </c>
      <c r="H27" s="305">
        <v>2855</v>
      </c>
      <c r="I27" s="328" t="s">
        <v>53</v>
      </c>
      <c r="J27" s="329">
        <f>F27*H27*D27</f>
        <v>102780</v>
      </c>
      <c r="K27" s="330" t="s">
        <v>54</v>
      </c>
    </row>
    <row r="28" ht="15.75" customHeight="1" spans="1:11">
      <c r="A28" s="306"/>
      <c r="B28" s="307"/>
      <c r="C28" s="308" t="s">
        <v>86</v>
      </c>
      <c r="D28" s="304">
        <v>1</v>
      </c>
      <c r="E28" s="303" t="s">
        <v>84</v>
      </c>
      <c r="F28" s="304">
        <v>3</v>
      </c>
      <c r="G28" s="303" t="s">
        <v>85</v>
      </c>
      <c r="H28" s="305">
        <v>2900</v>
      </c>
      <c r="I28" s="328" t="s">
        <v>53</v>
      </c>
      <c r="J28" s="329">
        <f t="shared" ref="J28" si="3">H28*F28*D28</f>
        <v>8700</v>
      </c>
      <c r="K28" s="330" t="s">
        <v>54</v>
      </c>
    </row>
    <row r="29" ht="15.75" customHeight="1" spans="1:11">
      <c r="A29" s="306"/>
      <c r="B29" s="302" t="s">
        <v>87</v>
      </c>
      <c r="C29" s="308" t="s">
        <v>88</v>
      </c>
      <c r="D29" s="304">
        <v>20</v>
      </c>
      <c r="E29" s="303" t="s">
        <v>84</v>
      </c>
      <c r="F29" s="304">
        <v>1</v>
      </c>
      <c r="G29" s="303" t="s">
        <v>85</v>
      </c>
      <c r="H29" s="305">
        <v>2760</v>
      </c>
      <c r="I29" s="328" t="s">
        <v>53</v>
      </c>
      <c r="J29" s="329">
        <f t="shared" ref="J29" si="4">H29*F29*D29</f>
        <v>55200</v>
      </c>
      <c r="K29" s="330" t="s">
        <v>54</v>
      </c>
    </row>
    <row r="30" ht="15.75" customHeight="1" spans="1:11">
      <c r="A30" s="306"/>
      <c r="B30" s="307"/>
      <c r="C30" s="308" t="s">
        <v>88</v>
      </c>
      <c r="D30" s="304">
        <v>5</v>
      </c>
      <c r="E30" s="303" t="s">
        <v>84</v>
      </c>
      <c r="F30" s="304">
        <v>1</v>
      </c>
      <c r="G30" s="303" t="s">
        <v>85</v>
      </c>
      <c r="H30" s="305">
        <v>4240</v>
      </c>
      <c r="I30" s="328" t="s">
        <v>53</v>
      </c>
      <c r="J30" s="329">
        <f t="shared" ref="J30" si="5">H30*F30*D30</f>
        <v>21200</v>
      </c>
      <c r="K30" s="330" t="s">
        <v>54</v>
      </c>
    </row>
    <row r="31" ht="15.75" customHeight="1" spans="1:11">
      <c r="A31" s="306"/>
      <c r="B31" s="303"/>
      <c r="C31" s="303" t="s">
        <v>86</v>
      </c>
      <c r="D31" s="304">
        <v>1</v>
      </c>
      <c r="E31" s="303" t="s">
        <v>84</v>
      </c>
      <c r="F31" s="304">
        <v>1</v>
      </c>
      <c r="G31" s="303" t="s">
        <v>85</v>
      </c>
      <c r="H31" s="305">
        <v>2550</v>
      </c>
      <c r="I31" s="328" t="s">
        <v>53</v>
      </c>
      <c r="J31" s="329">
        <f>F31*H31*D31</f>
        <v>2550</v>
      </c>
      <c r="K31" s="330" t="s">
        <v>54</v>
      </c>
    </row>
    <row r="32" ht="15.75" customHeight="1" spans="1:11">
      <c r="A32" s="306"/>
      <c r="B32" s="302" t="s">
        <v>89</v>
      </c>
      <c r="C32" s="308" t="s">
        <v>88</v>
      </c>
      <c r="D32" s="304">
        <v>25</v>
      </c>
      <c r="E32" s="303" t="s">
        <v>84</v>
      </c>
      <c r="F32" s="304">
        <v>1</v>
      </c>
      <c r="G32" s="303" t="s">
        <v>85</v>
      </c>
      <c r="H32" s="305">
        <v>2224</v>
      </c>
      <c r="I32" s="328" t="s">
        <v>53</v>
      </c>
      <c r="J32" s="329">
        <f t="shared" ref="J32:J34" si="6">H32*F32*D32</f>
        <v>55600</v>
      </c>
      <c r="K32" s="330" t="s">
        <v>54</v>
      </c>
    </row>
    <row r="33" ht="15.75" customHeight="1" spans="1:11">
      <c r="A33" s="306"/>
      <c r="B33" s="307"/>
      <c r="C33" s="308" t="s">
        <v>88</v>
      </c>
      <c r="D33" s="304">
        <v>24</v>
      </c>
      <c r="E33" s="303" t="s">
        <v>84</v>
      </c>
      <c r="F33" s="304">
        <v>1</v>
      </c>
      <c r="G33" s="303" t="s">
        <v>85</v>
      </c>
      <c r="H33" s="305">
        <v>2224</v>
      </c>
      <c r="I33" s="328" t="s">
        <v>53</v>
      </c>
      <c r="J33" s="329">
        <f t="shared" ref="J33" si="7">H33*F33*D33</f>
        <v>53376</v>
      </c>
      <c r="K33" s="330" t="s">
        <v>54</v>
      </c>
    </row>
    <row r="34" ht="15.75" customHeight="1" spans="1:11">
      <c r="A34" s="309"/>
      <c r="B34" s="303"/>
      <c r="C34" s="308" t="s">
        <v>86</v>
      </c>
      <c r="D34" s="304">
        <v>1</v>
      </c>
      <c r="E34" s="303" t="s">
        <v>84</v>
      </c>
      <c r="F34" s="304">
        <v>2</v>
      </c>
      <c r="G34" s="303" t="s">
        <v>85</v>
      </c>
      <c r="H34" s="305">
        <v>2382</v>
      </c>
      <c r="I34" s="328" t="s">
        <v>53</v>
      </c>
      <c r="J34" s="329">
        <f t="shared" si="6"/>
        <v>4764</v>
      </c>
      <c r="K34" s="330" t="s">
        <v>54</v>
      </c>
    </row>
    <row r="35" ht="15.75" customHeight="1" spans="1:11">
      <c r="A35" s="301" t="s">
        <v>90</v>
      </c>
      <c r="B35" s="302" t="s">
        <v>91</v>
      </c>
      <c r="C35" s="303" t="s">
        <v>88</v>
      </c>
      <c r="D35" s="304">
        <v>2</v>
      </c>
      <c r="E35" s="303" t="s">
        <v>84</v>
      </c>
      <c r="F35" s="304">
        <v>2</v>
      </c>
      <c r="G35" s="303" t="s">
        <v>85</v>
      </c>
      <c r="H35" s="305">
        <v>4465</v>
      </c>
      <c r="I35" s="328" t="s">
        <v>53</v>
      </c>
      <c r="J35" s="329">
        <f>F35*H35*D35</f>
        <v>17860</v>
      </c>
      <c r="K35" s="330" t="s">
        <v>54</v>
      </c>
    </row>
    <row r="36" ht="15.75" customHeight="1" spans="1:11">
      <c r="A36" s="306"/>
      <c r="B36" s="303"/>
      <c r="C36" s="308" t="s">
        <v>86</v>
      </c>
      <c r="D36" s="304">
        <v>1</v>
      </c>
      <c r="E36" s="303" t="s">
        <v>84</v>
      </c>
      <c r="F36" s="304">
        <v>2</v>
      </c>
      <c r="G36" s="303" t="s">
        <v>85</v>
      </c>
      <c r="H36" s="305">
        <v>4828</v>
      </c>
      <c r="I36" s="328" t="s">
        <v>53</v>
      </c>
      <c r="J36" s="329">
        <f t="shared" ref="J36:J37" si="8">H36*F36*D36</f>
        <v>9656</v>
      </c>
      <c r="K36" s="330" t="s">
        <v>54</v>
      </c>
    </row>
    <row r="37" ht="15.75" customHeight="1" spans="1:11">
      <c r="A37" s="306"/>
      <c r="B37" s="302" t="s">
        <v>87</v>
      </c>
      <c r="C37" s="308" t="s">
        <v>88</v>
      </c>
      <c r="D37" s="304">
        <v>2</v>
      </c>
      <c r="E37" s="303" t="s">
        <v>84</v>
      </c>
      <c r="F37" s="304">
        <v>1</v>
      </c>
      <c r="G37" s="303" t="s">
        <v>85</v>
      </c>
      <c r="H37" s="305">
        <v>4520</v>
      </c>
      <c r="I37" s="328" t="s">
        <v>53</v>
      </c>
      <c r="J37" s="329">
        <f t="shared" si="8"/>
        <v>9040</v>
      </c>
      <c r="K37" s="330" t="s">
        <v>54</v>
      </c>
    </row>
    <row r="38" ht="15.75" customHeight="1" spans="1:11">
      <c r="A38" s="306"/>
      <c r="B38" s="303"/>
      <c r="C38" s="303" t="s">
        <v>86</v>
      </c>
      <c r="D38" s="304">
        <v>1</v>
      </c>
      <c r="E38" s="303" t="s">
        <v>84</v>
      </c>
      <c r="F38" s="304">
        <v>1</v>
      </c>
      <c r="G38" s="303" t="s">
        <v>85</v>
      </c>
      <c r="H38" s="305">
        <v>5314</v>
      </c>
      <c r="I38" s="328" t="s">
        <v>53</v>
      </c>
      <c r="J38" s="329">
        <f>F38*H38*D38</f>
        <v>5314</v>
      </c>
      <c r="K38" s="330" t="s">
        <v>54</v>
      </c>
    </row>
    <row r="39" ht="15.75" customHeight="1" spans="1:11">
      <c r="A39" s="306"/>
      <c r="B39" s="302" t="s">
        <v>89</v>
      </c>
      <c r="C39" s="308" t="s">
        <v>88</v>
      </c>
      <c r="D39" s="304">
        <v>2</v>
      </c>
      <c r="E39" s="303" t="s">
        <v>84</v>
      </c>
      <c r="F39" s="304">
        <v>1</v>
      </c>
      <c r="G39" s="303" t="s">
        <v>85</v>
      </c>
      <c r="H39" s="305">
        <v>2224</v>
      </c>
      <c r="I39" s="328" t="s">
        <v>53</v>
      </c>
      <c r="J39" s="329">
        <f t="shared" ref="J39:J40" si="9">H39*F39*D39</f>
        <v>4448</v>
      </c>
      <c r="K39" s="330" t="s">
        <v>54</v>
      </c>
    </row>
    <row r="40" ht="15.75" customHeight="1" spans="1:11">
      <c r="A40" s="309"/>
      <c r="B40" s="303"/>
      <c r="C40" s="308" t="s">
        <v>86</v>
      </c>
      <c r="D40" s="304">
        <v>1</v>
      </c>
      <c r="E40" s="303" t="s">
        <v>84</v>
      </c>
      <c r="F40" s="304">
        <v>1</v>
      </c>
      <c r="G40" s="303" t="s">
        <v>85</v>
      </c>
      <c r="H40" s="305">
        <v>2382</v>
      </c>
      <c r="I40" s="328" t="s">
        <v>53</v>
      </c>
      <c r="J40" s="329">
        <f t="shared" si="9"/>
        <v>2382</v>
      </c>
      <c r="K40" s="330" t="s">
        <v>54</v>
      </c>
    </row>
    <row r="41" ht="15.75" customHeight="1" spans="1:11">
      <c r="A41" s="296" t="s">
        <v>60</v>
      </c>
      <c r="B41" s="297"/>
      <c r="C41" s="297"/>
      <c r="D41" s="297"/>
      <c r="E41" s="297"/>
      <c r="F41" s="297"/>
      <c r="G41" s="297"/>
      <c r="H41" s="297"/>
      <c r="I41" s="297"/>
      <c r="J41" s="327">
        <f>SUM(J26:J40)</f>
        <v>412825</v>
      </c>
      <c r="K41" s="322"/>
    </row>
    <row r="42" ht="15.75" customHeight="1" spans="1:11">
      <c r="A42" s="279" t="s">
        <v>45</v>
      </c>
      <c r="B42" s="280"/>
      <c r="C42" s="281" t="s">
        <v>92</v>
      </c>
      <c r="D42" s="282" t="s">
        <v>5</v>
      </c>
      <c r="E42" s="283"/>
      <c r="F42" s="282" t="s">
        <v>47</v>
      </c>
      <c r="G42" s="283"/>
      <c r="H42" s="282" t="s">
        <v>48</v>
      </c>
      <c r="I42" s="283"/>
      <c r="J42" s="284" t="s">
        <v>49</v>
      </c>
      <c r="K42" s="318" t="s">
        <v>7</v>
      </c>
    </row>
    <row r="43" ht="15.75" customHeight="1" spans="1:11">
      <c r="A43" s="285" t="s">
        <v>93</v>
      </c>
      <c r="B43" s="287" t="s">
        <v>94</v>
      </c>
      <c r="C43" s="287" t="s">
        <v>79</v>
      </c>
      <c r="D43" s="310">
        <v>34</v>
      </c>
      <c r="E43" s="310"/>
      <c r="F43" s="287" t="s">
        <v>56</v>
      </c>
      <c r="G43" s="310"/>
      <c r="H43" s="290">
        <v>200</v>
      </c>
      <c r="I43" s="331" t="s">
        <v>53</v>
      </c>
      <c r="J43" s="300">
        <f>D43*H43</f>
        <v>6800</v>
      </c>
      <c r="K43" s="332" t="s">
        <v>95</v>
      </c>
    </row>
    <row r="44" ht="15.75" customHeight="1" spans="1:11">
      <c r="A44" s="291"/>
      <c r="B44" s="287" t="s">
        <v>96</v>
      </c>
      <c r="C44" s="287" t="s">
        <v>79</v>
      </c>
      <c r="D44" s="310">
        <v>30</v>
      </c>
      <c r="E44" s="310"/>
      <c r="F44" s="287" t="s">
        <v>56</v>
      </c>
      <c r="G44" s="310"/>
      <c r="H44" s="290">
        <v>50</v>
      </c>
      <c r="I44" s="331" t="s">
        <v>53</v>
      </c>
      <c r="J44" s="300">
        <f t="shared" ref="J44:J58" si="10">D44*H44</f>
        <v>1500</v>
      </c>
      <c r="K44" s="332" t="s">
        <v>97</v>
      </c>
    </row>
    <row r="45" ht="15.75" customHeight="1" spans="1:11">
      <c r="A45" s="291"/>
      <c r="B45" s="287" t="s">
        <v>98</v>
      </c>
      <c r="C45" s="287" t="s">
        <v>79</v>
      </c>
      <c r="D45" s="310">
        <v>30</v>
      </c>
      <c r="E45" s="310"/>
      <c r="F45" s="287" t="s">
        <v>56</v>
      </c>
      <c r="G45" s="310"/>
      <c r="H45" s="290">
        <v>150</v>
      </c>
      <c r="I45" s="331" t="s">
        <v>53</v>
      </c>
      <c r="J45" s="300">
        <f t="shared" si="10"/>
        <v>4500</v>
      </c>
      <c r="K45" s="332"/>
    </row>
    <row r="46" ht="15.75" customHeight="1" spans="1:11">
      <c r="A46" s="291"/>
      <c r="B46" s="287" t="s">
        <v>99</v>
      </c>
      <c r="C46" s="287" t="s">
        <v>79</v>
      </c>
      <c r="D46" s="310">
        <v>30</v>
      </c>
      <c r="E46" s="310"/>
      <c r="F46" s="287" t="s">
        <v>56</v>
      </c>
      <c r="G46" s="310"/>
      <c r="H46" s="290">
        <v>145</v>
      </c>
      <c r="I46" s="331" t="s">
        <v>53</v>
      </c>
      <c r="J46" s="300">
        <f t="shared" si="10"/>
        <v>4350</v>
      </c>
      <c r="K46" s="332"/>
    </row>
    <row r="47" ht="15.75" customHeight="1" spans="1:11">
      <c r="A47" s="291"/>
      <c r="B47" s="287" t="s">
        <v>100</v>
      </c>
      <c r="C47" s="287" t="s">
        <v>79</v>
      </c>
      <c r="D47" s="310">
        <v>27</v>
      </c>
      <c r="E47" s="310"/>
      <c r="F47" s="287" t="s">
        <v>56</v>
      </c>
      <c r="G47" s="310"/>
      <c r="H47" s="290">
        <v>135</v>
      </c>
      <c r="I47" s="331" t="s">
        <v>53</v>
      </c>
      <c r="J47" s="300">
        <f t="shared" si="10"/>
        <v>3645</v>
      </c>
      <c r="K47" s="332"/>
    </row>
    <row r="48" ht="15.75" customHeight="1" spans="1:11">
      <c r="A48" s="291"/>
      <c r="B48" s="311" t="s">
        <v>101</v>
      </c>
      <c r="C48" s="287" t="s">
        <v>79</v>
      </c>
      <c r="D48" s="310">
        <v>30</v>
      </c>
      <c r="E48" s="310"/>
      <c r="F48" s="287" t="s">
        <v>56</v>
      </c>
      <c r="G48" s="310"/>
      <c r="H48" s="290">
        <v>600</v>
      </c>
      <c r="I48" s="331" t="s">
        <v>53</v>
      </c>
      <c r="J48" s="300">
        <f t="shared" si="10"/>
        <v>18000</v>
      </c>
      <c r="K48" s="332"/>
    </row>
    <row r="49" ht="15.75" customHeight="1" spans="1:11">
      <c r="A49" s="291"/>
      <c r="B49" s="311" t="s">
        <v>102</v>
      </c>
      <c r="C49" s="287" t="s">
        <v>79</v>
      </c>
      <c r="D49" s="310">
        <v>35</v>
      </c>
      <c r="E49" s="310"/>
      <c r="F49" s="287" t="s">
        <v>56</v>
      </c>
      <c r="G49" s="310"/>
      <c r="H49" s="290">
        <v>435</v>
      </c>
      <c r="I49" s="331" t="s">
        <v>53</v>
      </c>
      <c r="J49" s="300">
        <f t="shared" si="10"/>
        <v>15225</v>
      </c>
      <c r="K49" s="332"/>
    </row>
    <row r="50" ht="15" customHeight="1" spans="1:11">
      <c r="A50" s="291"/>
      <c r="B50" s="311" t="s">
        <v>103</v>
      </c>
      <c r="C50" s="287" t="s">
        <v>79</v>
      </c>
      <c r="D50" s="310">
        <v>0</v>
      </c>
      <c r="E50" s="310"/>
      <c r="F50" s="287" t="s">
        <v>56</v>
      </c>
      <c r="G50" s="310"/>
      <c r="H50" s="290">
        <v>850</v>
      </c>
      <c r="I50" s="331" t="s">
        <v>53</v>
      </c>
      <c r="J50" s="300">
        <f t="shared" si="10"/>
        <v>0</v>
      </c>
      <c r="K50" s="332"/>
    </row>
    <row r="51" ht="15.75" customHeight="1" spans="1:11">
      <c r="A51" s="291"/>
      <c r="B51" s="287" t="s">
        <v>104</v>
      </c>
      <c r="C51" s="287" t="s">
        <v>79</v>
      </c>
      <c r="D51" s="310">
        <v>30</v>
      </c>
      <c r="E51" s="310"/>
      <c r="F51" s="287" t="s">
        <v>56</v>
      </c>
      <c r="G51" s="310"/>
      <c r="H51" s="290">
        <v>75</v>
      </c>
      <c r="I51" s="331" t="s">
        <v>53</v>
      </c>
      <c r="J51" s="300">
        <f t="shared" si="10"/>
        <v>2250</v>
      </c>
      <c r="K51" s="332"/>
    </row>
    <row r="52" ht="15.75" customHeight="1" spans="1:11">
      <c r="A52" s="291"/>
      <c r="B52" s="287" t="s">
        <v>105</v>
      </c>
      <c r="C52" s="287" t="s">
        <v>79</v>
      </c>
      <c r="D52" s="310">
        <v>30</v>
      </c>
      <c r="E52" s="310"/>
      <c r="F52" s="287" t="s">
        <v>56</v>
      </c>
      <c r="G52" s="310"/>
      <c r="H52" s="290">
        <v>150</v>
      </c>
      <c r="I52" s="331" t="s">
        <v>53</v>
      </c>
      <c r="J52" s="300">
        <f t="shared" si="10"/>
        <v>4500</v>
      </c>
      <c r="K52" s="332"/>
    </row>
    <row r="53" ht="15.75" customHeight="1" spans="1:11">
      <c r="A53" s="291"/>
      <c r="B53" s="287" t="s">
        <v>106</v>
      </c>
      <c r="C53" s="287" t="s">
        <v>79</v>
      </c>
      <c r="D53" s="310">
        <v>0</v>
      </c>
      <c r="E53" s="310"/>
      <c r="F53" s="287" t="s">
        <v>56</v>
      </c>
      <c r="G53" s="310"/>
      <c r="H53" s="290">
        <v>135</v>
      </c>
      <c r="I53" s="331" t="s">
        <v>53</v>
      </c>
      <c r="J53" s="300">
        <f t="shared" si="10"/>
        <v>0</v>
      </c>
      <c r="K53" s="332"/>
    </row>
    <row r="54" ht="15.75" customHeight="1" spans="1:11">
      <c r="A54" s="291"/>
      <c r="B54" s="287" t="s">
        <v>107</v>
      </c>
      <c r="C54" s="287" t="s">
        <v>79</v>
      </c>
      <c r="D54" s="310">
        <v>30</v>
      </c>
      <c r="E54" s="310"/>
      <c r="F54" s="287" t="s">
        <v>56</v>
      </c>
      <c r="G54" s="310"/>
      <c r="H54" s="290">
        <v>150</v>
      </c>
      <c r="I54" s="331" t="s">
        <v>53</v>
      </c>
      <c r="J54" s="300">
        <f t="shared" si="10"/>
        <v>4500</v>
      </c>
      <c r="K54" s="332"/>
    </row>
    <row r="55" ht="15.75" customHeight="1" spans="1:11">
      <c r="A55" s="291"/>
      <c r="B55" s="311" t="s">
        <v>108</v>
      </c>
      <c r="C55" s="287" t="s">
        <v>79</v>
      </c>
      <c r="D55" s="310">
        <v>0</v>
      </c>
      <c r="E55" s="310"/>
      <c r="F55" s="287" t="s">
        <v>56</v>
      </c>
      <c r="G55" s="310"/>
      <c r="H55" s="290">
        <v>140</v>
      </c>
      <c r="I55" s="331" t="s">
        <v>53</v>
      </c>
      <c r="J55" s="300">
        <f t="shared" si="10"/>
        <v>0</v>
      </c>
      <c r="K55" s="332"/>
    </row>
    <row r="56" ht="15.75" customHeight="1" spans="1:11">
      <c r="A56" s="291"/>
      <c r="B56" s="311" t="s">
        <v>109</v>
      </c>
      <c r="C56" s="287" t="s">
        <v>79</v>
      </c>
      <c r="D56" s="310">
        <v>2</v>
      </c>
      <c r="E56" s="310"/>
      <c r="F56" s="287" t="s">
        <v>110</v>
      </c>
      <c r="G56" s="310"/>
      <c r="H56" s="290">
        <v>1500</v>
      </c>
      <c r="I56" s="331" t="s">
        <v>53</v>
      </c>
      <c r="J56" s="300">
        <f t="shared" si="10"/>
        <v>3000</v>
      </c>
      <c r="K56" s="332" t="s">
        <v>111</v>
      </c>
    </row>
    <row r="57" ht="15.75" customHeight="1" spans="1:11">
      <c r="A57" s="291"/>
      <c r="B57" s="311" t="s">
        <v>112</v>
      </c>
      <c r="C57" s="287" t="s">
        <v>79</v>
      </c>
      <c r="D57" s="310">
        <v>0</v>
      </c>
      <c r="E57" s="310"/>
      <c r="F57" s="287" t="s">
        <v>56</v>
      </c>
      <c r="G57" s="310"/>
      <c r="H57" s="290">
        <v>1350</v>
      </c>
      <c r="I57" s="331" t="s">
        <v>53</v>
      </c>
      <c r="J57" s="300">
        <f t="shared" si="10"/>
        <v>0</v>
      </c>
      <c r="K57" s="332"/>
    </row>
    <row r="58" ht="15.75" customHeight="1" spans="1:11">
      <c r="A58" s="291"/>
      <c r="B58" s="311" t="s">
        <v>113</v>
      </c>
      <c r="C58" s="287" t="s">
        <v>79</v>
      </c>
      <c r="D58" s="310">
        <v>10</v>
      </c>
      <c r="E58" s="310"/>
      <c r="F58" s="287" t="s">
        <v>56</v>
      </c>
      <c r="G58" s="310"/>
      <c r="H58" s="290">
        <v>55</v>
      </c>
      <c r="I58" s="331" t="s">
        <v>53</v>
      </c>
      <c r="J58" s="300">
        <f t="shared" si="10"/>
        <v>550</v>
      </c>
      <c r="K58" s="332"/>
    </row>
    <row r="59" ht="15.75" customHeight="1" spans="1:11">
      <c r="A59" s="291"/>
      <c r="B59" s="287" t="s">
        <v>114</v>
      </c>
      <c r="C59" s="287" t="s">
        <v>79</v>
      </c>
      <c r="D59" s="310">
        <v>5</v>
      </c>
      <c r="E59" s="310"/>
      <c r="F59" s="287" t="s">
        <v>56</v>
      </c>
      <c r="G59" s="310"/>
      <c r="H59" s="290">
        <v>150</v>
      </c>
      <c r="I59" s="331" t="s">
        <v>53</v>
      </c>
      <c r="J59" s="300">
        <f t="shared" ref="J59:J69" si="11">D59*H59</f>
        <v>750</v>
      </c>
      <c r="K59" s="332"/>
    </row>
    <row r="60" ht="15.75" customHeight="1" spans="1:11">
      <c r="A60" s="291"/>
      <c r="B60" s="287" t="s">
        <v>115</v>
      </c>
      <c r="C60" s="287" t="s">
        <v>79</v>
      </c>
      <c r="D60" s="310">
        <v>5</v>
      </c>
      <c r="E60" s="310"/>
      <c r="F60" s="287" t="s">
        <v>56</v>
      </c>
      <c r="G60" s="310"/>
      <c r="H60" s="290">
        <v>145</v>
      </c>
      <c r="I60" s="331" t="s">
        <v>53</v>
      </c>
      <c r="J60" s="300">
        <f t="shared" si="11"/>
        <v>725</v>
      </c>
      <c r="K60" s="332"/>
    </row>
    <row r="61" ht="15.75" customHeight="1" spans="1:11">
      <c r="A61" s="291"/>
      <c r="B61" s="287" t="s">
        <v>116</v>
      </c>
      <c r="C61" s="287" t="s">
        <v>79</v>
      </c>
      <c r="D61" s="310">
        <v>5</v>
      </c>
      <c r="E61" s="310"/>
      <c r="F61" s="287" t="s">
        <v>56</v>
      </c>
      <c r="G61" s="310"/>
      <c r="H61" s="290">
        <v>135</v>
      </c>
      <c r="I61" s="331" t="s">
        <v>53</v>
      </c>
      <c r="J61" s="300">
        <f t="shared" si="11"/>
        <v>675</v>
      </c>
      <c r="K61" s="332"/>
    </row>
    <row r="62" ht="15.75" customHeight="1" spans="1:11">
      <c r="A62" s="291"/>
      <c r="B62" s="311" t="s">
        <v>117</v>
      </c>
      <c r="C62" s="287" t="s">
        <v>79</v>
      </c>
      <c r="D62" s="310">
        <v>5</v>
      </c>
      <c r="E62" s="310"/>
      <c r="F62" s="287" t="s">
        <v>56</v>
      </c>
      <c r="G62" s="310"/>
      <c r="H62" s="290">
        <v>600</v>
      </c>
      <c r="I62" s="331" t="s">
        <v>53</v>
      </c>
      <c r="J62" s="300">
        <f t="shared" si="11"/>
        <v>3000</v>
      </c>
      <c r="K62" s="332"/>
    </row>
    <row r="63" ht="15.75" customHeight="1" spans="1:11">
      <c r="A63" s="291"/>
      <c r="B63" s="287" t="s">
        <v>118</v>
      </c>
      <c r="C63" s="287" t="s">
        <v>79</v>
      </c>
      <c r="D63" s="310">
        <v>5</v>
      </c>
      <c r="E63" s="310"/>
      <c r="F63" s="287" t="s">
        <v>56</v>
      </c>
      <c r="G63" s="310"/>
      <c r="H63" s="290">
        <v>150</v>
      </c>
      <c r="I63" s="331" t="s">
        <v>53</v>
      </c>
      <c r="J63" s="300">
        <f t="shared" si="11"/>
        <v>750</v>
      </c>
      <c r="K63" s="332"/>
    </row>
    <row r="64" ht="15.75" customHeight="1" spans="1:11">
      <c r="A64" s="291"/>
      <c r="B64" s="311" t="s">
        <v>119</v>
      </c>
      <c r="C64" s="287" t="s">
        <v>79</v>
      </c>
      <c r="D64" s="310">
        <v>5</v>
      </c>
      <c r="E64" s="310"/>
      <c r="F64" s="287" t="s">
        <v>56</v>
      </c>
      <c r="G64" s="310"/>
      <c r="H64" s="290">
        <v>412</v>
      </c>
      <c r="I64" s="331" t="s">
        <v>53</v>
      </c>
      <c r="J64" s="300">
        <f t="shared" ref="J64" si="12">D64*H64</f>
        <v>2060</v>
      </c>
      <c r="K64" s="332"/>
    </row>
    <row r="65" ht="15.75" customHeight="1" spans="1:11">
      <c r="A65" s="291"/>
      <c r="B65" s="287" t="s">
        <v>120</v>
      </c>
      <c r="C65" s="287" t="s">
        <v>79</v>
      </c>
      <c r="D65" s="310">
        <v>5</v>
      </c>
      <c r="E65" s="310"/>
      <c r="F65" s="287" t="s">
        <v>56</v>
      </c>
      <c r="G65" s="310"/>
      <c r="H65" s="290">
        <v>135</v>
      </c>
      <c r="I65" s="331" t="s">
        <v>53</v>
      </c>
      <c r="J65" s="300">
        <f t="shared" si="11"/>
        <v>675</v>
      </c>
      <c r="K65" s="332"/>
    </row>
    <row r="66" ht="15.75" customHeight="1" spans="1:11">
      <c r="A66" s="291"/>
      <c r="B66" s="287" t="s">
        <v>121</v>
      </c>
      <c r="C66" s="287" t="s">
        <v>79</v>
      </c>
      <c r="D66" s="310">
        <v>5</v>
      </c>
      <c r="E66" s="310"/>
      <c r="F66" s="287" t="s">
        <v>56</v>
      </c>
      <c r="G66" s="310"/>
      <c r="H66" s="290">
        <v>150</v>
      </c>
      <c r="I66" s="331" t="s">
        <v>53</v>
      </c>
      <c r="J66" s="300">
        <f t="shared" si="11"/>
        <v>750</v>
      </c>
      <c r="K66" s="332"/>
    </row>
    <row r="67" ht="15.75" customHeight="1" spans="1:11">
      <c r="A67" s="291"/>
      <c r="B67" s="311" t="s">
        <v>122</v>
      </c>
      <c r="C67" s="287" t="s">
        <v>79</v>
      </c>
      <c r="D67" s="310">
        <v>1</v>
      </c>
      <c r="E67" s="310"/>
      <c r="F67" s="287" t="s">
        <v>52</v>
      </c>
      <c r="G67" s="310"/>
      <c r="H67" s="290">
        <v>2000</v>
      </c>
      <c r="I67" s="331" t="s">
        <v>53</v>
      </c>
      <c r="J67" s="300">
        <f t="shared" si="11"/>
        <v>2000</v>
      </c>
      <c r="K67" s="332" t="s">
        <v>123</v>
      </c>
    </row>
    <row r="68" ht="15.75" customHeight="1" spans="1:11">
      <c r="A68" s="291"/>
      <c r="B68" s="311" t="s">
        <v>124</v>
      </c>
      <c r="C68" s="287" t="s">
        <v>79</v>
      </c>
      <c r="D68" s="310">
        <v>5</v>
      </c>
      <c r="E68" s="310"/>
      <c r="F68" s="287" t="s">
        <v>56</v>
      </c>
      <c r="G68" s="310"/>
      <c r="H68" s="290">
        <v>1350</v>
      </c>
      <c r="I68" s="331" t="s">
        <v>53</v>
      </c>
      <c r="J68" s="300">
        <f t="shared" si="11"/>
        <v>6750</v>
      </c>
      <c r="K68" s="332"/>
    </row>
    <row r="69" ht="15.75" customHeight="1" spans="1:11">
      <c r="A69" s="291"/>
      <c r="B69" s="311" t="s">
        <v>125</v>
      </c>
      <c r="C69" s="287" t="s">
        <v>79</v>
      </c>
      <c r="D69" s="310">
        <v>4</v>
      </c>
      <c r="E69" s="310"/>
      <c r="F69" s="287" t="s">
        <v>56</v>
      </c>
      <c r="G69" s="310"/>
      <c r="H69" s="290">
        <v>380</v>
      </c>
      <c r="I69" s="331" t="s">
        <v>53</v>
      </c>
      <c r="J69" s="300">
        <f t="shared" si="11"/>
        <v>1520</v>
      </c>
      <c r="K69" s="332"/>
    </row>
    <row r="70" ht="15.75" customHeight="1" spans="1:11">
      <c r="A70" s="296" t="s">
        <v>60</v>
      </c>
      <c r="B70" s="297"/>
      <c r="C70" s="297"/>
      <c r="D70" s="297"/>
      <c r="E70" s="297"/>
      <c r="F70" s="297"/>
      <c r="G70" s="297"/>
      <c r="H70" s="297"/>
      <c r="I70" s="297"/>
      <c r="J70" s="327">
        <f>SUM(J43:J69)</f>
        <v>88475</v>
      </c>
      <c r="K70" s="322"/>
    </row>
    <row r="71" ht="15.75" customHeight="1" spans="1:11">
      <c r="A71" s="333" t="s">
        <v>45</v>
      </c>
      <c r="B71" s="280"/>
      <c r="C71" s="281" t="s">
        <v>92</v>
      </c>
      <c r="D71" s="282" t="s">
        <v>5</v>
      </c>
      <c r="E71" s="283"/>
      <c r="F71" s="282" t="s">
        <v>47</v>
      </c>
      <c r="G71" s="283"/>
      <c r="H71" s="282" t="s">
        <v>48</v>
      </c>
      <c r="I71" s="283"/>
      <c r="J71" s="284" t="s">
        <v>49</v>
      </c>
      <c r="K71" s="318" t="s">
        <v>7</v>
      </c>
    </row>
    <row r="72" ht="15.75" customHeight="1" spans="1:11">
      <c r="A72" s="334" t="s">
        <v>126</v>
      </c>
      <c r="B72" s="295" t="s">
        <v>127</v>
      </c>
      <c r="C72" s="289" t="s">
        <v>128</v>
      </c>
      <c r="D72" s="288">
        <v>15</v>
      </c>
      <c r="E72" s="288"/>
      <c r="F72" s="289" t="s">
        <v>56</v>
      </c>
      <c r="G72" s="288"/>
      <c r="H72" s="335">
        <v>263</v>
      </c>
      <c r="I72" s="363" t="s">
        <v>53</v>
      </c>
      <c r="J72" s="300">
        <f>D72*H72</f>
        <v>3945</v>
      </c>
      <c r="K72" s="325"/>
    </row>
    <row r="73" ht="15.75" customHeight="1" spans="1:11">
      <c r="A73" s="334"/>
      <c r="B73" s="295" t="s">
        <v>129</v>
      </c>
      <c r="C73" s="289" t="s">
        <v>130</v>
      </c>
      <c r="D73" s="288">
        <v>24</v>
      </c>
      <c r="E73" s="288"/>
      <c r="F73" s="289" t="s">
        <v>56</v>
      </c>
      <c r="G73" s="288"/>
      <c r="H73" s="335">
        <v>500</v>
      </c>
      <c r="I73" s="363" t="s">
        <v>53</v>
      </c>
      <c r="J73" s="300">
        <f>D73*H73</f>
        <v>12000</v>
      </c>
      <c r="K73" s="325"/>
    </row>
    <row r="74" ht="15.75" customHeight="1" spans="1:11">
      <c r="A74" s="334"/>
      <c r="B74" s="295" t="s">
        <v>131</v>
      </c>
      <c r="C74" s="289" t="s">
        <v>132</v>
      </c>
      <c r="D74" s="288">
        <v>1</v>
      </c>
      <c r="E74" s="288"/>
      <c r="F74" s="289" t="s">
        <v>52</v>
      </c>
      <c r="G74" s="288"/>
      <c r="H74" s="335">
        <v>690</v>
      </c>
      <c r="I74" s="363" t="s">
        <v>53</v>
      </c>
      <c r="J74" s="300">
        <f>D74*H74</f>
        <v>690</v>
      </c>
      <c r="K74" s="325" t="s">
        <v>133</v>
      </c>
    </row>
    <row r="75" ht="15.75" customHeight="1" spans="1:11">
      <c r="A75" s="334"/>
      <c r="B75" s="295" t="s">
        <v>134</v>
      </c>
      <c r="C75" s="289" t="s">
        <v>132</v>
      </c>
      <c r="D75" s="288">
        <v>1</v>
      </c>
      <c r="E75" s="288"/>
      <c r="F75" s="289" t="s">
        <v>52</v>
      </c>
      <c r="G75" s="288"/>
      <c r="H75" s="335">
        <v>420</v>
      </c>
      <c r="I75" s="363" t="s">
        <v>53</v>
      </c>
      <c r="J75" s="300">
        <f>D75*H75</f>
        <v>420</v>
      </c>
      <c r="K75" s="325" t="s">
        <v>135</v>
      </c>
    </row>
    <row r="76" ht="15.75" customHeight="1" spans="1:11">
      <c r="A76" s="334"/>
      <c r="B76" s="295" t="s">
        <v>136</v>
      </c>
      <c r="C76" s="289" t="s">
        <v>137</v>
      </c>
      <c r="D76" s="288">
        <v>27</v>
      </c>
      <c r="E76" s="288"/>
      <c r="F76" s="289" t="s">
        <v>56</v>
      </c>
      <c r="G76" s="288"/>
      <c r="H76" s="335">
        <v>450</v>
      </c>
      <c r="I76" s="363" t="s">
        <v>53</v>
      </c>
      <c r="J76" s="300">
        <f t="shared" ref="J76:J101" si="13">D76*H76</f>
        <v>12150</v>
      </c>
      <c r="K76" s="325"/>
    </row>
    <row r="77" ht="15.75" customHeight="1" spans="1:11">
      <c r="A77" s="334"/>
      <c r="B77" s="295" t="s">
        <v>138</v>
      </c>
      <c r="C77" s="289" t="s">
        <v>132</v>
      </c>
      <c r="D77" s="288">
        <v>1</v>
      </c>
      <c r="E77" s="288"/>
      <c r="F77" s="289" t="s">
        <v>52</v>
      </c>
      <c r="G77" s="288"/>
      <c r="H77" s="335">
        <v>1919</v>
      </c>
      <c r="I77" s="363" t="s">
        <v>53</v>
      </c>
      <c r="J77" s="300">
        <f t="shared" ref="J77" si="14">D77*H77</f>
        <v>1919</v>
      </c>
      <c r="K77" s="325" t="s">
        <v>139</v>
      </c>
    </row>
    <row r="78" ht="15.75" customHeight="1" spans="1:11">
      <c r="A78" s="334"/>
      <c r="B78" s="295" t="s">
        <v>140</v>
      </c>
      <c r="C78" s="289" t="s">
        <v>141</v>
      </c>
      <c r="D78" s="288">
        <v>27</v>
      </c>
      <c r="E78" s="288"/>
      <c r="F78" s="289" t="s">
        <v>56</v>
      </c>
      <c r="G78" s="288"/>
      <c r="H78" s="335">
        <v>630</v>
      </c>
      <c r="I78" s="363" t="s">
        <v>53</v>
      </c>
      <c r="J78" s="300">
        <f t="shared" si="13"/>
        <v>17010</v>
      </c>
      <c r="K78" s="325"/>
    </row>
    <row r="79" ht="15.75" customHeight="1" spans="1:11">
      <c r="A79" s="334"/>
      <c r="B79" s="295" t="s">
        <v>142</v>
      </c>
      <c r="C79" s="289" t="s">
        <v>132</v>
      </c>
      <c r="D79" s="288">
        <v>0</v>
      </c>
      <c r="E79" s="288"/>
      <c r="F79" s="289" t="s">
        <v>52</v>
      </c>
      <c r="G79" s="288"/>
      <c r="H79" s="335">
        <v>840</v>
      </c>
      <c r="I79" s="363" t="s">
        <v>53</v>
      </c>
      <c r="J79" s="300">
        <f t="shared" ref="J79" si="15">D79*H79</f>
        <v>0</v>
      </c>
      <c r="K79" s="325" t="s">
        <v>143</v>
      </c>
    </row>
    <row r="80" ht="15.75" customHeight="1" spans="1:11">
      <c r="A80" s="334"/>
      <c r="B80" s="295" t="s">
        <v>144</v>
      </c>
      <c r="C80" s="289" t="s">
        <v>137</v>
      </c>
      <c r="D80" s="288">
        <v>31</v>
      </c>
      <c r="E80" s="288"/>
      <c r="F80" s="289" t="s">
        <v>56</v>
      </c>
      <c r="G80" s="288"/>
      <c r="H80" s="335">
        <v>1190</v>
      </c>
      <c r="I80" s="363" t="s">
        <v>53</v>
      </c>
      <c r="J80" s="300">
        <f t="shared" si="13"/>
        <v>36890</v>
      </c>
      <c r="K80" s="325"/>
    </row>
    <row r="81" ht="15.75" customHeight="1" spans="1:11">
      <c r="A81" s="334"/>
      <c r="B81" s="295" t="s">
        <v>145</v>
      </c>
      <c r="C81" s="289" t="s">
        <v>132</v>
      </c>
      <c r="D81" s="288">
        <v>1</v>
      </c>
      <c r="E81" s="288"/>
      <c r="F81" s="289" t="s">
        <v>52</v>
      </c>
      <c r="G81" s="288"/>
      <c r="H81" s="335">
        <v>1695</v>
      </c>
      <c r="I81" s="363" t="s">
        <v>53</v>
      </c>
      <c r="J81" s="300">
        <f t="shared" ref="J81" si="16">D81*H81</f>
        <v>1695</v>
      </c>
      <c r="K81" s="325" t="s">
        <v>146</v>
      </c>
    </row>
    <row r="82" ht="15.75" customHeight="1" spans="1:11">
      <c r="A82" s="334"/>
      <c r="B82" s="295" t="s">
        <v>147</v>
      </c>
      <c r="C82" s="289" t="s">
        <v>130</v>
      </c>
      <c r="D82" s="288">
        <v>27</v>
      </c>
      <c r="E82" s="288"/>
      <c r="F82" s="289" t="s">
        <v>56</v>
      </c>
      <c r="G82" s="288"/>
      <c r="H82" s="335">
        <v>500</v>
      </c>
      <c r="I82" s="363" t="s">
        <v>53</v>
      </c>
      <c r="J82" s="300">
        <f t="shared" si="13"/>
        <v>13500</v>
      </c>
      <c r="K82" s="325"/>
    </row>
    <row r="83" ht="15.75" customHeight="1" spans="1:11">
      <c r="A83" s="334"/>
      <c r="B83" s="295" t="s">
        <v>148</v>
      </c>
      <c r="C83" s="289" t="s">
        <v>149</v>
      </c>
      <c r="D83" s="288">
        <v>0</v>
      </c>
      <c r="E83" s="288"/>
      <c r="F83" s="289" t="s">
        <v>56</v>
      </c>
      <c r="G83" s="288"/>
      <c r="H83" s="335">
        <v>450</v>
      </c>
      <c r="I83" s="363" t="s">
        <v>53</v>
      </c>
      <c r="J83" s="300">
        <f t="shared" si="13"/>
        <v>0</v>
      </c>
      <c r="K83" s="325"/>
    </row>
    <row r="84" ht="15.75" customHeight="1" spans="1:11">
      <c r="A84" s="334"/>
      <c r="B84" s="336" t="s">
        <v>150</v>
      </c>
      <c r="C84" s="337" t="s">
        <v>130</v>
      </c>
      <c r="D84" s="338">
        <v>27</v>
      </c>
      <c r="E84" s="338"/>
      <c r="F84" s="337" t="s">
        <v>56</v>
      </c>
      <c r="G84" s="338"/>
      <c r="H84" s="339">
        <v>750</v>
      </c>
      <c r="I84" s="364" t="s">
        <v>53</v>
      </c>
      <c r="J84" s="365">
        <f t="shared" si="13"/>
        <v>20250</v>
      </c>
      <c r="K84" s="366"/>
    </row>
    <row r="85" ht="15.75" customHeight="1" spans="1:11">
      <c r="A85" s="334"/>
      <c r="B85" s="295" t="s">
        <v>151</v>
      </c>
      <c r="C85" s="289" t="s">
        <v>137</v>
      </c>
      <c r="D85" s="288">
        <v>27</v>
      </c>
      <c r="E85" s="288"/>
      <c r="F85" s="289" t="s">
        <v>56</v>
      </c>
      <c r="G85" s="288"/>
      <c r="H85" s="335">
        <v>550</v>
      </c>
      <c r="I85" s="363" t="s">
        <v>53</v>
      </c>
      <c r="J85" s="300">
        <f t="shared" si="13"/>
        <v>14850</v>
      </c>
      <c r="K85" s="325"/>
    </row>
    <row r="86" ht="15.75" customHeight="1" spans="1:11">
      <c r="A86" s="334"/>
      <c r="B86" s="295" t="s">
        <v>152</v>
      </c>
      <c r="C86" s="289" t="s">
        <v>132</v>
      </c>
      <c r="D86" s="288">
        <v>1</v>
      </c>
      <c r="E86" s="288"/>
      <c r="F86" s="289" t="s">
        <v>52</v>
      </c>
      <c r="G86" s="288"/>
      <c r="H86" s="335">
        <v>1945</v>
      </c>
      <c r="I86" s="363" t="s">
        <v>53</v>
      </c>
      <c r="J86" s="300">
        <f t="shared" ref="J86" si="17">D86*H86</f>
        <v>1945</v>
      </c>
      <c r="K86" s="325" t="s">
        <v>153</v>
      </c>
    </row>
    <row r="87" ht="15.75" customHeight="1" spans="1:11">
      <c r="A87" s="334"/>
      <c r="B87" s="295" t="s">
        <v>154</v>
      </c>
      <c r="C87" s="289" t="s">
        <v>130</v>
      </c>
      <c r="D87" s="288">
        <v>27</v>
      </c>
      <c r="E87" s="288"/>
      <c r="F87" s="289" t="s">
        <v>56</v>
      </c>
      <c r="G87" s="288"/>
      <c r="H87" s="335">
        <v>450</v>
      </c>
      <c r="I87" s="363" t="s">
        <v>53</v>
      </c>
      <c r="J87" s="300">
        <f t="shared" si="13"/>
        <v>12150</v>
      </c>
      <c r="K87" s="325"/>
    </row>
    <row r="88" ht="15.75" customHeight="1" spans="1:11">
      <c r="A88" s="334"/>
      <c r="B88" s="295" t="s">
        <v>155</v>
      </c>
      <c r="C88" s="289" t="s">
        <v>137</v>
      </c>
      <c r="D88" s="288">
        <v>27</v>
      </c>
      <c r="E88" s="288"/>
      <c r="F88" s="289" t="s">
        <v>56</v>
      </c>
      <c r="G88" s="288"/>
      <c r="H88" s="335">
        <v>880</v>
      </c>
      <c r="I88" s="363" t="s">
        <v>53</v>
      </c>
      <c r="J88" s="300">
        <f t="shared" si="13"/>
        <v>23760</v>
      </c>
      <c r="K88" s="325"/>
    </row>
    <row r="89" ht="15.75" customHeight="1" spans="1:11">
      <c r="A89" s="334"/>
      <c r="B89" s="295" t="s">
        <v>156</v>
      </c>
      <c r="C89" s="289" t="s">
        <v>130</v>
      </c>
      <c r="D89" s="288">
        <v>10</v>
      </c>
      <c r="E89" s="288"/>
      <c r="F89" s="289" t="s">
        <v>56</v>
      </c>
      <c r="G89" s="288"/>
      <c r="H89" s="335">
        <v>450</v>
      </c>
      <c r="I89" s="363" t="s">
        <v>53</v>
      </c>
      <c r="J89" s="300">
        <f t="shared" si="13"/>
        <v>4500</v>
      </c>
      <c r="K89" s="325"/>
    </row>
    <row r="90" ht="15.75" customHeight="1" spans="1:11">
      <c r="A90" s="334"/>
      <c r="B90" s="295" t="s">
        <v>157</v>
      </c>
      <c r="C90" s="289" t="s">
        <v>137</v>
      </c>
      <c r="D90" s="288">
        <v>10</v>
      </c>
      <c r="E90" s="288"/>
      <c r="F90" s="289" t="s">
        <v>56</v>
      </c>
      <c r="G90" s="288"/>
      <c r="H90" s="335">
        <v>600</v>
      </c>
      <c r="I90" s="363" t="s">
        <v>53</v>
      </c>
      <c r="J90" s="300">
        <f t="shared" si="13"/>
        <v>6000</v>
      </c>
      <c r="K90" s="325"/>
    </row>
    <row r="91" ht="15.75" customHeight="1" spans="1:11">
      <c r="A91" s="334" t="s">
        <v>158</v>
      </c>
      <c r="B91" s="340" t="s">
        <v>159</v>
      </c>
      <c r="C91" s="341" t="s">
        <v>130</v>
      </c>
      <c r="D91" s="342">
        <v>1</v>
      </c>
      <c r="E91" s="343"/>
      <c r="F91" s="344" t="s">
        <v>52</v>
      </c>
      <c r="G91" s="340"/>
      <c r="H91" s="345">
        <v>1400</v>
      </c>
      <c r="I91" s="367" t="s">
        <v>53</v>
      </c>
      <c r="J91" s="329">
        <f t="shared" si="13"/>
        <v>1400</v>
      </c>
      <c r="K91" s="368"/>
    </row>
    <row r="92" ht="15.75" customHeight="1" spans="1:11">
      <c r="A92" s="334"/>
      <c r="B92" s="340" t="s">
        <v>160</v>
      </c>
      <c r="C92" s="341" t="s">
        <v>137</v>
      </c>
      <c r="D92" s="342">
        <v>1</v>
      </c>
      <c r="E92" s="343"/>
      <c r="F92" s="344" t="s">
        <v>52</v>
      </c>
      <c r="G92" s="340"/>
      <c r="H92" s="345">
        <v>1600</v>
      </c>
      <c r="I92" s="367" t="s">
        <v>53</v>
      </c>
      <c r="J92" s="329">
        <f t="shared" si="13"/>
        <v>1600</v>
      </c>
      <c r="K92" s="368"/>
    </row>
    <row r="93" ht="15.75" customHeight="1" spans="1:11">
      <c r="A93" s="334"/>
      <c r="B93" s="295" t="s">
        <v>161</v>
      </c>
      <c r="C93" s="289" t="s">
        <v>130</v>
      </c>
      <c r="D93" s="292">
        <v>1</v>
      </c>
      <c r="E93" s="293"/>
      <c r="F93" s="294" t="s">
        <v>52</v>
      </c>
      <c r="G93" s="295"/>
      <c r="H93" s="335">
        <v>865</v>
      </c>
      <c r="I93" s="363" t="s">
        <v>53</v>
      </c>
      <c r="J93" s="300">
        <f t="shared" si="13"/>
        <v>865</v>
      </c>
      <c r="K93" s="325"/>
    </row>
    <row r="94" ht="15.75" customHeight="1" spans="1:11">
      <c r="A94" s="334"/>
      <c r="B94" s="295" t="s">
        <v>162</v>
      </c>
      <c r="C94" s="289" t="s">
        <v>137</v>
      </c>
      <c r="D94" s="292">
        <v>1</v>
      </c>
      <c r="E94" s="293"/>
      <c r="F94" s="294" t="s">
        <v>52</v>
      </c>
      <c r="G94" s="295"/>
      <c r="H94" s="335">
        <v>2242</v>
      </c>
      <c r="I94" s="363" t="s">
        <v>53</v>
      </c>
      <c r="J94" s="300">
        <f t="shared" si="13"/>
        <v>2242</v>
      </c>
      <c r="K94" s="325"/>
    </row>
    <row r="95" ht="15.75" customHeight="1" spans="1:11">
      <c r="A95" s="334"/>
      <c r="B95" s="340" t="s">
        <v>163</v>
      </c>
      <c r="C95" s="341" t="s">
        <v>130</v>
      </c>
      <c r="D95" s="342">
        <v>1</v>
      </c>
      <c r="E95" s="343"/>
      <c r="F95" s="344" t="s">
        <v>52</v>
      </c>
      <c r="G95" s="340"/>
      <c r="H95" s="345">
        <v>1110</v>
      </c>
      <c r="I95" s="367" t="s">
        <v>53</v>
      </c>
      <c r="J95" s="329">
        <f t="shared" ref="J95:J97" si="18">D95*H95</f>
        <v>1110</v>
      </c>
      <c r="K95" s="368"/>
    </row>
    <row r="96" ht="15.75" customHeight="1" spans="1:11">
      <c r="A96" s="334"/>
      <c r="B96" s="336" t="s">
        <v>164</v>
      </c>
      <c r="C96" s="337" t="s">
        <v>79</v>
      </c>
      <c r="D96" s="346">
        <v>1</v>
      </c>
      <c r="E96" s="347"/>
      <c r="F96" s="348" t="s">
        <v>52</v>
      </c>
      <c r="G96" s="336"/>
      <c r="H96" s="339">
        <v>1376</v>
      </c>
      <c r="I96" s="364" t="s">
        <v>53</v>
      </c>
      <c r="J96" s="365">
        <v>698</v>
      </c>
      <c r="K96" s="366"/>
    </row>
    <row r="97" ht="15.75" customHeight="1" spans="1:11">
      <c r="A97" s="334"/>
      <c r="B97" s="340" t="s">
        <v>165</v>
      </c>
      <c r="C97" s="341" t="s">
        <v>137</v>
      </c>
      <c r="D97" s="342">
        <v>1</v>
      </c>
      <c r="E97" s="343"/>
      <c r="F97" s="344" t="s">
        <v>52</v>
      </c>
      <c r="G97" s="340"/>
      <c r="H97" s="345">
        <v>1376</v>
      </c>
      <c r="I97" s="367" t="s">
        <v>53</v>
      </c>
      <c r="J97" s="329">
        <f t="shared" si="18"/>
        <v>1376</v>
      </c>
      <c r="K97" s="368"/>
    </row>
    <row r="98" ht="15.75" customHeight="1" spans="1:11">
      <c r="A98" s="334"/>
      <c r="B98" s="295" t="s">
        <v>166</v>
      </c>
      <c r="C98" s="289" t="s">
        <v>130</v>
      </c>
      <c r="D98" s="292">
        <v>1</v>
      </c>
      <c r="E98" s="293"/>
      <c r="F98" s="294" t="s">
        <v>52</v>
      </c>
      <c r="G98" s="295"/>
      <c r="H98" s="335">
        <v>698</v>
      </c>
      <c r="I98" s="363" t="s">
        <v>53</v>
      </c>
      <c r="J98" s="300">
        <v>1252</v>
      </c>
      <c r="K98" s="325"/>
    </row>
    <row r="99" ht="15.75" customHeight="1" spans="1:11">
      <c r="A99" s="334"/>
      <c r="B99" s="295" t="s">
        <v>167</v>
      </c>
      <c r="C99" s="289" t="s">
        <v>79</v>
      </c>
      <c r="D99" s="292">
        <v>1</v>
      </c>
      <c r="E99" s="293"/>
      <c r="F99" s="294" t="s">
        <v>52</v>
      </c>
      <c r="G99" s="295"/>
      <c r="H99" s="335">
        <v>1253</v>
      </c>
      <c r="I99" s="363" t="s">
        <v>53</v>
      </c>
      <c r="J99" s="300">
        <v>642</v>
      </c>
      <c r="K99" s="325"/>
    </row>
    <row r="100" ht="15.75" customHeight="1" spans="1:11">
      <c r="A100" s="334"/>
      <c r="B100" s="295" t="s">
        <v>168</v>
      </c>
      <c r="C100" s="289" t="s">
        <v>130</v>
      </c>
      <c r="D100" s="292">
        <v>1</v>
      </c>
      <c r="E100" s="293"/>
      <c r="F100" s="294" t="s">
        <v>52</v>
      </c>
      <c r="G100" s="295"/>
      <c r="H100" s="335">
        <v>642</v>
      </c>
      <c r="I100" s="363" t="s">
        <v>53</v>
      </c>
      <c r="J100" s="300">
        <v>1492</v>
      </c>
      <c r="K100" s="325"/>
    </row>
    <row r="101" ht="15.75" customHeight="1" spans="1:11">
      <c r="A101" s="334"/>
      <c r="B101" s="295" t="s">
        <v>169</v>
      </c>
      <c r="C101" s="289" t="s">
        <v>132</v>
      </c>
      <c r="D101" s="292">
        <v>8</v>
      </c>
      <c r="E101" s="293"/>
      <c r="F101" s="294" t="s">
        <v>170</v>
      </c>
      <c r="G101" s="295"/>
      <c r="H101" s="335">
        <v>2800</v>
      </c>
      <c r="I101" s="363" t="s">
        <v>53</v>
      </c>
      <c r="J101" s="300">
        <f t="shared" si="13"/>
        <v>22400</v>
      </c>
      <c r="K101" s="326" t="s">
        <v>171</v>
      </c>
    </row>
    <row r="102" ht="15.75" customHeight="1" spans="1:11">
      <c r="A102" s="349" t="s">
        <v>60</v>
      </c>
      <c r="B102" s="350"/>
      <c r="C102" s="350"/>
      <c r="D102" s="350"/>
      <c r="E102" s="350"/>
      <c r="F102" s="350"/>
      <c r="G102" s="350"/>
      <c r="H102" s="350"/>
      <c r="I102" s="369"/>
      <c r="J102" s="327">
        <f>SUM(J72:J101)</f>
        <v>218751</v>
      </c>
      <c r="K102" s="370"/>
    </row>
    <row r="103" ht="15.75" customHeight="1" spans="1:11">
      <c r="A103" s="279" t="s">
        <v>45</v>
      </c>
      <c r="B103" s="351"/>
      <c r="C103" s="281" t="s">
        <v>92</v>
      </c>
      <c r="D103" s="352" t="s">
        <v>5</v>
      </c>
      <c r="E103" s="281"/>
      <c r="F103" s="352" t="s">
        <v>47</v>
      </c>
      <c r="G103" s="281"/>
      <c r="H103" s="352" t="s">
        <v>48</v>
      </c>
      <c r="I103" s="281"/>
      <c r="J103" s="284" t="s">
        <v>49</v>
      </c>
      <c r="K103" s="371" t="s">
        <v>7</v>
      </c>
    </row>
    <row r="104" ht="15.75" customHeight="1" spans="1:11">
      <c r="A104" s="353" t="s">
        <v>20</v>
      </c>
      <c r="B104" s="289" t="s">
        <v>172</v>
      </c>
      <c r="C104" s="287" t="s">
        <v>20</v>
      </c>
      <c r="D104" s="292">
        <v>38</v>
      </c>
      <c r="E104" s="293"/>
      <c r="F104" s="294" t="s">
        <v>56</v>
      </c>
      <c r="G104" s="295"/>
      <c r="H104" s="354">
        <v>180</v>
      </c>
      <c r="I104" s="372"/>
      <c r="J104" s="373">
        <f>D104*H104</f>
        <v>6840</v>
      </c>
      <c r="K104" s="374"/>
    </row>
    <row r="105" ht="15.75" customHeight="1" spans="1:11">
      <c r="A105" s="355" t="s">
        <v>60</v>
      </c>
      <c r="B105" s="350"/>
      <c r="C105" s="350"/>
      <c r="D105" s="350"/>
      <c r="E105" s="350"/>
      <c r="F105" s="350"/>
      <c r="G105" s="350"/>
      <c r="H105" s="350"/>
      <c r="I105" s="369"/>
      <c r="J105" s="327">
        <f>SUM(J104)</f>
        <v>6840</v>
      </c>
      <c r="K105" s="370"/>
    </row>
    <row r="106" ht="15.75" customHeight="1" spans="1:11">
      <c r="A106" s="279" t="s">
        <v>45</v>
      </c>
      <c r="B106" s="280"/>
      <c r="C106" s="281" t="s">
        <v>92</v>
      </c>
      <c r="D106" s="282" t="s">
        <v>5</v>
      </c>
      <c r="E106" s="283"/>
      <c r="F106" s="282" t="s">
        <v>47</v>
      </c>
      <c r="G106" s="283"/>
      <c r="H106" s="282" t="s">
        <v>48</v>
      </c>
      <c r="I106" s="283"/>
      <c r="J106" s="284" t="s">
        <v>49</v>
      </c>
      <c r="K106" s="371" t="s">
        <v>7</v>
      </c>
    </row>
    <row r="107" ht="18" customHeight="1" spans="1:11">
      <c r="A107" s="356" t="s">
        <v>173</v>
      </c>
      <c r="B107" s="267" t="s">
        <v>174</v>
      </c>
      <c r="C107" s="289" t="s">
        <v>173</v>
      </c>
      <c r="D107" s="288">
        <v>1</v>
      </c>
      <c r="E107" s="288"/>
      <c r="F107" s="289" t="s">
        <v>175</v>
      </c>
      <c r="G107" s="288"/>
      <c r="H107" s="290">
        <v>13761.58</v>
      </c>
      <c r="I107" s="375" t="s">
        <v>53</v>
      </c>
      <c r="J107" s="376">
        <f>D107*H107</f>
        <v>13761.58</v>
      </c>
      <c r="K107" s="374" t="s">
        <v>176</v>
      </c>
    </row>
    <row r="108" ht="18" customHeight="1" spans="1:11">
      <c r="A108" s="357"/>
      <c r="B108" s="267" t="s">
        <v>177</v>
      </c>
      <c r="C108" s="289" t="s">
        <v>173</v>
      </c>
      <c r="D108" s="288">
        <v>6</v>
      </c>
      <c r="E108" s="288"/>
      <c r="F108" s="289" t="s">
        <v>178</v>
      </c>
      <c r="G108" s="288"/>
      <c r="H108" s="290">
        <v>15</v>
      </c>
      <c r="I108" s="375" t="s">
        <v>53</v>
      </c>
      <c r="J108" s="376">
        <f t="shared" ref="J108:J118" si="19">D108*H108</f>
        <v>90</v>
      </c>
      <c r="K108" s="374" t="s">
        <v>179</v>
      </c>
    </row>
    <row r="109" ht="18" customHeight="1" spans="1:11">
      <c r="A109" s="357"/>
      <c r="B109" s="267" t="s">
        <v>180</v>
      </c>
      <c r="C109" s="289" t="s">
        <v>173</v>
      </c>
      <c r="D109" s="288">
        <v>8</v>
      </c>
      <c r="E109" s="288"/>
      <c r="F109" s="289" t="s">
        <v>178</v>
      </c>
      <c r="G109" s="288"/>
      <c r="H109" s="290">
        <v>15</v>
      </c>
      <c r="I109" s="375" t="s">
        <v>53</v>
      </c>
      <c r="J109" s="376">
        <f t="shared" si="19"/>
        <v>120</v>
      </c>
      <c r="K109" s="374" t="s">
        <v>179</v>
      </c>
    </row>
    <row r="110" ht="18" customHeight="1" spans="1:11">
      <c r="A110" s="357"/>
      <c r="B110" s="267" t="s">
        <v>181</v>
      </c>
      <c r="C110" s="289" t="s">
        <v>173</v>
      </c>
      <c r="D110" s="288">
        <v>140</v>
      </c>
      <c r="E110" s="288"/>
      <c r="F110" s="289" t="s">
        <v>178</v>
      </c>
      <c r="G110" s="288"/>
      <c r="H110" s="290">
        <v>5</v>
      </c>
      <c r="I110" s="375" t="s">
        <v>53</v>
      </c>
      <c r="J110" s="376">
        <f t="shared" si="19"/>
        <v>700</v>
      </c>
      <c r="K110" s="374" t="s">
        <v>182</v>
      </c>
    </row>
    <row r="111" ht="18" customHeight="1" spans="1:11">
      <c r="A111" s="357"/>
      <c r="B111" s="267" t="s">
        <v>183</v>
      </c>
      <c r="C111" s="289" t="s">
        <v>173</v>
      </c>
      <c r="D111" s="288">
        <v>1</v>
      </c>
      <c r="E111" s="288"/>
      <c r="F111" s="289" t="s">
        <v>178</v>
      </c>
      <c r="G111" s="288"/>
      <c r="H111" s="290">
        <v>350</v>
      </c>
      <c r="I111" s="375" t="s">
        <v>53</v>
      </c>
      <c r="J111" s="376">
        <f t="shared" si="19"/>
        <v>350</v>
      </c>
      <c r="K111" s="374" t="s">
        <v>184</v>
      </c>
    </row>
    <row r="112" ht="18" customHeight="1" spans="1:11">
      <c r="A112" s="357"/>
      <c r="B112" s="267" t="s">
        <v>185</v>
      </c>
      <c r="C112" s="289" t="s">
        <v>173</v>
      </c>
      <c r="D112" s="288">
        <v>1</v>
      </c>
      <c r="E112" s="288"/>
      <c r="F112" s="289" t="s">
        <v>186</v>
      </c>
      <c r="G112" s="288"/>
      <c r="H112" s="290">
        <v>410</v>
      </c>
      <c r="I112" s="375" t="s">
        <v>53</v>
      </c>
      <c r="J112" s="376">
        <f t="shared" si="19"/>
        <v>410</v>
      </c>
      <c r="K112" s="374"/>
    </row>
    <row r="113" ht="18" customHeight="1" spans="1:11">
      <c r="A113" s="357"/>
      <c r="B113" s="267" t="s">
        <v>187</v>
      </c>
      <c r="C113" s="289" t="s">
        <v>173</v>
      </c>
      <c r="D113" s="288">
        <v>1</v>
      </c>
      <c r="E113" s="288"/>
      <c r="F113" s="289" t="s">
        <v>186</v>
      </c>
      <c r="G113" s="288"/>
      <c r="H113" s="290">
        <v>232</v>
      </c>
      <c r="I113" s="375" t="s">
        <v>53</v>
      </c>
      <c r="J113" s="376">
        <f t="shared" si="19"/>
        <v>232</v>
      </c>
      <c r="K113" s="374"/>
    </row>
    <row r="114" ht="18" customHeight="1" spans="1:11">
      <c r="A114" s="357"/>
      <c r="B114" s="267" t="s">
        <v>188</v>
      </c>
      <c r="C114" s="289" t="s">
        <v>173</v>
      </c>
      <c r="D114" s="288">
        <v>2</v>
      </c>
      <c r="E114" s="288"/>
      <c r="F114" s="289" t="s">
        <v>186</v>
      </c>
      <c r="G114" s="288"/>
      <c r="H114" s="290">
        <v>1800</v>
      </c>
      <c r="I114" s="375" t="s">
        <v>53</v>
      </c>
      <c r="J114" s="376">
        <f t="shared" si="19"/>
        <v>3600</v>
      </c>
      <c r="K114" s="374"/>
    </row>
    <row r="115" ht="15.75" customHeight="1" spans="1:11">
      <c r="A115" s="357"/>
      <c r="B115" s="267" t="s">
        <v>189</v>
      </c>
      <c r="C115" s="289" t="s">
        <v>173</v>
      </c>
      <c r="D115" s="288">
        <v>2</v>
      </c>
      <c r="E115" s="288"/>
      <c r="F115" s="289" t="s">
        <v>186</v>
      </c>
      <c r="G115" s="288"/>
      <c r="H115" s="290">
        <v>800</v>
      </c>
      <c r="I115" s="375" t="s">
        <v>53</v>
      </c>
      <c r="J115" s="376">
        <f t="shared" si="19"/>
        <v>1600</v>
      </c>
      <c r="K115" s="374"/>
    </row>
    <row r="116" ht="15.75" customHeight="1" spans="1:11">
      <c r="A116" s="357"/>
      <c r="B116" s="267" t="s">
        <v>190</v>
      </c>
      <c r="C116" s="289" t="s">
        <v>173</v>
      </c>
      <c r="D116" s="358">
        <v>1</v>
      </c>
      <c r="E116" s="359"/>
      <c r="F116" s="289" t="s">
        <v>186</v>
      </c>
      <c r="G116" s="288"/>
      <c r="H116" s="290">
        <v>800</v>
      </c>
      <c r="I116" s="375" t="s">
        <v>53</v>
      </c>
      <c r="J116" s="376">
        <f t="shared" si="19"/>
        <v>800</v>
      </c>
      <c r="K116" s="374"/>
    </row>
    <row r="117" ht="15.75" customHeight="1" spans="1:11">
      <c r="A117" s="357"/>
      <c r="B117" s="267" t="s">
        <v>191</v>
      </c>
      <c r="C117" s="289" t="s">
        <v>173</v>
      </c>
      <c r="D117" s="288">
        <v>38</v>
      </c>
      <c r="E117" s="288"/>
      <c r="F117" s="289" t="s">
        <v>192</v>
      </c>
      <c r="G117" s="288"/>
      <c r="H117" s="290">
        <v>473</v>
      </c>
      <c r="I117" s="375" t="s">
        <v>53</v>
      </c>
      <c r="J117" s="376">
        <f t="shared" si="19"/>
        <v>17974</v>
      </c>
      <c r="K117" s="374" t="s">
        <v>193</v>
      </c>
    </row>
    <row r="118" ht="15.75" customHeight="1" spans="1:11">
      <c r="A118" s="360"/>
      <c r="B118" s="267" t="s">
        <v>191</v>
      </c>
      <c r="C118" s="289" t="s">
        <v>173</v>
      </c>
      <c r="D118" s="288">
        <v>5</v>
      </c>
      <c r="E118" s="288"/>
      <c r="F118" s="289" t="s">
        <v>192</v>
      </c>
      <c r="G118" s="288"/>
      <c r="H118" s="290">
        <v>582</v>
      </c>
      <c r="I118" s="375" t="s">
        <v>53</v>
      </c>
      <c r="J118" s="376">
        <f t="shared" si="19"/>
        <v>2910</v>
      </c>
      <c r="K118" s="374" t="s">
        <v>194</v>
      </c>
    </row>
    <row r="119" ht="15.75" customHeight="1" spans="1:11">
      <c r="A119" s="296" t="s">
        <v>60</v>
      </c>
      <c r="B119" s="297"/>
      <c r="C119" s="297"/>
      <c r="D119" s="297"/>
      <c r="E119" s="297"/>
      <c r="F119" s="297"/>
      <c r="G119" s="297"/>
      <c r="H119" s="297"/>
      <c r="I119" s="297"/>
      <c r="J119" s="327">
        <f>SUM(J107:J118)</f>
        <v>42547.58</v>
      </c>
      <c r="K119" s="322"/>
    </row>
    <row r="120" ht="15.75" customHeight="1" spans="1:11">
      <c r="A120" s="333" t="s">
        <v>45</v>
      </c>
      <c r="B120" s="280"/>
      <c r="C120" s="281" t="s">
        <v>92</v>
      </c>
      <c r="D120" s="282" t="s">
        <v>5</v>
      </c>
      <c r="E120" s="283"/>
      <c r="F120" s="282" t="s">
        <v>47</v>
      </c>
      <c r="G120" s="283"/>
      <c r="H120" s="282" t="s">
        <v>48</v>
      </c>
      <c r="I120" s="283"/>
      <c r="J120" s="284" t="s">
        <v>49</v>
      </c>
      <c r="K120" s="377" t="s">
        <v>7</v>
      </c>
    </row>
    <row r="121" ht="16.5" customHeight="1" spans="1:11">
      <c r="A121" s="361" t="s">
        <v>195</v>
      </c>
      <c r="B121" s="295" t="s">
        <v>196</v>
      </c>
      <c r="C121" s="289" t="s">
        <v>24</v>
      </c>
      <c r="D121" s="288">
        <v>6</v>
      </c>
      <c r="E121" s="288"/>
      <c r="F121" s="289" t="s">
        <v>56</v>
      </c>
      <c r="G121" s="288"/>
      <c r="H121" s="362">
        <v>2000</v>
      </c>
      <c r="I121" s="331" t="s">
        <v>53</v>
      </c>
      <c r="J121" s="378">
        <f>D121*H121</f>
        <v>12000</v>
      </c>
      <c r="K121" s="379" t="s">
        <v>197</v>
      </c>
    </row>
    <row r="122" ht="16.5" customHeight="1" spans="1:11">
      <c r="A122" s="361"/>
      <c r="B122" s="295" t="s">
        <v>198</v>
      </c>
      <c r="C122" s="289" t="s">
        <v>24</v>
      </c>
      <c r="D122" s="288">
        <v>7</v>
      </c>
      <c r="E122" s="288"/>
      <c r="F122" s="289" t="s">
        <v>56</v>
      </c>
      <c r="G122" s="288"/>
      <c r="H122" s="362">
        <v>800</v>
      </c>
      <c r="I122" s="331" t="s">
        <v>53</v>
      </c>
      <c r="J122" s="378">
        <f>D122*H122</f>
        <v>5600</v>
      </c>
      <c r="K122" s="379" t="s">
        <v>199</v>
      </c>
    </row>
    <row r="123" ht="16.5" customHeight="1" spans="1:11">
      <c r="A123" s="361"/>
      <c r="B123" s="295" t="s">
        <v>200</v>
      </c>
      <c r="C123" s="289" t="s">
        <v>24</v>
      </c>
      <c r="D123" s="288">
        <v>6</v>
      </c>
      <c r="E123" s="288"/>
      <c r="F123" s="289" t="s">
        <v>56</v>
      </c>
      <c r="G123" s="288"/>
      <c r="H123" s="362">
        <v>800</v>
      </c>
      <c r="I123" s="331" t="s">
        <v>53</v>
      </c>
      <c r="J123" s="378">
        <f>D123*H123</f>
        <v>4800</v>
      </c>
      <c r="K123" s="379"/>
    </row>
    <row r="124" ht="16.5" customHeight="1" spans="1:11">
      <c r="A124" s="361"/>
      <c r="B124" s="295" t="s">
        <v>201</v>
      </c>
      <c r="C124" s="289" t="s">
        <v>24</v>
      </c>
      <c r="D124" s="288">
        <v>8</v>
      </c>
      <c r="E124" s="288"/>
      <c r="F124" s="289" t="s">
        <v>56</v>
      </c>
      <c r="G124" s="288"/>
      <c r="H124" s="362">
        <v>1200</v>
      </c>
      <c r="I124" s="331" t="s">
        <v>53</v>
      </c>
      <c r="J124" s="378">
        <f>D124*H124</f>
        <v>9600</v>
      </c>
      <c r="K124" s="379"/>
    </row>
    <row r="125" ht="16.5" customHeight="1" spans="1:11">
      <c r="A125" s="361"/>
      <c r="B125" s="295" t="s">
        <v>202</v>
      </c>
      <c r="C125" s="289" t="s">
        <v>24</v>
      </c>
      <c r="D125" s="288">
        <f>1*6*30</f>
        <v>180</v>
      </c>
      <c r="E125" s="288"/>
      <c r="F125" s="289" t="s">
        <v>56</v>
      </c>
      <c r="G125" s="288"/>
      <c r="H125" s="362">
        <v>40</v>
      </c>
      <c r="I125" s="331" t="s">
        <v>53</v>
      </c>
      <c r="J125" s="378">
        <f t="shared" ref="J125:J144" si="20">D125*H125</f>
        <v>7200</v>
      </c>
      <c r="K125" s="379"/>
    </row>
    <row r="126" ht="16.5" customHeight="1" spans="1:11">
      <c r="A126" s="361"/>
      <c r="B126" s="295" t="s">
        <v>203</v>
      </c>
      <c r="C126" s="289" t="s">
        <v>24</v>
      </c>
      <c r="D126" s="288">
        <f>1*6*30</f>
        <v>180</v>
      </c>
      <c r="E126" s="288"/>
      <c r="F126" s="289" t="s">
        <v>56</v>
      </c>
      <c r="G126" s="288"/>
      <c r="H126" s="362">
        <v>40</v>
      </c>
      <c r="I126" s="331" t="s">
        <v>53</v>
      </c>
      <c r="J126" s="378">
        <f t="shared" si="20"/>
        <v>7200</v>
      </c>
      <c r="K126" s="379"/>
    </row>
    <row r="127" ht="16.5" customHeight="1" spans="1:11">
      <c r="A127" s="361"/>
      <c r="B127" s="295" t="s">
        <v>204</v>
      </c>
      <c r="C127" s="289" t="s">
        <v>24</v>
      </c>
      <c r="D127" s="288">
        <v>0</v>
      </c>
      <c r="E127" s="288"/>
      <c r="F127" s="289" t="s">
        <v>56</v>
      </c>
      <c r="G127" s="288"/>
      <c r="H127" s="362">
        <v>1000</v>
      </c>
      <c r="I127" s="331" t="s">
        <v>53</v>
      </c>
      <c r="J127" s="378">
        <f t="shared" si="20"/>
        <v>0</v>
      </c>
      <c r="K127" s="379"/>
    </row>
    <row r="128" ht="16.5" customHeight="1" spans="1:11">
      <c r="A128" s="361"/>
      <c r="B128" s="295" t="s">
        <v>205</v>
      </c>
      <c r="C128" s="289" t="s">
        <v>24</v>
      </c>
      <c r="D128" s="288">
        <v>6</v>
      </c>
      <c r="E128" s="288"/>
      <c r="F128" s="289" t="s">
        <v>56</v>
      </c>
      <c r="G128" s="288"/>
      <c r="H128" s="362">
        <v>6800</v>
      </c>
      <c r="I128" s="331" t="s">
        <v>53</v>
      </c>
      <c r="J128" s="378">
        <f t="shared" si="20"/>
        <v>40800</v>
      </c>
      <c r="K128" s="379"/>
    </row>
    <row r="129" ht="16.5" customHeight="1" spans="1:11">
      <c r="A129" s="361"/>
      <c r="B129" s="295" t="s">
        <v>206</v>
      </c>
      <c r="C129" s="289" t="s">
        <v>24</v>
      </c>
      <c r="D129" s="288">
        <v>1</v>
      </c>
      <c r="E129" s="288"/>
      <c r="F129" s="289" t="s">
        <v>56</v>
      </c>
      <c r="G129" s="288"/>
      <c r="H129" s="362">
        <v>500</v>
      </c>
      <c r="I129" s="331" t="s">
        <v>53</v>
      </c>
      <c r="J129" s="378">
        <f t="shared" ref="J129:J133" si="21">D129*H129</f>
        <v>500</v>
      </c>
      <c r="K129" s="393"/>
    </row>
    <row r="130" ht="16.5" customHeight="1" spans="1:11">
      <c r="A130" s="361" t="s">
        <v>207</v>
      </c>
      <c r="B130" s="295" t="s">
        <v>196</v>
      </c>
      <c r="C130" s="289" t="s">
        <v>24</v>
      </c>
      <c r="D130" s="288">
        <v>5</v>
      </c>
      <c r="E130" s="288"/>
      <c r="F130" s="289" t="s">
        <v>56</v>
      </c>
      <c r="G130" s="288"/>
      <c r="H130" s="362">
        <v>2000</v>
      </c>
      <c r="I130" s="331" t="s">
        <v>53</v>
      </c>
      <c r="J130" s="378">
        <f t="shared" si="21"/>
        <v>10000</v>
      </c>
      <c r="K130" s="379"/>
    </row>
    <row r="131" ht="16.5" customHeight="1" spans="1:11">
      <c r="A131" s="361"/>
      <c r="B131" s="295" t="s">
        <v>198</v>
      </c>
      <c r="C131" s="289" t="s">
        <v>24</v>
      </c>
      <c r="D131" s="288">
        <v>1</v>
      </c>
      <c r="E131" s="288"/>
      <c r="F131" s="289" t="s">
        <v>56</v>
      </c>
      <c r="G131" s="288"/>
      <c r="H131" s="362">
        <v>800</v>
      </c>
      <c r="I131" s="331" t="s">
        <v>53</v>
      </c>
      <c r="J131" s="378">
        <f t="shared" si="21"/>
        <v>800</v>
      </c>
      <c r="K131" s="379"/>
    </row>
    <row r="132" ht="16.5" customHeight="1" spans="1:11">
      <c r="A132" s="361"/>
      <c r="B132" s="295" t="s">
        <v>200</v>
      </c>
      <c r="C132" s="289" t="s">
        <v>24</v>
      </c>
      <c r="D132" s="288">
        <v>5</v>
      </c>
      <c r="E132" s="288"/>
      <c r="F132" s="289" t="s">
        <v>56</v>
      </c>
      <c r="G132" s="288"/>
      <c r="H132" s="362">
        <v>800</v>
      </c>
      <c r="I132" s="331" t="s">
        <v>53</v>
      </c>
      <c r="J132" s="378">
        <f t="shared" si="21"/>
        <v>4000</v>
      </c>
      <c r="K132" s="379"/>
    </row>
    <row r="133" ht="16.5" customHeight="1" spans="1:11">
      <c r="A133" s="361"/>
      <c r="B133" s="295" t="s">
        <v>201</v>
      </c>
      <c r="C133" s="289" t="s">
        <v>24</v>
      </c>
      <c r="D133" s="288">
        <v>2</v>
      </c>
      <c r="E133" s="288"/>
      <c r="F133" s="289" t="s">
        <v>56</v>
      </c>
      <c r="G133" s="288"/>
      <c r="H133" s="362">
        <v>1200</v>
      </c>
      <c r="I133" s="331" t="s">
        <v>53</v>
      </c>
      <c r="J133" s="378">
        <f t="shared" si="21"/>
        <v>2400</v>
      </c>
      <c r="K133" s="379"/>
    </row>
    <row r="134" ht="16.5" customHeight="1" spans="1:11">
      <c r="A134" s="361"/>
      <c r="B134" s="295" t="s">
        <v>202</v>
      </c>
      <c r="C134" s="289" t="s">
        <v>24</v>
      </c>
      <c r="D134" s="288">
        <f>1*5*5</f>
        <v>25</v>
      </c>
      <c r="E134" s="288"/>
      <c r="F134" s="289" t="s">
        <v>56</v>
      </c>
      <c r="G134" s="288"/>
      <c r="H134" s="362">
        <v>40</v>
      </c>
      <c r="I134" s="331" t="s">
        <v>53</v>
      </c>
      <c r="J134" s="378">
        <f t="shared" ref="J134:J136" si="22">D134*H134</f>
        <v>1000</v>
      </c>
      <c r="K134" s="379"/>
    </row>
    <row r="135" ht="16.5" customHeight="1" spans="1:11">
      <c r="A135" s="361"/>
      <c r="B135" s="295" t="s">
        <v>203</v>
      </c>
      <c r="C135" s="289" t="s">
        <v>24</v>
      </c>
      <c r="D135" s="288">
        <f>1*5*5</f>
        <v>25</v>
      </c>
      <c r="E135" s="288"/>
      <c r="F135" s="289" t="s">
        <v>56</v>
      </c>
      <c r="G135" s="288"/>
      <c r="H135" s="362">
        <v>40</v>
      </c>
      <c r="I135" s="331" t="s">
        <v>53</v>
      </c>
      <c r="J135" s="378">
        <f t="shared" si="22"/>
        <v>1000</v>
      </c>
      <c r="K135" s="379"/>
    </row>
    <row r="136" ht="16.5" customHeight="1" spans="1:11">
      <c r="A136" s="361"/>
      <c r="B136" s="295" t="s">
        <v>204</v>
      </c>
      <c r="C136" s="289" t="s">
        <v>24</v>
      </c>
      <c r="D136" s="288">
        <v>7</v>
      </c>
      <c r="E136" s="288"/>
      <c r="F136" s="289" t="s">
        <v>56</v>
      </c>
      <c r="G136" s="288"/>
      <c r="H136" s="362">
        <v>1000</v>
      </c>
      <c r="I136" s="331" t="s">
        <v>53</v>
      </c>
      <c r="J136" s="378">
        <f t="shared" si="22"/>
        <v>7000</v>
      </c>
      <c r="K136" s="379"/>
    </row>
    <row r="137" ht="16.5" customHeight="1" spans="1:11">
      <c r="A137" s="361" t="s">
        <v>208</v>
      </c>
      <c r="B137" s="295" t="s">
        <v>209</v>
      </c>
      <c r="C137" s="289" t="s">
        <v>79</v>
      </c>
      <c r="D137" s="288">
        <v>12</v>
      </c>
      <c r="E137" s="288"/>
      <c r="F137" s="289" t="s">
        <v>56</v>
      </c>
      <c r="G137" s="288"/>
      <c r="H137" s="362">
        <v>150</v>
      </c>
      <c r="I137" s="331" t="s">
        <v>53</v>
      </c>
      <c r="J137" s="324">
        <f t="shared" si="20"/>
        <v>1800</v>
      </c>
      <c r="K137" s="394"/>
    </row>
    <row r="138" ht="16.5" customHeight="1" spans="1:11">
      <c r="A138" s="361"/>
      <c r="B138" s="295" t="s">
        <v>210</v>
      </c>
      <c r="C138" s="289" t="s">
        <v>79</v>
      </c>
      <c r="D138" s="288">
        <v>12</v>
      </c>
      <c r="E138" s="288"/>
      <c r="F138" s="289" t="s">
        <v>56</v>
      </c>
      <c r="G138" s="288"/>
      <c r="H138" s="362">
        <v>150</v>
      </c>
      <c r="I138" s="331" t="s">
        <v>53</v>
      </c>
      <c r="J138" s="324">
        <f t="shared" si="20"/>
        <v>1800</v>
      </c>
      <c r="K138" s="395"/>
    </row>
    <row r="139" ht="16.5" customHeight="1" spans="1:11">
      <c r="A139" s="361"/>
      <c r="B139" s="295" t="s">
        <v>211</v>
      </c>
      <c r="C139" s="289" t="s">
        <v>79</v>
      </c>
      <c r="D139" s="288">
        <v>42</v>
      </c>
      <c r="E139" s="288"/>
      <c r="F139" s="289" t="s">
        <v>56</v>
      </c>
      <c r="G139" s="288"/>
      <c r="H139" s="362">
        <v>150</v>
      </c>
      <c r="I139" s="331" t="s">
        <v>53</v>
      </c>
      <c r="J139" s="324">
        <f t="shared" si="20"/>
        <v>6300</v>
      </c>
      <c r="K139" s="395"/>
    </row>
    <row r="140" ht="16.5" customHeight="1" spans="1:11">
      <c r="A140" s="361"/>
      <c r="B140" s="295" t="s">
        <v>212</v>
      </c>
      <c r="C140" s="289" t="s">
        <v>79</v>
      </c>
      <c r="D140" s="288">
        <v>6</v>
      </c>
      <c r="E140" s="288"/>
      <c r="F140" s="289" t="s">
        <v>85</v>
      </c>
      <c r="G140" s="288"/>
      <c r="H140" s="362">
        <v>800</v>
      </c>
      <c r="I140" s="331" t="s">
        <v>53</v>
      </c>
      <c r="J140" s="324">
        <f t="shared" si="20"/>
        <v>4800</v>
      </c>
      <c r="K140" s="396"/>
    </row>
    <row r="141" ht="16.5" customHeight="1" spans="1:11">
      <c r="A141" s="361"/>
      <c r="B141" s="295" t="s">
        <v>213</v>
      </c>
      <c r="C141" s="289" t="s">
        <v>79</v>
      </c>
      <c r="D141" s="288">
        <v>10</v>
      </c>
      <c r="E141" s="288"/>
      <c r="F141" s="289" t="s">
        <v>85</v>
      </c>
      <c r="G141" s="288"/>
      <c r="H141" s="362">
        <v>800</v>
      </c>
      <c r="I141" s="331" t="s">
        <v>53</v>
      </c>
      <c r="J141" s="324">
        <f t="shared" si="20"/>
        <v>8000</v>
      </c>
      <c r="K141" s="396"/>
    </row>
    <row r="142" ht="16.5" customHeight="1" spans="1:11">
      <c r="A142" s="361"/>
      <c r="B142" s="295" t="s">
        <v>214</v>
      </c>
      <c r="C142" s="289" t="s">
        <v>79</v>
      </c>
      <c r="D142" s="288">
        <v>5</v>
      </c>
      <c r="E142" s="288"/>
      <c r="F142" s="289" t="s">
        <v>85</v>
      </c>
      <c r="G142" s="288"/>
      <c r="H142" s="362">
        <v>800</v>
      </c>
      <c r="I142" s="331" t="s">
        <v>53</v>
      </c>
      <c r="J142" s="324">
        <f t="shared" si="20"/>
        <v>4000</v>
      </c>
      <c r="K142" s="396"/>
    </row>
    <row r="143" ht="16.5" customHeight="1" spans="1:11">
      <c r="A143" s="361"/>
      <c r="B143" s="295" t="s">
        <v>215</v>
      </c>
      <c r="C143" s="289" t="s">
        <v>79</v>
      </c>
      <c r="D143" s="288">
        <v>2</v>
      </c>
      <c r="E143" s="288"/>
      <c r="F143" s="289" t="s">
        <v>56</v>
      </c>
      <c r="G143" s="288"/>
      <c r="H143" s="362">
        <v>2836</v>
      </c>
      <c r="I143" s="331" t="s">
        <v>53</v>
      </c>
      <c r="J143" s="324">
        <f t="shared" si="20"/>
        <v>5672</v>
      </c>
      <c r="K143" s="397" t="s">
        <v>54</v>
      </c>
    </row>
    <row r="144" ht="16.5" customHeight="1" spans="1:11">
      <c r="A144" s="361"/>
      <c r="B144" s="295" t="s">
        <v>216</v>
      </c>
      <c r="C144" s="289" t="s">
        <v>79</v>
      </c>
      <c r="D144" s="288">
        <v>1</v>
      </c>
      <c r="E144" s="288"/>
      <c r="F144" s="289" t="s">
        <v>56</v>
      </c>
      <c r="G144" s="288"/>
      <c r="H144" s="362">
        <v>2836</v>
      </c>
      <c r="I144" s="331" t="s">
        <v>53</v>
      </c>
      <c r="J144" s="324">
        <f t="shared" si="20"/>
        <v>2836</v>
      </c>
      <c r="K144" s="397" t="s">
        <v>54</v>
      </c>
    </row>
    <row r="145" ht="16.5" customHeight="1" spans="1:11">
      <c r="A145" s="361"/>
      <c r="B145" s="295" t="s">
        <v>217</v>
      </c>
      <c r="C145" s="289" t="s">
        <v>79</v>
      </c>
      <c r="D145" s="288">
        <v>4</v>
      </c>
      <c r="E145" s="288"/>
      <c r="F145" s="289" t="s">
        <v>218</v>
      </c>
      <c r="G145" s="288"/>
      <c r="H145" s="362">
        <v>300</v>
      </c>
      <c r="I145" s="331" t="s">
        <v>53</v>
      </c>
      <c r="J145" s="324">
        <v>0</v>
      </c>
      <c r="K145" s="395"/>
    </row>
    <row r="146" ht="16.5" customHeight="1" spans="1:11">
      <c r="A146" s="361"/>
      <c r="B146" s="295" t="s">
        <v>219</v>
      </c>
      <c r="C146" s="289" t="s">
        <v>79</v>
      </c>
      <c r="D146" s="288">
        <v>1</v>
      </c>
      <c r="E146" s="288"/>
      <c r="F146" s="289" t="s">
        <v>56</v>
      </c>
      <c r="G146" s="288"/>
      <c r="H146" s="362">
        <f>4893+1475+1361</f>
        <v>7729</v>
      </c>
      <c r="I146" s="331" t="s">
        <v>53</v>
      </c>
      <c r="J146" s="324">
        <f t="shared" ref="J146" si="23">D146*H146</f>
        <v>7729</v>
      </c>
      <c r="K146" s="395" t="s">
        <v>54</v>
      </c>
    </row>
    <row r="147" ht="16.5" customHeight="1" spans="1:11">
      <c r="A147" s="361"/>
      <c r="B147" s="295" t="s">
        <v>220</v>
      </c>
      <c r="C147" s="289" t="s">
        <v>79</v>
      </c>
      <c r="D147" s="288">
        <v>1</v>
      </c>
      <c r="E147" s="288"/>
      <c r="F147" s="289" t="s">
        <v>56</v>
      </c>
      <c r="G147" s="288"/>
      <c r="H147" s="362">
        <f>7801+1475+1361</f>
        <v>10637</v>
      </c>
      <c r="I147" s="331" t="s">
        <v>53</v>
      </c>
      <c r="J147" s="324">
        <f t="shared" ref="J147" si="24">D147*H147</f>
        <v>10637</v>
      </c>
      <c r="K147" s="395" t="s">
        <v>54</v>
      </c>
    </row>
    <row r="148" ht="16.5" customHeight="1" spans="1:11">
      <c r="A148" s="361" t="s">
        <v>221</v>
      </c>
      <c r="B148" s="295" t="s">
        <v>209</v>
      </c>
      <c r="C148" s="289" t="s">
        <v>79</v>
      </c>
      <c r="D148" s="288">
        <v>10</v>
      </c>
      <c r="E148" s="288"/>
      <c r="F148" s="289" t="s">
        <v>56</v>
      </c>
      <c r="G148" s="288"/>
      <c r="H148" s="362">
        <v>150</v>
      </c>
      <c r="I148" s="331" t="s">
        <v>53</v>
      </c>
      <c r="J148" s="324">
        <f t="shared" ref="J148:J153" si="25">D148*H148</f>
        <v>1500</v>
      </c>
      <c r="K148" s="395"/>
    </row>
    <row r="149" ht="16.5" customHeight="1" spans="1:11">
      <c r="A149" s="361"/>
      <c r="B149" s="295" t="s">
        <v>210</v>
      </c>
      <c r="C149" s="289" t="s">
        <v>79</v>
      </c>
      <c r="D149" s="288">
        <v>10</v>
      </c>
      <c r="E149" s="288"/>
      <c r="F149" s="289" t="s">
        <v>56</v>
      </c>
      <c r="G149" s="288"/>
      <c r="H149" s="362">
        <v>150</v>
      </c>
      <c r="I149" s="331" t="s">
        <v>53</v>
      </c>
      <c r="J149" s="324">
        <f t="shared" si="25"/>
        <v>1500</v>
      </c>
      <c r="K149" s="395"/>
    </row>
    <row r="150" ht="16.5" customHeight="1" spans="1:11">
      <c r="A150" s="361"/>
      <c r="B150" s="295" t="s">
        <v>211</v>
      </c>
      <c r="C150" s="289" t="s">
        <v>79</v>
      </c>
      <c r="D150" s="288">
        <v>14</v>
      </c>
      <c r="E150" s="288"/>
      <c r="F150" s="289" t="s">
        <v>56</v>
      </c>
      <c r="G150" s="288"/>
      <c r="H150" s="362">
        <v>150</v>
      </c>
      <c r="I150" s="331" t="s">
        <v>53</v>
      </c>
      <c r="J150" s="324">
        <f t="shared" si="25"/>
        <v>2100</v>
      </c>
      <c r="K150" s="395"/>
    </row>
    <row r="151" ht="16.5" customHeight="1" spans="1:11">
      <c r="A151" s="361"/>
      <c r="B151" s="295" t="s">
        <v>212</v>
      </c>
      <c r="C151" s="289" t="s">
        <v>79</v>
      </c>
      <c r="D151" s="288">
        <v>6</v>
      </c>
      <c r="E151" s="288"/>
      <c r="F151" s="289" t="s">
        <v>85</v>
      </c>
      <c r="G151" s="288"/>
      <c r="H151" s="362">
        <v>800</v>
      </c>
      <c r="I151" s="331" t="s">
        <v>53</v>
      </c>
      <c r="J151" s="324">
        <f t="shared" si="25"/>
        <v>4800</v>
      </c>
      <c r="K151" s="396"/>
    </row>
    <row r="152" ht="16.5" customHeight="1" spans="1:11">
      <c r="A152" s="361"/>
      <c r="B152" s="295" t="s">
        <v>213</v>
      </c>
      <c r="C152" s="289" t="s">
        <v>79</v>
      </c>
      <c r="D152" s="288">
        <v>10</v>
      </c>
      <c r="E152" s="288"/>
      <c r="F152" s="289" t="s">
        <v>85</v>
      </c>
      <c r="G152" s="288"/>
      <c r="H152" s="362">
        <v>800</v>
      </c>
      <c r="I152" s="331" t="s">
        <v>53</v>
      </c>
      <c r="J152" s="324">
        <f t="shared" si="25"/>
        <v>8000</v>
      </c>
      <c r="K152" s="396"/>
    </row>
    <row r="153" ht="16.5" customHeight="1" spans="1:11">
      <c r="A153" s="361"/>
      <c r="B153" s="295" t="s">
        <v>215</v>
      </c>
      <c r="C153" s="289" t="s">
        <v>79</v>
      </c>
      <c r="D153" s="288">
        <v>1</v>
      </c>
      <c r="E153" s="288"/>
      <c r="F153" s="289" t="s">
        <v>56</v>
      </c>
      <c r="G153" s="288"/>
      <c r="H153" s="362">
        <v>1458</v>
      </c>
      <c r="I153" s="331" t="s">
        <v>53</v>
      </c>
      <c r="J153" s="324">
        <f t="shared" si="25"/>
        <v>1458</v>
      </c>
      <c r="K153" s="396"/>
    </row>
    <row r="154" ht="16.5" customHeight="1" spans="1:11">
      <c r="A154" s="361"/>
      <c r="B154" s="295" t="s">
        <v>217</v>
      </c>
      <c r="C154" s="289" t="s">
        <v>79</v>
      </c>
      <c r="D154" s="288">
        <v>0</v>
      </c>
      <c r="E154" s="288"/>
      <c r="F154" s="289" t="s">
        <v>218</v>
      </c>
      <c r="G154" s="288"/>
      <c r="H154" s="362">
        <v>300</v>
      </c>
      <c r="I154" s="331" t="s">
        <v>53</v>
      </c>
      <c r="J154" s="324">
        <v>0</v>
      </c>
      <c r="K154" s="395"/>
    </row>
    <row r="155" ht="16.5" customHeight="1" spans="1:11">
      <c r="A155" s="361"/>
      <c r="B155" s="295" t="s">
        <v>222</v>
      </c>
      <c r="C155" s="289" t="s">
        <v>79</v>
      </c>
      <c r="D155" s="288">
        <v>1</v>
      </c>
      <c r="E155" s="288"/>
      <c r="F155" s="289" t="s">
        <v>56</v>
      </c>
      <c r="G155" s="288"/>
      <c r="H155" s="362">
        <f>1658+12757+1458</f>
        <v>15873</v>
      </c>
      <c r="I155" s="331" t="s">
        <v>53</v>
      </c>
      <c r="J155" s="324">
        <f t="shared" ref="J155" si="26">D155*H155</f>
        <v>15873</v>
      </c>
      <c r="K155" s="395" t="s">
        <v>54</v>
      </c>
    </row>
    <row r="156" ht="15.75" customHeight="1" spans="1:11">
      <c r="A156" s="380" t="s">
        <v>60</v>
      </c>
      <c r="B156" s="297"/>
      <c r="C156" s="297"/>
      <c r="D156" s="297"/>
      <c r="E156" s="297"/>
      <c r="F156" s="297"/>
      <c r="G156" s="297"/>
      <c r="H156" s="297"/>
      <c r="I156" s="297"/>
      <c r="J156" s="327">
        <f>SUM(J121:J155)</f>
        <v>202705</v>
      </c>
      <c r="K156" s="322"/>
    </row>
    <row r="157" ht="15.75" customHeight="1" spans="1:11">
      <c r="A157" s="279" t="s">
        <v>45</v>
      </c>
      <c r="B157" s="280"/>
      <c r="C157" s="281" t="s">
        <v>92</v>
      </c>
      <c r="D157" s="282" t="s">
        <v>5</v>
      </c>
      <c r="E157" s="283"/>
      <c r="F157" s="282" t="s">
        <v>47</v>
      </c>
      <c r="G157" s="283"/>
      <c r="H157" s="282" t="s">
        <v>48</v>
      </c>
      <c r="I157" s="283"/>
      <c r="J157" s="284" t="s">
        <v>49</v>
      </c>
      <c r="K157" s="318" t="s">
        <v>7</v>
      </c>
    </row>
    <row r="158" ht="15.75" customHeight="1" spans="1:11">
      <c r="A158" s="381" t="s">
        <v>223</v>
      </c>
      <c r="B158" s="289" t="s">
        <v>224</v>
      </c>
      <c r="C158" s="287" t="s">
        <v>79</v>
      </c>
      <c r="D158" s="294">
        <v>1</v>
      </c>
      <c r="E158" s="295"/>
      <c r="F158" s="294" t="s">
        <v>186</v>
      </c>
      <c r="G158" s="295"/>
      <c r="H158" s="382">
        <v>3000</v>
      </c>
      <c r="I158" s="398" t="s">
        <v>53</v>
      </c>
      <c r="J158" s="300">
        <f>D158*H158</f>
        <v>3000</v>
      </c>
      <c r="K158" s="325" t="s">
        <v>225</v>
      </c>
    </row>
    <row r="159" ht="15.75" customHeight="1" spans="1:11">
      <c r="A159" s="383"/>
      <c r="B159" s="289" t="s">
        <v>226</v>
      </c>
      <c r="C159" s="287" t="s">
        <v>79</v>
      </c>
      <c r="D159" s="294">
        <v>1</v>
      </c>
      <c r="E159" s="295"/>
      <c r="F159" s="294" t="s">
        <v>186</v>
      </c>
      <c r="G159" s="295"/>
      <c r="H159" s="382">
        <v>3783</v>
      </c>
      <c r="I159" s="398" t="s">
        <v>53</v>
      </c>
      <c r="J159" s="300">
        <f>D159*H159</f>
        <v>3783</v>
      </c>
      <c r="K159" s="325" t="s">
        <v>227</v>
      </c>
    </row>
    <row r="160" ht="15.75" customHeight="1" spans="1:11">
      <c r="A160" s="296" t="s">
        <v>60</v>
      </c>
      <c r="B160" s="297"/>
      <c r="C160" s="297"/>
      <c r="D160" s="297"/>
      <c r="E160" s="297"/>
      <c r="F160" s="297"/>
      <c r="G160" s="297"/>
      <c r="H160" s="297"/>
      <c r="I160" s="297"/>
      <c r="J160" s="327">
        <f>SUM(J159)</f>
        <v>3783</v>
      </c>
      <c r="K160" s="322"/>
    </row>
    <row r="161" ht="15.75" customHeight="1" spans="1:11">
      <c r="A161" s="384" t="s">
        <v>228</v>
      </c>
      <c r="B161" s="385"/>
      <c r="C161" s="385"/>
      <c r="D161" s="385"/>
      <c r="E161" s="385"/>
      <c r="F161" s="385"/>
      <c r="G161" s="385"/>
      <c r="H161" s="385"/>
      <c r="I161" s="385"/>
      <c r="J161" s="399">
        <f>(J15+J24+J41+J70+J102+J105+J119+J156+J160)</f>
        <v>1340807.58</v>
      </c>
      <c r="K161" s="400"/>
    </row>
    <row r="162" ht="16.5" customHeight="1" spans="1:11">
      <c r="A162" s="386" t="s">
        <v>229</v>
      </c>
      <c r="B162" s="387"/>
      <c r="C162" s="387"/>
      <c r="D162" s="387"/>
      <c r="E162" s="387"/>
      <c r="F162" s="387"/>
      <c r="G162" s="387"/>
      <c r="H162" s="387"/>
      <c r="I162" s="401">
        <v>0.06</v>
      </c>
      <c r="J162" s="402">
        <f>J161*I162</f>
        <v>80448.4548</v>
      </c>
      <c r="K162" s="403"/>
    </row>
    <row r="163" ht="15.75" customHeight="1" spans="1:11">
      <c r="A163" s="388" t="s">
        <v>230</v>
      </c>
      <c r="B163" s="389"/>
      <c r="C163" s="389"/>
      <c r="D163" s="389"/>
      <c r="E163" s="389"/>
      <c r="F163" s="389"/>
      <c r="G163" s="389"/>
      <c r="H163" s="389"/>
      <c r="I163" s="389"/>
      <c r="J163" s="404">
        <f>(J161+J162)*6%</f>
        <v>85275.362088</v>
      </c>
      <c r="K163" s="405"/>
    </row>
    <row r="164" ht="18.75" customHeight="1" spans="1:11">
      <c r="A164" s="390" t="s">
        <v>231</v>
      </c>
      <c r="B164" s="391"/>
      <c r="C164" s="391"/>
      <c r="D164" s="391"/>
      <c r="E164" s="391"/>
      <c r="F164" s="391"/>
      <c r="G164" s="391"/>
      <c r="H164" s="391"/>
      <c r="I164" s="391"/>
      <c r="J164" s="406">
        <f>SUM(J161:J163)</f>
        <v>1506531.396888</v>
      </c>
      <c r="K164" s="407"/>
    </row>
    <row r="165" ht="18" customHeight="1" spans="1:11">
      <c r="A165" s="392"/>
      <c r="B165" s="392"/>
      <c r="C165" s="392"/>
      <c r="D165" s="392"/>
      <c r="E165" s="392"/>
      <c r="F165" s="392"/>
      <c r="H165" s="392"/>
      <c r="I165" s="392"/>
      <c r="J165" s="408"/>
      <c r="K165" s="392"/>
    </row>
    <row r="166" ht="18" customHeight="1" spans="1:11">
      <c r="A166" s="392"/>
      <c r="B166" s="392"/>
      <c r="C166" s="392"/>
      <c r="D166" s="392"/>
      <c r="E166" s="392"/>
      <c r="F166" s="392"/>
      <c r="H166" s="392"/>
      <c r="I166" s="392"/>
      <c r="J166" s="392"/>
      <c r="K166" s="392"/>
    </row>
    <row r="167" ht="18" customHeight="1" spans="1:11">
      <c r="A167" s="392"/>
      <c r="B167" s="392"/>
      <c r="C167" s="392"/>
      <c r="D167" s="392"/>
      <c r="E167" s="392"/>
      <c r="F167" s="392"/>
      <c r="H167" s="392"/>
      <c r="I167" s="392"/>
      <c r="J167" s="392"/>
      <c r="K167" s="392"/>
    </row>
    <row r="168" ht="18" customHeight="1" spans="1:11">
      <c r="A168" s="392"/>
      <c r="B168" s="392"/>
      <c r="C168" s="392"/>
      <c r="D168" s="392"/>
      <c r="E168" s="392"/>
      <c r="F168" s="392"/>
      <c r="H168" s="392"/>
      <c r="I168" s="392"/>
      <c r="J168" s="392"/>
      <c r="K168" s="392"/>
    </row>
    <row r="169" ht="18" customHeight="1" spans="1:11">
      <c r="A169" s="392"/>
      <c r="B169" s="392"/>
      <c r="C169" s="392"/>
      <c r="D169" s="392"/>
      <c r="E169" s="392"/>
      <c r="F169" s="392"/>
      <c r="H169" s="392"/>
      <c r="I169" s="392"/>
      <c r="J169" s="392"/>
      <c r="K169" s="392"/>
    </row>
    <row r="170" ht="16.85" spans="1:11">
      <c r="A170" s="392"/>
      <c r="B170" s="392"/>
      <c r="C170" s="392"/>
      <c r="D170" s="392"/>
      <c r="E170" s="392"/>
      <c r="F170" s="392"/>
      <c r="H170" s="392"/>
      <c r="I170" s="392"/>
      <c r="J170" s="392"/>
      <c r="K170" s="392"/>
    </row>
    <row r="171" ht="16.85" spans="1:11">
      <c r="A171" s="392"/>
      <c r="B171" s="392"/>
      <c r="C171" s="392"/>
      <c r="D171" s="392"/>
      <c r="E171" s="392"/>
      <c r="F171" s="392"/>
      <c r="H171" s="392"/>
      <c r="I171" s="392"/>
      <c r="J171" s="392"/>
      <c r="K171" s="392"/>
    </row>
    <row r="172" ht="16.85" spans="1:11">
      <c r="A172" s="392"/>
      <c r="B172" s="392"/>
      <c r="C172" s="392"/>
      <c r="D172" s="392"/>
      <c r="E172" s="392"/>
      <c r="F172" s="392"/>
      <c r="H172" s="392"/>
      <c r="I172" s="392"/>
      <c r="J172" s="392"/>
      <c r="K172" s="392"/>
    </row>
    <row r="173" ht="16.85" spans="1:11">
      <c r="A173" s="392"/>
      <c r="B173" s="392"/>
      <c r="C173" s="392"/>
      <c r="D173" s="392"/>
      <c r="E173" s="392"/>
      <c r="F173" s="392"/>
      <c r="H173" s="392"/>
      <c r="I173" s="392"/>
      <c r="J173" s="392"/>
      <c r="K173" s="392"/>
    </row>
    <row r="174" ht="16.85" spans="1:11">
      <c r="A174" s="392"/>
      <c r="B174" s="392"/>
      <c r="C174" s="392"/>
      <c r="D174" s="392"/>
      <c r="E174" s="392"/>
      <c r="F174" s="392"/>
      <c r="H174" s="392"/>
      <c r="I174" s="392"/>
      <c r="J174" s="392"/>
      <c r="K174" s="392"/>
    </row>
    <row r="175" ht="16.85" spans="1:11">
      <c r="A175" s="392"/>
      <c r="B175" s="392"/>
      <c r="C175" s="392"/>
      <c r="D175" s="392"/>
      <c r="E175" s="392"/>
      <c r="F175" s="392"/>
      <c r="H175" s="392"/>
      <c r="I175" s="392"/>
      <c r="J175" s="392"/>
      <c r="K175" s="392"/>
    </row>
    <row r="176" ht="16.85" spans="1:11">
      <c r="A176" s="392"/>
      <c r="B176" s="392"/>
      <c r="C176" s="392"/>
      <c r="D176" s="392"/>
      <c r="E176" s="392"/>
      <c r="F176" s="392"/>
      <c r="H176" s="392"/>
      <c r="I176" s="392"/>
      <c r="J176" s="392"/>
      <c r="K176" s="392"/>
    </row>
    <row r="177" ht="16.85" spans="1:11">
      <c r="A177" s="392"/>
      <c r="B177" s="392"/>
      <c r="C177" s="392"/>
      <c r="D177" s="392"/>
      <c r="E177" s="392"/>
      <c r="F177" s="392"/>
      <c r="H177" s="392"/>
      <c r="I177" s="392"/>
      <c r="J177" s="392"/>
      <c r="K177" s="392"/>
    </row>
    <row r="178" ht="16.85" spans="1:11">
      <c r="A178" s="392"/>
      <c r="B178" s="392"/>
      <c r="C178" s="392"/>
      <c r="D178" s="392"/>
      <c r="E178" s="392"/>
      <c r="F178" s="392"/>
      <c r="H178" s="392"/>
      <c r="I178" s="392"/>
      <c r="J178" s="392"/>
      <c r="K178" s="392"/>
    </row>
    <row r="179" ht="16.85" spans="1:11">
      <c r="A179" s="392"/>
      <c r="B179" s="392"/>
      <c r="C179" s="392"/>
      <c r="D179" s="392"/>
      <c r="E179" s="392"/>
      <c r="F179" s="392"/>
      <c r="H179" s="392"/>
      <c r="I179" s="392"/>
      <c r="J179" s="392"/>
      <c r="K179" s="392"/>
    </row>
    <row r="180" ht="16.85" spans="1:11">
      <c r="A180" s="392"/>
      <c r="B180" s="392"/>
      <c r="C180" s="392"/>
      <c r="D180" s="392"/>
      <c r="E180" s="392"/>
      <c r="F180" s="392"/>
      <c r="H180" s="392"/>
      <c r="I180" s="392"/>
      <c r="J180" s="392"/>
      <c r="K180" s="392"/>
    </row>
    <row r="181" ht="16.85" spans="1:11">
      <c r="A181" s="392"/>
      <c r="B181" s="392"/>
      <c r="C181" s="392"/>
      <c r="D181" s="392"/>
      <c r="E181" s="392"/>
      <c r="F181" s="392"/>
      <c r="H181" s="392"/>
      <c r="I181" s="392"/>
      <c r="J181" s="392"/>
      <c r="K181" s="392"/>
    </row>
    <row r="182" ht="16.85" spans="1:11">
      <c r="A182" s="392"/>
      <c r="B182" s="392"/>
      <c r="C182" s="392"/>
      <c r="D182" s="392"/>
      <c r="E182" s="392"/>
      <c r="F182" s="392"/>
      <c r="H182" s="392"/>
      <c r="I182" s="392"/>
      <c r="J182" s="392"/>
      <c r="K182" s="392"/>
    </row>
    <row r="183" ht="16.85" spans="1:11">
      <c r="A183" s="392"/>
      <c r="B183" s="392"/>
      <c r="C183" s="392"/>
      <c r="D183" s="392"/>
      <c r="E183" s="392"/>
      <c r="F183" s="392"/>
      <c r="H183" s="392"/>
      <c r="I183" s="392"/>
      <c r="J183" s="392"/>
      <c r="K183" s="392"/>
    </row>
    <row r="184" ht="16.85" spans="1:11">
      <c r="A184" s="392"/>
      <c r="B184" s="392"/>
      <c r="C184" s="392"/>
      <c r="D184" s="392"/>
      <c r="E184" s="392"/>
      <c r="F184" s="392"/>
      <c r="H184" s="392"/>
      <c r="I184" s="392"/>
      <c r="J184" s="392"/>
      <c r="K184" s="392"/>
    </row>
    <row r="185" ht="16.85" spans="1:11">
      <c r="A185" s="392"/>
      <c r="B185" s="392"/>
      <c r="C185" s="392"/>
      <c r="D185" s="392"/>
      <c r="E185" s="392"/>
      <c r="F185" s="392"/>
      <c r="H185" s="392"/>
      <c r="I185" s="392"/>
      <c r="J185" s="392"/>
      <c r="K185" s="392"/>
    </row>
    <row r="186" ht="16.85" spans="1:11">
      <c r="A186" s="392"/>
      <c r="B186" s="392"/>
      <c r="C186" s="392"/>
      <c r="D186" s="392"/>
      <c r="E186" s="392"/>
      <c r="F186" s="392"/>
      <c r="H186" s="392"/>
      <c r="I186" s="392"/>
      <c r="J186" s="392"/>
      <c r="K186" s="392"/>
    </row>
    <row r="187" ht="16.85" spans="1:11">
      <c r="A187" s="392"/>
      <c r="B187" s="392"/>
      <c r="C187" s="392"/>
      <c r="D187" s="392"/>
      <c r="E187" s="392"/>
      <c r="F187" s="392"/>
      <c r="H187" s="392"/>
      <c r="I187" s="392"/>
      <c r="J187" s="392"/>
      <c r="K187" s="392"/>
    </row>
    <row r="188" ht="16.85" spans="1:11">
      <c r="A188" s="392"/>
      <c r="B188" s="392"/>
      <c r="C188" s="392"/>
      <c r="D188" s="392"/>
      <c r="E188" s="392"/>
      <c r="F188" s="392"/>
      <c r="H188" s="392"/>
      <c r="I188" s="392"/>
      <c r="J188" s="392"/>
      <c r="K188" s="392"/>
    </row>
    <row r="189" ht="16.85" spans="1:11">
      <c r="A189" s="392"/>
      <c r="B189" s="392"/>
      <c r="C189" s="392"/>
      <c r="D189" s="392"/>
      <c r="E189" s="392"/>
      <c r="F189" s="392"/>
      <c r="H189" s="392"/>
      <c r="I189" s="392"/>
      <c r="J189" s="392"/>
      <c r="K189" s="392"/>
    </row>
    <row r="190" ht="16.85" spans="1:11">
      <c r="A190" s="392"/>
      <c r="B190" s="392"/>
      <c r="C190" s="392"/>
      <c r="D190" s="392"/>
      <c r="E190" s="392"/>
      <c r="F190" s="392"/>
      <c r="H190" s="392"/>
      <c r="I190" s="392"/>
      <c r="J190" s="392"/>
      <c r="K190" s="392"/>
    </row>
    <row r="191" ht="16.85" spans="1:11">
      <c r="A191" s="392"/>
      <c r="B191" s="392"/>
      <c r="C191" s="392"/>
      <c r="D191" s="392"/>
      <c r="E191" s="392"/>
      <c r="F191" s="392"/>
      <c r="H191" s="392"/>
      <c r="I191" s="392"/>
      <c r="J191" s="392"/>
      <c r="K191" s="392"/>
    </row>
    <row r="192" ht="16.85" spans="1:11">
      <c r="A192" s="392"/>
      <c r="B192" s="392"/>
      <c r="C192" s="392"/>
      <c r="D192" s="392"/>
      <c r="E192" s="392"/>
      <c r="F192" s="392"/>
      <c r="H192" s="392"/>
      <c r="I192" s="392"/>
      <c r="J192" s="392"/>
      <c r="K192" s="392"/>
    </row>
    <row r="193" ht="16.85" spans="1:11">
      <c r="A193" s="392"/>
      <c r="B193" s="392"/>
      <c r="C193" s="392"/>
      <c r="D193" s="392"/>
      <c r="E193" s="392"/>
      <c r="F193" s="392"/>
      <c r="H193" s="392"/>
      <c r="I193" s="392"/>
      <c r="J193" s="392"/>
      <c r="K193" s="392"/>
    </row>
    <row r="194" ht="16.85" spans="1:11">
      <c r="A194" s="392"/>
      <c r="B194" s="392"/>
      <c r="C194" s="392"/>
      <c r="D194" s="392"/>
      <c r="E194" s="392"/>
      <c r="F194" s="392"/>
      <c r="H194" s="392"/>
      <c r="I194" s="392"/>
      <c r="J194" s="392"/>
      <c r="K194" s="392"/>
    </row>
    <row r="195" ht="16.85" spans="1:11">
      <c r="A195" s="392"/>
      <c r="B195" s="392"/>
      <c r="C195" s="392"/>
      <c r="D195" s="392"/>
      <c r="E195" s="392"/>
      <c r="F195" s="392"/>
      <c r="H195" s="392"/>
      <c r="I195" s="392"/>
      <c r="J195" s="392"/>
      <c r="K195" s="392"/>
    </row>
    <row r="196" ht="16.85" spans="1:11">
      <c r="A196" s="392"/>
      <c r="B196" s="392"/>
      <c r="C196" s="392"/>
      <c r="D196" s="392"/>
      <c r="E196" s="392"/>
      <c r="F196" s="392"/>
      <c r="H196" s="392"/>
      <c r="I196" s="392"/>
      <c r="J196" s="392"/>
      <c r="K196" s="392"/>
    </row>
    <row r="197" ht="16.85" spans="1:11">
      <c r="A197" s="392"/>
      <c r="B197" s="392"/>
      <c r="C197" s="392"/>
      <c r="D197" s="392"/>
      <c r="E197" s="392"/>
      <c r="F197" s="392"/>
      <c r="H197" s="392"/>
      <c r="I197" s="392"/>
      <c r="J197" s="392"/>
      <c r="K197" s="392"/>
    </row>
    <row r="198" ht="16.85" spans="1:11">
      <c r="A198" s="392"/>
      <c r="B198" s="392"/>
      <c r="C198" s="392"/>
      <c r="D198" s="392"/>
      <c r="E198" s="392"/>
      <c r="F198" s="392"/>
      <c r="H198" s="392"/>
      <c r="I198" s="392"/>
      <c r="J198" s="392"/>
      <c r="K198" s="392"/>
    </row>
    <row r="199" ht="16.85" spans="1:11">
      <c r="A199" s="392"/>
      <c r="B199" s="392"/>
      <c r="C199" s="392"/>
      <c r="D199" s="392"/>
      <c r="E199" s="392"/>
      <c r="F199" s="392"/>
      <c r="H199" s="392"/>
      <c r="I199" s="392"/>
      <c r="J199" s="392"/>
      <c r="K199" s="392"/>
    </row>
    <row r="200" ht="16.85" spans="1:11">
      <c r="A200" s="392"/>
      <c r="B200" s="392"/>
      <c r="C200" s="392"/>
      <c r="D200" s="392"/>
      <c r="E200" s="392"/>
      <c r="F200" s="392"/>
      <c r="H200" s="392"/>
      <c r="I200" s="392"/>
      <c r="J200" s="392"/>
      <c r="K200" s="392"/>
    </row>
    <row r="201" ht="16.85" spans="1:11">
      <c r="A201" s="392"/>
      <c r="B201" s="392"/>
      <c r="C201" s="392"/>
      <c r="D201" s="392"/>
      <c r="E201" s="392"/>
      <c r="F201" s="392"/>
      <c r="H201" s="392"/>
      <c r="I201" s="392"/>
      <c r="J201" s="392"/>
      <c r="K201" s="392"/>
    </row>
    <row r="202" ht="16.85" spans="1:11">
      <c r="A202" s="392"/>
      <c r="B202" s="392"/>
      <c r="C202" s="392"/>
      <c r="D202" s="392"/>
      <c r="E202" s="392"/>
      <c r="F202" s="392"/>
      <c r="H202" s="392"/>
      <c r="I202" s="392"/>
      <c r="J202" s="392"/>
      <c r="K202" s="392"/>
    </row>
    <row r="203" ht="16.85" spans="1:11">
      <c r="A203" s="392"/>
      <c r="B203" s="392"/>
      <c r="C203" s="392"/>
      <c r="D203" s="392"/>
      <c r="E203" s="392"/>
      <c r="F203" s="392"/>
      <c r="H203" s="392"/>
      <c r="I203" s="392"/>
      <c r="J203" s="392"/>
      <c r="K203" s="392"/>
    </row>
    <row r="204" ht="16.85" spans="1:11">
      <c r="A204" s="392"/>
      <c r="B204" s="392"/>
      <c r="C204" s="392"/>
      <c r="D204" s="392"/>
      <c r="E204" s="392"/>
      <c r="F204" s="392"/>
      <c r="H204" s="392"/>
      <c r="I204" s="392"/>
      <c r="J204" s="392"/>
      <c r="K204" s="392"/>
    </row>
    <row r="205" ht="16.85" spans="1:11">
      <c r="A205" s="392"/>
      <c r="B205" s="392"/>
      <c r="C205" s="392"/>
      <c r="D205" s="392"/>
      <c r="E205" s="392"/>
      <c r="F205" s="392"/>
      <c r="H205" s="392"/>
      <c r="I205" s="392"/>
      <c r="J205" s="392"/>
      <c r="K205" s="392"/>
    </row>
    <row r="206" ht="16.85" spans="1:11">
      <c r="A206" s="392"/>
      <c r="B206" s="392"/>
      <c r="C206" s="392"/>
      <c r="D206" s="392"/>
      <c r="E206" s="392"/>
      <c r="F206" s="392"/>
      <c r="H206" s="392"/>
      <c r="I206" s="392"/>
      <c r="J206" s="392"/>
      <c r="K206" s="392"/>
    </row>
    <row r="207" ht="16.85" spans="1:11">
      <c r="A207" s="392"/>
      <c r="B207" s="392"/>
      <c r="C207" s="392"/>
      <c r="D207" s="392"/>
      <c r="E207" s="392"/>
      <c r="F207" s="392"/>
      <c r="H207" s="392"/>
      <c r="I207" s="392"/>
      <c r="J207" s="392"/>
      <c r="K207" s="392"/>
    </row>
    <row r="208" ht="16.85" spans="1:11">
      <c r="A208" s="392"/>
      <c r="B208" s="392"/>
      <c r="C208" s="392"/>
      <c r="D208" s="392"/>
      <c r="E208" s="392"/>
      <c r="F208" s="392"/>
      <c r="H208" s="392"/>
      <c r="I208" s="392"/>
      <c r="J208" s="392"/>
      <c r="K208" s="392"/>
    </row>
    <row r="209" ht="16.85" spans="1:11">
      <c r="A209" s="392"/>
      <c r="B209" s="392"/>
      <c r="C209" s="392"/>
      <c r="D209" s="392"/>
      <c r="E209" s="392"/>
      <c r="F209" s="392"/>
      <c r="H209" s="392"/>
      <c r="I209" s="392"/>
      <c r="J209" s="392"/>
      <c r="K209" s="392"/>
    </row>
    <row r="210" ht="16.85" spans="1:11">
      <c r="A210" s="392"/>
      <c r="B210" s="392"/>
      <c r="C210" s="392"/>
      <c r="D210" s="392"/>
      <c r="E210" s="392"/>
      <c r="F210" s="392"/>
      <c r="H210" s="392"/>
      <c r="I210" s="392"/>
      <c r="J210" s="392"/>
      <c r="K210" s="392"/>
    </row>
    <row r="211" ht="16.85" spans="1:11">
      <c r="A211" s="392"/>
      <c r="B211" s="392"/>
      <c r="C211" s="392"/>
      <c r="D211" s="392"/>
      <c r="E211" s="392"/>
      <c r="F211" s="392"/>
      <c r="H211" s="392"/>
      <c r="I211" s="392"/>
      <c r="J211" s="392"/>
      <c r="K211" s="392"/>
    </row>
    <row r="212" ht="16.85" spans="1:11">
      <c r="A212" s="392"/>
      <c r="B212" s="392"/>
      <c r="C212" s="392"/>
      <c r="D212" s="392"/>
      <c r="E212" s="392"/>
      <c r="F212" s="392"/>
      <c r="H212" s="392"/>
      <c r="I212" s="392"/>
      <c r="J212" s="392"/>
      <c r="K212" s="392"/>
    </row>
    <row r="213" ht="16.85" spans="1:11">
      <c r="A213" s="392"/>
      <c r="B213" s="392"/>
      <c r="C213" s="392"/>
      <c r="D213" s="392"/>
      <c r="E213" s="392"/>
      <c r="F213" s="392"/>
      <c r="H213" s="392"/>
      <c r="I213" s="392"/>
      <c r="J213" s="392"/>
      <c r="K213" s="392"/>
    </row>
    <row r="214" ht="16.85" spans="1:11">
      <c r="A214" s="392"/>
      <c r="B214" s="392"/>
      <c r="C214" s="392"/>
      <c r="D214" s="392"/>
      <c r="E214" s="392"/>
      <c r="F214" s="392"/>
      <c r="H214" s="392"/>
      <c r="I214" s="392"/>
      <c r="J214" s="392"/>
      <c r="K214" s="392"/>
    </row>
    <row r="215" ht="16.85" spans="1:11">
      <c r="A215" s="392"/>
      <c r="B215" s="392"/>
      <c r="C215" s="392"/>
      <c r="D215" s="392"/>
      <c r="E215" s="392"/>
      <c r="F215" s="392"/>
      <c r="H215" s="392"/>
      <c r="I215" s="392"/>
      <c r="J215" s="392"/>
      <c r="K215" s="392"/>
    </row>
    <row r="216" ht="16.85" spans="1:11">
      <c r="A216" s="392"/>
      <c r="B216" s="392"/>
      <c r="C216" s="392"/>
      <c r="D216" s="392"/>
      <c r="E216" s="392"/>
      <c r="F216" s="392"/>
      <c r="H216" s="392"/>
      <c r="I216" s="392"/>
      <c r="J216" s="392"/>
      <c r="K216" s="392"/>
    </row>
    <row r="217" ht="16.85" spans="1:11">
      <c r="A217" s="392"/>
      <c r="B217" s="392"/>
      <c r="C217" s="392"/>
      <c r="D217" s="392"/>
      <c r="E217" s="392"/>
      <c r="F217" s="392"/>
      <c r="H217" s="392"/>
      <c r="I217" s="392"/>
      <c r="J217" s="392"/>
      <c r="K217" s="392"/>
    </row>
    <row r="218" ht="16.85" spans="1:11">
      <c r="A218" s="392"/>
      <c r="B218" s="392"/>
      <c r="C218" s="392"/>
      <c r="D218" s="392"/>
      <c r="E218" s="392"/>
      <c r="F218" s="392"/>
      <c r="H218" s="392"/>
      <c r="I218" s="392"/>
      <c r="J218" s="392"/>
      <c r="K218" s="392"/>
    </row>
    <row r="219" ht="16.85" spans="1:11">
      <c r="A219" s="392"/>
      <c r="B219" s="392"/>
      <c r="C219" s="392"/>
      <c r="D219" s="392"/>
      <c r="E219" s="392"/>
      <c r="F219" s="392"/>
      <c r="H219" s="392"/>
      <c r="I219" s="392"/>
      <c r="J219" s="392"/>
      <c r="K219" s="392"/>
    </row>
    <row r="220" ht="16.85" spans="1:11">
      <c r="A220" s="392"/>
      <c r="B220" s="392"/>
      <c r="C220" s="392"/>
      <c r="D220" s="392"/>
      <c r="E220" s="392"/>
      <c r="F220" s="392"/>
      <c r="H220" s="392"/>
      <c r="I220" s="392"/>
      <c r="J220" s="392"/>
      <c r="K220" s="392"/>
    </row>
    <row r="221" ht="16.85" spans="1:11">
      <c r="A221" s="392"/>
      <c r="B221" s="392"/>
      <c r="C221" s="392"/>
      <c r="D221" s="392"/>
      <c r="E221" s="392"/>
      <c r="F221" s="392"/>
      <c r="H221" s="392"/>
      <c r="I221" s="392"/>
      <c r="J221" s="392"/>
      <c r="K221" s="392"/>
    </row>
    <row r="222" ht="16.85" spans="1:11">
      <c r="A222" s="392"/>
      <c r="B222" s="392"/>
      <c r="C222" s="392"/>
      <c r="D222" s="392"/>
      <c r="E222" s="392"/>
      <c r="F222" s="392"/>
      <c r="H222" s="392"/>
      <c r="I222" s="392"/>
      <c r="J222" s="392"/>
      <c r="K222" s="392"/>
    </row>
    <row r="223" ht="16.85" spans="1:11">
      <c r="A223" s="392"/>
      <c r="B223" s="392"/>
      <c r="C223" s="392"/>
      <c r="D223" s="392"/>
      <c r="E223" s="392"/>
      <c r="F223" s="392"/>
      <c r="H223" s="392"/>
      <c r="I223" s="392"/>
      <c r="J223" s="392"/>
      <c r="K223" s="392"/>
    </row>
    <row r="224" ht="16.85" spans="1:11">
      <c r="A224" s="392"/>
      <c r="B224" s="392"/>
      <c r="C224" s="392"/>
      <c r="D224" s="392"/>
      <c r="E224" s="392"/>
      <c r="F224" s="392"/>
      <c r="H224" s="392"/>
      <c r="I224" s="392"/>
      <c r="J224" s="392"/>
      <c r="K224" s="392"/>
    </row>
    <row r="225" ht="16.85" spans="1:11">
      <c r="A225" s="392"/>
      <c r="B225" s="392"/>
      <c r="C225" s="392"/>
      <c r="D225" s="392"/>
      <c r="E225" s="392"/>
      <c r="F225" s="392"/>
      <c r="H225" s="392"/>
      <c r="I225" s="392"/>
      <c r="J225" s="392"/>
      <c r="K225" s="392"/>
    </row>
    <row r="226" ht="16.85" spans="1:11">
      <c r="A226" s="392"/>
      <c r="B226" s="392"/>
      <c r="C226" s="392"/>
      <c r="D226" s="392"/>
      <c r="E226" s="392"/>
      <c r="F226" s="392"/>
      <c r="H226" s="392"/>
      <c r="I226" s="392"/>
      <c r="J226" s="392"/>
      <c r="K226" s="392"/>
    </row>
    <row r="227" ht="16.85" spans="1:11">
      <c r="A227" s="392"/>
      <c r="B227" s="392"/>
      <c r="C227" s="392"/>
      <c r="D227" s="392"/>
      <c r="E227" s="392"/>
      <c r="F227" s="392"/>
      <c r="H227" s="392"/>
      <c r="I227" s="392"/>
      <c r="J227" s="392"/>
      <c r="K227" s="392"/>
    </row>
    <row r="228" ht="16.85" spans="1:11">
      <c r="A228" s="392"/>
      <c r="B228" s="392"/>
      <c r="C228" s="392"/>
      <c r="D228" s="392"/>
      <c r="E228" s="392"/>
      <c r="F228" s="392"/>
      <c r="H228" s="392"/>
      <c r="I228" s="392"/>
      <c r="J228" s="392"/>
      <c r="K228" s="392"/>
    </row>
    <row r="229" ht="16.85" spans="1:11">
      <c r="A229" s="392"/>
      <c r="B229" s="392"/>
      <c r="C229" s="392"/>
      <c r="D229" s="392"/>
      <c r="E229" s="392"/>
      <c r="F229" s="392"/>
      <c r="H229" s="392"/>
      <c r="I229" s="392"/>
      <c r="J229" s="392"/>
      <c r="K229" s="392"/>
    </row>
    <row r="230" ht="16.85" spans="1:11">
      <c r="A230" s="392"/>
      <c r="B230" s="392"/>
      <c r="C230" s="392"/>
      <c r="D230" s="392"/>
      <c r="E230" s="392"/>
      <c r="F230" s="392"/>
      <c r="H230" s="392"/>
      <c r="I230" s="392"/>
      <c r="J230" s="392"/>
      <c r="K230" s="392"/>
    </row>
  </sheetData>
  <mergeCells count="32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24:I24"/>
    <mergeCell ref="A25:B25"/>
    <mergeCell ref="D25:E25"/>
    <mergeCell ref="F25:G25"/>
    <mergeCell ref="H25:I25"/>
    <mergeCell ref="A41:I41"/>
    <mergeCell ref="A42:B42"/>
    <mergeCell ref="D42:E42"/>
    <mergeCell ref="F42:G42"/>
    <mergeCell ref="H42:I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A70:I70"/>
    <mergeCell ref="A71:B71"/>
    <mergeCell ref="D71:E71"/>
    <mergeCell ref="F71:G71"/>
    <mergeCell ref="H71:I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D94:E94"/>
    <mergeCell ref="F94:G9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A102:I102"/>
    <mergeCell ref="A103:B103"/>
    <mergeCell ref="D103:E103"/>
    <mergeCell ref="F103:G103"/>
    <mergeCell ref="H103:I103"/>
    <mergeCell ref="D104:E104"/>
    <mergeCell ref="F104:G104"/>
    <mergeCell ref="H104:I104"/>
    <mergeCell ref="A105:I105"/>
    <mergeCell ref="A106:B106"/>
    <mergeCell ref="D106:E106"/>
    <mergeCell ref="F106:G106"/>
    <mergeCell ref="H106:I106"/>
    <mergeCell ref="D107:E107"/>
    <mergeCell ref="F107:G107"/>
    <mergeCell ref="D108:E108"/>
    <mergeCell ref="F108:G108"/>
    <mergeCell ref="D109:E109"/>
    <mergeCell ref="F109:G109"/>
    <mergeCell ref="D110:E110"/>
    <mergeCell ref="F110:G110"/>
    <mergeCell ref="D111:E111"/>
    <mergeCell ref="F111:G111"/>
    <mergeCell ref="D112:E112"/>
    <mergeCell ref="F112:G112"/>
    <mergeCell ref="D113:E113"/>
    <mergeCell ref="F113:G113"/>
    <mergeCell ref="D114:E114"/>
    <mergeCell ref="F114:G114"/>
    <mergeCell ref="D115:E115"/>
    <mergeCell ref="F115:G115"/>
    <mergeCell ref="D116:E116"/>
    <mergeCell ref="F116:G116"/>
    <mergeCell ref="D117:E117"/>
    <mergeCell ref="F117:G117"/>
    <mergeCell ref="D118:E118"/>
    <mergeCell ref="F118:G118"/>
    <mergeCell ref="A119:I119"/>
    <mergeCell ref="A120:B120"/>
    <mergeCell ref="D120:E120"/>
    <mergeCell ref="F120:G120"/>
    <mergeCell ref="H120:I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27:E127"/>
    <mergeCell ref="F127:G127"/>
    <mergeCell ref="D128:E128"/>
    <mergeCell ref="F128:G12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44:E144"/>
    <mergeCell ref="F144:G144"/>
    <mergeCell ref="D145:E145"/>
    <mergeCell ref="F145:G145"/>
    <mergeCell ref="D146:E146"/>
    <mergeCell ref="F146:G146"/>
    <mergeCell ref="D147:E147"/>
    <mergeCell ref="F147:G147"/>
    <mergeCell ref="D148:E148"/>
    <mergeCell ref="F148:G148"/>
    <mergeCell ref="D149:E149"/>
    <mergeCell ref="F149:G149"/>
    <mergeCell ref="D150:E150"/>
    <mergeCell ref="F150:G150"/>
    <mergeCell ref="D151:E151"/>
    <mergeCell ref="F151:G151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A156:I156"/>
    <mergeCell ref="A157:B157"/>
    <mergeCell ref="D157:E157"/>
    <mergeCell ref="F157:G157"/>
    <mergeCell ref="H157:I157"/>
    <mergeCell ref="D158:E158"/>
    <mergeCell ref="F158:G158"/>
    <mergeCell ref="D159:E159"/>
    <mergeCell ref="F159:G159"/>
    <mergeCell ref="A160:I160"/>
    <mergeCell ref="A161:I161"/>
    <mergeCell ref="A162:H162"/>
    <mergeCell ref="A163:I163"/>
    <mergeCell ref="A164:I164"/>
    <mergeCell ref="A7:A14"/>
    <mergeCell ref="A17:A23"/>
    <mergeCell ref="A26:A34"/>
    <mergeCell ref="A35:A40"/>
    <mergeCell ref="A43:A69"/>
    <mergeCell ref="A72:A90"/>
    <mergeCell ref="A91:A101"/>
    <mergeCell ref="A107:A118"/>
    <mergeCell ref="A121:A129"/>
    <mergeCell ref="A130:A136"/>
    <mergeCell ref="A137:A147"/>
    <mergeCell ref="A148:A155"/>
    <mergeCell ref="A158:A159"/>
    <mergeCell ref="B21:B23"/>
    <mergeCell ref="B26:B28"/>
    <mergeCell ref="B29:B31"/>
    <mergeCell ref="B32:B34"/>
    <mergeCell ref="B35:B36"/>
    <mergeCell ref="B37:B38"/>
    <mergeCell ref="B39:B40"/>
  </mergeCells>
  <dataValidations count="9">
    <dataValidation type="list" allowBlank="1" showInputMessage="1" showErrorMessage="1" sqref="C21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04">
      <formula1>"签证服务费,旅游签证,商务签证,保险,其他"</formula1>
    </dataValidation>
    <dataValidation type="list" allowBlank="1" showInputMessage="1" showErrorMessage="1" sqref="C7:C14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7:C20 C22:C23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6:C40">
      <formula1>"高级大床,高级双床,豪华大床,豪华双床,行政大床,行政双床,小套房,加床,加餐,WIFI,单人房差,其他"</formula1>
    </dataValidation>
    <dataValidation type="list" allowBlank="1" showInputMessage="1" showErrorMessage="1" sqref="C43:C69">
      <formula1>"半日场租,全天场租,半天会议包价,全天会议包价,进场费,茶歇,投影仪,其他"</formula1>
    </dataValidation>
    <dataValidation type="list" allowBlank="1" showInputMessage="1" showErrorMessage="1" sqref="C72:C101">
      <formula1>"酒店早餐,自助午餐,围桌午餐,自助晚餐,围桌晚餐,鸡尾酒会,酒水,特色餐,其他"</formula1>
    </dataValidation>
    <dataValidation type="list" allowBlank="1" showInputMessage="1" showErrorMessage="1" sqref="C107:C118">
      <formula1>"工作人员,餐费,住宿,交通,通信费,导游超时费,其他,物料"</formula1>
    </dataValidation>
    <dataValidation type="list" allowBlank="1" showInputMessage="1" showErrorMessage="1" sqref="C121:C155">
      <formula1>"工作人员,餐费,住宿,交通,通信费,导游超时费,其他"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4"/>
  <sheetViews>
    <sheetView topLeftCell="A74" workbookViewId="0">
      <selection activeCell="C8" sqref="C8"/>
    </sheetView>
  </sheetViews>
  <sheetFormatPr defaultColWidth="9" defaultRowHeight="13.85"/>
  <cols>
    <col min="1" max="1" width="7.16814159292035" style="240" customWidth="1"/>
    <col min="2" max="2" width="4.16814159292035" style="240" customWidth="1"/>
    <col min="3" max="3" width="16.8318584070796" style="240" customWidth="1"/>
    <col min="4" max="4" width="9" style="240"/>
    <col min="5" max="5" width="37.8318584070796" style="180" customWidth="1"/>
    <col min="6" max="6" width="10.3362831858407" style="240" customWidth="1"/>
    <col min="7" max="7" width="10.1681415929204" style="240" customWidth="1"/>
    <col min="8" max="8" width="16.6637168141593" style="240" customWidth="1"/>
    <col min="9" max="9" width="8.83185840707965" style="240" customWidth="1"/>
    <col min="10" max="10" width="14.4513274336283" style="240" customWidth="1"/>
    <col min="11" max="16384" width="9" style="240"/>
  </cols>
  <sheetData>
    <row r="3" ht="17.6" spans="2:10">
      <c r="B3" s="181" t="s">
        <v>232</v>
      </c>
      <c r="C3" s="181"/>
      <c r="D3" s="181"/>
      <c r="E3" s="182"/>
      <c r="F3" s="181"/>
      <c r="G3" s="181"/>
      <c r="H3" s="181"/>
      <c r="I3" s="181"/>
      <c r="J3" s="181"/>
    </row>
    <row r="4" spans="2:10">
      <c r="B4" s="241"/>
      <c r="C4" s="242"/>
      <c r="D4" s="242"/>
      <c r="E4" s="185"/>
      <c r="F4" s="242"/>
      <c r="G4" s="242"/>
      <c r="H4" s="242"/>
      <c r="I4" s="242"/>
      <c r="J4" s="254"/>
    </row>
    <row r="5" spans="1:10">
      <c r="A5" s="243"/>
      <c r="B5" s="244"/>
      <c r="C5" s="243"/>
      <c r="D5" s="190" t="s">
        <v>233</v>
      </c>
      <c r="E5" s="189" t="s">
        <v>234</v>
      </c>
      <c r="F5" s="190"/>
      <c r="G5" s="190"/>
      <c r="H5" s="243"/>
      <c r="I5" s="190" t="s">
        <v>235</v>
      </c>
      <c r="J5" s="255"/>
    </row>
    <row r="6" spans="1:10">
      <c r="A6" s="243"/>
      <c r="B6" s="245"/>
      <c r="C6" s="246"/>
      <c r="D6" s="247"/>
      <c r="E6" s="194"/>
      <c r="F6" s="247"/>
      <c r="G6" s="247"/>
      <c r="H6" s="247"/>
      <c r="I6" s="247"/>
      <c r="J6" s="256"/>
    </row>
    <row r="7" spans="1:10">
      <c r="A7" s="243"/>
      <c r="B7" s="190"/>
      <c r="C7" s="248"/>
      <c r="D7" s="190"/>
      <c r="E7" s="197"/>
      <c r="F7" s="190"/>
      <c r="G7" s="190"/>
      <c r="H7" s="243"/>
      <c r="I7" s="190"/>
      <c r="J7" s="190"/>
    </row>
    <row r="8" s="239" customFormat="1" spans="2:10">
      <c r="B8" s="200" t="s">
        <v>1</v>
      </c>
      <c r="C8" s="200" t="s">
        <v>236</v>
      </c>
      <c r="D8" s="200" t="s">
        <v>237</v>
      </c>
      <c r="E8" s="249" t="s">
        <v>238</v>
      </c>
      <c r="F8" s="200" t="s">
        <v>239</v>
      </c>
      <c r="G8" s="200" t="s">
        <v>240</v>
      </c>
      <c r="H8" s="200" t="s">
        <v>241</v>
      </c>
      <c r="I8" s="200" t="s">
        <v>242</v>
      </c>
      <c r="J8" s="200" t="s">
        <v>243</v>
      </c>
    </row>
    <row r="9" ht="22.5" spans="2:10">
      <c r="B9" s="232">
        <v>1</v>
      </c>
      <c r="C9" s="232" t="s">
        <v>244</v>
      </c>
      <c r="D9" s="232" t="s">
        <v>245</v>
      </c>
      <c r="E9" s="250" t="s">
        <v>246</v>
      </c>
      <c r="F9" s="232">
        <v>19601</v>
      </c>
      <c r="G9" s="232"/>
      <c r="H9" s="232" t="s">
        <v>247</v>
      </c>
      <c r="I9" s="232">
        <v>310</v>
      </c>
      <c r="J9" s="232" t="s">
        <v>248</v>
      </c>
    </row>
    <row r="10" ht="22.5" spans="2:10">
      <c r="B10" s="232">
        <v>2</v>
      </c>
      <c r="C10" s="232" t="s">
        <v>249</v>
      </c>
      <c r="D10" s="232" t="s">
        <v>250</v>
      </c>
      <c r="E10" s="250" t="s">
        <v>251</v>
      </c>
      <c r="F10" s="232">
        <v>14792</v>
      </c>
      <c r="G10" s="232"/>
      <c r="H10" s="232" t="s">
        <v>252</v>
      </c>
      <c r="I10" s="257">
        <v>304</v>
      </c>
      <c r="J10" s="232">
        <v>14792</v>
      </c>
    </row>
    <row r="11" ht="22.5" spans="2:10">
      <c r="B11" s="232">
        <v>3</v>
      </c>
      <c r="C11" s="232" t="s">
        <v>249</v>
      </c>
      <c r="D11" s="232" t="s">
        <v>253</v>
      </c>
      <c r="E11" s="250" t="s">
        <v>254</v>
      </c>
      <c r="F11" s="232">
        <v>16850</v>
      </c>
      <c r="G11" s="232"/>
      <c r="H11" s="232" t="s">
        <v>255</v>
      </c>
      <c r="I11" s="257">
        <v>304</v>
      </c>
      <c r="J11" s="232">
        <v>16850</v>
      </c>
    </row>
    <row r="12" spans="2:10">
      <c r="B12" s="232">
        <v>4</v>
      </c>
      <c r="C12" s="232" t="s">
        <v>256</v>
      </c>
      <c r="D12" s="232" t="s">
        <v>257</v>
      </c>
      <c r="E12" s="251" t="s">
        <v>258</v>
      </c>
      <c r="F12" s="232">
        <v>1458</v>
      </c>
      <c r="G12" s="232"/>
      <c r="H12" s="232" t="s">
        <v>259</v>
      </c>
      <c r="I12" s="257">
        <v>304</v>
      </c>
      <c r="J12" s="232">
        <v>1458</v>
      </c>
    </row>
    <row r="13" spans="2:10">
      <c r="B13" s="232">
        <v>5</v>
      </c>
      <c r="C13" s="232" t="s">
        <v>260</v>
      </c>
      <c r="D13" s="232" t="s">
        <v>261</v>
      </c>
      <c r="E13" s="251" t="s">
        <v>258</v>
      </c>
      <c r="F13" s="232">
        <v>2343</v>
      </c>
      <c r="G13" s="232"/>
      <c r="H13" s="232" t="s">
        <v>262</v>
      </c>
      <c r="I13" s="257">
        <v>304</v>
      </c>
      <c r="J13" s="232">
        <v>2343</v>
      </c>
    </row>
    <row r="14" spans="2:10">
      <c r="B14" s="232">
        <v>6</v>
      </c>
      <c r="C14" s="232" t="s">
        <v>263</v>
      </c>
      <c r="D14" s="232" t="s">
        <v>257</v>
      </c>
      <c r="E14" s="251" t="s">
        <v>258</v>
      </c>
      <c r="F14" s="232">
        <v>1458</v>
      </c>
      <c r="G14" s="232"/>
      <c r="H14" s="232" t="s">
        <v>264</v>
      </c>
      <c r="I14" s="257">
        <v>304</v>
      </c>
      <c r="J14" s="232">
        <v>1458</v>
      </c>
    </row>
    <row r="15" spans="2:10">
      <c r="B15" s="232">
        <v>7</v>
      </c>
      <c r="C15" s="232" t="s">
        <v>249</v>
      </c>
      <c r="D15" s="232" t="s">
        <v>261</v>
      </c>
      <c r="E15" s="251" t="s">
        <v>258</v>
      </c>
      <c r="F15" s="232">
        <v>2343</v>
      </c>
      <c r="G15" s="232"/>
      <c r="H15" s="232" t="s">
        <v>265</v>
      </c>
      <c r="I15" s="257">
        <v>304</v>
      </c>
      <c r="J15" s="232">
        <v>2343</v>
      </c>
    </row>
    <row r="16" ht="22.5" spans="2:10">
      <c r="B16" s="232">
        <v>8</v>
      </c>
      <c r="C16" s="232" t="s">
        <v>266</v>
      </c>
      <c r="D16" s="232" t="s">
        <v>267</v>
      </c>
      <c r="E16" s="250" t="s">
        <v>268</v>
      </c>
      <c r="F16" s="232">
        <v>5598</v>
      </c>
      <c r="G16" s="220"/>
      <c r="H16" s="232" t="s">
        <v>269</v>
      </c>
      <c r="I16" s="232">
        <v>310</v>
      </c>
      <c r="J16" s="232">
        <v>2572</v>
      </c>
    </row>
    <row r="17" spans="2:10">
      <c r="B17" s="232">
        <v>9</v>
      </c>
      <c r="C17" s="232" t="s">
        <v>270</v>
      </c>
      <c r="D17" s="232" t="s">
        <v>271</v>
      </c>
      <c r="E17" s="250" t="s">
        <v>272</v>
      </c>
      <c r="F17" s="232">
        <v>6004</v>
      </c>
      <c r="G17" s="232"/>
      <c r="H17" s="232" t="s">
        <v>273</v>
      </c>
      <c r="I17" s="232">
        <v>310</v>
      </c>
      <c r="J17" s="232">
        <v>2812</v>
      </c>
    </row>
    <row r="18" spans="2:10">
      <c r="B18" s="232">
        <v>10</v>
      </c>
      <c r="C18" s="232" t="s">
        <v>270</v>
      </c>
      <c r="D18" s="232" t="s">
        <v>274</v>
      </c>
      <c r="E18" s="250" t="s">
        <v>275</v>
      </c>
      <c r="F18" s="232">
        <v>800</v>
      </c>
      <c r="G18" s="232"/>
      <c r="H18" s="232" t="s">
        <v>276</v>
      </c>
      <c r="I18" s="232">
        <v>310</v>
      </c>
      <c r="J18" s="232"/>
    </row>
    <row r="19" ht="22.5" spans="2:10">
      <c r="B19" s="232">
        <v>11</v>
      </c>
      <c r="C19" s="232" t="s">
        <v>277</v>
      </c>
      <c r="D19" s="232" t="s">
        <v>278</v>
      </c>
      <c r="E19" s="250" t="s">
        <v>279</v>
      </c>
      <c r="F19" s="232">
        <v>7598</v>
      </c>
      <c r="G19" s="232"/>
      <c r="H19" s="232" t="s">
        <v>280</v>
      </c>
      <c r="I19" s="232">
        <v>310</v>
      </c>
      <c r="J19" s="232">
        <v>2412</v>
      </c>
    </row>
    <row r="20" ht="22.5" spans="2:10">
      <c r="B20" s="232">
        <v>12</v>
      </c>
      <c r="C20" s="232" t="s">
        <v>281</v>
      </c>
      <c r="D20" s="232" t="s">
        <v>282</v>
      </c>
      <c r="E20" s="250" t="s">
        <v>283</v>
      </c>
      <c r="F20" s="232">
        <v>7598</v>
      </c>
      <c r="G20" s="232"/>
      <c r="H20" s="232" t="s">
        <v>284</v>
      </c>
      <c r="I20" s="232">
        <v>310</v>
      </c>
      <c r="J20" s="232">
        <v>2412</v>
      </c>
    </row>
    <row r="21" ht="22.5" spans="2:10">
      <c r="B21" s="232">
        <v>13</v>
      </c>
      <c r="C21" s="232" t="s">
        <v>285</v>
      </c>
      <c r="D21" s="232" t="s">
        <v>282</v>
      </c>
      <c r="E21" s="250" t="s">
        <v>283</v>
      </c>
      <c r="F21" s="232">
        <v>7598</v>
      </c>
      <c r="G21" s="232"/>
      <c r="H21" s="232" t="s">
        <v>286</v>
      </c>
      <c r="I21" s="232">
        <v>310</v>
      </c>
      <c r="J21" s="232">
        <v>2412</v>
      </c>
    </row>
    <row r="22" ht="22.5" spans="2:10">
      <c r="B22" s="232">
        <v>14</v>
      </c>
      <c r="C22" s="232" t="s">
        <v>287</v>
      </c>
      <c r="D22" s="232" t="s">
        <v>288</v>
      </c>
      <c r="E22" s="250" t="s">
        <v>279</v>
      </c>
      <c r="F22" s="232">
        <v>7598</v>
      </c>
      <c r="G22" s="232"/>
      <c r="H22" s="232" t="s">
        <v>289</v>
      </c>
      <c r="I22" s="232">
        <v>310</v>
      </c>
      <c r="J22" s="232" t="s">
        <v>248</v>
      </c>
    </row>
    <row r="23" ht="22.5" spans="2:10">
      <c r="B23" s="232">
        <v>15</v>
      </c>
      <c r="C23" s="232" t="s">
        <v>290</v>
      </c>
      <c r="D23" s="232" t="s">
        <v>291</v>
      </c>
      <c r="E23" s="250" t="s">
        <v>279</v>
      </c>
      <c r="F23" s="232">
        <v>7598</v>
      </c>
      <c r="G23" s="232"/>
      <c r="H23" s="232" t="s">
        <v>292</v>
      </c>
      <c r="I23" s="232">
        <v>310</v>
      </c>
      <c r="J23" s="232" t="s">
        <v>248</v>
      </c>
    </row>
    <row r="24" spans="2:10">
      <c r="B24" s="232">
        <v>16</v>
      </c>
      <c r="C24" s="232" t="s">
        <v>293</v>
      </c>
      <c r="D24" s="232" t="s">
        <v>294</v>
      </c>
      <c r="E24" s="250" t="s">
        <v>272</v>
      </c>
      <c r="F24" s="232">
        <v>5528</v>
      </c>
      <c r="G24" s="232"/>
      <c r="H24" s="232" t="s">
        <v>295</v>
      </c>
      <c r="I24" s="232">
        <v>310</v>
      </c>
      <c r="J24" s="232">
        <v>2832</v>
      </c>
    </row>
    <row r="25" spans="2:10">
      <c r="B25" s="232">
        <v>17</v>
      </c>
      <c r="C25" s="232" t="s">
        <v>296</v>
      </c>
      <c r="D25" s="232" t="s">
        <v>297</v>
      </c>
      <c r="E25" s="250" t="s">
        <v>298</v>
      </c>
      <c r="F25" s="232">
        <v>9726</v>
      </c>
      <c r="G25" s="232"/>
      <c r="H25" s="232" t="s">
        <v>299</v>
      </c>
      <c r="I25" s="232">
        <v>310</v>
      </c>
      <c r="J25" s="232">
        <v>5122</v>
      </c>
    </row>
    <row r="26" ht="22.5" spans="2:10">
      <c r="B26" s="232">
        <v>18</v>
      </c>
      <c r="C26" s="232" t="s">
        <v>300</v>
      </c>
      <c r="D26" s="232" t="s">
        <v>301</v>
      </c>
      <c r="E26" s="250" t="s">
        <v>302</v>
      </c>
      <c r="F26" s="232">
        <v>7001</v>
      </c>
      <c r="G26" s="232"/>
      <c r="H26" s="232" t="s">
        <v>303</v>
      </c>
      <c r="I26" s="232">
        <v>310</v>
      </c>
      <c r="J26" s="232">
        <v>7001</v>
      </c>
    </row>
    <row r="27" ht="22.5" spans="2:10">
      <c r="B27" s="232">
        <v>19</v>
      </c>
      <c r="C27" s="232" t="s">
        <v>304</v>
      </c>
      <c r="D27" s="232" t="s">
        <v>301</v>
      </c>
      <c r="E27" s="250" t="s">
        <v>302</v>
      </c>
      <c r="F27" s="232">
        <v>7001</v>
      </c>
      <c r="G27" s="232"/>
      <c r="H27" s="232" t="s">
        <v>305</v>
      </c>
      <c r="I27" s="232">
        <v>310</v>
      </c>
      <c r="J27" s="232">
        <v>7001</v>
      </c>
    </row>
    <row r="28" spans="2:10">
      <c r="B28" s="232">
        <v>20</v>
      </c>
      <c r="C28" s="232" t="s">
        <v>306</v>
      </c>
      <c r="D28" s="232" t="s">
        <v>307</v>
      </c>
      <c r="E28" s="251" t="s">
        <v>308</v>
      </c>
      <c r="F28" s="232">
        <v>4919</v>
      </c>
      <c r="G28" s="232"/>
      <c r="H28" s="232" t="s">
        <v>309</v>
      </c>
      <c r="I28" s="257">
        <v>304</v>
      </c>
      <c r="J28" s="232">
        <v>4919</v>
      </c>
    </row>
    <row r="29" spans="2:10">
      <c r="B29" s="232">
        <v>21</v>
      </c>
      <c r="C29" s="232" t="s">
        <v>310</v>
      </c>
      <c r="D29" s="232" t="s">
        <v>307</v>
      </c>
      <c r="E29" s="251" t="s">
        <v>308</v>
      </c>
      <c r="F29" s="232">
        <v>4919</v>
      </c>
      <c r="G29" s="232"/>
      <c r="H29" s="232" t="s">
        <v>311</v>
      </c>
      <c r="I29" s="257">
        <v>304</v>
      </c>
      <c r="J29" s="232">
        <v>4919</v>
      </c>
    </row>
    <row r="30" spans="2:10">
      <c r="B30" s="232">
        <v>22</v>
      </c>
      <c r="C30" s="232" t="s">
        <v>312</v>
      </c>
      <c r="D30" s="232" t="s">
        <v>307</v>
      </c>
      <c r="E30" s="251" t="s">
        <v>308</v>
      </c>
      <c r="F30" s="232">
        <v>4919</v>
      </c>
      <c r="G30" s="232"/>
      <c r="H30" s="232" t="s">
        <v>313</v>
      </c>
      <c r="I30" s="257">
        <v>304</v>
      </c>
      <c r="J30" s="232">
        <v>0</v>
      </c>
    </row>
    <row r="31" spans="2:10">
      <c r="B31" s="232">
        <v>23</v>
      </c>
      <c r="C31" s="232" t="s">
        <v>314</v>
      </c>
      <c r="D31" s="232" t="s">
        <v>307</v>
      </c>
      <c r="E31" s="251" t="s">
        <v>308</v>
      </c>
      <c r="F31" s="232">
        <v>4919</v>
      </c>
      <c r="G31" s="232"/>
      <c r="H31" s="232" t="s">
        <v>315</v>
      </c>
      <c r="I31" s="257">
        <v>304</v>
      </c>
      <c r="J31" s="232">
        <v>4919</v>
      </c>
    </row>
    <row r="32" spans="2:10">
      <c r="B32" s="232">
        <v>24</v>
      </c>
      <c r="C32" s="232" t="s">
        <v>316</v>
      </c>
      <c r="D32" s="232" t="s">
        <v>307</v>
      </c>
      <c r="E32" s="251" t="s">
        <v>308</v>
      </c>
      <c r="F32" s="232">
        <v>4919</v>
      </c>
      <c r="G32" s="232"/>
      <c r="H32" s="232" t="s">
        <v>317</v>
      </c>
      <c r="I32" s="257">
        <v>304</v>
      </c>
      <c r="J32" s="232">
        <v>4919</v>
      </c>
    </row>
    <row r="33" ht="22.5" spans="2:10">
      <c r="B33" s="232">
        <v>25</v>
      </c>
      <c r="C33" s="232" t="s">
        <v>306</v>
      </c>
      <c r="D33" s="232" t="s">
        <v>318</v>
      </c>
      <c r="E33" s="250" t="s">
        <v>319</v>
      </c>
      <c r="F33" s="232">
        <v>3821</v>
      </c>
      <c r="G33" s="232"/>
      <c r="H33" s="232" t="s">
        <v>320</v>
      </c>
      <c r="I33" s="232">
        <v>310</v>
      </c>
      <c r="J33" s="232">
        <v>3821</v>
      </c>
    </row>
    <row r="34" ht="22.5" spans="2:10">
      <c r="B34" s="232">
        <v>26</v>
      </c>
      <c r="C34" s="232" t="s">
        <v>310</v>
      </c>
      <c r="D34" s="232" t="s">
        <v>318</v>
      </c>
      <c r="E34" s="250" t="s">
        <v>319</v>
      </c>
      <c r="F34" s="232">
        <v>3821</v>
      </c>
      <c r="G34" s="232"/>
      <c r="H34" s="232" t="s">
        <v>321</v>
      </c>
      <c r="I34" s="232">
        <v>310</v>
      </c>
      <c r="J34" s="232">
        <v>3821</v>
      </c>
    </row>
    <row r="35" ht="22.5" spans="2:10">
      <c r="B35" s="232">
        <v>27</v>
      </c>
      <c r="C35" s="232" t="s">
        <v>312</v>
      </c>
      <c r="D35" s="232" t="s">
        <v>318</v>
      </c>
      <c r="E35" s="250" t="s">
        <v>319</v>
      </c>
      <c r="F35" s="232">
        <v>3821</v>
      </c>
      <c r="G35" s="232"/>
      <c r="H35" s="232" t="s">
        <v>322</v>
      </c>
      <c r="I35" s="232">
        <v>310</v>
      </c>
      <c r="J35" s="232">
        <v>0</v>
      </c>
    </row>
    <row r="36" ht="22.5" spans="2:10">
      <c r="B36" s="232">
        <v>28</v>
      </c>
      <c r="C36" s="232" t="s">
        <v>314</v>
      </c>
      <c r="D36" s="232" t="s">
        <v>318</v>
      </c>
      <c r="E36" s="250" t="s">
        <v>319</v>
      </c>
      <c r="F36" s="232">
        <v>3821</v>
      </c>
      <c r="G36" s="232"/>
      <c r="H36" s="232" t="s">
        <v>323</v>
      </c>
      <c r="I36" s="232">
        <v>310</v>
      </c>
      <c r="J36" s="232">
        <v>3821</v>
      </c>
    </row>
    <row r="37" ht="22.5" spans="2:10">
      <c r="B37" s="232">
        <v>29</v>
      </c>
      <c r="C37" s="232" t="s">
        <v>324</v>
      </c>
      <c r="D37" s="232" t="s">
        <v>325</v>
      </c>
      <c r="E37" s="250" t="s">
        <v>326</v>
      </c>
      <c r="F37" s="232">
        <v>26001</v>
      </c>
      <c r="G37" s="232"/>
      <c r="H37" s="232" t="s">
        <v>327</v>
      </c>
      <c r="I37" s="232">
        <v>310</v>
      </c>
      <c r="J37" s="232">
        <v>0</v>
      </c>
    </row>
    <row r="38" ht="22.5" spans="2:10">
      <c r="B38" s="232">
        <v>30</v>
      </c>
      <c r="C38" s="232" t="s">
        <v>328</v>
      </c>
      <c r="D38" s="232" t="s">
        <v>325</v>
      </c>
      <c r="E38" s="250" t="s">
        <v>326</v>
      </c>
      <c r="F38" s="232">
        <v>26001</v>
      </c>
      <c r="G38" s="232"/>
      <c r="H38" s="232" t="s">
        <v>329</v>
      </c>
      <c r="I38" s="232">
        <v>310</v>
      </c>
      <c r="J38" s="232">
        <v>7001</v>
      </c>
    </row>
    <row r="39" ht="22.5" spans="2:10">
      <c r="B39" s="232">
        <v>31</v>
      </c>
      <c r="C39" s="232" t="s">
        <v>330</v>
      </c>
      <c r="D39" s="232" t="s">
        <v>325</v>
      </c>
      <c r="E39" s="250" t="s">
        <v>326</v>
      </c>
      <c r="F39" s="232">
        <v>26001</v>
      </c>
      <c r="G39" s="232"/>
      <c r="H39" s="232" t="s">
        <v>331</v>
      </c>
      <c r="I39" s="232">
        <v>310</v>
      </c>
      <c r="J39" s="232">
        <v>7001</v>
      </c>
    </row>
    <row r="40" ht="22.5" spans="2:10">
      <c r="B40" s="232">
        <v>32</v>
      </c>
      <c r="C40" s="232" t="s">
        <v>332</v>
      </c>
      <c r="D40" s="232" t="s">
        <v>333</v>
      </c>
      <c r="E40" s="250" t="s">
        <v>334</v>
      </c>
      <c r="F40" s="232">
        <v>17301</v>
      </c>
      <c r="G40" s="232"/>
      <c r="H40" s="232" t="s">
        <v>335</v>
      </c>
      <c r="I40" s="232">
        <v>310</v>
      </c>
      <c r="J40" s="232" t="s">
        <v>248</v>
      </c>
    </row>
    <row r="41" ht="22.5" spans="2:10">
      <c r="B41" s="232">
        <v>33</v>
      </c>
      <c r="C41" s="232" t="s">
        <v>336</v>
      </c>
      <c r="D41" s="232" t="s">
        <v>337</v>
      </c>
      <c r="E41" s="250" t="s">
        <v>338</v>
      </c>
      <c r="F41" s="232">
        <v>6501</v>
      </c>
      <c r="G41" s="232"/>
      <c r="H41" s="232" t="s">
        <v>339</v>
      </c>
      <c r="I41" s="232">
        <v>310</v>
      </c>
      <c r="J41" s="232" t="s">
        <v>248</v>
      </c>
    </row>
    <row r="42" spans="2:10">
      <c r="B42" s="232">
        <v>34</v>
      </c>
      <c r="C42" s="232" t="s">
        <v>340</v>
      </c>
      <c r="D42" s="232" t="s">
        <v>341</v>
      </c>
      <c r="E42" s="251" t="s">
        <v>342</v>
      </c>
      <c r="F42" s="232">
        <v>12284</v>
      </c>
      <c r="G42" s="232"/>
      <c r="H42" s="232" t="s">
        <v>343</v>
      </c>
      <c r="I42" s="232">
        <v>310</v>
      </c>
      <c r="J42" s="206">
        <v>9943</v>
      </c>
    </row>
    <row r="43" ht="22.5" spans="2:10">
      <c r="B43" s="232">
        <v>35</v>
      </c>
      <c r="C43" s="232" t="s">
        <v>344</v>
      </c>
      <c r="D43" s="232" t="s">
        <v>345</v>
      </c>
      <c r="E43" s="250" t="s">
        <v>346</v>
      </c>
      <c r="F43" s="232">
        <v>23676</v>
      </c>
      <c r="G43" s="232"/>
      <c r="H43" s="232" t="s">
        <v>347</v>
      </c>
      <c r="I43" s="257">
        <v>304</v>
      </c>
      <c r="J43" s="213"/>
    </row>
    <row r="44" spans="2:10">
      <c r="B44" s="232">
        <v>36</v>
      </c>
      <c r="C44" s="232" t="s">
        <v>340</v>
      </c>
      <c r="D44" s="232" t="s">
        <v>348</v>
      </c>
      <c r="E44" s="251" t="s">
        <v>349</v>
      </c>
      <c r="F44" s="232">
        <v>2770</v>
      </c>
      <c r="G44" s="232"/>
      <c r="H44" s="232" t="s">
        <v>350</v>
      </c>
      <c r="I44" s="232">
        <v>310</v>
      </c>
      <c r="J44" s="258"/>
    </row>
    <row r="45" ht="22.5" spans="2:10">
      <c r="B45" s="232">
        <v>37</v>
      </c>
      <c r="C45" s="232" t="s">
        <v>351</v>
      </c>
      <c r="D45" s="232" t="s">
        <v>352</v>
      </c>
      <c r="E45" s="250" t="s">
        <v>353</v>
      </c>
      <c r="F45" s="232">
        <v>7801</v>
      </c>
      <c r="G45" s="232"/>
      <c r="H45" s="232" t="s">
        <v>354</v>
      </c>
      <c r="I45" s="232">
        <v>310</v>
      </c>
      <c r="J45" s="232" t="s">
        <v>355</v>
      </c>
    </row>
    <row r="46" spans="2:10">
      <c r="B46" s="232">
        <v>38</v>
      </c>
      <c r="C46" s="232" t="s">
        <v>356</v>
      </c>
      <c r="D46" s="232" t="s">
        <v>357</v>
      </c>
      <c r="E46" s="251" t="s">
        <v>358</v>
      </c>
      <c r="F46" s="232">
        <v>1658</v>
      </c>
      <c r="G46" s="232"/>
      <c r="H46" s="232" t="s">
        <v>359</v>
      </c>
      <c r="I46" s="257">
        <v>304</v>
      </c>
      <c r="J46" s="206" t="s">
        <v>355</v>
      </c>
    </row>
    <row r="47" ht="22.5" spans="2:10">
      <c r="B47" s="232">
        <v>39</v>
      </c>
      <c r="C47" s="232" t="s">
        <v>356</v>
      </c>
      <c r="D47" s="232" t="s">
        <v>360</v>
      </c>
      <c r="E47" s="250" t="s">
        <v>361</v>
      </c>
      <c r="F47" s="232">
        <v>12757</v>
      </c>
      <c r="G47" s="232"/>
      <c r="H47" s="232" t="s">
        <v>362</v>
      </c>
      <c r="I47" s="257">
        <v>304</v>
      </c>
      <c r="J47" s="213"/>
    </row>
    <row r="48" ht="22.5" spans="2:10">
      <c r="B48" s="232">
        <v>40</v>
      </c>
      <c r="C48" s="232" t="s">
        <v>356</v>
      </c>
      <c r="D48" s="232" t="s">
        <v>363</v>
      </c>
      <c r="E48" s="250" t="s">
        <v>364</v>
      </c>
      <c r="F48" s="232">
        <v>5393</v>
      </c>
      <c r="G48" s="232"/>
      <c r="H48" s="232" t="s">
        <v>365</v>
      </c>
      <c r="I48" s="257">
        <v>304</v>
      </c>
      <c r="J48" s="258"/>
    </row>
    <row r="49" ht="22.5" spans="2:10">
      <c r="B49" s="232">
        <v>41</v>
      </c>
      <c r="C49" s="232" t="s">
        <v>366</v>
      </c>
      <c r="D49" s="232" t="s">
        <v>367</v>
      </c>
      <c r="E49" s="250" t="s">
        <v>368</v>
      </c>
      <c r="F49" s="232">
        <v>25038</v>
      </c>
      <c r="G49" s="232"/>
      <c r="H49" s="232" t="s">
        <v>369</v>
      </c>
      <c r="I49" s="257">
        <v>304</v>
      </c>
      <c r="J49" s="232">
        <v>5885</v>
      </c>
    </row>
    <row r="50" ht="22.5" spans="2:10">
      <c r="B50" s="232">
        <v>42</v>
      </c>
      <c r="C50" s="232" t="s">
        <v>370</v>
      </c>
      <c r="D50" s="232" t="s">
        <v>371</v>
      </c>
      <c r="E50" s="250" t="s">
        <v>372</v>
      </c>
      <c r="F50" s="232">
        <v>42288</v>
      </c>
      <c r="G50" s="232"/>
      <c r="H50" s="232" t="s">
        <v>373</v>
      </c>
      <c r="I50" s="257">
        <v>304</v>
      </c>
      <c r="J50" s="232">
        <v>12266</v>
      </c>
    </row>
    <row r="51" ht="22.5" spans="2:10">
      <c r="B51" s="232">
        <v>43</v>
      </c>
      <c r="C51" s="232" t="s">
        <v>374</v>
      </c>
      <c r="D51" s="232" t="s">
        <v>375</v>
      </c>
      <c r="E51" s="250" t="s">
        <v>376</v>
      </c>
      <c r="F51" s="232">
        <v>7790</v>
      </c>
      <c r="G51" s="232"/>
      <c r="H51" s="232" t="s">
        <v>377</v>
      </c>
      <c r="I51" s="257">
        <v>304</v>
      </c>
      <c r="J51" s="232">
        <v>7790</v>
      </c>
    </row>
    <row r="52" ht="22.5" spans="2:10">
      <c r="B52" s="232">
        <v>44</v>
      </c>
      <c r="C52" s="232" t="s">
        <v>378</v>
      </c>
      <c r="D52" s="232" t="s">
        <v>379</v>
      </c>
      <c r="E52" s="250" t="s">
        <v>380</v>
      </c>
      <c r="F52" s="232">
        <v>21504</v>
      </c>
      <c r="G52" s="232"/>
      <c r="H52" s="232" t="s">
        <v>381</v>
      </c>
      <c r="I52" s="232">
        <v>310</v>
      </c>
      <c r="J52" s="206">
        <v>11938</v>
      </c>
    </row>
    <row r="53" spans="2:10">
      <c r="B53" s="232">
        <v>45</v>
      </c>
      <c r="C53" s="232" t="s">
        <v>378</v>
      </c>
      <c r="D53" s="232" t="s">
        <v>382</v>
      </c>
      <c r="E53" s="251" t="s">
        <v>383</v>
      </c>
      <c r="F53" s="232">
        <v>22606</v>
      </c>
      <c r="G53" s="232"/>
      <c r="H53" s="232" t="s">
        <v>384</v>
      </c>
      <c r="I53" s="257">
        <v>304</v>
      </c>
      <c r="J53" s="258"/>
    </row>
    <row r="54" ht="22.5" spans="2:10">
      <c r="B54" s="232">
        <v>46</v>
      </c>
      <c r="C54" s="232" t="s">
        <v>281</v>
      </c>
      <c r="D54" s="232" t="s">
        <v>385</v>
      </c>
      <c r="E54" s="250" t="s">
        <v>386</v>
      </c>
      <c r="F54" s="232">
        <v>5074</v>
      </c>
      <c r="G54" s="232"/>
      <c r="H54" s="232" t="s">
        <v>387</v>
      </c>
      <c r="I54" s="232">
        <v>310</v>
      </c>
      <c r="J54" s="232">
        <v>5074</v>
      </c>
    </row>
    <row r="55" spans="2:10">
      <c r="B55" s="232">
        <v>47</v>
      </c>
      <c r="C55" s="232" t="s">
        <v>285</v>
      </c>
      <c r="D55" s="232" t="s">
        <v>388</v>
      </c>
      <c r="E55" s="251" t="s">
        <v>389</v>
      </c>
      <c r="F55" s="232">
        <v>7563</v>
      </c>
      <c r="G55" s="232"/>
      <c r="H55" s="232" t="s">
        <v>390</v>
      </c>
      <c r="I55" s="232">
        <v>310</v>
      </c>
      <c r="J55" s="232">
        <v>7563</v>
      </c>
    </row>
    <row r="56" spans="2:10">
      <c r="B56" s="232">
        <v>48</v>
      </c>
      <c r="C56" s="232" t="s">
        <v>316</v>
      </c>
      <c r="D56" s="232" t="s">
        <v>318</v>
      </c>
      <c r="E56" s="250" t="s">
        <v>391</v>
      </c>
      <c r="F56" s="232">
        <v>7814</v>
      </c>
      <c r="G56" s="232"/>
      <c r="H56" s="232" t="s">
        <v>392</v>
      </c>
      <c r="I56" s="232">
        <v>310</v>
      </c>
      <c r="J56" s="198">
        <v>7814</v>
      </c>
    </row>
    <row r="57" ht="22.5" spans="2:10">
      <c r="B57" s="232">
        <v>49</v>
      </c>
      <c r="C57" s="232" t="s">
        <v>393</v>
      </c>
      <c r="D57" s="232" t="s">
        <v>394</v>
      </c>
      <c r="E57" s="250" t="s">
        <v>395</v>
      </c>
      <c r="F57" s="232">
        <v>4893</v>
      </c>
      <c r="G57" s="232"/>
      <c r="H57" s="232" t="s">
        <v>396</v>
      </c>
      <c r="I57" s="257">
        <v>304</v>
      </c>
      <c r="J57" s="232" t="s">
        <v>355</v>
      </c>
    </row>
    <row r="58" ht="22.5" spans="2:10">
      <c r="B58" s="232">
        <v>50</v>
      </c>
      <c r="C58" s="220" t="s">
        <v>287</v>
      </c>
      <c r="D58" s="220" t="s">
        <v>397</v>
      </c>
      <c r="E58" s="221" t="s">
        <v>398</v>
      </c>
      <c r="F58" s="220">
        <v>0</v>
      </c>
      <c r="G58" s="220">
        <v>15594</v>
      </c>
      <c r="H58" s="220" t="s">
        <v>399</v>
      </c>
      <c r="I58" s="252">
        <v>304</v>
      </c>
      <c r="J58" s="220" t="s">
        <v>248</v>
      </c>
    </row>
    <row r="59" ht="22.5" spans="2:10">
      <c r="B59" s="232">
        <v>51</v>
      </c>
      <c r="C59" s="220" t="s">
        <v>290</v>
      </c>
      <c r="D59" s="220" t="s">
        <v>397</v>
      </c>
      <c r="E59" s="221" t="s">
        <v>398</v>
      </c>
      <c r="F59" s="220">
        <v>0</v>
      </c>
      <c r="G59" s="220">
        <v>15594</v>
      </c>
      <c r="H59" s="220" t="s">
        <v>400</v>
      </c>
      <c r="I59" s="252">
        <v>304</v>
      </c>
      <c r="J59" s="220" t="s">
        <v>248</v>
      </c>
    </row>
    <row r="60" ht="22.5" spans="2:10">
      <c r="B60" s="232">
        <v>52</v>
      </c>
      <c r="C60" s="220" t="s">
        <v>316</v>
      </c>
      <c r="D60" s="220" t="s">
        <v>318</v>
      </c>
      <c r="E60" s="221" t="s">
        <v>319</v>
      </c>
      <c r="F60" s="220">
        <v>0</v>
      </c>
      <c r="G60" s="252">
        <v>2500</v>
      </c>
      <c r="H60" s="220" t="s">
        <v>401</v>
      </c>
      <c r="I60" s="220">
        <v>310</v>
      </c>
      <c r="J60" s="220">
        <v>2500</v>
      </c>
    </row>
    <row r="61" ht="22.5" spans="2:10">
      <c r="B61" s="232">
        <v>53</v>
      </c>
      <c r="C61" s="220" t="s">
        <v>402</v>
      </c>
      <c r="D61" s="220" t="s">
        <v>403</v>
      </c>
      <c r="E61" s="221" t="s">
        <v>404</v>
      </c>
      <c r="F61" s="220">
        <v>0</v>
      </c>
      <c r="G61" s="220">
        <v>15594</v>
      </c>
      <c r="H61" s="220" t="s">
        <v>405</v>
      </c>
      <c r="I61" s="252">
        <v>304</v>
      </c>
      <c r="J61" s="220">
        <v>1723</v>
      </c>
    </row>
    <row r="62" ht="22.5" spans="2:10">
      <c r="B62" s="232">
        <v>54</v>
      </c>
      <c r="C62" s="220" t="s">
        <v>406</v>
      </c>
      <c r="D62" s="220" t="s">
        <v>403</v>
      </c>
      <c r="E62" s="221" t="s">
        <v>404</v>
      </c>
      <c r="F62" s="220">
        <v>0</v>
      </c>
      <c r="G62" s="220">
        <v>17594</v>
      </c>
      <c r="H62" s="220" t="s">
        <v>407</v>
      </c>
      <c r="I62" s="252">
        <v>304</v>
      </c>
      <c r="J62" s="220">
        <v>1723</v>
      </c>
    </row>
    <row r="63" ht="22.5" spans="2:10">
      <c r="B63" s="232">
        <v>55</v>
      </c>
      <c r="C63" s="220" t="s">
        <v>296</v>
      </c>
      <c r="D63" s="220" t="s">
        <v>408</v>
      </c>
      <c r="E63" s="221" t="s">
        <v>409</v>
      </c>
      <c r="F63" s="220">
        <v>0</v>
      </c>
      <c r="G63" s="252">
        <v>3260</v>
      </c>
      <c r="H63" s="220" t="s">
        <v>410</v>
      </c>
      <c r="I63" s="252">
        <v>304</v>
      </c>
      <c r="J63" s="220">
        <v>3260</v>
      </c>
    </row>
    <row r="64" spans="2:10">
      <c r="B64" s="232">
        <v>56</v>
      </c>
      <c r="C64" s="220" t="s">
        <v>281</v>
      </c>
      <c r="D64" s="220" t="s">
        <v>411</v>
      </c>
      <c r="E64" s="253" t="s">
        <v>412</v>
      </c>
      <c r="F64" s="220">
        <v>0</v>
      </c>
      <c r="G64" s="252">
        <v>0</v>
      </c>
      <c r="H64" s="220" t="s">
        <v>413</v>
      </c>
      <c r="I64" s="252">
        <v>304</v>
      </c>
      <c r="J64" s="220">
        <v>0</v>
      </c>
    </row>
    <row r="65" ht="22.5" spans="2:10">
      <c r="B65" s="232">
        <v>57</v>
      </c>
      <c r="C65" s="220" t="s">
        <v>270</v>
      </c>
      <c r="D65" s="220" t="s">
        <v>414</v>
      </c>
      <c r="E65" s="221" t="s">
        <v>415</v>
      </c>
      <c r="F65" s="220">
        <v>0</v>
      </c>
      <c r="G65" s="252">
        <v>16694</v>
      </c>
      <c r="H65" s="220" t="s">
        <v>416</v>
      </c>
      <c r="I65" s="252">
        <v>304</v>
      </c>
      <c r="J65" s="220">
        <v>623</v>
      </c>
    </row>
    <row r="66" spans="2:10">
      <c r="B66" s="232">
        <v>58</v>
      </c>
      <c r="C66" s="220" t="s">
        <v>285</v>
      </c>
      <c r="D66" s="220" t="s">
        <v>417</v>
      </c>
      <c r="E66" s="253" t="s">
        <v>418</v>
      </c>
      <c r="F66" s="220">
        <v>0</v>
      </c>
      <c r="G66" s="252">
        <v>0</v>
      </c>
      <c r="H66" s="220" t="s">
        <v>419</v>
      </c>
      <c r="I66" s="252">
        <v>304</v>
      </c>
      <c r="J66" s="220">
        <v>0</v>
      </c>
    </row>
    <row r="67" ht="22.5" spans="2:10">
      <c r="B67" s="232">
        <v>59</v>
      </c>
      <c r="C67" s="220" t="s">
        <v>293</v>
      </c>
      <c r="D67" s="220" t="s">
        <v>420</v>
      </c>
      <c r="E67" s="221" t="s">
        <v>421</v>
      </c>
      <c r="F67" s="220">
        <v>0</v>
      </c>
      <c r="G67" s="252">
        <v>3260</v>
      </c>
      <c r="H67" s="220" t="s">
        <v>422</v>
      </c>
      <c r="I67" s="252">
        <v>304</v>
      </c>
      <c r="J67" s="220">
        <v>3260</v>
      </c>
    </row>
    <row r="68" spans="2:10">
      <c r="B68" s="232">
        <v>60</v>
      </c>
      <c r="C68" s="232" t="s">
        <v>402</v>
      </c>
      <c r="D68" s="232" t="s">
        <v>423</v>
      </c>
      <c r="E68" s="251" t="s">
        <v>424</v>
      </c>
      <c r="F68" s="232">
        <v>1475</v>
      </c>
      <c r="G68" s="232"/>
      <c r="H68" s="232"/>
      <c r="I68" s="232" t="s">
        <v>425</v>
      </c>
      <c r="J68" s="232">
        <v>1475</v>
      </c>
    </row>
    <row r="69" spans="2:10">
      <c r="B69" s="232">
        <v>61</v>
      </c>
      <c r="C69" s="232" t="s">
        <v>393</v>
      </c>
      <c r="D69" s="232" t="s">
        <v>423</v>
      </c>
      <c r="E69" s="251" t="s">
        <v>424</v>
      </c>
      <c r="F69" s="232">
        <v>1475</v>
      </c>
      <c r="G69" s="232"/>
      <c r="H69" s="232"/>
      <c r="I69" s="232" t="s">
        <v>425</v>
      </c>
      <c r="J69" s="232" t="s">
        <v>355</v>
      </c>
    </row>
    <row r="70" spans="2:10">
      <c r="B70" s="232">
        <v>62</v>
      </c>
      <c r="C70" s="232" t="s">
        <v>426</v>
      </c>
      <c r="D70" s="232" t="s">
        <v>423</v>
      </c>
      <c r="E70" s="251" t="s">
        <v>424</v>
      </c>
      <c r="F70" s="232">
        <v>1475</v>
      </c>
      <c r="G70" s="232"/>
      <c r="H70" s="232"/>
      <c r="I70" s="232" t="s">
        <v>425</v>
      </c>
      <c r="J70" s="232">
        <v>1475</v>
      </c>
    </row>
    <row r="71" spans="2:10">
      <c r="B71" s="232">
        <v>63</v>
      </c>
      <c r="C71" s="232" t="s">
        <v>427</v>
      </c>
      <c r="D71" s="232" t="s">
        <v>423</v>
      </c>
      <c r="E71" s="251" t="s">
        <v>424</v>
      </c>
      <c r="F71" s="232">
        <v>1475</v>
      </c>
      <c r="G71" s="232"/>
      <c r="H71" s="232"/>
      <c r="I71" s="232" t="s">
        <v>425</v>
      </c>
      <c r="J71" s="232">
        <v>1475</v>
      </c>
    </row>
    <row r="72" spans="2:10">
      <c r="B72" s="232">
        <v>64</v>
      </c>
      <c r="C72" s="232" t="s">
        <v>428</v>
      </c>
      <c r="D72" s="232" t="s">
        <v>423</v>
      </c>
      <c r="E72" s="251" t="s">
        <v>424</v>
      </c>
      <c r="F72" s="232">
        <v>1475</v>
      </c>
      <c r="G72" s="232"/>
      <c r="H72" s="232"/>
      <c r="I72" s="232" t="s">
        <v>425</v>
      </c>
      <c r="J72" s="232">
        <v>1475</v>
      </c>
    </row>
    <row r="73" spans="2:10">
      <c r="B73" s="232">
        <v>65</v>
      </c>
      <c r="C73" s="232" t="s">
        <v>429</v>
      </c>
      <c r="D73" s="232" t="s">
        <v>423</v>
      </c>
      <c r="E73" s="251" t="s">
        <v>424</v>
      </c>
      <c r="F73" s="232">
        <v>1475</v>
      </c>
      <c r="G73" s="232"/>
      <c r="H73" s="232"/>
      <c r="I73" s="232" t="s">
        <v>425</v>
      </c>
      <c r="J73" s="232" t="s">
        <v>355</v>
      </c>
    </row>
    <row r="74" spans="2:10">
      <c r="B74" s="232">
        <v>66</v>
      </c>
      <c r="C74" s="232" t="s">
        <v>430</v>
      </c>
      <c r="D74" s="232" t="s">
        <v>423</v>
      </c>
      <c r="E74" s="251" t="s">
        <v>424</v>
      </c>
      <c r="F74" s="232">
        <v>1475</v>
      </c>
      <c r="G74" s="232"/>
      <c r="H74" s="232"/>
      <c r="I74" s="232" t="s">
        <v>425</v>
      </c>
      <c r="J74" s="232">
        <v>1475</v>
      </c>
    </row>
    <row r="75" spans="2:10">
      <c r="B75" s="232">
        <v>67</v>
      </c>
      <c r="C75" s="232" t="s">
        <v>431</v>
      </c>
      <c r="D75" s="232" t="s">
        <v>423</v>
      </c>
      <c r="E75" s="251" t="s">
        <v>424</v>
      </c>
      <c r="F75" s="232">
        <v>1475</v>
      </c>
      <c r="G75" s="232"/>
      <c r="H75" s="232"/>
      <c r="I75" s="232" t="s">
        <v>425</v>
      </c>
      <c r="J75" s="232">
        <v>1475</v>
      </c>
    </row>
    <row r="76" spans="2:10">
      <c r="B76" s="232">
        <v>68</v>
      </c>
      <c r="C76" s="232" t="s">
        <v>432</v>
      </c>
      <c r="D76" s="232" t="s">
        <v>423</v>
      </c>
      <c r="E76" s="251" t="s">
        <v>424</v>
      </c>
      <c r="F76" s="232">
        <v>1475</v>
      </c>
      <c r="G76" s="232"/>
      <c r="H76" s="232"/>
      <c r="I76" s="232" t="s">
        <v>425</v>
      </c>
      <c r="J76" s="232">
        <v>1475</v>
      </c>
    </row>
    <row r="77" spans="2:10">
      <c r="B77" s="232">
        <v>69</v>
      </c>
      <c r="C77" s="232" t="s">
        <v>433</v>
      </c>
      <c r="D77" s="232" t="s">
        <v>434</v>
      </c>
      <c r="E77" s="251" t="s">
        <v>424</v>
      </c>
      <c r="F77" s="232">
        <v>1475</v>
      </c>
      <c r="G77" s="232"/>
      <c r="H77" s="232"/>
      <c r="I77" s="232" t="s">
        <v>425</v>
      </c>
      <c r="J77" s="232">
        <v>1475</v>
      </c>
    </row>
    <row r="78" spans="2:10">
      <c r="B78" s="232">
        <v>70</v>
      </c>
      <c r="C78" s="232" t="s">
        <v>435</v>
      </c>
      <c r="D78" s="232" t="s">
        <v>434</v>
      </c>
      <c r="E78" s="251" t="s">
        <v>424</v>
      </c>
      <c r="F78" s="232">
        <v>1475</v>
      </c>
      <c r="G78" s="232"/>
      <c r="H78" s="232"/>
      <c r="I78" s="232" t="s">
        <v>425</v>
      </c>
      <c r="J78" s="232">
        <v>1475</v>
      </c>
    </row>
    <row r="79" spans="2:10">
      <c r="B79" s="232">
        <v>71</v>
      </c>
      <c r="C79" s="232" t="s">
        <v>436</v>
      </c>
      <c r="D79" s="232" t="s">
        <v>434</v>
      </c>
      <c r="E79" s="251" t="s">
        <v>424</v>
      </c>
      <c r="F79" s="232">
        <v>1475</v>
      </c>
      <c r="G79" s="232"/>
      <c r="H79" s="232"/>
      <c r="I79" s="232" t="s">
        <v>425</v>
      </c>
      <c r="J79" s="232">
        <v>1475</v>
      </c>
    </row>
    <row r="80" spans="2:10">
      <c r="B80" s="232">
        <v>72</v>
      </c>
      <c r="C80" s="232" t="s">
        <v>437</v>
      </c>
      <c r="D80" s="232" t="s">
        <v>434</v>
      </c>
      <c r="E80" s="251" t="s">
        <v>424</v>
      </c>
      <c r="F80" s="232">
        <v>1475</v>
      </c>
      <c r="G80" s="232"/>
      <c r="H80" s="232"/>
      <c r="I80" s="232" t="s">
        <v>425</v>
      </c>
      <c r="J80" s="232">
        <v>1475</v>
      </c>
    </row>
    <row r="81" spans="2:10">
      <c r="B81" s="232">
        <v>73</v>
      </c>
      <c r="C81" s="232" t="s">
        <v>438</v>
      </c>
      <c r="D81" s="232" t="s">
        <v>434</v>
      </c>
      <c r="E81" s="251" t="s">
        <v>424</v>
      </c>
      <c r="F81" s="232">
        <v>1475</v>
      </c>
      <c r="G81" s="232"/>
      <c r="H81" s="232"/>
      <c r="I81" s="232" t="s">
        <v>425</v>
      </c>
      <c r="J81" s="232">
        <v>1475</v>
      </c>
    </row>
    <row r="82" spans="2:10">
      <c r="B82" s="232">
        <v>74</v>
      </c>
      <c r="C82" s="232" t="s">
        <v>439</v>
      </c>
      <c r="D82" s="232" t="s">
        <v>434</v>
      </c>
      <c r="E82" s="251" t="s">
        <v>424</v>
      </c>
      <c r="F82" s="232">
        <v>1475</v>
      </c>
      <c r="G82" s="232"/>
      <c r="H82" s="232"/>
      <c r="I82" s="232" t="s">
        <v>425</v>
      </c>
      <c r="J82" s="232">
        <v>1475</v>
      </c>
    </row>
    <row r="83" spans="2:10">
      <c r="B83" s="232">
        <v>75</v>
      </c>
      <c r="C83" s="232" t="s">
        <v>440</v>
      </c>
      <c r="D83" s="232" t="s">
        <v>434</v>
      </c>
      <c r="E83" s="251" t="s">
        <v>424</v>
      </c>
      <c r="F83" s="232">
        <v>1475</v>
      </c>
      <c r="G83" s="232"/>
      <c r="H83" s="232"/>
      <c r="I83" s="232" t="s">
        <v>425</v>
      </c>
      <c r="J83" s="232">
        <v>1475</v>
      </c>
    </row>
    <row r="84" spans="2:10">
      <c r="B84" s="232">
        <v>76</v>
      </c>
      <c r="C84" s="232" t="s">
        <v>441</v>
      </c>
      <c r="D84" s="232" t="s">
        <v>434</v>
      </c>
      <c r="E84" s="251" t="s">
        <v>424</v>
      </c>
      <c r="F84" s="232">
        <v>1475</v>
      </c>
      <c r="G84" s="232"/>
      <c r="H84" s="232"/>
      <c r="I84" s="232" t="s">
        <v>425</v>
      </c>
      <c r="J84" s="232">
        <v>1475</v>
      </c>
    </row>
    <row r="85" spans="2:10">
      <c r="B85" s="232">
        <v>77</v>
      </c>
      <c r="C85" s="232" t="s">
        <v>314</v>
      </c>
      <c r="D85" s="232" t="s">
        <v>434</v>
      </c>
      <c r="E85" s="251" t="s">
        <v>424</v>
      </c>
      <c r="F85" s="232">
        <v>1475</v>
      </c>
      <c r="G85" s="232"/>
      <c r="H85" s="232"/>
      <c r="I85" s="232" t="s">
        <v>425</v>
      </c>
      <c r="J85" s="232">
        <v>1475</v>
      </c>
    </row>
    <row r="86" spans="2:10">
      <c r="B86" s="232">
        <v>78</v>
      </c>
      <c r="C86" s="232" t="s">
        <v>442</v>
      </c>
      <c r="D86" s="232" t="s">
        <v>443</v>
      </c>
      <c r="E86" s="251" t="s">
        <v>444</v>
      </c>
      <c r="F86" s="232">
        <v>1475</v>
      </c>
      <c r="G86" s="232"/>
      <c r="H86" s="232"/>
      <c r="I86" s="232" t="s">
        <v>425</v>
      </c>
      <c r="J86" s="232">
        <v>1475</v>
      </c>
    </row>
    <row r="87" spans="2:10">
      <c r="B87" s="232">
        <v>79</v>
      </c>
      <c r="C87" s="232" t="s">
        <v>370</v>
      </c>
      <c r="D87" s="232" t="s">
        <v>445</v>
      </c>
      <c r="E87" s="251" t="s">
        <v>446</v>
      </c>
      <c r="F87" s="232">
        <v>1475</v>
      </c>
      <c r="G87" s="232"/>
      <c r="H87" s="232"/>
      <c r="I87" s="232" t="s">
        <v>425</v>
      </c>
      <c r="J87" s="232">
        <v>1475</v>
      </c>
    </row>
    <row r="88" spans="2:10">
      <c r="B88" s="232">
        <v>80</v>
      </c>
      <c r="C88" s="232" t="s">
        <v>366</v>
      </c>
      <c r="D88" s="232" t="s">
        <v>445</v>
      </c>
      <c r="E88" s="251" t="s">
        <v>446</v>
      </c>
      <c r="F88" s="232">
        <v>1475</v>
      </c>
      <c r="G88" s="232"/>
      <c r="H88" s="232"/>
      <c r="I88" s="232" t="s">
        <v>425</v>
      </c>
      <c r="J88" s="232">
        <v>1475</v>
      </c>
    </row>
    <row r="89" spans="2:10">
      <c r="B89" s="232">
        <v>81</v>
      </c>
      <c r="C89" s="232" t="s">
        <v>296</v>
      </c>
      <c r="D89" s="232" t="s">
        <v>445</v>
      </c>
      <c r="E89" s="251" t="s">
        <v>447</v>
      </c>
      <c r="F89" s="232">
        <v>1475</v>
      </c>
      <c r="G89" s="232"/>
      <c r="H89" s="232"/>
      <c r="I89" s="232" t="s">
        <v>425</v>
      </c>
      <c r="J89" s="232">
        <v>1475</v>
      </c>
    </row>
    <row r="90" spans="2:10">
      <c r="B90" s="232">
        <v>82</v>
      </c>
      <c r="C90" s="232" t="s">
        <v>448</v>
      </c>
      <c r="D90" s="232" t="s">
        <v>449</v>
      </c>
      <c r="E90" s="251" t="s">
        <v>444</v>
      </c>
      <c r="F90" s="232">
        <v>1475</v>
      </c>
      <c r="G90" s="232"/>
      <c r="H90" s="232"/>
      <c r="I90" s="232" t="s">
        <v>425</v>
      </c>
      <c r="J90" s="232">
        <v>1475</v>
      </c>
    </row>
    <row r="91" spans="2:10">
      <c r="B91" s="232">
        <v>83</v>
      </c>
      <c r="C91" s="232" t="s">
        <v>285</v>
      </c>
      <c r="D91" s="232" t="s">
        <v>450</v>
      </c>
      <c r="E91" s="250" t="s">
        <v>444</v>
      </c>
      <c r="F91" s="232">
        <v>1475</v>
      </c>
      <c r="G91" s="232"/>
      <c r="H91" s="232"/>
      <c r="I91" s="232" t="s">
        <v>425</v>
      </c>
      <c r="J91" s="232">
        <v>1475</v>
      </c>
    </row>
    <row r="92" spans="2:10">
      <c r="B92" s="232">
        <v>84</v>
      </c>
      <c r="C92" s="232" t="s">
        <v>340</v>
      </c>
      <c r="D92" s="232" t="s">
        <v>451</v>
      </c>
      <c r="E92" s="251" t="s">
        <v>444</v>
      </c>
      <c r="F92" s="232">
        <v>1475</v>
      </c>
      <c r="G92" s="232"/>
      <c r="H92" s="259"/>
      <c r="I92" s="232" t="s">
        <v>425</v>
      </c>
      <c r="J92" s="232">
        <v>1475</v>
      </c>
    </row>
    <row r="93" spans="2:10">
      <c r="B93" s="232">
        <v>85</v>
      </c>
      <c r="C93" s="232" t="s">
        <v>281</v>
      </c>
      <c r="D93" s="232" t="s">
        <v>452</v>
      </c>
      <c r="E93" s="251" t="s">
        <v>444</v>
      </c>
      <c r="F93" s="232">
        <v>1475</v>
      </c>
      <c r="G93" s="232"/>
      <c r="H93" s="259"/>
      <c r="I93" s="232" t="s">
        <v>425</v>
      </c>
      <c r="J93" s="232">
        <v>1475</v>
      </c>
    </row>
    <row r="94" spans="2:10">
      <c r="B94" s="232">
        <v>86</v>
      </c>
      <c r="C94" s="232" t="s">
        <v>453</v>
      </c>
      <c r="D94" s="232" t="s">
        <v>452</v>
      </c>
      <c r="E94" s="251" t="s">
        <v>444</v>
      </c>
      <c r="F94" s="232">
        <v>1475</v>
      </c>
      <c r="G94" s="232"/>
      <c r="H94" s="259"/>
      <c r="I94" s="232" t="s">
        <v>425</v>
      </c>
      <c r="J94" s="232">
        <v>1475</v>
      </c>
    </row>
    <row r="95" spans="1:10">
      <c r="A95" s="240">
        <v>3</v>
      </c>
      <c r="B95" s="232">
        <v>87</v>
      </c>
      <c r="C95" s="232" t="s">
        <v>454</v>
      </c>
      <c r="D95" s="232" t="s">
        <v>452</v>
      </c>
      <c r="E95" s="251" t="s">
        <v>444</v>
      </c>
      <c r="F95" s="232">
        <v>1475</v>
      </c>
      <c r="G95" s="232"/>
      <c r="H95" s="259"/>
      <c r="I95" s="232" t="s">
        <v>425</v>
      </c>
      <c r="J95" s="232">
        <v>1475</v>
      </c>
    </row>
    <row r="96" spans="2:10">
      <c r="B96" s="232">
        <v>88</v>
      </c>
      <c r="C96" s="232" t="s">
        <v>437</v>
      </c>
      <c r="D96" s="232" t="s">
        <v>455</v>
      </c>
      <c r="E96" s="251" t="s">
        <v>456</v>
      </c>
      <c r="F96" s="232">
        <v>1361</v>
      </c>
      <c r="G96" s="232"/>
      <c r="H96" s="232"/>
      <c r="I96" s="232" t="s">
        <v>425</v>
      </c>
      <c r="J96" s="232">
        <v>1361</v>
      </c>
    </row>
    <row r="97" spans="2:10">
      <c r="B97" s="232">
        <v>89</v>
      </c>
      <c r="C97" s="232" t="s">
        <v>433</v>
      </c>
      <c r="D97" s="232" t="s">
        <v>455</v>
      </c>
      <c r="E97" s="251" t="s">
        <v>456</v>
      </c>
      <c r="F97" s="232">
        <v>1361</v>
      </c>
      <c r="G97" s="232"/>
      <c r="H97" s="232"/>
      <c r="I97" s="232" t="s">
        <v>425</v>
      </c>
      <c r="J97" s="232">
        <v>1361</v>
      </c>
    </row>
    <row r="98" spans="2:10">
      <c r="B98" s="232">
        <v>90</v>
      </c>
      <c r="C98" s="232" t="s">
        <v>438</v>
      </c>
      <c r="D98" s="232" t="s">
        <v>455</v>
      </c>
      <c r="E98" s="251" t="s">
        <v>456</v>
      </c>
      <c r="F98" s="232">
        <v>1361</v>
      </c>
      <c r="G98" s="232"/>
      <c r="H98" s="232"/>
      <c r="I98" s="232" t="s">
        <v>425</v>
      </c>
      <c r="J98" s="232">
        <v>1361</v>
      </c>
    </row>
    <row r="99" spans="2:10">
      <c r="B99" s="232">
        <v>91</v>
      </c>
      <c r="C99" s="232" t="s">
        <v>435</v>
      </c>
      <c r="D99" s="232" t="s">
        <v>455</v>
      </c>
      <c r="E99" s="251" t="s">
        <v>456</v>
      </c>
      <c r="F99" s="232">
        <v>1361</v>
      </c>
      <c r="G99" s="232"/>
      <c r="H99" s="232"/>
      <c r="I99" s="232" t="s">
        <v>425</v>
      </c>
      <c r="J99" s="232">
        <v>1361</v>
      </c>
    </row>
    <row r="100" spans="2:10">
      <c r="B100" s="232">
        <v>92</v>
      </c>
      <c r="C100" s="232" t="s">
        <v>440</v>
      </c>
      <c r="D100" s="232" t="s">
        <v>455</v>
      </c>
      <c r="E100" s="251" t="s">
        <v>456</v>
      </c>
      <c r="F100" s="232">
        <v>1361</v>
      </c>
      <c r="G100" s="232"/>
      <c r="H100" s="232"/>
      <c r="I100" s="232" t="s">
        <v>425</v>
      </c>
      <c r="J100" s="232">
        <v>1361</v>
      </c>
    </row>
    <row r="101" spans="2:10">
      <c r="B101" s="232">
        <v>93</v>
      </c>
      <c r="C101" s="232" t="s">
        <v>436</v>
      </c>
      <c r="D101" s="232" t="s">
        <v>455</v>
      </c>
      <c r="E101" s="251" t="s">
        <v>456</v>
      </c>
      <c r="F101" s="232">
        <v>1361</v>
      </c>
      <c r="G101" s="232"/>
      <c r="H101" s="232"/>
      <c r="I101" s="232" t="s">
        <v>425</v>
      </c>
      <c r="J101" s="232">
        <v>1361</v>
      </c>
    </row>
    <row r="102" spans="2:10">
      <c r="B102" s="232">
        <v>94</v>
      </c>
      <c r="C102" s="232" t="s">
        <v>439</v>
      </c>
      <c r="D102" s="232" t="s">
        <v>455</v>
      </c>
      <c r="E102" s="251" t="s">
        <v>456</v>
      </c>
      <c r="F102" s="232">
        <v>1361</v>
      </c>
      <c r="G102" s="232"/>
      <c r="H102" s="232"/>
      <c r="I102" s="232" t="s">
        <v>425</v>
      </c>
      <c r="J102" s="232">
        <v>1361</v>
      </c>
    </row>
    <row r="103" spans="2:10">
      <c r="B103" s="232">
        <v>95</v>
      </c>
      <c r="C103" s="232" t="s">
        <v>430</v>
      </c>
      <c r="D103" s="232" t="s">
        <v>457</v>
      </c>
      <c r="E103" s="251" t="s">
        <v>458</v>
      </c>
      <c r="F103" s="232">
        <v>1361</v>
      </c>
      <c r="G103" s="232"/>
      <c r="H103" s="232"/>
      <c r="I103" s="232" t="s">
        <v>425</v>
      </c>
      <c r="J103" s="232">
        <v>1361</v>
      </c>
    </row>
    <row r="104" spans="2:10">
      <c r="B104" s="232">
        <v>96</v>
      </c>
      <c r="C104" s="232" t="s">
        <v>427</v>
      </c>
      <c r="D104" s="232" t="s">
        <v>457</v>
      </c>
      <c r="E104" s="251" t="s">
        <v>458</v>
      </c>
      <c r="F104" s="232">
        <v>1361</v>
      </c>
      <c r="G104" s="232"/>
      <c r="H104" s="232"/>
      <c r="I104" s="232" t="s">
        <v>425</v>
      </c>
      <c r="J104" s="232">
        <v>1361</v>
      </c>
    </row>
    <row r="105" spans="2:10">
      <c r="B105" s="232">
        <v>97</v>
      </c>
      <c r="C105" s="232" t="s">
        <v>426</v>
      </c>
      <c r="D105" s="232" t="s">
        <v>457</v>
      </c>
      <c r="E105" s="251" t="s">
        <v>458</v>
      </c>
      <c r="F105" s="232">
        <v>1361</v>
      </c>
      <c r="G105" s="232"/>
      <c r="H105" s="232"/>
      <c r="I105" s="232" t="s">
        <v>425</v>
      </c>
      <c r="J105" s="232">
        <v>1361</v>
      </c>
    </row>
    <row r="106" spans="2:10">
      <c r="B106" s="232">
        <v>98</v>
      </c>
      <c r="C106" s="232" t="s">
        <v>429</v>
      </c>
      <c r="D106" s="232" t="s">
        <v>457</v>
      </c>
      <c r="E106" s="251" t="s">
        <v>458</v>
      </c>
      <c r="F106" s="232">
        <v>1361</v>
      </c>
      <c r="G106" s="232"/>
      <c r="H106" s="232"/>
      <c r="I106" s="232" t="s">
        <v>425</v>
      </c>
      <c r="J106" s="232" t="s">
        <v>355</v>
      </c>
    </row>
    <row r="107" spans="2:10">
      <c r="B107" s="232">
        <v>99</v>
      </c>
      <c r="C107" s="232" t="s">
        <v>459</v>
      </c>
      <c r="D107" s="232" t="s">
        <v>457</v>
      </c>
      <c r="E107" s="251" t="s">
        <v>458</v>
      </c>
      <c r="F107" s="232">
        <v>1361</v>
      </c>
      <c r="G107" s="232"/>
      <c r="H107" s="232"/>
      <c r="I107" s="232" t="s">
        <v>425</v>
      </c>
      <c r="J107" s="232">
        <v>1361</v>
      </c>
    </row>
    <row r="108" spans="2:10">
      <c r="B108" s="232">
        <v>100</v>
      </c>
      <c r="C108" s="232" t="s">
        <v>402</v>
      </c>
      <c r="D108" s="232" t="s">
        <v>457</v>
      </c>
      <c r="E108" s="251" t="s">
        <v>458</v>
      </c>
      <c r="F108" s="232">
        <v>1361</v>
      </c>
      <c r="G108" s="232"/>
      <c r="H108" s="232"/>
      <c r="I108" s="232" t="s">
        <v>425</v>
      </c>
      <c r="J108" s="232">
        <v>1361</v>
      </c>
    </row>
    <row r="109" spans="2:10">
      <c r="B109" s="232">
        <v>101</v>
      </c>
      <c r="C109" s="232" t="s">
        <v>428</v>
      </c>
      <c r="D109" s="232" t="s">
        <v>457</v>
      </c>
      <c r="E109" s="251" t="s">
        <v>458</v>
      </c>
      <c r="F109" s="232">
        <v>1361</v>
      </c>
      <c r="G109" s="232"/>
      <c r="H109" s="232"/>
      <c r="I109" s="232" t="s">
        <v>425</v>
      </c>
      <c r="J109" s="232">
        <v>1361</v>
      </c>
    </row>
    <row r="110" spans="2:10">
      <c r="B110" s="232">
        <v>102</v>
      </c>
      <c r="C110" s="232" t="s">
        <v>441</v>
      </c>
      <c r="D110" s="232" t="s">
        <v>457</v>
      </c>
      <c r="E110" s="251" t="s">
        <v>458</v>
      </c>
      <c r="F110" s="232">
        <v>1361</v>
      </c>
      <c r="G110" s="232"/>
      <c r="H110" s="232"/>
      <c r="I110" s="232" t="s">
        <v>425</v>
      </c>
      <c r="J110" s="232">
        <v>1361</v>
      </c>
    </row>
    <row r="111" spans="2:10">
      <c r="B111" s="232">
        <v>103</v>
      </c>
      <c r="C111" s="232" t="s">
        <v>393</v>
      </c>
      <c r="D111" s="232" t="s">
        <v>457</v>
      </c>
      <c r="E111" s="251" t="s">
        <v>458</v>
      </c>
      <c r="F111" s="232">
        <v>1361</v>
      </c>
      <c r="G111" s="232"/>
      <c r="H111" s="232"/>
      <c r="I111" s="232" t="s">
        <v>425</v>
      </c>
      <c r="J111" s="232" t="s">
        <v>355</v>
      </c>
    </row>
    <row r="112" spans="2:10">
      <c r="B112" s="232">
        <v>104</v>
      </c>
      <c r="C112" s="232" t="s">
        <v>431</v>
      </c>
      <c r="D112" s="232" t="s">
        <v>460</v>
      </c>
      <c r="E112" s="251" t="s">
        <v>461</v>
      </c>
      <c r="F112" s="232">
        <v>1361</v>
      </c>
      <c r="G112" s="232"/>
      <c r="H112" s="232"/>
      <c r="I112" s="232" t="s">
        <v>425</v>
      </c>
      <c r="J112" s="232">
        <v>1361</v>
      </c>
    </row>
    <row r="113" spans="2:10">
      <c r="B113" s="232">
        <v>105</v>
      </c>
      <c r="C113" s="232" t="s">
        <v>432</v>
      </c>
      <c r="D113" s="232" t="s">
        <v>460</v>
      </c>
      <c r="E113" s="251" t="s">
        <v>461</v>
      </c>
      <c r="F113" s="232">
        <v>1361</v>
      </c>
      <c r="G113" s="232"/>
      <c r="H113" s="232"/>
      <c r="I113" s="232" t="s">
        <v>425</v>
      </c>
      <c r="J113" s="232">
        <v>1361</v>
      </c>
    </row>
    <row r="114" spans="2:10">
      <c r="B114" s="232">
        <v>106</v>
      </c>
      <c r="C114" s="232" t="s">
        <v>462</v>
      </c>
      <c r="D114" s="232" t="s">
        <v>460</v>
      </c>
      <c r="E114" s="251" t="s">
        <v>461</v>
      </c>
      <c r="F114" s="232">
        <v>1361</v>
      </c>
      <c r="G114" s="232"/>
      <c r="H114" s="232"/>
      <c r="I114" s="232" t="s">
        <v>425</v>
      </c>
      <c r="J114" s="232">
        <v>1361</v>
      </c>
    </row>
    <row r="115" spans="2:10">
      <c r="B115" s="232">
        <v>107</v>
      </c>
      <c r="C115" s="232" t="s">
        <v>463</v>
      </c>
      <c r="D115" s="232" t="s">
        <v>460</v>
      </c>
      <c r="E115" s="251" t="s">
        <v>461</v>
      </c>
      <c r="F115" s="232">
        <v>1361</v>
      </c>
      <c r="G115" s="232"/>
      <c r="H115" s="232"/>
      <c r="I115" s="232" t="s">
        <v>425</v>
      </c>
      <c r="J115" s="232">
        <v>1361</v>
      </c>
    </row>
    <row r="116" spans="2:10">
      <c r="B116" s="232">
        <v>108</v>
      </c>
      <c r="C116" s="232" t="s">
        <v>464</v>
      </c>
      <c r="D116" s="232" t="s">
        <v>460</v>
      </c>
      <c r="E116" s="251" t="s">
        <v>461</v>
      </c>
      <c r="F116" s="232">
        <v>1361</v>
      </c>
      <c r="G116" s="232"/>
      <c r="H116" s="232"/>
      <c r="I116" s="232" t="s">
        <v>425</v>
      </c>
      <c r="J116" s="232">
        <v>1361</v>
      </c>
    </row>
    <row r="117" spans="2:10">
      <c r="B117" s="232">
        <v>109</v>
      </c>
      <c r="C117" s="232" t="s">
        <v>406</v>
      </c>
      <c r="D117" s="232" t="s">
        <v>460</v>
      </c>
      <c r="E117" s="251" t="s">
        <v>461</v>
      </c>
      <c r="F117" s="232">
        <v>1361</v>
      </c>
      <c r="G117" s="232"/>
      <c r="H117" s="232"/>
      <c r="I117" s="232" t="s">
        <v>425</v>
      </c>
      <c r="J117" s="232">
        <v>1361</v>
      </c>
    </row>
    <row r="118" spans="2:10">
      <c r="B118" s="232">
        <v>110</v>
      </c>
      <c r="C118" s="232" t="s">
        <v>370</v>
      </c>
      <c r="D118" s="232" t="s">
        <v>465</v>
      </c>
      <c r="E118" s="251" t="s">
        <v>466</v>
      </c>
      <c r="F118" s="232">
        <v>1361</v>
      </c>
      <c r="G118" s="232"/>
      <c r="H118" s="232"/>
      <c r="I118" s="232" t="s">
        <v>425</v>
      </c>
      <c r="J118" s="232">
        <v>1361</v>
      </c>
    </row>
    <row r="119" spans="2:10">
      <c r="B119" s="232">
        <v>111</v>
      </c>
      <c r="C119" s="232" t="s">
        <v>366</v>
      </c>
      <c r="D119" s="232" t="s">
        <v>465</v>
      </c>
      <c r="E119" s="251" t="s">
        <v>466</v>
      </c>
      <c r="F119" s="232">
        <v>1361</v>
      </c>
      <c r="G119" s="232"/>
      <c r="H119" s="232"/>
      <c r="I119" s="232" t="s">
        <v>425</v>
      </c>
      <c r="J119" s="232">
        <v>1361</v>
      </c>
    </row>
    <row r="120" spans="2:10">
      <c r="B120" s="232">
        <v>112</v>
      </c>
      <c r="C120" s="232" t="s">
        <v>296</v>
      </c>
      <c r="D120" s="232" t="s">
        <v>465</v>
      </c>
      <c r="E120" s="251" t="s">
        <v>466</v>
      </c>
      <c r="F120" s="232">
        <v>1361</v>
      </c>
      <c r="G120" s="232"/>
      <c r="H120" s="232"/>
      <c r="I120" s="232" t="s">
        <v>425</v>
      </c>
      <c r="J120" s="232">
        <v>1361</v>
      </c>
    </row>
    <row r="121" spans="2:10">
      <c r="B121" s="232">
        <v>113</v>
      </c>
      <c r="C121" s="232" t="s">
        <v>378</v>
      </c>
      <c r="D121" s="232" t="s">
        <v>467</v>
      </c>
      <c r="E121" s="250" t="s">
        <v>468</v>
      </c>
      <c r="F121" s="232">
        <v>1405</v>
      </c>
      <c r="G121" s="232"/>
      <c r="H121" s="232"/>
      <c r="I121" s="232" t="s">
        <v>425</v>
      </c>
      <c r="J121" s="232">
        <v>1405</v>
      </c>
    </row>
    <row r="122" spans="2:10">
      <c r="B122" s="232">
        <v>114</v>
      </c>
      <c r="C122" s="232" t="s">
        <v>285</v>
      </c>
      <c r="D122" s="232" t="s">
        <v>469</v>
      </c>
      <c r="E122" s="250" t="s">
        <v>468</v>
      </c>
      <c r="F122" s="232">
        <v>1405</v>
      </c>
      <c r="G122" s="232"/>
      <c r="H122" s="232"/>
      <c r="I122" s="232" t="s">
        <v>425</v>
      </c>
      <c r="J122" s="232">
        <v>1405</v>
      </c>
    </row>
    <row r="123" spans="2:10">
      <c r="B123" s="232">
        <v>115</v>
      </c>
      <c r="C123" s="232" t="s">
        <v>293</v>
      </c>
      <c r="D123" s="232" t="s">
        <v>470</v>
      </c>
      <c r="E123" s="250" t="s">
        <v>471</v>
      </c>
      <c r="F123" s="232">
        <v>1135</v>
      </c>
      <c r="G123" s="232"/>
      <c r="H123" s="232"/>
      <c r="I123" s="232" t="s">
        <v>425</v>
      </c>
      <c r="J123" s="232">
        <v>1135</v>
      </c>
    </row>
    <row r="124" spans="2:10">
      <c r="B124" s="232">
        <v>116</v>
      </c>
      <c r="C124" s="232" t="s">
        <v>293</v>
      </c>
      <c r="D124" s="232" t="s">
        <v>472</v>
      </c>
      <c r="E124" s="250" t="s">
        <v>473</v>
      </c>
      <c r="F124" s="232">
        <v>1420</v>
      </c>
      <c r="G124" s="232"/>
      <c r="H124" s="232"/>
      <c r="I124" s="232" t="s">
        <v>425</v>
      </c>
      <c r="J124" s="232">
        <v>1420</v>
      </c>
    </row>
    <row r="125" spans="2:10">
      <c r="B125" s="232">
        <v>117</v>
      </c>
      <c r="C125" s="232"/>
      <c r="D125" s="232"/>
      <c r="E125" s="250"/>
      <c r="F125" s="232"/>
      <c r="G125" s="232"/>
      <c r="H125" s="232"/>
      <c r="I125" s="232"/>
      <c r="J125" s="232"/>
    </row>
    <row r="126" spans="2:10">
      <c r="B126" s="232">
        <v>118</v>
      </c>
      <c r="C126" s="232"/>
      <c r="D126" s="232"/>
      <c r="E126" s="250"/>
      <c r="F126" s="232"/>
      <c r="G126" s="232"/>
      <c r="H126" s="232"/>
      <c r="I126" s="232"/>
      <c r="J126" s="232"/>
    </row>
    <row r="127" spans="2:10">
      <c r="B127" s="232">
        <v>119</v>
      </c>
      <c r="C127" s="232"/>
      <c r="D127" s="232"/>
      <c r="E127" s="250"/>
      <c r="F127" s="232"/>
      <c r="G127" s="232"/>
      <c r="H127" s="232"/>
      <c r="I127" s="232"/>
      <c r="J127" s="232"/>
    </row>
    <row r="128" spans="2:10">
      <c r="B128" s="232">
        <v>120</v>
      </c>
      <c r="C128" s="232"/>
      <c r="D128" s="232"/>
      <c r="E128" s="251"/>
      <c r="F128" s="232"/>
      <c r="G128" s="232"/>
      <c r="H128" s="232"/>
      <c r="I128" s="232"/>
      <c r="J128" s="232"/>
    </row>
    <row r="129" spans="2:10">
      <c r="B129" s="223" t="s">
        <v>474</v>
      </c>
      <c r="C129" s="223"/>
      <c r="D129" s="223"/>
      <c r="E129" s="260"/>
      <c r="F129" s="224">
        <f>SUM(F9:F128)</f>
        <v>571776</v>
      </c>
      <c r="G129" s="224">
        <f>SUM(G9:G128)</f>
        <v>90090</v>
      </c>
      <c r="H129" s="224">
        <f>SUM(H9:H128)</f>
        <v>0</v>
      </c>
      <c r="I129" s="224">
        <v>0</v>
      </c>
      <c r="J129" s="224">
        <f>SUM(J9:J128)</f>
        <v>275341</v>
      </c>
    </row>
    <row r="130" spans="2:10">
      <c r="B130" s="223" t="s">
        <v>475</v>
      </c>
      <c r="C130" s="223"/>
      <c r="D130" s="223"/>
      <c r="E130" s="260"/>
      <c r="F130" s="224"/>
      <c r="G130" s="224"/>
      <c r="H130" s="224"/>
      <c r="I130" s="224"/>
      <c r="J130" s="224"/>
    </row>
    <row r="131" spans="2:10">
      <c r="B131" s="261"/>
      <c r="C131" s="261"/>
      <c r="D131" s="261"/>
      <c r="E131" s="262"/>
      <c r="F131" s="261"/>
      <c r="G131" s="261"/>
      <c r="H131" s="261"/>
      <c r="I131" s="261"/>
      <c r="J131" s="261"/>
    </row>
    <row r="132" spans="3:7">
      <c r="C132" s="190" t="s">
        <v>476</v>
      </c>
      <c r="D132" s="190" t="s">
        <v>477</v>
      </c>
      <c r="F132" s="190" t="s">
        <v>478</v>
      </c>
      <c r="G132" s="190"/>
    </row>
    <row r="133" spans="9:9">
      <c r="I133" s="190"/>
    </row>
    <row r="134" spans="6:8">
      <c r="F134" s="190"/>
      <c r="G134" s="190"/>
      <c r="H134" s="243"/>
    </row>
  </sheetData>
  <mergeCells count="8">
    <mergeCell ref="B3:J3"/>
    <mergeCell ref="F5:G5"/>
    <mergeCell ref="B129:E129"/>
    <mergeCell ref="B130:E130"/>
    <mergeCell ref="F130:J130"/>
    <mergeCell ref="J42:J44"/>
    <mergeCell ref="J46:J48"/>
    <mergeCell ref="J52:J5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E5" workbookViewId="0">
      <selection activeCell="P20" sqref="P20"/>
    </sheetView>
  </sheetViews>
  <sheetFormatPr defaultColWidth="8.66371681415929" defaultRowHeight="12.75"/>
  <cols>
    <col min="1" max="1" width="8.66371681415929" style="178"/>
    <col min="2" max="2" width="3.50442477876106" style="178" customWidth="1"/>
    <col min="3" max="3" width="13.6637168141593" style="178" customWidth="1"/>
    <col min="4" max="4" width="7.83185840707965" style="178" customWidth="1"/>
    <col min="5" max="5" width="35.8318584070796" style="178" customWidth="1"/>
    <col min="6" max="6" width="8.16814159292035" style="178" customWidth="1"/>
    <col min="7" max="8" width="9.50442477876106" style="178" customWidth="1"/>
    <col min="9" max="12" width="8.50442477876106" style="178" customWidth="1"/>
    <col min="13" max="13" width="9" style="178" customWidth="1"/>
    <col min="14" max="14" width="14.1681415929204" style="178" customWidth="1"/>
    <col min="15" max="15" width="7.16814159292035" style="178" customWidth="1"/>
    <col min="16" max="16" width="37.1681415929204" style="178" customWidth="1"/>
    <col min="17" max="17" width="6.16814159292035" style="178" customWidth="1"/>
    <col min="18" max="18" width="6.50442477876106" style="178" customWidth="1"/>
    <col min="19" max="19" width="7.83185840707965" style="178" customWidth="1"/>
    <col min="20" max="16384" width="8.66371681415929" style="178"/>
  </cols>
  <sheetData>
    <row r="1" ht="13.85" spans="1:19">
      <c r="A1" s="179"/>
      <c r="B1" s="179"/>
      <c r="C1" s="179"/>
      <c r="D1" s="179"/>
      <c r="E1" s="180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ht="13.85" spans="1:19">
      <c r="A2" s="179"/>
      <c r="B2" s="179"/>
      <c r="C2" s="179"/>
      <c r="D2" s="179"/>
      <c r="E2" s="180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ht="17.6" spans="1:19">
      <c r="A3" s="179"/>
      <c r="B3" s="181" t="s">
        <v>479</v>
      </c>
      <c r="C3" s="181"/>
      <c r="D3" s="181"/>
      <c r="E3" s="182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ht="13.85" spans="1:19">
      <c r="A4" s="179"/>
      <c r="B4" s="183"/>
      <c r="C4" s="184"/>
      <c r="D4" s="184"/>
      <c r="E4" s="185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>
      <c r="A5" s="186"/>
      <c r="B5" s="187"/>
      <c r="C5" s="186"/>
      <c r="D5" s="188" t="s">
        <v>233</v>
      </c>
      <c r="E5" s="189" t="s">
        <v>234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</row>
    <row r="6" spans="1:19">
      <c r="A6" s="186"/>
      <c r="B6" s="191"/>
      <c r="C6" s="192"/>
      <c r="D6" s="193"/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</row>
    <row r="7" spans="1:19">
      <c r="A7" s="186"/>
      <c r="B7" s="196"/>
      <c r="C7" s="186"/>
      <c r="D7" s="196"/>
      <c r="E7" s="19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</row>
    <row r="8" spans="1:19">
      <c r="A8" s="186"/>
      <c r="B8" s="198" t="s">
        <v>480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 t="s">
        <v>481</v>
      </c>
      <c r="O8" s="198"/>
      <c r="P8" s="198"/>
      <c r="Q8" s="198"/>
      <c r="R8" s="198"/>
      <c r="S8" s="198"/>
    </row>
    <row r="9" ht="22.5" spans="1:19">
      <c r="A9" s="199"/>
      <c r="B9" s="200" t="s">
        <v>1</v>
      </c>
      <c r="C9" s="201" t="s">
        <v>236</v>
      </c>
      <c r="D9" s="201" t="s">
        <v>237</v>
      </c>
      <c r="E9" s="202" t="s">
        <v>238</v>
      </c>
      <c r="F9" s="203" t="s">
        <v>482</v>
      </c>
      <c r="G9" s="203" t="s">
        <v>483</v>
      </c>
      <c r="H9" s="204" t="s">
        <v>484</v>
      </c>
      <c r="I9" s="204" t="s">
        <v>485</v>
      </c>
      <c r="J9" s="204" t="s">
        <v>486</v>
      </c>
      <c r="K9" s="201" t="s">
        <v>487</v>
      </c>
      <c r="L9" s="201" t="s">
        <v>488</v>
      </c>
      <c r="M9" s="201" t="s">
        <v>489</v>
      </c>
      <c r="N9" s="225" t="s">
        <v>236</v>
      </c>
      <c r="O9" s="225" t="s">
        <v>237</v>
      </c>
      <c r="P9" s="226" t="s">
        <v>238</v>
      </c>
      <c r="Q9" s="236" t="s">
        <v>490</v>
      </c>
      <c r="R9" s="236" t="s">
        <v>483</v>
      </c>
      <c r="S9" s="237" t="s">
        <v>484</v>
      </c>
    </row>
    <row r="10" s="176" customFormat="1" ht="22.5" spans="1:19">
      <c r="A10" s="205"/>
      <c r="B10" s="206">
        <v>1</v>
      </c>
      <c r="C10" s="207" t="s">
        <v>406</v>
      </c>
      <c r="D10" s="207" t="s">
        <v>403</v>
      </c>
      <c r="E10" s="208" t="s">
        <v>491</v>
      </c>
      <c r="F10" s="209">
        <v>4983</v>
      </c>
      <c r="G10" s="209">
        <f t="shared" ref="G10:G19" si="0">H10-F10</f>
        <v>21018</v>
      </c>
      <c r="H10" s="209">
        <f>7001+19000</f>
        <v>26001</v>
      </c>
      <c r="I10" s="209">
        <v>17594</v>
      </c>
      <c r="J10" s="209">
        <f>H10-I10</f>
        <v>8407</v>
      </c>
      <c r="K10" s="209">
        <v>3260</v>
      </c>
      <c r="L10" s="209">
        <f>F10-K10</f>
        <v>1723</v>
      </c>
      <c r="M10" s="209">
        <v>5147</v>
      </c>
      <c r="N10" s="227" t="s">
        <v>266</v>
      </c>
      <c r="O10" s="227" t="s">
        <v>267</v>
      </c>
      <c r="P10" s="228" t="s">
        <v>268</v>
      </c>
      <c r="Q10" s="227">
        <v>2572</v>
      </c>
      <c r="R10" s="227">
        <v>3026</v>
      </c>
      <c r="S10" s="227">
        <f t="shared" ref="S10:S19" si="1">Q10+R10</f>
        <v>5598</v>
      </c>
    </row>
    <row r="11" s="176" customFormat="1" ht="13.85" spans="1:19">
      <c r="A11" s="205"/>
      <c r="B11" s="206">
        <v>2</v>
      </c>
      <c r="C11" s="210" t="s">
        <v>270</v>
      </c>
      <c r="D11" s="210" t="s">
        <v>414</v>
      </c>
      <c r="E11" s="211" t="s">
        <v>415</v>
      </c>
      <c r="F11" s="212">
        <v>4983</v>
      </c>
      <c r="G11" s="212">
        <v>20369</v>
      </c>
      <c r="H11" s="210">
        <v>25352</v>
      </c>
      <c r="I11" s="210">
        <v>16694</v>
      </c>
      <c r="J11" s="210">
        <f>(H11+H12)-I11</f>
        <v>8658</v>
      </c>
      <c r="K11" s="210">
        <v>4360</v>
      </c>
      <c r="L11" s="212">
        <f>F11-K11</f>
        <v>623</v>
      </c>
      <c r="M11" s="210">
        <f>J11-K11</f>
        <v>4298</v>
      </c>
      <c r="N11" s="229" t="s">
        <v>270</v>
      </c>
      <c r="O11" s="227" t="s">
        <v>271</v>
      </c>
      <c r="P11" s="228" t="s">
        <v>272</v>
      </c>
      <c r="Q11" s="227">
        <v>2812</v>
      </c>
      <c r="R11" s="227">
        <v>2716</v>
      </c>
      <c r="S11" s="229">
        <v>6804</v>
      </c>
    </row>
    <row r="12" s="176" customFormat="1" ht="13.85" spans="1:19">
      <c r="A12" s="205"/>
      <c r="B12" s="213"/>
      <c r="C12" s="214"/>
      <c r="D12" s="214"/>
      <c r="E12" s="215"/>
      <c r="F12" s="216"/>
      <c r="G12" s="216"/>
      <c r="H12" s="214"/>
      <c r="I12" s="214"/>
      <c r="J12" s="214"/>
      <c r="K12" s="214"/>
      <c r="L12" s="216"/>
      <c r="M12" s="214"/>
      <c r="N12" s="230"/>
      <c r="O12" s="227" t="s">
        <v>274</v>
      </c>
      <c r="P12" s="228" t="s">
        <v>275</v>
      </c>
      <c r="Q12" s="227">
        <v>0</v>
      </c>
      <c r="R12" s="227">
        <v>880</v>
      </c>
      <c r="S12" s="230"/>
    </row>
    <row r="13" ht="22.5" spans="1:19">
      <c r="A13" s="177"/>
      <c r="B13" s="206">
        <v>3</v>
      </c>
      <c r="C13" s="207" t="s">
        <v>277</v>
      </c>
      <c r="D13" s="207" t="s">
        <v>403</v>
      </c>
      <c r="E13" s="208" t="s">
        <v>491</v>
      </c>
      <c r="F13" s="212">
        <v>4983</v>
      </c>
      <c r="G13" s="212">
        <f t="shared" si="0"/>
        <v>17297</v>
      </c>
      <c r="H13" s="212">
        <f>4983+17297</f>
        <v>22280</v>
      </c>
      <c r="I13" s="212">
        <v>15594</v>
      </c>
      <c r="J13" s="212">
        <f t="shared" ref="J13:J19" si="2">H13-I13</f>
        <v>6686</v>
      </c>
      <c r="K13" s="212">
        <v>3260</v>
      </c>
      <c r="L13" s="209">
        <f t="shared" ref="L13:L19" si="3">F13-K13</f>
        <v>1723</v>
      </c>
      <c r="M13" s="212">
        <v>3426</v>
      </c>
      <c r="N13" s="227" t="s">
        <v>277</v>
      </c>
      <c r="O13" s="227" t="s">
        <v>278</v>
      </c>
      <c r="P13" s="228" t="s">
        <v>492</v>
      </c>
      <c r="Q13" s="227">
        <v>2412</v>
      </c>
      <c r="R13" s="227">
        <v>5186</v>
      </c>
      <c r="S13" s="227">
        <f t="shared" si="1"/>
        <v>7598</v>
      </c>
    </row>
    <row r="14" ht="22.5" spans="1:19">
      <c r="A14" s="177"/>
      <c r="B14" s="206">
        <v>4</v>
      </c>
      <c r="C14" s="207" t="s">
        <v>281</v>
      </c>
      <c r="D14" s="217" t="s">
        <v>411</v>
      </c>
      <c r="E14" s="218" t="s">
        <v>412</v>
      </c>
      <c r="F14" s="207">
        <v>3681</v>
      </c>
      <c r="G14" s="209">
        <v>0</v>
      </c>
      <c r="H14" s="207">
        <f>F14</f>
        <v>3681</v>
      </c>
      <c r="I14" s="207">
        <v>0</v>
      </c>
      <c r="J14" s="207">
        <f t="shared" si="2"/>
        <v>3681</v>
      </c>
      <c r="K14" s="207">
        <v>3681</v>
      </c>
      <c r="L14" s="209">
        <f t="shared" si="3"/>
        <v>0</v>
      </c>
      <c r="M14" s="207">
        <v>0</v>
      </c>
      <c r="N14" s="227" t="s">
        <v>281</v>
      </c>
      <c r="O14" s="227" t="s">
        <v>282</v>
      </c>
      <c r="P14" s="228" t="s">
        <v>493</v>
      </c>
      <c r="Q14" s="227">
        <v>2412</v>
      </c>
      <c r="R14" s="227">
        <v>5186</v>
      </c>
      <c r="S14" s="227">
        <f t="shared" si="1"/>
        <v>7598</v>
      </c>
    </row>
    <row r="15" ht="22.5" spans="1:19">
      <c r="A15" s="177"/>
      <c r="B15" s="206">
        <v>5</v>
      </c>
      <c r="C15" s="207" t="s">
        <v>285</v>
      </c>
      <c r="D15" s="207" t="s">
        <v>417</v>
      </c>
      <c r="E15" s="219" t="s">
        <v>418</v>
      </c>
      <c r="F15" s="207">
        <v>3681</v>
      </c>
      <c r="G15" s="209">
        <v>0</v>
      </c>
      <c r="H15" s="207">
        <f>F15</f>
        <v>3681</v>
      </c>
      <c r="I15" s="207">
        <v>0</v>
      </c>
      <c r="J15" s="207">
        <f t="shared" si="2"/>
        <v>3681</v>
      </c>
      <c r="K15" s="207">
        <v>3681</v>
      </c>
      <c r="L15" s="209">
        <f t="shared" si="3"/>
        <v>0</v>
      </c>
      <c r="M15" s="209">
        <v>0</v>
      </c>
      <c r="N15" s="227" t="s">
        <v>285</v>
      </c>
      <c r="O15" s="227" t="s">
        <v>282</v>
      </c>
      <c r="P15" s="228" t="s">
        <v>493</v>
      </c>
      <c r="Q15" s="227">
        <v>2412</v>
      </c>
      <c r="R15" s="227">
        <v>5186</v>
      </c>
      <c r="S15" s="227">
        <f t="shared" si="1"/>
        <v>7598</v>
      </c>
    </row>
    <row r="16" ht="22.5" spans="1:19">
      <c r="A16" s="177"/>
      <c r="B16" s="206">
        <v>6</v>
      </c>
      <c r="C16" s="207" t="s">
        <v>287</v>
      </c>
      <c r="D16" s="207" t="s">
        <v>397</v>
      </c>
      <c r="E16" s="208" t="s">
        <v>398</v>
      </c>
      <c r="F16" s="209">
        <v>4891</v>
      </c>
      <c r="G16" s="209">
        <f t="shared" si="0"/>
        <v>16797</v>
      </c>
      <c r="H16" s="207">
        <v>21688</v>
      </c>
      <c r="I16" s="207">
        <v>15594</v>
      </c>
      <c r="J16" s="207">
        <f t="shared" si="2"/>
        <v>6094</v>
      </c>
      <c r="K16" s="207">
        <v>3260</v>
      </c>
      <c r="L16" s="209">
        <f t="shared" si="3"/>
        <v>1631</v>
      </c>
      <c r="M16" s="207">
        <v>2834</v>
      </c>
      <c r="N16" s="227" t="s">
        <v>287</v>
      </c>
      <c r="O16" s="227" t="s">
        <v>288</v>
      </c>
      <c r="P16" s="228" t="s">
        <v>492</v>
      </c>
      <c r="Q16" s="227">
        <v>2412</v>
      </c>
      <c r="R16" s="227">
        <v>5186</v>
      </c>
      <c r="S16" s="227">
        <f t="shared" si="1"/>
        <v>7598</v>
      </c>
    </row>
    <row r="17" ht="22.5" spans="1:19">
      <c r="A17" s="177"/>
      <c r="B17" s="206">
        <v>7</v>
      </c>
      <c r="C17" s="207" t="s">
        <v>290</v>
      </c>
      <c r="D17" s="207" t="s">
        <v>397</v>
      </c>
      <c r="E17" s="208" t="s">
        <v>398</v>
      </c>
      <c r="F17" s="209">
        <v>4891</v>
      </c>
      <c r="G17" s="209">
        <f t="shared" si="0"/>
        <v>16777</v>
      </c>
      <c r="H17" s="207">
        <f>4891+16777</f>
        <v>21668</v>
      </c>
      <c r="I17" s="207">
        <v>15594</v>
      </c>
      <c r="J17" s="207">
        <f t="shared" si="2"/>
        <v>6074</v>
      </c>
      <c r="K17" s="207">
        <v>3260</v>
      </c>
      <c r="L17" s="209">
        <f t="shared" si="3"/>
        <v>1631</v>
      </c>
      <c r="M17" s="207">
        <v>2814</v>
      </c>
      <c r="N17" s="227" t="s">
        <v>290</v>
      </c>
      <c r="O17" s="227" t="s">
        <v>291</v>
      </c>
      <c r="P17" s="228" t="s">
        <v>279</v>
      </c>
      <c r="Q17" s="227">
        <v>2412</v>
      </c>
      <c r="R17" s="227">
        <v>5186</v>
      </c>
      <c r="S17" s="227">
        <f t="shared" si="1"/>
        <v>7598</v>
      </c>
    </row>
    <row r="18" ht="22.5" spans="1:19">
      <c r="A18" s="177"/>
      <c r="B18" s="206">
        <v>8</v>
      </c>
      <c r="C18" s="207" t="s">
        <v>293</v>
      </c>
      <c r="D18" s="207" t="s">
        <v>420</v>
      </c>
      <c r="E18" s="208" t="s">
        <v>421</v>
      </c>
      <c r="F18" s="207">
        <v>4895</v>
      </c>
      <c r="G18" s="209">
        <f t="shared" si="0"/>
        <v>0</v>
      </c>
      <c r="H18" s="207">
        <v>4895</v>
      </c>
      <c r="I18" s="207">
        <v>3260</v>
      </c>
      <c r="J18" s="207">
        <f t="shared" si="2"/>
        <v>1635</v>
      </c>
      <c r="K18" s="207">
        <v>1635</v>
      </c>
      <c r="L18" s="209">
        <f t="shared" si="3"/>
        <v>3260</v>
      </c>
      <c r="M18" s="207">
        <v>0</v>
      </c>
      <c r="N18" s="227" t="s">
        <v>293</v>
      </c>
      <c r="O18" s="227" t="s">
        <v>294</v>
      </c>
      <c r="P18" s="228" t="s">
        <v>272</v>
      </c>
      <c r="Q18" s="227">
        <v>2832</v>
      </c>
      <c r="R18" s="227">
        <v>2696</v>
      </c>
      <c r="S18" s="227">
        <f t="shared" si="1"/>
        <v>5528</v>
      </c>
    </row>
    <row r="19" ht="22.5" spans="1:19">
      <c r="A19" s="177"/>
      <c r="B19" s="206">
        <v>9</v>
      </c>
      <c r="C19" s="207" t="s">
        <v>296</v>
      </c>
      <c r="D19" s="207" t="s">
        <v>408</v>
      </c>
      <c r="E19" s="208" t="s">
        <v>409</v>
      </c>
      <c r="F19" s="209">
        <v>4983</v>
      </c>
      <c r="G19" s="209">
        <f t="shared" si="0"/>
        <v>0</v>
      </c>
      <c r="H19" s="209">
        <v>4983</v>
      </c>
      <c r="I19" s="207">
        <v>3260</v>
      </c>
      <c r="J19" s="207">
        <f t="shared" si="2"/>
        <v>1723</v>
      </c>
      <c r="K19" s="207">
        <v>1723</v>
      </c>
      <c r="L19" s="209">
        <f t="shared" si="3"/>
        <v>3260</v>
      </c>
      <c r="M19" s="207">
        <v>0</v>
      </c>
      <c r="N19" s="227" t="s">
        <v>296</v>
      </c>
      <c r="O19" s="227" t="s">
        <v>297</v>
      </c>
      <c r="P19" s="231" t="s">
        <v>298</v>
      </c>
      <c r="Q19" s="227">
        <v>5122</v>
      </c>
      <c r="R19" s="227">
        <v>4604</v>
      </c>
      <c r="S19" s="227">
        <f t="shared" si="1"/>
        <v>9726</v>
      </c>
    </row>
    <row r="20" s="177" customFormat="1" spans="2:19">
      <c r="B20" s="206"/>
      <c r="C20" s="220"/>
      <c r="D20" s="220"/>
      <c r="E20" s="221"/>
      <c r="F20" s="220"/>
      <c r="G20" s="222"/>
      <c r="H20" s="220"/>
      <c r="I20" s="220"/>
      <c r="J20" s="220"/>
      <c r="K20" s="220"/>
      <c r="L20" s="220"/>
      <c r="M20" s="220"/>
      <c r="N20" s="232"/>
      <c r="O20" s="220"/>
      <c r="P20" s="233"/>
      <c r="Q20" s="220"/>
      <c r="R20" s="220"/>
      <c r="S20" s="220"/>
    </row>
    <row r="21" spans="1:19">
      <c r="A21" s="177"/>
      <c r="B21" s="223" t="s">
        <v>29</v>
      </c>
      <c r="C21" s="223"/>
      <c r="D21" s="223"/>
      <c r="E21" s="223"/>
      <c r="F21" s="224">
        <f t="shared" ref="F21:K21" si="4">SUM(F10:F20)</f>
        <v>41971</v>
      </c>
      <c r="G21" s="224">
        <f t="shared" si="4"/>
        <v>92258</v>
      </c>
      <c r="H21" s="224">
        <f t="shared" si="4"/>
        <v>134229</v>
      </c>
      <c r="I21" s="224">
        <f t="shared" si="4"/>
        <v>87590</v>
      </c>
      <c r="J21" s="224">
        <f t="shared" si="4"/>
        <v>46639</v>
      </c>
      <c r="K21" s="224">
        <f t="shared" si="4"/>
        <v>28120</v>
      </c>
      <c r="L21" s="224"/>
      <c r="M21" s="224">
        <v>6622</v>
      </c>
      <c r="N21" s="234" t="s">
        <v>29</v>
      </c>
      <c r="O21" s="235"/>
      <c r="P21" s="235"/>
      <c r="Q21" s="238">
        <f t="shared" ref="Q21:S21" si="5">SUM(Q10:Q20)</f>
        <v>25398</v>
      </c>
      <c r="R21" s="238">
        <f t="shared" si="5"/>
        <v>39852</v>
      </c>
      <c r="S21" s="238">
        <f t="shared" si="5"/>
        <v>65646</v>
      </c>
    </row>
    <row r="22" ht="13.85" spans="1:19">
      <c r="A22" s="179"/>
      <c r="B22" s="179"/>
      <c r="C22" s="188" t="s">
        <v>476</v>
      </c>
      <c r="D22" s="197" t="s">
        <v>477</v>
      </c>
      <c r="E22" s="180"/>
      <c r="F22" s="188" t="s">
        <v>478</v>
      </c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</row>
    <row r="23" ht="13.85" spans="1:19">
      <c r="A23" s="179"/>
      <c r="B23" s="179"/>
      <c r="C23" s="179"/>
      <c r="D23" s="179"/>
      <c r="E23" s="180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</row>
  </sheetData>
  <mergeCells count="20">
    <mergeCell ref="B3:S3"/>
    <mergeCell ref="F5:G5"/>
    <mergeCell ref="B8:M8"/>
    <mergeCell ref="N8:S8"/>
    <mergeCell ref="B21:E21"/>
    <mergeCell ref="N21:P2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S11:S12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80" zoomScaleNormal="80" workbookViewId="0">
      <selection activeCell="A1" sqref="A1:C1"/>
    </sheetView>
  </sheetViews>
  <sheetFormatPr defaultColWidth="9" defaultRowHeight="12.75" outlineLevelCol="2"/>
  <cols>
    <col min="1" max="1" width="10" style="169"/>
    <col min="2" max="2" width="22.1681415929204" style="169" customWidth="1"/>
    <col min="3" max="3" width="11.1681415929204" style="170" customWidth="1"/>
  </cols>
  <sheetData>
    <row r="1" ht="63" customHeight="1" spans="1:3">
      <c r="A1" s="171" t="s">
        <v>494</v>
      </c>
      <c r="B1" s="171"/>
      <c r="C1" s="171"/>
    </row>
    <row r="2" spans="1:3">
      <c r="A2" s="172" t="s">
        <v>495</v>
      </c>
      <c r="B2" s="172" t="s">
        <v>496</v>
      </c>
      <c r="C2" s="173" t="s">
        <v>7</v>
      </c>
    </row>
    <row r="3" spans="1:3">
      <c r="A3" s="174">
        <v>34.7</v>
      </c>
      <c r="B3" s="175" t="s">
        <v>497</v>
      </c>
      <c r="C3" s="173" t="s">
        <v>498</v>
      </c>
    </row>
    <row r="4" spans="1:3">
      <c r="A4" s="174">
        <v>23.5</v>
      </c>
      <c r="B4" s="175" t="s">
        <v>499</v>
      </c>
      <c r="C4" s="173"/>
    </row>
    <row r="5" spans="1:3">
      <c r="A5" s="174">
        <v>20.8</v>
      </c>
      <c r="B5" s="175" t="s">
        <v>500</v>
      </c>
      <c r="C5" s="173"/>
    </row>
    <row r="6" spans="1:3">
      <c r="A6" s="174">
        <v>43.52</v>
      </c>
      <c r="B6" s="175" t="s">
        <v>501</v>
      </c>
      <c r="C6" s="173"/>
    </row>
    <row r="7" spans="1:3">
      <c r="A7" s="174">
        <v>37.91</v>
      </c>
      <c r="B7" s="175" t="s">
        <v>502</v>
      </c>
      <c r="C7" s="173"/>
    </row>
    <row r="8" spans="1:3">
      <c r="A8" s="174">
        <v>70.21</v>
      </c>
      <c r="B8" s="175" t="s">
        <v>503</v>
      </c>
      <c r="C8" s="173"/>
    </row>
    <row r="9" spans="1:3">
      <c r="A9" s="174">
        <v>99.6</v>
      </c>
      <c r="B9" s="175" t="s">
        <v>504</v>
      </c>
      <c r="C9" s="173"/>
    </row>
    <row r="10" spans="1:3">
      <c r="A10" s="174">
        <v>199.76</v>
      </c>
      <c r="B10" s="175" t="s">
        <v>505</v>
      </c>
      <c r="C10" s="173"/>
    </row>
    <row r="11" spans="1:3">
      <c r="A11" s="174">
        <v>17.91</v>
      </c>
      <c r="B11" s="175" t="s">
        <v>502</v>
      </c>
      <c r="C11" s="173"/>
    </row>
    <row r="12" spans="1:3">
      <c r="A12" s="174">
        <v>13.07</v>
      </c>
      <c r="B12" s="175" t="s">
        <v>499</v>
      </c>
      <c r="C12" s="173"/>
    </row>
    <row r="13" spans="1:3">
      <c r="A13" s="174">
        <v>39.8</v>
      </c>
      <c r="B13" s="175" t="s">
        <v>502</v>
      </c>
      <c r="C13" s="173"/>
    </row>
    <row r="14" spans="1:3">
      <c r="A14" s="174">
        <v>84.69</v>
      </c>
      <c r="B14" s="175" t="s">
        <v>506</v>
      </c>
      <c r="C14" s="173"/>
    </row>
    <row r="15" spans="1:3">
      <c r="A15" s="174">
        <v>74.1</v>
      </c>
      <c r="B15" s="175" t="s">
        <v>507</v>
      </c>
      <c r="C15" s="173"/>
    </row>
    <row r="16" spans="1:3">
      <c r="A16" s="174">
        <v>10.4</v>
      </c>
      <c r="B16" s="175" t="s">
        <v>500</v>
      </c>
      <c r="C16" s="173"/>
    </row>
    <row r="17" spans="1:3">
      <c r="A17" s="174">
        <v>49.6</v>
      </c>
      <c r="B17" s="175" t="s">
        <v>504</v>
      </c>
      <c r="C17" s="173"/>
    </row>
    <row r="18" spans="1:3">
      <c r="A18" s="174">
        <v>43.52</v>
      </c>
      <c r="B18" s="175" t="s">
        <v>501</v>
      </c>
      <c r="C18" s="173"/>
    </row>
    <row r="19" spans="1:3">
      <c r="A19" s="174">
        <v>17.85</v>
      </c>
      <c r="B19" s="175" t="s">
        <v>497</v>
      </c>
      <c r="C19" s="173"/>
    </row>
    <row r="20" spans="1:3">
      <c r="A20" s="174">
        <v>16</v>
      </c>
      <c r="B20" s="175" t="s">
        <v>508</v>
      </c>
      <c r="C20" s="173"/>
    </row>
    <row r="21" spans="1:3">
      <c r="A21" s="174">
        <v>131.08</v>
      </c>
      <c r="B21" s="175" t="s">
        <v>509</v>
      </c>
      <c r="C21" s="173"/>
    </row>
    <row r="22" spans="1:3">
      <c r="A22" s="174">
        <v>432.45</v>
      </c>
      <c r="B22" s="175" t="s">
        <v>510</v>
      </c>
      <c r="C22" s="173"/>
    </row>
    <row r="23" spans="1:3">
      <c r="A23" s="174">
        <v>66.47</v>
      </c>
      <c r="B23" s="175" t="s">
        <v>511</v>
      </c>
      <c r="C23" s="173" t="s">
        <v>512</v>
      </c>
    </row>
    <row r="24" spans="1:3">
      <c r="A24" s="174">
        <v>11.07</v>
      </c>
      <c r="B24" s="175" t="s">
        <v>511</v>
      </c>
      <c r="C24" s="173"/>
    </row>
    <row r="25" spans="1:3">
      <c r="A25" s="174">
        <v>170.3</v>
      </c>
      <c r="B25" s="175" t="s">
        <v>511</v>
      </c>
      <c r="C25" s="173"/>
    </row>
    <row r="26" spans="1:3">
      <c r="A26" s="174">
        <v>35.05</v>
      </c>
      <c r="B26" s="175" t="s">
        <v>513</v>
      </c>
      <c r="C26" s="173"/>
    </row>
    <row r="27" spans="1:3">
      <c r="A27" s="174">
        <v>28.8</v>
      </c>
      <c r="B27" s="175" t="s">
        <v>514</v>
      </c>
      <c r="C27" s="173"/>
    </row>
    <row r="28" spans="1:3">
      <c r="A28" s="174">
        <v>21.4</v>
      </c>
      <c r="B28" s="175" t="s">
        <v>511</v>
      </c>
      <c r="C28" s="173"/>
    </row>
    <row r="29" spans="1:3">
      <c r="A29" s="174">
        <v>85</v>
      </c>
      <c r="B29" s="175" t="s">
        <v>511</v>
      </c>
      <c r="C29" s="173"/>
    </row>
    <row r="30" spans="1:3">
      <c r="A30" s="174">
        <v>475</v>
      </c>
      <c r="B30" s="175" t="s">
        <v>511</v>
      </c>
      <c r="C30" s="173"/>
    </row>
    <row r="31" spans="1:3">
      <c r="A31" s="174">
        <v>237.46</v>
      </c>
      <c r="B31" s="175" t="s">
        <v>511</v>
      </c>
      <c r="C31" s="173"/>
    </row>
    <row r="32" spans="1:3">
      <c r="A32" s="174">
        <v>79.9</v>
      </c>
      <c r="B32" s="175" t="s">
        <v>511</v>
      </c>
      <c r="C32" s="173"/>
    </row>
    <row r="33" spans="1:3">
      <c r="A33" s="174">
        <v>1267.38</v>
      </c>
      <c r="B33" s="175" t="s">
        <v>515</v>
      </c>
      <c r="C33" s="173" t="s">
        <v>515</v>
      </c>
    </row>
    <row r="34" spans="1:3">
      <c r="A34" s="174">
        <v>759.44</v>
      </c>
      <c r="B34" s="175" t="s">
        <v>516</v>
      </c>
      <c r="C34" s="173" t="s">
        <v>517</v>
      </c>
    </row>
    <row r="35" spans="1:3">
      <c r="A35" s="174">
        <v>433.4</v>
      </c>
      <c r="B35" s="175" t="s">
        <v>518</v>
      </c>
      <c r="C35" s="173" t="s">
        <v>519</v>
      </c>
    </row>
    <row r="36" spans="1:3">
      <c r="A36" s="174">
        <v>63.04</v>
      </c>
      <c r="B36" s="175" t="s">
        <v>520</v>
      </c>
      <c r="C36" s="173"/>
    </row>
    <row r="37" spans="1:3">
      <c r="A37" s="174">
        <v>551.6</v>
      </c>
      <c r="B37" s="175" t="s">
        <v>518</v>
      </c>
      <c r="C37" s="173"/>
    </row>
    <row r="38" spans="1:3">
      <c r="A38" s="174">
        <v>58.04</v>
      </c>
      <c r="B38" s="175" t="s">
        <v>520</v>
      </c>
      <c r="C38" s="173"/>
    </row>
    <row r="39" spans="1:3">
      <c r="A39" s="174">
        <v>585.99</v>
      </c>
      <c r="B39" s="175" t="s">
        <v>518</v>
      </c>
      <c r="C39" s="173"/>
    </row>
    <row r="40" spans="1:3">
      <c r="A40" s="174">
        <v>58.04</v>
      </c>
      <c r="B40" s="175" t="s">
        <v>520</v>
      </c>
      <c r="C40" s="173"/>
    </row>
    <row r="41" spans="1:3">
      <c r="A41" s="174">
        <v>37.98</v>
      </c>
      <c r="B41" s="175" t="s">
        <v>521</v>
      </c>
      <c r="C41" s="173"/>
    </row>
    <row r="42" spans="1:3">
      <c r="A42" s="174">
        <v>37.98</v>
      </c>
      <c r="B42" s="175" t="s">
        <v>521</v>
      </c>
      <c r="C42" s="173"/>
    </row>
    <row r="43" spans="1:3">
      <c r="A43" s="174">
        <v>43.19</v>
      </c>
      <c r="B43" s="175" t="s">
        <v>521</v>
      </c>
      <c r="C43" s="173"/>
    </row>
    <row r="44" spans="1:3">
      <c r="A44" s="174">
        <v>15</v>
      </c>
      <c r="B44" s="175" t="s">
        <v>522</v>
      </c>
      <c r="C44" s="173"/>
    </row>
    <row r="45" spans="1:3">
      <c r="A45" s="174">
        <v>89.4</v>
      </c>
      <c r="B45" s="175" t="s">
        <v>523</v>
      </c>
      <c r="C45" s="175" t="s">
        <v>523</v>
      </c>
    </row>
    <row r="46" spans="1:3">
      <c r="A46" s="174">
        <v>6358</v>
      </c>
      <c r="B46" s="175" t="s">
        <v>524</v>
      </c>
      <c r="C46" s="175" t="s">
        <v>525</v>
      </c>
    </row>
    <row r="47" spans="1:3">
      <c r="A47" s="174">
        <v>298.15</v>
      </c>
      <c r="B47" s="175" t="s">
        <v>526</v>
      </c>
      <c r="C47" s="173" t="s">
        <v>527</v>
      </c>
    </row>
    <row r="48" spans="1:3">
      <c r="A48" s="174">
        <v>23.66</v>
      </c>
      <c r="B48" s="175" t="s">
        <v>528</v>
      </c>
      <c r="C48" s="173"/>
    </row>
    <row r="49" spans="1:3">
      <c r="A49" s="174">
        <v>296.42</v>
      </c>
      <c r="B49" s="175" t="s">
        <v>529</v>
      </c>
      <c r="C49" s="173"/>
    </row>
    <row r="50" spans="1:3">
      <c r="A50" s="174">
        <v>113.95</v>
      </c>
      <c r="B50" s="175" t="s">
        <v>530</v>
      </c>
      <c r="C50" s="173"/>
    </row>
    <row r="51" spans="1:1">
      <c r="A51" s="169">
        <f>SUM(A3:A50)</f>
        <v>13761.58</v>
      </c>
    </row>
  </sheetData>
  <mergeCells count="5">
    <mergeCell ref="A1:C1"/>
    <mergeCell ref="C3:C22"/>
    <mergeCell ref="C23:C32"/>
    <mergeCell ref="C35:C44"/>
    <mergeCell ref="C47:C50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workbookViewId="0">
      <selection activeCell="A1" sqref="A1"/>
    </sheetView>
  </sheetViews>
  <sheetFormatPr defaultColWidth="9" defaultRowHeight="12.75"/>
  <cols>
    <col min="1" max="1" width="21.3362831858407" customWidth="1"/>
    <col min="2" max="2" width="32" customWidth="1"/>
    <col min="3" max="3" width="17.6637168141593" customWidth="1"/>
    <col min="4" max="5" width="11" customWidth="1"/>
    <col min="6" max="6" width="14.8318584070796" customWidth="1"/>
    <col min="7" max="7" width="11" customWidth="1"/>
    <col min="8" max="10" width="10.6637168141593" customWidth="1"/>
    <col min="11" max="11" width="27.8318584070796" customWidth="1"/>
    <col min="12" max="12" width="20.8318584070796" customWidth="1"/>
    <col min="13" max="22" width="10.6637168141593" customWidth="1"/>
  </cols>
  <sheetData>
    <row r="1" ht="22.5" customHeight="1" spans="1:12">
      <c r="A1" s="136" t="s">
        <v>531</v>
      </c>
      <c r="B1" s="136">
        <v>1</v>
      </c>
      <c r="C1" s="136">
        <v>6</v>
      </c>
      <c r="D1" s="136">
        <v>23</v>
      </c>
      <c r="E1" s="136">
        <v>58</v>
      </c>
      <c r="F1" s="137"/>
      <c r="G1" s="136">
        <v>88</v>
      </c>
      <c r="H1" s="46"/>
      <c r="I1" s="46"/>
      <c r="K1" s="46"/>
      <c r="L1" s="46"/>
    </row>
    <row r="2" ht="36" customHeight="1" spans="1:12">
      <c r="A2" s="136" t="s">
        <v>92</v>
      </c>
      <c r="B2" s="136" t="s">
        <v>532</v>
      </c>
      <c r="C2" s="136" t="s">
        <v>533</v>
      </c>
      <c r="D2" s="136" t="s">
        <v>534</v>
      </c>
      <c r="E2" s="136" t="s">
        <v>535</v>
      </c>
      <c r="F2" s="136" t="s">
        <v>6</v>
      </c>
      <c r="G2" s="136" t="s">
        <v>536</v>
      </c>
      <c r="H2" s="46"/>
      <c r="I2" s="46"/>
      <c r="K2" s="46"/>
      <c r="L2" s="46"/>
    </row>
    <row r="3" ht="18" customHeight="1" spans="1:12">
      <c r="A3" s="141" t="s">
        <v>537</v>
      </c>
      <c r="B3" s="141">
        <v>628943</v>
      </c>
      <c r="C3" s="141">
        <v>1224200</v>
      </c>
      <c r="D3" s="141">
        <v>37934</v>
      </c>
      <c r="E3" s="141">
        <v>15000</v>
      </c>
      <c r="F3" s="141">
        <f t="shared" ref="F3:F12" si="0">B3*$B$1+C3*$C$1+D3*$D$1+E3*$E$1</f>
        <v>9716625</v>
      </c>
      <c r="G3" s="156">
        <f t="shared" ref="G3:G12" si="1">F3/$F$14</f>
        <v>0.234962525331628</v>
      </c>
      <c r="H3" s="46"/>
      <c r="I3" s="46"/>
      <c r="K3" s="46"/>
      <c r="L3" s="46"/>
    </row>
    <row r="4" ht="18" customHeight="1" spans="1:12">
      <c r="A4" s="141" t="s">
        <v>538</v>
      </c>
      <c r="B4" s="141">
        <v>2968850</v>
      </c>
      <c r="C4" s="141">
        <v>868000</v>
      </c>
      <c r="D4" s="141">
        <v>21300</v>
      </c>
      <c r="E4" s="141">
        <v>15000</v>
      </c>
      <c r="F4" s="141">
        <f t="shared" si="0"/>
        <v>9536750</v>
      </c>
      <c r="G4" s="156">
        <f t="shared" si="1"/>
        <v>0.230612878798596</v>
      </c>
      <c r="H4" s="46"/>
      <c r="I4" s="46"/>
      <c r="K4" s="46"/>
      <c r="L4" s="46"/>
    </row>
    <row r="5" ht="18" customHeight="1" spans="1:12">
      <c r="A5" s="141" t="s">
        <v>539</v>
      </c>
      <c r="B5" s="141">
        <v>1089800</v>
      </c>
      <c r="C5" s="141">
        <v>284000</v>
      </c>
      <c r="D5" s="141">
        <v>20300</v>
      </c>
      <c r="E5" s="141">
        <v>0</v>
      </c>
      <c r="F5" s="141">
        <f t="shared" si="0"/>
        <v>3260700</v>
      </c>
      <c r="G5" s="157">
        <f t="shared" si="1"/>
        <v>0.0788486029201332</v>
      </c>
      <c r="H5" s="46"/>
      <c r="I5" s="46"/>
      <c r="K5" s="46"/>
      <c r="L5" s="46"/>
    </row>
    <row r="6" ht="18" customHeight="1" spans="1:12">
      <c r="A6" s="141" t="s">
        <v>18</v>
      </c>
      <c r="B6" s="141">
        <v>841600</v>
      </c>
      <c r="C6" s="141">
        <v>60000</v>
      </c>
      <c r="D6" s="141">
        <v>53700</v>
      </c>
      <c r="E6" s="141">
        <v>0</v>
      </c>
      <c r="F6" s="141">
        <f t="shared" si="0"/>
        <v>2436700</v>
      </c>
      <c r="G6" s="156">
        <f t="shared" si="1"/>
        <v>0.058923050490842</v>
      </c>
      <c r="H6" s="46"/>
      <c r="I6" s="46"/>
      <c r="K6" s="46"/>
      <c r="L6" s="46"/>
    </row>
    <row r="7" ht="18" customHeight="1" spans="1:12">
      <c r="A7" s="141" t="s">
        <v>172</v>
      </c>
      <c r="B7" s="141">
        <v>126496</v>
      </c>
      <c r="C7" s="141">
        <v>17500</v>
      </c>
      <c r="D7" s="141">
        <v>550</v>
      </c>
      <c r="E7" s="141">
        <v>0</v>
      </c>
      <c r="F7" s="141">
        <f t="shared" si="0"/>
        <v>244146</v>
      </c>
      <c r="G7" s="156">
        <f t="shared" si="1"/>
        <v>0.00590381544102151</v>
      </c>
      <c r="H7" s="46"/>
      <c r="I7" s="46"/>
      <c r="K7" s="46"/>
      <c r="L7" s="46"/>
    </row>
    <row r="8" ht="24" customHeight="1" spans="1:12">
      <c r="A8" s="141" t="s">
        <v>540</v>
      </c>
      <c r="B8" s="141">
        <v>793400</v>
      </c>
      <c r="C8" s="141">
        <v>298714</v>
      </c>
      <c r="D8" s="141">
        <v>6880</v>
      </c>
      <c r="E8" s="141">
        <v>0</v>
      </c>
      <c r="F8" s="141">
        <f t="shared" si="0"/>
        <v>2743924</v>
      </c>
      <c r="G8" s="157">
        <f t="shared" si="1"/>
        <v>0.0663521863155223</v>
      </c>
      <c r="H8" s="46"/>
      <c r="I8" s="46"/>
      <c r="K8" s="46"/>
      <c r="L8" s="46"/>
    </row>
    <row r="9" ht="18" customHeight="1" spans="1:12">
      <c r="A9" s="141" t="s">
        <v>541</v>
      </c>
      <c r="B9" s="141">
        <v>892000</v>
      </c>
      <c r="C9" s="141">
        <v>279600</v>
      </c>
      <c r="D9" s="141">
        <v>0</v>
      </c>
      <c r="E9" s="141">
        <v>0</v>
      </c>
      <c r="F9" s="141">
        <f t="shared" si="0"/>
        <v>2569600</v>
      </c>
      <c r="G9" s="157">
        <f t="shared" si="1"/>
        <v>0.0621367712649352</v>
      </c>
      <c r="H9" s="46"/>
      <c r="I9" s="46"/>
      <c r="K9" s="46"/>
      <c r="L9" s="46"/>
    </row>
    <row r="10" ht="18" customHeight="1" spans="1:12">
      <c r="A10" s="141" t="s">
        <v>542</v>
      </c>
      <c r="B10" s="141">
        <v>618990</v>
      </c>
      <c r="C10" s="141">
        <v>16250</v>
      </c>
      <c r="D10" s="141">
        <v>5000</v>
      </c>
      <c r="E10" s="141">
        <v>0</v>
      </c>
      <c r="F10" s="141">
        <f t="shared" si="0"/>
        <v>831490</v>
      </c>
      <c r="G10" s="157">
        <f t="shared" si="1"/>
        <v>0.0201066718318341</v>
      </c>
      <c r="H10" s="46"/>
      <c r="I10" s="46"/>
      <c r="K10" s="46"/>
      <c r="L10" s="46"/>
    </row>
    <row r="11" ht="18" customHeight="1" spans="1:12">
      <c r="A11" s="141" t="s">
        <v>543</v>
      </c>
      <c r="B11" s="141">
        <v>184000</v>
      </c>
      <c r="C11" s="141">
        <v>125000</v>
      </c>
      <c r="D11" s="141">
        <v>10000</v>
      </c>
      <c r="E11" s="141">
        <v>0</v>
      </c>
      <c r="F11" s="141">
        <f t="shared" si="0"/>
        <v>1164000</v>
      </c>
      <c r="G11" s="156">
        <f t="shared" si="1"/>
        <v>0.0281472609559405</v>
      </c>
      <c r="H11" s="46"/>
      <c r="I11" s="46"/>
      <c r="K11" s="46"/>
      <c r="L11" s="46"/>
    </row>
    <row r="12" ht="18" customHeight="1" spans="1:12">
      <c r="A12" s="141" t="s">
        <v>544</v>
      </c>
      <c r="B12" s="141">
        <v>3000000</v>
      </c>
      <c r="C12" s="141">
        <v>400000</v>
      </c>
      <c r="D12" s="141">
        <v>150000</v>
      </c>
      <c r="E12" s="141">
        <v>0</v>
      </c>
      <c r="F12" s="141">
        <f t="shared" si="0"/>
        <v>8850000</v>
      </c>
      <c r="G12" s="156">
        <f t="shared" si="1"/>
        <v>0.214006236649547</v>
      </c>
      <c r="H12" s="46"/>
      <c r="I12" s="46"/>
      <c r="J12" s="46"/>
      <c r="K12" s="46"/>
      <c r="L12" s="46"/>
    </row>
    <row r="13" ht="18" customHeight="1" spans="1:12">
      <c r="A13" s="136" t="s">
        <v>545</v>
      </c>
      <c r="B13" s="141">
        <f>SUM(B3:B12)</f>
        <v>11144079</v>
      </c>
      <c r="C13" s="141">
        <f>SUM(C3:C12)</f>
        <v>3573264</v>
      </c>
      <c r="D13" s="141">
        <f>SUM(D3:D12)</f>
        <v>305664</v>
      </c>
      <c r="E13" s="141">
        <f>SUM(E3:E12)</f>
        <v>30000</v>
      </c>
      <c r="F13" s="141">
        <f>SUM(F3:F12)</f>
        <v>41353935</v>
      </c>
      <c r="G13" s="158"/>
      <c r="H13" s="46"/>
      <c r="I13" s="46"/>
      <c r="J13" s="46"/>
      <c r="K13" s="46"/>
      <c r="L13" s="46"/>
    </row>
    <row r="14" ht="18" customHeight="1" spans="1:12">
      <c r="A14" s="136" t="s">
        <v>546</v>
      </c>
      <c r="B14" s="141">
        <f>SUM(B3:B12)*B1</f>
        <v>11144079</v>
      </c>
      <c r="C14" s="141">
        <f>SUM(C3:C12)*C1</f>
        <v>21439584</v>
      </c>
      <c r="D14" s="141">
        <f>SUM(D3:D12)*D1</f>
        <v>7030272</v>
      </c>
      <c r="E14" s="141">
        <f>SUM(E3:E12)*E1</f>
        <v>1740000</v>
      </c>
      <c r="F14" s="141">
        <f>SUM(B14:E14)</f>
        <v>41353935</v>
      </c>
      <c r="G14" s="159">
        <f>F14/$F$14</f>
        <v>1</v>
      </c>
      <c r="H14" s="46"/>
      <c r="I14" s="46"/>
      <c r="J14" s="46"/>
      <c r="K14" s="46"/>
      <c r="L14" s="46"/>
    </row>
    <row r="15" ht="15.75" customHeight="1" spans="1:12">
      <c r="A15" s="46"/>
      <c r="B15" s="46"/>
      <c r="C15" s="46"/>
      <c r="D15" s="46"/>
      <c r="E15" s="46"/>
      <c r="F15" s="46"/>
      <c r="G15" s="46"/>
      <c r="K15" s="46"/>
      <c r="L15" s="46"/>
    </row>
    <row r="16" ht="15.75" customHeight="1" spans="1:12">
      <c r="A16" s="46"/>
      <c r="B16" s="46"/>
      <c r="C16" s="46"/>
      <c r="D16" s="46"/>
      <c r="E16" s="46"/>
      <c r="F16" s="46"/>
      <c r="G16" s="46"/>
      <c r="K16" s="46"/>
      <c r="L16" s="46"/>
    </row>
    <row r="17" ht="48.75" customHeight="1" spans="1:12">
      <c r="A17" s="160" t="s">
        <v>547</v>
      </c>
      <c r="B17" s="161" t="s">
        <v>548</v>
      </c>
      <c r="C17" s="162">
        <f>SUM(G12,G11,G7,G6,G4,G3)</f>
        <v>0.772555767667575</v>
      </c>
      <c r="D17" s="46"/>
      <c r="E17" s="46"/>
      <c r="F17" s="46"/>
      <c r="G17" s="46"/>
      <c r="K17" s="46"/>
      <c r="L17" s="46"/>
    </row>
    <row r="18" ht="18" customHeight="1" spans="1:12">
      <c r="A18" s="163"/>
      <c r="B18" s="141" t="s">
        <v>537</v>
      </c>
      <c r="C18" s="159">
        <v>0.234962525331628</v>
      </c>
      <c r="D18" s="46"/>
      <c r="E18" s="46"/>
      <c r="F18" s="46"/>
      <c r="G18" s="46"/>
      <c r="K18" s="46"/>
      <c r="L18" s="46"/>
    </row>
    <row r="19" ht="18" customHeight="1" spans="1:12">
      <c r="A19" s="163"/>
      <c r="B19" s="141" t="s">
        <v>538</v>
      </c>
      <c r="C19" s="159">
        <v>0.230612878798596</v>
      </c>
      <c r="D19" s="46"/>
      <c r="E19" s="46"/>
      <c r="F19" s="46"/>
      <c r="G19" s="46"/>
      <c r="K19" s="46"/>
      <c r="L19" s="46"/>
    </row>
    <row r="20" ht="18" customHeight="1" spans="1:12">
      <c r="A20" s="163"/>
      <c r="B20" s="141" t="s">
        <v>544</v>
      </c>
      <c r="C20" s="159">
        <v>0.214006236649547</v>
      </c>
      <c r="D20" s="46"/>
      <c r="E20" s="46"/>
      <c r="F20" s="46"/>
      <c r="G20" s="46"/>
      <c r="K20" s="46"/>
      <c r="L20" s="46"/>
    </row>
    <row r="21" ht="18" customHeight="1" spans="1:12">
      <c r="A21" s="163"/>
      <c r="B21" s="141" t="s">
        <v>18</v>
      </c>
      <c r="C21" s="159">
        <v>0.0589230504908421</v>
      </c>
      <c r="D21" s="46"/>
      <c r="E21" s="46"/>
      <c r="F21" s="46"/>
      <c r="G21" s="46"/>
      <c r="K21" s="46"/>
      <c r="L21" s="46"/>
    </row>
    <row r="22" ht="18" customHeight="1" spans="1:12">
      <c r="A22" s="163"/>
      <c r="B22" s="141" t="s">
        <v>543</v>
      </c>
      <c r="C22" s="159">
        <v>0.0281472609559405</v>
      </c>
      <c r="D22" s="46"/>
      <c r="E22" s="46"/>
      <c r="F22" s="46"/>
      <c r="G22" s="46"/>
      <c r="K22" s="46"/>
      <c r="L22" s="46"/>
    </row>
    <row r="23" ht="18" customHeight="1" spans="1:12">
      <c r="A23" s="163"/>
      <c r="B23" s="141" t="s">
        <v>172</v>
      </c>
      <c r="C23" s="159">
        <v>0.00590381544102151</v>
      </c>
      <c r="D23" s="46"/>
      <c r="E23" s="46"/>
      <c r="F23" s="46"/>
      <c r="G23" s="46"/>
      <c r="K23" s="46"/>
      <c r="L23" s="46"/>
    </row>
    <row r="24" ht="37.5" customHeight="1" spans="1:12">
      <c r="A24" s="164" t="s">
        <v>549</v>
      </c>
      <c r="B24" s="165" t="s">
        <v>550</v>
      </c>
      <c r="C24" s="166">
        <f>1-C17</f>
        <v>0.227444232332425</v>
      </c>
      <c r="D24" s="46"/>
      <c r="E24" s="167"/>
      <c r="F24" s="46"/>
      <c r="G24" s="46"/>
      <c r="K24" s="46"/>
      <c r="L24" s="46"/>
    </row>
    <row r="25" ht="18" customHeight="1" spans="1:12">
      <c r="A25" s="168"/>
      <c r="B25" s="141" t="s">
        <v>551</v>
      </c>
      <c r="C25" s="159">
        <v>0.128488957580458</v>
      </c>
      <c r="D25" s="46"/>
      <c r="E25" s="167"/>
      <c r="F25" s="46"/>
      <c r="G25" s="46"/>
      <c r="K25" s="46"/>
      <c r="L25" s="46"/>
    </row>
    <row r="26" ht="18" customHeight="1" spans="1:12">
      <c r="A26" s="168"/>
      <c r="B26" s="141" t="s">
        <v>539</v>
      </c>
      <c r="C26" s="159">
        <v>0.0788486029201332</v>
      </c>
      <c r="D26" s="46"/>
      <c r="E26" s="167"/>
      <c r="F26" s="46"/>
      <c r="G26" s="46"/>
      <c r="K26" s="46"/>
      <c r="L26" s="46"/>
    </row>
    <row r="27" ht="18" customHeight="1" spans="1:12">
      <c r="A27" s="168"/>
      <c r="B27" s="141" t="s">
        <v>542</v>
      </c>
      <c r="C27" s="159">
        <v>0.0201066718318341</v>
      </c>
      <c r="D27" s="46"/>
      <c r="E27" s="46"/>
      <c r="F27" s="46"/>
      <c r="G27" s="46"/>
      <c r="K27" s="46"/>
      <c r="L27" s="46"/>
    </row>
    <row r="28" ht="15.75" customHeight="1" spans="1:12">
      <c r="A28" s="46"/>
      <c r="B28" s="46"/>
      <c r="C28" s="46"/>
      <c r="D28" s="46"/>
      <c r="E28" s="46"/>
      <c r="F28" s="46"/>
      <c r="G28" s="46"/>
      <c r="K28" s="46"/>
      <c r="L28" s="46"/>
    </row>
    <row r="29" ht="15.75" customHeight="1" spans="1:12">
      <c r="A29" s="46"/>
      <c r="B29" s="46"/>
      <c r="C29" s="46"/>
      <c r="D29" s="46"/>
      <c r="E29" s="46"/>
      <c r="F29" s="46"/>
      <c r="G29" s="46"/>
      <c r="K29" s="46"/>
      <c r="L29" s="46"/>
    </row>
    <row r="30" ht="15.75" customHeight="1" spans="1:12">
      <c r="A30" s="46"/>
      <c r="B30" s="46"/>
      <c r="C30" s="46"/>
      <c r="D30" s="46"/>
      <c r="E30" s="46"/>
      <c r="F30" s="46"/>
      <c r="G30" s="46"/>
      <c r="K30" s="46"/>
      <c r="L30" s="46"/>
    </row>
    <row r="31" ht="15.75" customHeight="1" spans="1:12">
      <c r="A31" s="46"/>
      <c r="B31" s="46"/>
      <c r="C31" s="46"/>
      <c r="D31" s="46"/>
      <c r="E31" s="46"/>
      <c r="F31" s="46"/>
      <c r="G31" s="46"/>
      <c r="K31" s="46"/>
      <c r="L31" s="46"/>
    </row>
    <row r="32" ht="15.75" customHeight="1" spans="1:12">
      <c r="A32" s="46"/>
      <c r="B32" s="46"/>
      <c r="C32" s="46"/>
      <c r="D32" s="46"/>
      <c r="E32" s="46"/>
      <c r="F32" s="46"/>
      <c r="G32" s="46"/>
      <c r="K32" s="46"/>
      <c r="L32" s="46"/>
    </row>
    <row r="33" ht="15.75" customHeight="1" spans="1:12">
      <c r="A33" s="46"/>
      <c r="B33" s="46"/>
      <c r="C33" s="46"/>
      <c r="D33" s="46"/>
      <c r="E33" s="46"/>
      <c r="F33" s="46"/>
      <c r="G33" s="46"/>
      <c r="K33" s="46"/>
      <c r="L33" s="46"/>
    </row>
    <row r="34" ht="15.75" customHeight="1" spans="1:12">
      <c r="A34" s="46"/>
      <c r="B34" s="46"/>
      <c r="C34" s="46"/>
      <c r="D34" s="46"/>
      <c r="E34" s="46"/>
      <c r="F34" s="46"/>
      <c r="G34" s="46"/>
      <c r="K34" s="46"/>
      <c r="L34" s="46"/>
    </row>
    <row r="35" ht="15.75" customHeight="1" spans="1:12">
      <c r="A35" s="46"/>
      <c r="B35" s="46"/>
      <c r="C35" s="46"/>
      <c r="D35" s="46"/>
      <c r="E35" s="46"/>
      <c r="F35" s="46"/>
      <c r="G35" s="46"/>
      <c r="K35" s="46"/>
      <c r="L35" s="46"/>
    </row>
    <row r="36" ht="15.75" customHeight="1" spans="1:12">
      <c r="A36" s="46"/>
      <c r="B36" s="46"/>
      <c r="C36" s="46"/>
      <c r="D36" s="46"/>
      <c r="E36" s="46"/>
      <c r="F36" s="46"/>
      <c r="G36" s="46"/>
      <c r="K36" s="46"/>
      <c r="L36" s="46"/>
    </row>
    <row r="37" ht="15.75" customHeight="1" spans="1:12">
      <c r="A37" s="46"/>
      <c r="B37" s="46"/>
      <c r="C37" s="46"/>
      <c r="D37" s="46"/>
      <c r="E37" s="46"/>
      <c r="F37" s="46"/>
      <c r="G37" s="46"/>
      <c r="K37" s="46"/>
      <c r="L37" s="46"/>
    </row>
    <row r="38" ht="15.75" customHeight="1" spans="1:12">
      <c r="A38" s="46"/>
      <c r="B38" s="46"/>
      <c r="C38" s="46"/>
      <c r="D38" s="46"/>
      <c r="E38" s="46"/>
      <c r="F38" s="46"/>
      <c r="G38" s="46"/>
      <c r="K38" s="46"/>
      <c r="L38" s="46"/>
    </row>
    <row r="39" ht="15.75" customHeight="1" spans="1:12">
      <c r="A39" s="46"/>
      <c r="B39" s="46"/>
      <c r="C39" s="46"/>
      <c r="D39" s="46"/>
      <c r="E39" s="46"/>
      <c r="F39" s="46"/>
      <c r="G39" s="46"/>
      <c r="K39" s="46"/>
      <c r="L39" s="46"/>
    </row>
    <row r="40" ht="15.75" customHeight="1" spans="1:12">
      <c r="A40" s="46"/>
      <c r="B40" s="46"/>
      <c r="C40" s="46"/>
      <c r="D40" s="46"/>
      <c r="E40" s="46"/>
      <c r="F40" s="46"/>
      <c r="G40" s="46"/>
      <c r="K40" s="46"/>
      <c r="L40" s="46"/>
    </row>
    <row r="41" ht="15.75" customHeight="1" spans="1:12">
      <c r="A41" s="46"/>
      <c r="B41" s="46"/>
      <c r="C41" s="46"/>
      <c r="D41" s="46"/>
      <c r="E41" s="46"/>
      <c r="F41" s="46"/>
      <c r="G41" s="46"/>
      <c r="K41" s="46"/>
      <c r="L41" s="46"/>
    </row>
    <row r="42" ht="15.75" customHeight="1" spans="1:12">
      <c r="A42" s="46"/>
      <c r="B42" s="46"/>
      <c r="C42" s="46"/>
      <c r="D42" s="46"/>
      <c r="E42" s="46"/>
      <c r="F42" s="46"/>
      <c r="G42" s="46"/>
      <c r="K42" s="46"/>
      <c r="L42" s="46"/>
    </row>
    <row r="43" ht="15.75" customHeight="1" spans="1:12">
      <c r="A43" s="46"/>
      <c r="B43" s="46"/>
      <c r="C43" s="46"/>
      <c r="D43" s="46"/>
      <c r="E43" s="46"/>
      <c r="F43" s="46"/>
      <c r="G43" s="46"/>
      <c r="K43" s="46"/>
      <c r="L43" s="46"/>
    </row>
    <row r="44" ht="15.75" customHeight="1" spans="1:12">
      <c r="A44" s="46"/>
      <c r="B44" s="46"/>
      <c r="C44" s="46"/>
      <c r="D44" s="46"/>
      <c r="E44" s="46"/>
      <c r="F44" s="46"/>
      <c r="G44" s="46"/>
      <c r="K44" s="46"/>
      <c r="L44" s="46"/>
    </row>
    <row r="45" ht="15.75" customHeight="1" spans="1:12">
      <c r="A45" s="46"/>
      <c r="B45" s="46"/>
      <c r="C45" s="46"/>
      <c r="D45" s="46"/>
      <c r="E45" s="46"/>
      <c r="F45" s="46"/>
      <c r="G45" s="46"/>
      <c r="K45" s="46"/>
      <c r="L45" s="46"/>
    </row>
    <row r="46" ht="15.75" customHeight="1" spans="1:12">
      <c r="A46" s="46"/>
      <c r="B46" s="46"/>
      <c r="C46" s="46"/>
      <c r="D46" s="46"/>
      <c r="E46" s="46"/>
      <c r="F46" s="46"/>
      <c r="G46" s="46"/>
      <c r="K46" s="46"/>
      <c r="L46" s="46"/>
    </row>
    <row r="47" ht="15.75" customHeight="1" spans="1:12">
      <c r="A47" s="46"/>
      <c r="B47" s="46"/>
      <c r="C47" s="46"/>
      <c r="D47" s="46"/>
      <c r="E47" s="46"/>
      <c r="F47" s="46"/>
      <c r="G47" s="46"/>
      <c r="K47" s="46"/>
      <c r="L47" s="46"/>
    </row>
    <row r="48" ht="15.75" customHeight="1" spans="1:12">
      <c r="A48" s="46"/>
      <c r="B48" s="46"/>
      <c r="C48" s="46"/>
      <c r="D48" s="46"/>
      <c r="E48" s="46"/>
      <c r="F48" s="46"/>
      <c r="G48" s="46"/>
      <c r="K48" s="46"/>
      <c r="L48" s="46"/>
    </row>
    <row r="49" ht="15.75" customHeight="1" spans="1:12">
      <c r="A49" s="46"/>
      <c r="B49" s="46"/>
      <c r="C49" s="46"/>
      <c r="D49" s="46"/>
      <c r="E49" s="46"/>
      <c r="F49" s="46"/>
      <c r="G49" s="46"/>
      <c r="K49" s="46"/>
      <c r="L49" s="46"/>
    </row>
    <row r="50" ht="15.75" customHeight="1" spans="1:12">
      <c r="A50" s="46"/>
      <c r="B50" s="46"/>
      <c r="C50" s="46"/>
      <c r="D50" s="46"/>
      <c r="E50" s="46"/>
      <c r="F50" s="46"/>
      <c r="G50" s="46"/>
      <c r="K50" s="46"/>
      <c r="L50" s="46"/>
    </row>
    <row r="51" ht="15.75" customHeight="1" spans="1:12">
      <c r="A51" s="46"/>
      <c r="B51" s="46"/>
      <c r="C51" s="46"/>
      <c r="D51" s="46"/>
      <c r="E51" s="46"/>
      <c r="F51" s="46"/>
      <c r="G51" s="46"/>
      <c r="K51" s="46"/>
      <c r="L51" s="46"/>
    </row>
    <row r="52" ht="15.75" customHeight="1" spans="1:12">
      <c r="A52" s="46"/>
      <c r="B52" s="46"/>
      <c r="C52" s="46"/>
      <c r="D52" s="46"/>
      <c r="E52" s="46"/>
      <c r="F52" s="46"/>
      <c r="G52" s="46"/>
      <c r="K52" s="46"/>
      <c r="L52" s="46"/>
    </row>
    <row r="53" ht="15.75" customHeight="1" spans="1:12">
      <c r="A53" s="46"/>
      <c r="B53" s="46"/>
      <c r="C53" s="46"/>
      <c r="D53" s="46"/>
      <c r="E53" s="46"/>
      <c r="F53" s="46"/>
      <c r="G53" s="46"/>
      <c r="K53" s="46"/>
      <c r="L53" s="46"/>
    </row>
    <row r="54" ht="15.75" customHeight="1" spans="1:12">
      <c r="A54" s="46"/>
      <c r="B54" s="46"/>
      <c r="C54" s="46"/>
      <c r="D54" s="46"/>
      <c r="E54" s="46"/>
      <c r="F54" s="46"/>
      <c r="G54" s="46"/>
      <c r="K54" s="46"/>
      <c r="L54" s="46"/>
    </row>
    <row r="55" ht="15.75" customHeight="1" spans="1:12">
      <c r="A55" s="46"/>
      <c r="B55" s="46"/>
      <c r="C55" s="46"/>
      <c r="D55" s="46"/>
      <c r="E55" s="46"/>
      <c r="F55" s="46"/>
      <c r="G55" s="46"/>
      <c r="K55" s="46"/>
      <c r="L55" s="46"/>
    </row>
    <row r="56" ht="15.75" customHeight="1" spans="1:12">
      <c r="A56" s="46"/>
      <c r="B56" s="46"/>
      <c r="C56" s="46"/>
      <c r="D56" s="46"/>
      <c r="E56" s="46"/>
      <c r="F56" s="46"/>
      <c r="G56" s="46"/>
      <c r="K56" s="46"/>
      <c r="L56" s="46"/>
    </row>
    <row r="57" ht="15.75" customHeight="1" spans="1:12">
      <c r="A57" s="46"/>
      <c r="B57" s="46"/>
      <c r="C57" s="46"/>
      <c r="D57" s="46"/>
      <c r="E57" s="46"/>
      <c r="F57" s="46"/>
      <c r="G57" s="46"/>
      <c r="K57" s="46"/>
      <c r="L57" s="46"/>
    </row>
    <row r="58" ht="15.75" customHeight="1" spans="1:12">
      <c r="A58" s="46"/>
      <c r="B58" s="46"/>
      <c r="C58" s="46"/>
      <c r="D58" s="46"/>
      <c r="E58" s="46"/>
      <c r="F58" s="46"/>
      <c r="G58" s="46"/>
      <c r="K58" s="46"/>
      <c r="L58" s="46"/>
    </row>
    <row r="59" ht="15.75" customHeight="1" spans="1:12">
      <c r="A59" s="46"/>
      <c r="B59" s="46"/>
      <c r="C59" s="46"/>
      <c r="D59" s="46"/>
      <c r="E59" s="46"/>
      <c r="F59" s="46"/>
      <c r="G59" s="46"/>
      <c r="K59" s="46"/>
      <c r="L59" s="46"/>
    </row>
    <row r="60" ht="15.75" customHeight="1" spans="1:12">
      <c r="A60" s="46"/>
      <c r="B60" s="46"/>
      <c r="C60" s="46"/>
      <c r="D60" s="46"/>
      <c r="E60" s="46"/>
      <c r="F60" s="46"/>
      <c r="G60" s="46"/>
      <c r="K60" s="46"/>
      <c r="L60" s="46"/>
    </row>
    <row r="61" ht="15.75" customHeight="1" spans="1:12">
      <c r="A61" s="46"/>
      <c r="B61" s="46"/>
      <c r="C61" s="46"/>
      <c r="D61" s="46"/>
      <c r="E61" s="46"/>
      <c r="F61" s="46"/>
      <c r="G61" s="46"/>
      <c r="K61" s="46"/>
      <c r="L61" s="46"/>
    </row>
    <row r="62" ht="15.75" customHeight="1" spans="1:12">
      <c r="A62" s="46"/>
      <c r="B62" s="46"/>
      <c r="C62" s="46"/>
      <c r="D62" s="46"/>
      <c r="E62" s="46"/>
      <c r="F62" s="46"/>
      <c r="G62" s="46"/>
      <c r="K62" s="46"/>
      <c r="L62" s="46"/>
    </row>
    <row r="63" ht="15.75" customHeight="1" spans="1:12">
      <c r="A63" s="46"/>
      <c r="B63" s="46"/>
      <c r="C63" s="46"/>
      <c r="D63" s="46"/>
      <c r="E63" s="46"/>
      <c r="F63" s="46"/>
      <c r="G63" s="46"/>
      <c r="K63" s="46"/>
      <c r="L63" s="46"/>
    </row>
    <row r="64" ht="15.75" customHeight="1" spans="1:12">
      <c r="A64" s="46"/>
      <c r="B64" s="46"/>
      <c r="C64" s="46"/>
      <c r="D64" s="46"/>
      <c r="E64" s="46"/>
      <c r="F64" s="46"/>
      <c r="G64" s="46"/>
      <c r="K64" s="46"/>
      <c r="L64" s="46"/>
    </row>
    <row r="65" ht="15.75" customHeight="1" spans="1:12">
      <c r="A65" s="46"/>
      <c r="B65" s="46"/>
      <c r="C65" s="46"/>
      <c r="D65" s="46"/>
      <c r="E65" s="46"/>
      <c r="F65" s="46"/>
      <c r="G65" s="46"/>
      <c r="K65" s="46"/>
      <c r="L65" s="46"/>
    </row>
    <row r="66" ht="15.75" customHeight="1" spans="1:12">
      <c r="A66" s="46"/>
      <c r="B66" s="46"/>
      <c r="C66" s="46"/>
      <c r="D66" s="46"/>
      <c r="E66" s="46"/>
      <c r="F66" s="46"/>
      <c r="G66" s="46"/>
      <c r="K66" s="46"/>
      <c r="L66" s="46"/>
    </row>
    <row r="67" ht="15.75" customHeight="1" spans="1:12">
      <c r="A67" s="46"/>
      <c r="B67" s="46"/>
      <c r="C67" s="46"/>
      <c r="D67" s="46"/>
      <c r="E67" s="46"/>
      <c r="F67" s="46"/>
      <c r="G67" s="46"/>
      <c r="K67" s="46"/>
      <c r="L67" s="46"/>
    </row>
    <row r="68" ht="15.75" customHeight="1" spans="1:12">
      <c r="A68" s="46"/>
      <c r="B68" s="46"/>
      <c r="C68" s="46"/>
      <c r="D68" s="46"/>
      <c r="E68" s="46"/>
      <c r="F68" s="46"/>
      <c r="G68" s="46"/>
      <c r="K68" s="46"/>
      <c r="L68" s="46"/>
    </row>
    <row r="69" ht="15.75" customHeight="1" spans="1:12">
      <c r="A69" s="46"/>
      <c r="B69" s="46"/>
      <c r="C69" s="46"/>
      <c r="D69" s="46"/>
      <c r="E69" s="46"/>
      <c r="F69" s="46"/>
      <c r="G69" s="46"/>
      <c r="K69" s="46"/>
      <c r="L69" s="46"/>
    </row>
    <row r="70" ht="15.75" customHeight="1" spans="1:12">
      <c r="A70" s="46"/>
      <c r="B70" s="46"/>
      <c r="C70" s="46"/>
      <c r="D70" s="46"/>
      <c r="E70" s="46"/>
      <c r="F70" s="46"/>
      <c r="G70" s="46"/>
      <c r="K70" s="46"/>
      <c r="L70" s="46"/>
    </row>
    <row r="71" ht="15.75" customHeight="1" spans="1:12">
      <c r="A71" s="46"/>
      <c r="B71" s="46"/>
      <c r="C71" s="46"/>
      <c r="D71" s="46"/>
      <c r="E71" s="46"/>
      <c r="F71" s="46"/>
      <c r="G71" s="46"/>
      <c r="K71" s="46"/>
      <c r="L71" s="46"/>
    </row>
    <row r="72" ht="15.75" customHeight="1" spans="1:12">
      <c r="A72" s="46"/>
      <c r="B72" s="46"/>
      <c r="C72" s="46"/>
      <c r="D72" s="46"/>
      <c r="E72" s="46"/>
      <c r="F72" s="46"/>
      <c r="G72" s="46"/>
      <c r="K72" s="46"/>
      <c r="L72" s="46"/>
    </row>
    <row r="73" ht="15.75" customHeight="1" spans="1:12">
      <c r="A73" s="46"/>
      <c r="B73" s="46"/>
      <c r="C73" s="46"/>
      <c r="D73" s="46"/>
      <c r="E73" s="46"/>
      <c r="F73" s="46"/>
      <c r="G73" s="46"/>
      <c r="K73" s="46"/>
      <c r="L73" s="46"/>
    </row>
    <row r="74" ht="15.75" customHeight="1" spans="1:12">
      <c r="A74" s="46"/>
      <c r="B74" s="46"/>
      <c r="C74" s="46"/>
      <c r="D74" s="46"/>
      <c r="E74" s="46"/>
      <c r="F74" s="46"/>
      <c r="G74" s="46"/>
      <c r="K74" s="46"/>
      <c r="L74" s="46"/>
    </row>
    <row r="75" ht="15.75" customHeight="1" spans="1:12">
      <c r="A75" s="46"/>
      <c r="B75" s="46"/>
      <c r="C75" s="46"/>
      <c r="D75" s="46"/>
      <c r="E75" s="46"/>
      <c r="F75" s="46"/>
      <c r="G75" s="46"/>
      <c r="K75" s="46"/>
      <c r="L75" s="46"/>
    </row>
    <row r="76" ht="15.75" customHeight="1" spans="1:12">
      <c r="A76" s="46"/>
      <c r="B76" s="46"/>
      <c r="C76" s="46"/>
      <c r="D76" s="46"/>
      <c r="E76" s="46"/>
      <c r="F76" s="46"/>
      <c r="G76" s="46"/>
      <c r="K76" s="46"/>
      <c r="L76" s="46"/>
    </row>
    <row r="77" ht="15.75" customHeight="1" spans="1:12">
      <c r="A77" s="46"/>
      <c r="B77" s="46"/>
      <c r="C77" s="46"/>
      <c r="D77" s="46"/>
      <c r="E77" s="46"/>
      <c r="F77" s="46"/>
      <c r="G77" s="46"/>
      <c r="K77" s="46"/>
      <c r="L77" s="46"/>
    </row>
    <row r="78" ht="15.75" customHeight="1" spans="1:12">
      <c r="A78" s="46"/>
      <c r="B78" s="46"/>
      <c r="C78" s="46"/>
      <c r="D78" s="46"/>
      <c r="E78" s="46"/>
      <c r="F78" s="46"/>
      <c r="G78" s="46"/>
      <c r="K78" s="46"/>
      <c r="L78" s="46"/>
    </row>
    <row r="79" ht="15.75" customHeight="1" spans="1:12">
      <c r="A79" s="46"/>
      <c r="B79" s="46"/>
      <c r="C79" s="46"/>
      <c r="D79" s="46"/>
      <c r="E79" s="46"/>
      <c r="F79" s="46"/>
      <c r="G79" s="46"/>
      <c r="K79" s="46"/>
      <c r="L79" s="46"/>
    </row>
    <row r="80" ht="15.75" customHeight="1" spans="1:12">
      <c r="A80" s="46"/>
      <c r="B80" s="46"/>
      <c r="C80" s="46"/>
      <c r="D80" s="46"/>
      <c r="E80" s="46"/>
      <c r="F80" s="46"/>
      <c r="G80" s="46"/>
      <c r="K80" s="46"/>
      <c r="L80" s="46"/>
    </row>
    <row r="81" ht="15.75" customHeight="1" spans="1:12">
      <c r="A81" s="46"/>
      <c r="B81" s="46"/>
      <c r="C81" s="46"/>
      <c r="D81" s="46"/>
      <c r="E81" s="46"/>
      <c r="F81" s="46"/>
      <c r="G81" s="46"/>
      <c r="K81" s="46"/>
      <c r="L81" s="46"/>
    </row>
    <row r="82" ht="15.75" customHeight="1" spans="1:12">
      <c r="A82" s="46"/>
      <c r="B82" s="46"/>
      <c r="C82" s="46"/>
      <c r="D82" s="46"/>
      <c r="E82" s="46"/>
      <c r="F82" s="46"/>
      <c r="G82" s="46"/>
      <c r="K82" s="46"/>
      <c r="L82" s="46"/>
    </row>
    <row r="83" ht="15.75" customHeight="1" spans="1:12">
      <c r="A83" s="46"/>
      <c r="B83" s="46"/>
      <c r="C83" s="46"/>
      <c r="D83" s="46"/>
      <c r="E83" s="46"/>
      <c r="F83" s="46"/>
      <c r="G83" s="46"/>
      <c r="K83" s="46"/>
      <c r="L83" s="46"/>
    </row>
    <row r="84" ht="15.75" customHeight="1" spans="1:12">
      <c r="A84" s="46"/>
      <c r="B84" s="46"/>
      <c r="C84" s="46"/>
      <c r="D84" s="46"/>
      <c r="E84" s="46"/>
      <c r="F84" s="46"/>
      <c r="G84" s="46"/>
      <c r="K84" s="46"/>
      <c r="L84" s="46"/>
    </row>
    <row r="85" ht="15.75" customHeight="1" spans="1:12">
      <c r="A85" s="46"/>
      <c r="B85" s="46"/>
      <c r="C85" s="46"/>
      <c r="D85" s="46"/>
      <c r="E85" s="46"/>
      <c r="F85" s="46"/>
      <c r="G85" s="46"/>
      <c r="K85" s="46"/>
      <c r="L85" s="46"/>
    </row>
    <row r="86" ht="15.75" customHeight="1" spans="1:12">
      <c r="A86" s="46"/>
      <c r="B86" s="46"/>
      <c r="C86" s="46"/>
      <c r="D86" s="46"/>
      <c r="E86" s="46"/>
      <c r="F86" s="46"/>
      <c r="G86" s="46"/>
      <c r="K86" s="46"/>
      <c r="L86" s="46"/>
    </row>
    <row r="87" ht="15.75" customHeight="1" spans="1:12">
      <c r="A87" s="46"/>
      <c r="B87" s="46"/>
      <c r="C87" s="46"/>
      <c r="D87" s="46"/>
      <c r="E87" s="46"/>
      <c r="F87" s="46"/>
      <c r="G87" s="46"/>
      <c r="K87" s="46"/>
      <c r="L87" s="46"/>
    </row>
    <row r="88" ht="15.75" customHeight="1" spans="1:12">
      <c r="A88" s="46"/>
      <c r="B88" s="46"/>
      <c r="C88" s="46"/>
      <c r="D88" s="46"/>
      <c r="E88" s="46"/>
      <c r="F88" s="46"/>
      <c r="G88" s="46"/>
      <c r="K88" s="46"/>
      <c r="L88" s="46"/>
    </row>
    <row r="89" ht="15.75" customHeight="1" spans="1:12">
      <c r="A89" s="46"/>
      <c r="B89" s="46"/>
      <c r="C89" s="46"/>
      <c r="D89" s="46"/>
      <c r="E89" s="46"/>
      <c r="F89" s="46"/>
      <c r="G89" s="46"/>
      <c r="K89" s="46"/>
      <c r="L89" s="46"/>
    </row>
    <row r="90" ht="15.75" customHeight="1" spans="1:12">
      <c r="A90" s="46"/>
      <c r="B90" s="46"/>
      <c r="C90" s="46"/>
      <c r="D90" s="46"/>
      <c r="E90" s="46"/>
      <c r="F90" s="46"/>
      <c r="G90" s="46"/>
      <c r="K90" s="46"/>
      <c r="L90" s="46"/>
    </row>
    <row r="91" ht="15.75" customHeight="1" spans="1:12">
      <c r="A91" s="46"/>
      <c r="B91" s="46"/>
      <c r="C91" s="46"/>
      <c r="D91" s="46"/>
      <c r="E91" s="46"/>
      <c r="F91" s="46"/>
      <c r="G91" s="46"/>
      <c r="K91" s="46"/>
      <c r="L91" s="46"/>
    </row>
    <row r="92" ht="15.75" customHeight="1" spans="1:12">
      <c r="A92" s="46"/>
      <c r="B92" s="46"/>
      <c r="C92" s="46"/>
      <c r="D92" s="46"/>
      <c r="E92" s="46"/>
      <c r="F92" s="46"/>
      <c r="G92" s="46"/>
      <c r="K92" s="46"/>
      <c r="L92" s="46"/>
    </row>
    <row r="93" ht="15.75" customHeight="1" spans="1:12">
      <c r="A93" s="46"/>
      <c r="B93" s="46"/>
      <c r="C93" s="46"/>
      <c r="D93" s="46"/>
      <c r="E93" s="46"/>
      <c r="F93" s="46"/>
      <c r="G93" s="46"/>
      <c r="K93" s="46"/>
      <c r="L93" s="46"/>
    </row>
    <row r="94" ht="15.75" customHeight="1" spans="1:12">
      <c r="A94" s="46"/>
      <c r="B94" s="46"/>
      <c r="C94" s="46"/>
      <c r="D94" s="46"/>
      <c r="E94" s="46"/>
      <c r="F94" s="46"/>
      <c r="G94" s="46"/>
      <c r="K94" s="46"/>
      <c r="L94" s="46"/>
    </row>
    <row r="95" ht="15.75" customHeight="1" spans="1:12">
      <c r="A95" s="46"/>
      <c r="B95" s="46"/>
      <c r="C95" s="46"/>
      <c r="D95" s="46"/>
      <c r="E95" s="46"/>
      <c r="F95" s="46"/>
      <c r="G95" s="46"/>
      <c r="K95" s="46"/>
      <c r="L95" s="46"/>
    </row>
    <row r="96" ht="15.75" customHeight="1" spans="1:12">
      <c r="A96" s="46"/>
      <c r="B96" s="46"/>
      <c r="C96" s="46"/>
      <c r="D96" s="46"/>
      <c r="E96" s="46"/>
      <c r="F96" s="46"/>
      <c r="G96" s="46"/>
      <c r="K96" s="46"/>
      <c r="L96" s="46"/>
    </row>
    <row r="97" ht="15.75" customHeight="1" spans="1:12">
      <c r="A97" s="46"/>
      <c r="B97" s="46"/>
      <c r="C97" s="46"/>
      <c r="D97" s="46"/>
      <c r="E97" s="46"/>
      <c r="F97" s="46"/>
      <c r="G97" s="46"/>
      <c r="K97" s="46"/>
      <c r="L97" s="46"/>
    </row>
    <row r="98" ht="15.75" customHeight="1" spans="1:12">
      <c r="A98" s="46"/>
      <c r="B98" s="46"/>
      <c r="C98" s="46"/>
      <c r="D98" s="46"/>
      <c r="E98" s="46"/>
      <c r="F98" s="46"/>
      <c r="G98" s="46"/>
      <c r="K98" s="46"/>
      <c r="L98" s="46"/>
    </row>
    <row r="99" ht="15.75" customHeight="1" spans="1:12">
      <c r="A99" s="46"/>
      <c r="B99" s="46"/>
      <c r="C99" s="46"/>
      <c r="D99" s="46"/>
      <c r="E99" s="46"/>
      <c r="F99" s="46"/>
      <c r="G99" s="46"/>
      <c r="K99" s="46"/>
      <c r="L99" s="46"/>
    </row>
    <row r="100" ht="15.75" customHeight="1" spans="1:12">
      <c r="A100" s="46"/>
      <c r="B100" s="46"/>
      <c r="C100" s="46"/>
      <c r="D100" s="46"/>
      <c r="E100" s="46"/>
      <c r="F100" s="46"/>
      <c r="G100" s="46"/>
      <c r="K100" s="46"/>
      <c r="L100" s="46"/>
    </row>
    <row r="101" ht="15" spans="1:12">
      <c r="A101" s="46"/>
      <c r="B101" s="46"/>
      <c r="C101" s="46"/>
      <c r="D101" s="46"/>
      <c r="E101" s="46"/>
      <c r="F101" s="46"/>
      <c r="G101" s="46"/>
      <c r="K101" s="46"/>
      <c r="L101" s="46"/>
    </row>
    <row r="102" ht="15" spans="1:12">
      <c r="A102" s="46"/>
      <c r="B102" s="46"/>
      <c r="C102" s="46"/>
      <c r="D102" s="46"/>
      <c r="E102" s="46"/>
      <c r="F102" s="46"/>
      <c r="G102" s="46"/>
      <c r="K102" s="46"/>
      <c r="L102" s="46"/>
    </row>
    <row r="103" ht="15" spans="1:12">
      <c r="A103" s="46"/>
      <c r="B103" s="46"/>
      <c r="C103" s="46"/>
      <c r="D103" s="46"/>
      <c r="E103" s="46"/>
      <c r="F103" s="46"/>
      <c r="G103" s="46"/>
      <c r="K103" s="46"/>
      <c r="L103" s="46"/>
    </row>
    <row r="104" ht="15" spans="1:12">
      <c r="A104" s="46"/>
      <c r="B104" s="46"/>
      <c r="C104" s="46"/>
      <c r="D104" s="46"/>
      <c r="E104" s="46"/>
      <c r="F104" s="46"/>
      <c r="G104" s="46"/>
      <c r="K104" s="46"/>
      <c r="L104" s="46"/>
    </row>
    <row r="105" ht="15" spans="1:12">
      <c r="A105" s="46"/>
      <c r="B105" s="46"/>
      <c r="C105" s="46"/>
      <c r="D105" s="46"/>
      <c r="E105" s="46"/>
      <c r="F105" s="46"/>
      <c r="G105" s="46"/>
      <c r="K105" s="46"/>
      <c r="L105" s="46"/>
    </row>
    <row r="106" ht="15" spans="1:12">
      <c r="A106" s="46"/>
      <c r="B106" s="46"/>
      <c r="C106" s="46"/>
      <c r="D106" s="46"/>
      <c r="E106" s="46"/>
      <c r="F106" s="46"/>
      <c r="G106" s="46"/>
      <c r="K106" s="46"/>
      <c r="L106" s="46"/>
    </row>
    <row r="107" ht="15" spans="1:12">
      <c r="A107" s="46"/>
      <c r="B107" s="46"/>
      <c r="C107" s="46"/>
      <c r="D107" s="46"/>
      <c r="E107" s="46"/>
      <c r="F107" s="46"/>
      <c r="G107" s="46"/>
      <c r="K107" s="46"/>
      <c r="L107" s="46"/>
    </row>
    <row r="108" ht="15" spans="1:12">
      <c r="A108" s="46"/>
      <c r="B108" s="46"/>
      <c r="C108" s="46"/>
      <c r="D108" s="46"/>
      <c r="E108" s="46"/>
      <c r="F108" s="46"/>
      <c r="G108" s="46"/>
      <c r="K108" s="46"/>
      <c r="L108" s="46"/>
    </row>
    <row r="109" ht="15" spans="1:12">
      <c r="A109" s="46"/>
      <c r="B109" s="46"/>
      <c r="C109" s="46"/>
      <c r="D109" s="46"/>
      <c r="E109" s="46"/>
      <c r="F109" s="46"/>
      <c r="G109" s="46"/>
      <c r="K109" s="46"/>
      <c r="L109" s="46"/>
    </row>
    <row r="110" ht="15" spans="1:12">
      <c r="A110" s="46"/>
      <c r="B110" s="46"/>
      <c r="C110" s="46"/>
      <c r="D110" s="46"/>
      <c r="E110" s="46"/>
      <c r="F110" s="46"/>
      <c r="G110" s="46"/>
      <c r="K110" s="46"/>
      <c r="L110" s="46"/>
    </row>
    <row r="111" ht="15" spans="1:12">
      <c r="A111" s="46"/>
      <c r="B111" s="46"/>
      <c r="C111" s="46"/>
      <c r="D111" s="46"/>
      <c r="E111" s="46"/>
      <c r="F111" s="46"/>
      <c r="G111" s="46"/>
      <c r="K111" s="46"/>
      <c r="L111" s="46"/>
    </row>
    <row r="112" ht="15" spans="1:12">
      <c r="A112" s="46"/>
      <c r="B112" s="46"/>
      <c r="C112" s="46"/>
      <c r="D112" s="46"/>
      <c r="E112" s="46"/>
      <c r="F112" s="46"/>
      <c r="G112" s="46"/>
      <c r="K112" s="46"/>
      <c r="L112" s="46"/>
    </row>
    <row r="113" ht="15" spans="1:12">
      <c r="A113" s="46"/>
      <c r="B113" s="46"/>
      <c r="C113" s="46"/>
      <c r="D113" s="46"/>
      <c r="E113" s="46"/>
      <c r="F113" s="46"/>
      <c r="G113" s="46"/>
      <c r="K113" s="46"/>
      <c r="L113" s="46"/>
    </row>
    <row r="114" ht="15" spans="1:12">
      <c r="A114" s="46"/>
      <c r="B114" s="46"/>
      <c r="C114" s="46"/>
      <c r="D114" s="46"/>
      <c r="E114" s="46"/>
      <c r="F114" s="46"/>
      <c r="G114" s="46"/>
      <c r="K114" s="46"/>
      <c r="L114" s="46"/>
    </row>
    <row r="115" ht="15" spans="1:12">
      <c r="A115" s="46"/>
      <c r="B115" s="46"/>
      <c r="C115" s="46"/>
      <c r="D115" s="46"/>
      <c r="E115" s="46"/>
      <c r="F115" s="46"/>
      <c r="G115" s="46"/>
      <c r="K115" s="46"/>
      <c r="L115" s="46"/>
    </row>
    <row r="116" ht="15" spans="1:12">
      <c r="A116" s="46"/>
      <c r="B116" s="46"/>
      <c r="C116" s="46"/>
      <c r="D116" s="46"/>
      <c r="E116" s="46"/>
      <c r="F116" s="46"/>
      <c r="G116" s="46"/>
      <c r="K116" s="46"/>
      <c r="L116" s="46"/>
    </row>
    <row r="117" ht="15" spans="1:12">
      <c r="A117" s="46"/>
      <c r="B117" s="46"/>
      <c r="C117" s="46"/>
      <c r="D117" s="46"/>
      <c r="E117" s="46"/>
      <c r="F117" s="46"/>
      <c r="G117" s="46"/>
      <c r="K117" s="46"/>
      <c r="L117" s="46"/>
    </row>
    <row r="118" ht="15" spans="1:12">
      <c r="A118" s="46"/>
      <c r="B118" s="46"/>
      <c r="C118" s="46"/>
      <c r="D118" s="46"/>
      <c r="E118" s="46"/>
      <c r="F118" s="46"/>
      <c r="G118" s="46"/>
      <c r="K118" s="46"/>
      <c r="L118" s="46"/>
    </row>
    <row r="119" ht="15" spans="1:12">
      <c r="A119" s="46"/>
      <c r="B119" s="46"/>
      <c r="C119" s="46"/>
      <c r="D119" s="46"/>
      <c r="E119" s="46"/>
      <c r="F119" s="46"/>
      <c r="G119" s="46"/>
      <c r="K119" s="46"/>
      <c r="L119" s="46"/>
    </row>
    <row r="120" ht="15" spans="1:12">
      <c r="A120" s="46"/>
      <c r="B120" s="46"/>
      <c r="C120" s="46"/>
      <c r="D120" s="46"/>
      <c r="E120" s="46"/>
      <c r="F120" s="46"/>
      <c r="G120" s="46"/>
      <c r="K120" s="46"/>
      <c r="L120" s="46"/>
    </row>
    <row r="121" ht="15" spans="1:12">
      <c r="A121" s="46"/>
      <c r="B121" s="46"/>
      <c r="C121" s="46"/>
      <c r="D121" s="46"/>
      <c r="E121" s="46"/>
      <c r="F121" s="46"/>
      <c r="G121" s="46"/>
      <c r="K121" s="46"/>
      <c r="L121" s="46"/>
    </row>
    <row r="122" ht="15" spans="1:12">
      <c r="A122" s="46"/>
      <c r="B122" s="46"/>
      <c r="C122" s="46"/>
      <c r="D122" s="46"/>
      <c r="E122" s="46"/>
      <c r="F122" s="46"/>
      <c r="G122" s="46"/>
      <c r="K122" s="46"/>
      <c r="L122" s="46"/>
    </row>
    <row r="123" ht="15" spans="1:12">
      <c r="A123" s="46"/>
      <c r="B123" s="46"/>
      <c r="C123" s="46"/>
      <c r="D123" s="46"/>
      <c r="E123" s="46"/>
      <c r="F123" s="46"/>
      <c r="G123" s="46"/>
      <c r="K123" s="46"/>
      <c r="L123" s="46"/>
    </row>
    <row r="124" ht="15" spans="1:12">
      <c r="A124" s="46"/>
      <c r="B124" s="46"/>
      <c r="C124" s="46"/>
      <c r="D124" s="46"/>
      <c r="E124" s="46"/>
      <c r="F124" s="46"/>
      <c r="G124" s="46"/>
      <c r="K124" s="46"/>
      <c r="L124" s="46"/>
    </row>
    <row r="125" ht="15" spans="1:12">
      <c r="A125" s="46"/>
      <c r="B125" s="46"/>
      <c r="C125" s="46"/>
      <c r="D125" s="46"/>
      <c r="E125" s="46"/>
      <c r="F125" s="46"/>
      <c r="G125" s="46"/>
      <c r="K125" s="46"/>
      <c r="L125" s="46"/>
    </row>
    <row r="126" ht="15" spans="1:12">
      <c r="A126" s="46"/>
      <c r="B126" s="46"/>
      <c r="C126" s="46"/>
      <c r="D126" s="46"/>
      <c r="E126" s="46"/>
      <c r="F126" s="46"/>
      <c r="G126" s="46"/>
      <c r="K126" s="46"/>
      <c r="L126" s="46"/>
    </row>
    <row r="127" ht="15" spans="1:12">
      <c r="A127" s="46"/>
      <c r="B127" s="46"/>
      <c r="C127" s="46"/>
      <c r="D127" s="46"/>
      <c r="E127" s="46"/>
      <c r="F127" s="46"/>
      <c r="G127" s="46"/>
      <c r="K127" s="46"/>
      <c r="L127" s="46"/>
    </row>
    <row r="128" ht="15" spans="1:12">
      <c r="A128" s="46"/>
      <c r="B128" s="46"/>
      <c r="C128" s="46"/>
      <c r="D128" s="46"/>
      <c r="E128" s="46"/>
      <c r="F128" s="46"/>
      <c r="G128" s="46"/>
      <c r="K128" s="46"/>
      <c r="L128" s="46"/>
    </row>
    <row r="129" ht="15" spans="1:12">
      <c r="A129" s="46"/>
      <c r="B129" s="46"/>
      <c r="C129" s="46"/>
      <c r="D129" s="46"/>
      <c r="E129" s="46"/>
      <c r="F129" s="46"/>
      <c r="G129" s="46"/>
      <c r="K129" s="46"/>
      <c r="L129" s="46"/>
    </row>
    <row r="130" ht="15" spans="1:12">
      <c r="A130" s="46"/>
      <c r="B130" s="46"/>
      <c r="C130" s="46"/>
      <c r="D130" s="46"/>
      <c r="E130" s="46"/>
      <c r="F130" s="46"/>
      <c r="G130" s="46"/>
      <c r="K130" s="46"/>
      <c r="L130" s="46"/>
    </row>
    <row r="131" ht="15" spans="1:12">
      <c r="A131" s="46"/>
      <c r="B131" s="46"/>
      <c r="C131" s="46"/>
      <c r="D131" s="46"/>
      <c r="E131" s="46"/>
      <c r="F131" s="46"/>
      <c r="G131" s="46"/>
      <c r="K131" s="46"/>
      <c r="L131" s="46"/>
    </row>
    <row r="132" ht="15" spans="1:12">
      <c r="A132" s="46"/>
      <c r="B132" s="46"/>
      <c r="C132" s="46"/>
      <c r="D132" s="46"/>
      <c r="E132" s="46"/>
      <c r="F132" s="46"/>
      <c r="G132" s="46"/>
      <c r="K132" s="46"/>
      <c r="L132" s="46"/>
    </row>
    <row r="133" ht="15" spans="1:12">
      <c r="A133" s="46"/>
      <c r="B133" s="46"/>
      <c r="C133" s="46"/>
      <c r="D133" s="46"/>
      <c r="E133" s="46"/>
      <c r="F133" s="46"/>
      <c r="G133" s="46"/>
      <c r="K133" s="46"/>
      <c r="L133" s="46"/>
    </row>
    <row r="134" ht="15" spans="1:12">
      <c r="A134" s="46"/>
      <c r="B134" s="46"/>
      <c r="C134" s="46"/>
      <c r="D134" s="46"/>
      <c r="E134" s="46"/>
      <c r="F134" s="46"/>
      <c r="G134" s="46"/>
      <c r="K134" s="46"/>
      <c r="L134" s="46"/>
    </row>
    <row r="135" ht="15" spans="1:12">
      <c r="A135" s="46"/>
      <c r="B135" s="46"/>
      <c r="C135" s="46"/>
      <c r="D135" s="46"/>
      <c r="E135" s="46"/>
      <c r="F135" s="46"/>
      <c r="G135" s="46"/>
      <c r="K135" s="46"/>
      <c r="L135" s="46"/>
    </row>
    <row r="136" ht="15" spans="1:12">
      <c r="A136" s="46"/>
      <c r="B136" s="46"/>
      <c r="C136" s="46"/>
      <c r="D136" s="46"/>
      <c r="E136" s="46"/>
      <c r="F136" s="46"/>
      <c r="G136" s="46"/>
      <c r="K136" s="46"/>
      <c r="L136" s="46"/>
    </row>
    <row r="137" ht="15" spans="1:12">
      <c r="A137" s="46"/>
      <c r="B137" s="46"/>
      <c r="C137" s="46"/>
      <c r="D137" s="46"/>
      <c r="E137" s="46"/>
      <c r="F137" s="46"/>
      <c r="G137" s="46"/>
      <c r="K137" s="46"/>
      <c r="L137" s="46"/>
    </row>
    <row r="138" ht="15" spans="1:12">
      <c r="A138" s="46"/>
      <c r="B138" s="46"/>
      <c r="C138" s="46"/>
      <c r="D138" s="46"/>
      <c r="E138" s="46"/>
      <c r="F138" s="46"/>
      <c r="G138" s="46"/>
      <c r="K138" s="46"/>
      <c r="L138" s="46"/>
    </row>
    <row r="139" ht="15" spans="1:12">
      <c r="A139" s="46"/>
      <c r="B139" s="46"/>
      <c r="C139" s="46"/>
      <c r="D139" s="46"/>
      <c r="E139" s="46"/>
      <c r="F139" s="46"/>
      <c r="G139" s="46"/>
      <c r="K139" s="46"/>
      <c r="L139" s="46"/>
    </row>
    <row r="140" ht="15" spans="1:12">
      <c r="A140" s="46"/>
      <c r="B140" s="46"/>
      <c r="C140" s="46"/>
      <c r="D140" s="46"/>
      <c r="E140" s="46"/>
      <c r="F140" s="46"/>
      <c r="G140" s="46"/>
      <c r="K140" s="46"/>
      <c r="L140" s="46"/>
    </row>
    <row r="141" ht="15" spans="1:12">
      <c r="A141" s="46"/>
      <c r="B141" s="46"/>
      <c r="C141" s="46"/>
      <c r="D141" s="46"/>
      <c r="E141" s="46"/>
      <c r="F141" s="46"/>
      <c r="G141" s="46"/>
      <c r="K141" s="46"/>
      <c r="L141" s="46"/>
    </row>
    <row r="142" ht="15" spans="1:12">
      <c r="A142" s="46"/>
      <c r="B142" s="46"/>
      <c r="C142" s="46"/>
      <c r="D142" s="46"/>
      <c r="E142" s="46"/>
      <c r="F142" s="46"/>
      <c r="G142" s="46"/>
      <c r="K142" s="46"/>
      <c r="L142" s="46"/>
    </row>
    <row r="143" ht="15" spans="1:12">
      <c r="A143" s="46"/>
      <c r="B143" s="46"/>
      <c r="C143" s="46"/>
      <c r="D143" s="46"/>
      <c r="E143" s="46"/>
      <c r="F143" s="46"/>
      <c r="G143" s="46"/>
      <c r="K143" s="46"/>
      <c r="L143" s="46"/>
    </row>
    <row r="144" ht="15" spans="1:12">
      <c r="A144" s="46"/>
      <c r="B144" s="46"/>
      <c r="C144" s="46"/>
      <c r="D144" s="46"/>
      <c r="E144" s="46"/>
      <c r="F144" s="46"/>
      <c r="G144" s="46"/>
      <c r="K144" s="46"/>
      <c r="L144" s="46"/>
    </row>
    <row r="145" ht="15" spans="1:12">
      <c r="A145" s="46"/>
      <c r="B145" s="46"/>
      <c r="C145" s="46"/>
      <c r="D145" s="46"/>
      <c r="E145" s="46"/>
      <c r="F145" s="46"/>
      <c r="G145" s="46"/>
      <c r="K145" s="46"/>
      <c r="L145" s="46"/>
    </row>
    <row r="146" ht="15" spans="1:12">
      <c r="A146" s="46"/>
      <c r="B146" s="46"/>
      <c r="C146" s="46"/>
      <c r="D146" s="46"/>
      <c r="E146" s="46"/>
      <c r="F146" s="46"/>
      <c r="G146" s="46"/>
      <c r="K146" s="46"/>
      <c r="L146" s="46"/>
    </row>
    <row r="147" ht="15" spans="1:12">
      <c r="A147" s="46"/>
      <c r="B147" s="46"/>
      <c r="C147" s="46"/>
      <c r="D147" s="46"/>
      <c r="E147" s="46"/>
      <c r="F147" s="46"/>
      <c r="G147" s="46"/>
      <c r="K147" s="46"/>
      <c r="L147" s="46"/>
    </row>
    <row r="148" ht="15" spans="1:12">
      <c r="A148" s="46"/>
      <c r="B148" s="46"/>
      <c r="C148" s="46"/>
      <c r="D148" s="46"/>
      <c r="E148" s="46"/>
      <c r="F148" s="46"/>
      <c r="G148" s="46"/>
      <c r="K148" s="46"/>
      <c r="L148" s="46"/>
    </row>
    <row r="149" ht="15" spans="1:12">
      <c r="A149" s="46"/>
      <c r="B149" s="46"/>
      <c r="C149" s="46"/>
      <c r="D149" s="46"/>
      <c r="E149" s="46"/>
      <c r="F149" s="46"/>
      <c r="G149" s="46"/>
      <c r="K149" s="46"/>
      <c r="L149" s="46"/>
    </row>
    <row r="150" ht="15" spans="1:12">
      <c r="A150" s="46"/>
      <c r="B150" s="46"/>
      <c r="C150" s="46"/>
      <c r="D150" s="46"/>
      <c r="E150" s="46"/>
      <c r="F150" s="46"/>
      <c r="G150" s="46"/>
      <c r="K150" s="46"/>
      <c r="L150" s="46"/>
    </row>
    <row r="151" ht="15" spans="1:12">
      <c r="A151" s="46"/>
      <c r="B151" s="46"/>
      <c r="C151" s="46"/>
      <c r="D151" s="46"/>
      <c r="E151" s="46"/>
      <c r="F151" s="46"/>
      <c r="G151" s="46"/>
      <c r="K151" s="46"/>
      <c r="L151" s="46"/>
    </row>
    <row r="152" ht="15" spans="1:12">
      <c r="A152" s="46"/>
      <c r="B152" s="46"/>
      <c r="C152" s="46"/>
      <c r="D152" s="46"/>
      <c r="E152" s="46"/>
      <c r="F152" s="46"/>
      <c r="G152" s="46"/>
      <c r="K152" s="46"/>
      <c r="L152" s="46"/>
    </row>
    <row r="153" ht="15" spans="1:12">
      <c r="A153" s="46"/>
      <c r="B153" s="46"/>
      <c r="C153" s="46"/>
      <c r="D153" s="46"/>
      <c r="E153" s="46"/>
      <c r="F153" s="46"/>
      <c r="G153" s="46"/>
      <c r="K153" s="46"/>
      <c r="L153" s="46"/>
    </row>
    <row r="154" ht="15" spans="1:12">
      <c r="A154" s="46"/>
      <c r="B154" s="46"/>
      <c r="C154" s="46"/>
      <c r="D154" s="46"/>
      <c r="E154" s="46"/>
      <c r="F154" s="46"/>
      <c r="G154" s="46"/>
      <c r="K154" s="46"/>
      <c r="L154" s="46"/>
    </row>
    <row r="155" ht="15" spans="1:12">
      <c r="A155" s="46"/>
      <c r="B155" s="46"/>
      <c r="C155" s="46"/>
      <c r="D155" s="46"/>
      <c r="E155" s="46"/>
      <c r="F155" s="46"/>
      <c r="G155" s="46"/>
      <c r="K155" s="46"/>
      <c r="L155" s="46"/>
    </row>
    <row r="156" ht="15" spans="1:12">
      <c r="A156" s="46"/>
      <c r="B156" s="46"/>
      <c r="C156" s="46"/>
      <c r="D156" s="46"/>
      <c r="E156" s="46"/>
      <c r="F156" s="46"/>
      <c r="G156" s="46"/>
      <c r="K156" s="46"/>
      <c r="L156" s="46"/>
    </row>
    <row r="157" ht="15" spans="1:12">
      <c r="A157" s="46"/>
      <c r="B157" s="46"/>
      <c r="C157" s="46"/>
      <c r="D157" s="46"/>
      <c r="E157" s="46"/>
      <c r="F157" s="46"/>
      <c r="G157" s="46"/>
      <c r="K157" s="46"/>
      <c r="L157" s="46"/>
    </row>
    <row r="158" ht="15" spans="1:12">
      <c r="A158" s="46"/>
      <c r="B158" s="46"/>
      <c r="C158" s="46"/>
      <c r="D158" s="46"/>
      <c r="E158" s="46"/>
      <c r="F158" s="46"/>
      <c r="G158" s="46"/>
      <c r="K158" s="46"/>
      <c r="L158" s="46"/>
    </row>
    <row r="159" ht="15" spans="1:12">
      <c r="A159" s="46"/>
      <c r="B159" s="46"/>
      <c r="C159" s="46"/>
      <c r="D159" s="46"/>
      <c r="E159" s="46"/>
      <c r="F159" s="46"/>
      <c r="G159" s="46"/>
      <c r="K159" s="46"/>
      <c r="L159" s="46"/>
    </row>
    <row r="160" ht="15" spans="1:12">
      <c r="A160" s="46"/>
      <c r="B160" s="46"/>
      <c r="C160" s="46"/>
      <c r="D160" s="46"/>
      <c r="E160" s="46"/>
      <c r="F160" s="46"/>
      <c r="G160" s="46"/>
      <c r="K160" s="46"/>
      <c r="L160" s="46"/>
    </row>
    <row r="161" ht="15" spans="1:12">
      <c r="A161" s="46"/>
      <c r="B161" s="46"/>
      <c r="C161" s="46"/>
      <c r="D161" s="46"/>
      <c r="E161" s="46"/>
      <c r="F161" s="46"/>
      <c r="G161" s="46"/>
      <c r="K161" s="46"/>
      <c r="L161" s="46"/>
    </row>
    <row r="162" ht="15" spans="1:12">
      <c r="A162" s="46"/>
      <c r="B162" s="46"/>
      <c r="C162" s="46"/>
      <c r="D162" s="46"/>
      <c r="E162" s="46"/>
      <c r="F162" s="46"/>
      <c r="G162" s="46"/>
      <c r="K162" s="46"/>
      <c r="L162" s="46"/>
    </row>
    <row r="163" ht="15" spans="1:12">
      <c r="A163" s="46"/>
      <c r="B163" s="46"/>
      <c r="C163" s="46"/>
      <c r="D163" s="46"/>
      <c r="E163" s="46"/>
      <c r="F163" s="46"/>
      <c r="G163" s="46"/>
      <c r="K163" s="46"/>
      <c r="L163" s="46"/>
    </row>
    <row r="164" ht="15" spans="1:12">
      <c r="A164" s="46"/>
      <c r="B164" s="46"/>
      <c r="C164" s="46"/>
      <c r="D164" s="46"/>
      <c r="E164" s="46"/>
      <c r="F164" s="46"/>
      <c r="G164" s="46"/>
      <c r="K164" s="46"/>
      <c r="L164" s="46"/>
    </row>
    <row r="165" ht="15" spans="1:12">
      <c r="A165" s="46"/>
      <c r="B165" s="46"/>
      <c r="C165" s="46"/>
      <c r="D165" s="46"/>
      <c r="E165" s="46"/>
      <c r="F165" s="46"/>
      <c r="G165" s="46"/>
      <c r="K165" s="46"/>
      <c r="L165" s="46"/>
    </row>
    <row r="166" ht="15" spans="1:12">
      <c r="A166" s="46"/>
      <c r="B166" s="46"/>
      <c r="C166" s="46"/>
      <c r="D166" s="46"/>
      <c r="E166" s="46"/>
      <c r="F166" s="46"/>
      <c r="G166" s="46"/>
      <c r="K166" s="46"/>
      <c r="L166" s="46"/>
    </row>
    <row r="167" ht="15" spans="1:12">
      <c r="A167" s="46"/>
      <c r="B167" s="46"/>
      <c r="C167" s="46"/>
      <c r="D167" s="46"/>
      <c r="E167" s="46"/>
      <c r="F167" s="46"/>
      <c r="G167" s="46"/>
      <c r="K167" s="46"/>
      <c r="L167" s="46"/>
    </row>
    <row r="168" ht="15" spans="1:12">
      <c r="A168" s="46"/>
      <c r="B168" s="46"/>
      <c r="C168" s="46"/>
      <c r="D168" s="46"/>
      <c r="E168" s="46"/>
      <c r="F168" s="46"/>
      <c r="G168" s="46"/>
      <c r="K168" s="46"/>
      <c r="L168" s="46"/>
    </row>
    <row r="169" ht="15" spans="1:12">
      <c r="A169" s="46"/>
      <c r="B169" s="46"/>
      <c r="C169" s="46"/>
      <c r="D169" s="46"/>
      <c r="E169" s="46"/>
      <c r="F169" s="46"/>
      <c r="G169" s="46"/>
      <c r="K169" s="46"/>
      <c r="L169" s="46"/>
    </row>
    <row r="170" ht="15" spans="1:12">
      <c r="A170" s="46"/>
      <c r="B170" s="46"/>
      <c r="C170" s="46"/>
      <c r="D170" s="46"/>
      <c r="E170" s="46"/>
      <c r="F170" s="46"/>
      <c r="G170" s="46"/>
      <c r="K170" s="46"/>
      <c r="L170" s="46"/>
    </row>
    <row r="171" ht="15" spans="1:12">
      <c r="A171" s="46"/>
      <c r="B171" s="46"/>
      <c r="C171" s="46"/>
      <c r="D171" s="46"/>
      <c r="E171" s="46"/>
      <c r="F171" s="46"/>
      <c r="G171" s="46"/>
      <c r="K171" s="46"/>
      <c r="L171" s="46"/>
    </row>
    <row r="172" ht="15" spans="1:12">
      <c r="A172" s="46"/>
      <c r="B172" s="46"/>
      <c r="C172" s="46"/>
      <c r="D172" s="46"/>
      <c r="E172" s="46"/>
      <c r="F172" s="46"/>
      <c r="G172" s="46"/>
      <c r="K172" s="46"/>
      <c r="L172" s="46"/>
    </row>
    <row r="173" ht="15" spans="1:12">
      <c r="A173" s="46"/>
      <c r="B173" s="46"/>
      <c r="C173" s="46"/>
      <c r="D173" s="46"/>
      <c r="E173" s="46"/>
      <c r="F173" s="46"/>
      <c r="G173" s="46"/>
      <c r="K173" s="46"/>
      <c r="L173" s="46"/>
    </row>
    <row r="174" ht="15" spans="1:12">
      <c r="A174" s="46"/>
      <c r="B174" s="46"/>
      <c r="C174" s="46"/>
      <c r="D174" s="46"/>
      <c r="E174" s="46"/>
      <c r="F174" s="46"/>
      <c r="G174" s="46"/>
      <c r="K174" s="46"/>
      <c r="L174" s="46"/>
    </row>
    <row r="175" ht="15" spans="1:12">
      <c r="A175" s="46"/>
      <c r="B175" s="46"/>
      <c r="C175" s="46"/>
      <c r="D175" s="46"/>
      <c r="E175" s="46"/>
      <c r="F175" s="46"/>
      <c r="G175" s="46"/>
      <c r="K175" s="46"/>
      <c r="L175" s="46"/>
    </row>
    <row r="176" ht="15" spans="1:12">
      <c r="A176" s="46"/>
      <c r="B176" s="46"/>
      <c r="C176" s="46"/>
      <c r="D176" s="46"/>
      <c r="E176" s="46"/>
      <c r="F176" s="46"/>
      <c r="G176" s="46"/>
      <c r="K176" s="46"/>
      <c r="L176" s="46"/>
    </row>
    <row r="177" ht="15" spans="1:12">
      <c r="A177" s="46"/>
      <c r="B177" s="46"/>
      <c r="C177" s="46"/>
      <c r="D177" s="46"/>
      <c r="E177" s="46"/>
      <c r="F177" s="46"/>
      <c r="G177" s="46"/>
      <c r="K177" s="46"/>
      <c r="L177" s="46"/>
    </row>
    <row r="178" ht="15" spans="1:12">
      <c r="A178" s="46"/>
      <c r="B178" s="46"/>
      <c r="C178" s="46"/>
      <c r="D178" s="46"/>
      <c r="E178" s="46"/>
      <c r="F178" s="46"/>
      <c r="G178" s="46"/>
      <c r="K178" s="46"/>
      <c r="L178" s="46"/>
    </row>
    <row r="179" ht="15" spans="1:12">
      <c r="A179" s="46"/>
      <c r="B179" s="46"/>
      <c r="C179" s="46"/>
      <c r="D179" s="46"/>
      <c r="E179" s="46"/>
      <c r="F179" s="46"/>
      <c r="G179" s="46"/>
      <c r="K179" s="46"/>
      <c r="L179" s="46"/>
    </row>
    <row r="180" ht="15" spans="1:12">
      <c r="A180" s="46"/>
      <c r="B180" s="46"/>
      <c r="C180" s="46"/>
      <c r="D180" s="46"/>
      <c r="E180" s="46"/>
      <c r="F180" s="46"/>
      <c r="G180" s="46"/>
      <c r="K180" s="46"/>
      <c r="L180" s="46"/>
    </row>
    <row r="181" ht="15" spans="1:12">
      <c r="A181" s="46"/>
      <c r="B181" s="46"/>
      <c r="C181" s="46"/>
      <c r="D181" s="46"/>
      <c r="E181" s="46"/>
      <c r="F181" s="46"/>
      <c r="G181" s="46"/>
      <c r="K181" s="46"/>
      <c r="L181" s="46"/>
    </row>
    <row r="182" ht="15" spans="1:12">
      <c r="A182" s="46"/>
      <c r="B182" s="46"/>
      <c r="C182" s="46"/>
      <c r="D182" s="46"/>
      <c r="E182" s="46"/>
      <c r="F182" s="46"/>
      <c r="G182" s="46"/>
      <c r="K182" s="46"/>
      <c r="L182" s="46"/>
    </row>
    <row r="183" ht="15" spans="1:12">
      <c r="A183" s="46"/>
      <c r="B183" s="46"/>
      <c r="C183" s="46"/>
      <c r="D183" s="46"/>
      <c r="E183" s="46"/>
      <c r="F183" s="46"/>
      <c r="G183" s="46"/>
      <c r="K183" s="46"/>
      <c r="L183" s="46"/>
    </row>
    <row r="184" ht="15" spans="1:12">
      <c r="A184" s="46"/>
      <c r="B184" s="46"/>
      <c r="C184" s="46"/>
      <c r="D184" s="46"/>
      <c r="E184" s="46"/>
      <c r="F184" s="46"/>
      <c r="G184" s="46"/>
      <c r="K184" s="46"/>
      <c r="L184" s="46"/>
    </row>
    <row r="185" ht="15" spans="1:12">
      <c r="A185" s="46"/>
      <c r="B185" s="46"/>
      <c r="C185" s="46"/>
      <c r="D185" s="46"/>
      <c r="E185" s="46"/>
      <c r="F185" s="46"/>
      <c r="G185" s="46"/>
      <c r="K185" s="46"/>
      <c r="L185" s="46"/>
    </row>
    <row r="186" ht="15" spans="1:12">
      <c r="A186" s="46"/>
      <c r="B186" s="46"/>
      <c r="C186" s="46"/>
      <c r="D186" s="46"/>
      <c r="E186" s="46"/>
      <c r="F186" s="46"/>
      <c r="G186" s="46"/>
      <c r="K186" s="46"/>
      <c r="L186" s="46"/>
    </row>
    <row r="187" ht="15" spans="1:12">
      <c r="A187" s="46"/>
      <c r="B187" s="46"/>
      <c r="C187" s="46"/>
      <c r="D187" s="46"/>
      <c r="E187" s="46"/>
      <c r="F187" s="46"/>
      <c r="G187" s="46"/>
      <c r="K187" s="46"/>
      <c r="L187" s="46"/>
    </row>
    <row r="188" ht="15" spans="1:12">
      <c r="A188" s="46"/>
      <c r="B188" s="46"/>
      <c r="C188" s="46"/>
      <c r="D188" s="46"/>
      <c r="E188" s="46"/>
      <c r="F188" s="46"/>
      <c r="G188" s="46"/>
      <c r="K188" s="46"/>
      <c r="L188" s="46"/>
    </row>
    <row r="189" ht="15" spans="1:12">
      <c r="A189" s="46"/>
      <c r="B189" s="46"/>
      <c r="C189" s="46"/>
      <c r="D189" s="46"/>
      <c r="E189" s="46"/>
      <c r="F189" s="46"/>
      <c r="G189" s="46"/>
      <c r="K189" s="46"/>
      <c r="L189" s="46"/>
    </row>
    <row r="190" ht="15" spans="1:12">
      <c r="A190" s="46"/>
      <c r="B190" s="46"/>
      <c r="C190" s="46"/>
      <c r="D190" s="46"/>
      <c r="E190" s="46"/>
      <c r="F190" s="46"/>
      <c r="G190" s="46"/>
      <c r="K190" s="46"/>
      <c r="L190" s="46"/>
    </row>
    <row r="191" ht="15" spans="1:12">
      <c r="A191" s="46"/>
      <c r="B191" s="46"/>
      <c r="C191" s="46"/>
      <c r="D191" s="46"/>
      <c r="E191" s="46"/>
      <c r="F191" s="46"/>
      <c r="G191" s="46"/>
      <c r="K191" s="46"/>
      <c r="L191" s="46"/>
    </row>
    <row r="192" ht="15" spans="1:12">
      <c r="A192" s="46"/>
      <c r="B192" s="46"/>
      <c r="C192" s="46"/>
      <c r="D192" s="46"/>
      <c r="E192" s="46"/>
      <c r="F192" s="46"/>
      <c r="G192" s="46"/>
      <c r="K192" s="46"/>
      <c r="L192" s="46"/>
    </row>
    <row r="193" ht="15" spans="1:12">
      <c r="A193" s="46"/>
      <c r="B193" s="46"/>
      <c r="C193" s="46"/>
      <c r="D193" s="46"/>
      <c r="E193" s="46"/>
      <c r="F193" s="46"/>
      <c r="G193" s="46"/>
      <c r="K193" s="46"/>
      <c r="L193" s="46"/>
    </row>
    <row r="194" ht="15" spans="1:12">
      <c r="A194" s="46"/>
      <c r="B194" s="46"/>
      <c r="C194" s="46"/>
      <c r="D194" s="46"/>
      <c r="E194" s="46"/>
      <c r="F194" s="46"/>
      <c r="G194" s="46"/>
      <c r="K194" s="46"/>
      <c r="L194" s="46"/>
    </row>
    <row r="195" ht="15" spans="1:12">
      <c r="A195" s="46"/>
      <c r="B195" s="46"/>
      <c r="C195" s="46"/>
      <c r="D195" s="46"/>
      <c r="E195" s="46"/>
      <c r="F195" s="46"/>
      <c r="G195" s="46"/>
      <c r="K195" s="46"/>
      <c r="L195" s="46"/>
    </row>
    <row r="196" ht="15" spans="1:12">
      <c r="A196" s="46"/>
      <c r="B196" s="46"/>
      <c r="C196" s="46"/>
      <c r="D196" s="46"/>
      <c r="E196" s="46"/>
      <c r="F196" s="46"/>
      <c r="G196" s="46"/>
      <c r="K196" s="46"/>
      <c r="L196" s="46"/>
    </row>
    <row r="197" ht="15" spans="1:12">
      <c r="A197" s="46"/>
      <c r="B197" s="46"/>
      <c r="C197" s="46"/>
      <c r="D197" s="46"/>
      <c r="E197" s="46"/>
      <c r="F197" s="46"/>
      <c r="G197" s="46"/>
      <c r="K197" s="46"/>
      <c r="L197" s="46"/>
    </row>
    <row r="198" ht="15" spans="1:12">
      <c r="A198" s="46"/>
      <c r="B198" s="46"/>
      <c r="C198" s="46"/>
      <c r="D198" s="46"/>
      <c r="E198" s="46"/>
      <c r="F198" s="46"/>
      <c r="G198" s="46"/>
      <c r="K198" s="46"/>
      <c r="L198" s="46"/>
    </row>
    <row r="199" ht="15" spans="1:12">
      <c r="A199" s="46"/>
      <c r="B199" s="46"/>
      <c r="C199" s="46"/>
      <c r="D199" s="46"/>
      <c r="E199" s="46"/>
      <c r="F199" s="46"/>
      <c r="G199" s="46"/>
      <c r="K199" s="46"/>
      <c r="L199" s="46"/>
    </row>
    <row r="200" ht="15" spans="1:12">
      <c r="A200" s="46"/>
      <c r="B200" s="46"/>
      <c r="C200" s="46"/>
      <c r="D200" s="46"/>
      <c r="E200" s="46"/>
      <c r="F200" s="46"/>
      <c r="G200" s="46"/>
      <c r="K200" s="46"/>
      <c r="L200" s="46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workbookViewId="0">
      <selection activeCell="A1" sqref="A1:B1"/>
    </sheetView>
  </sheetViews>
  <sheetFormatPr defaultColWidth="9" defaultRowHeight="12.75"/>
  <cols>
    <col min="1" max="1" width="10.6637168141593" customWidth="1"/>
    <col min="2" max="2" width="20" customWidth="1"/>
    <col min="3" max="3" width="18.5044247787611" customWidth="1"/>
    <col min="4" max="7" width="10.6637168141593" customWidth="1"/>
    <col min="8" max="8" width="38.6637168141593" customWidth="1"/>
    <col min="9" max="22" width="10.6637168141593" customWidth="1"/>
  </cols>
  <sheetData>
    <row r="1" ht="15.75" customHeight="1" spans="1:9">
      <c r="A1" s="148" t="s">
        <v>45</v>
      </c>
      <c r="B1" s="149"/>
      <c r="C1" s="150" t="s">
        <v>62</v>
      </c>
      <c r="D1" s="19" t="s">
        <v>5</v>
      </c>
      <c r="E1" s="139"/>
      <c r="F1" s="19" t="s">
        <v>47</v>
      </c>
      <c r="G1" s="139"/>
      <c r="H1" s="151" t="s">
        <v>552</v>
      </c>
      <c r="I1" s="155"/>
    </row>
    <row r="2" ht="15.75" customHeight="1" spans="1:8">
      <c r="A2" s="140" t="s">
        <v>12</v>
      </c>
      <c r="B2" s="33" t="s">
        <v>553</v>
      </c>
      <c r="C2" s="33" t="s">
        <v>554</v>
      </c>
      <c r="D2" s="141">
        <v>1</v>
      </c>
      <c r="E2" s="137"/>
      <c r="F2" s="33" t="s">
        <v>67</v>
      </c>
      <c r="G2" s="138"/>
      <c r="H2" s="46"/>
    </row>
    <row r="3" ht="15.75" customHeight="1" spans="1:8">
      <c r="A3" s="142"/>
      <c r="B3" s="138"/>
      <c r="C3" s="24" t="s">
        <v>555</v>
      </c>
      <c r="D3" s="141">
        <v>1</v>
      </c>
      <c r="E3" s="137"/>
      <c r="F3" s="33" t="s">
        <v>556</v>
      </c>
      <c r="G3" s="138"/>
      <c r="H3" s="46"/>
    </row>
    <row r="4" ht="15.75" customHeight="1" spans="1:8">
      <c r="A4" s="142"/>
      <c r="B4" s="138"/>
      <c r="C4" s="24" t="s">
        <v>69</v>
      </c>
      <c r="D4" s="141">
        <v>1070</v>
      </c>
      <c r="E4" s="137"/>
      <c r="F4" s="33" t="s">
        <v>556</v>
      </c>
      <c r="G4" s="138"/>
      <c r="H4" s="46"/>
    </row>
    <row r="5" ht="15.75" customHeight="1" spans="1:8">
      <c r="A5" s="142"/>
      <c r="B5" s="138"/>
      <c r="C5" s="24" t="s">
        <v>557</v>
      </c>
      <c r="D5" s="141">
        <v>1</v>
      </c>
      <c r="E5" s="137"/>
      <c r="F5" s="33" t="s">
        <v>556</v>
      </c>
      <c r="G5" s="138"/>
      <c r="H5" s="46"/>
    </row>
    <row r="6" ht="15.75" customHeight="1" spans="1:8">
      <c r="A6" s="142"/>
      <c r="B6" s="138"/>
      <c r="C6" s="24" t="s">
        <v>558</v>
      </c>
      <c r="D6" s="141">
        <v>1</v>
      </c>
      <c r="E6" s="137"/>
      <c r="F6" s="33" t="s">
        <v>556</v>
      </c>
      <c r="G6" s="138"/>
      <c r="H6" s="46"/>
    </row>
    <row r="7" ht="15.75" customHeight="1" spans="1:8">
      <c r="A7" s="142"/>
      <c r="B7" s="138"/>
      <c r="C7" s="24" t="s">
        <v>559</v>
      </c>
      <c r="D7" s="141">
        <v>1</v>
      </c>
      <c r="E7" s="137"/>
      <c r="F7" s="33" t="s">
        <v>556</v>
      </c>
      <c r="G7" s="138"/>
      <c r="H7" s="46"/>
    </row>
    <row r="8" ht="15.75" customHeight="1" spans="1:8">
      <c r="A8" s="142"/>
      <c r="B8" s="138"/>
      <c r="C8" s="24" t="s">
        <v>560</v>
      </c>
      <c r="D8" s="141">
        <v>2</v>
      </c>
      <c r="E8" s="137"/>
      <c r="F8" s="33" t="s">
        <v>556</v>
      </c>
      <c r="G8" s="138"/>
      <c r="H8" s="46"/>
    </row>
    <row r="9" ht="15.75" customHeight="1" spans="1:8">
      <c r="A9" s="142"/>
      <c r="B9" s="138"/>
      <c r="C9" s="24" t="s">
        <v>561</v>
      </c>
      <c r="D9" s="141">
        <v>1</v>
      </c>
      <c r="E9" s="137"/>
      <c r="F9" s="33" t="s">
        <v>556</v>
      </c>
      <c r="G9" s="138"/>
      <c r="H9" s="46"/>
    </row>
    <row r="10" ht="15.75" customHeight="1" spans="1:8">
      <c r="A10" s="142"/>
      <c r="B10" s="138"/>
      <c r="C10" s="24" t="s">
        <v>562</v>
      </c>
      <c r="D10" s="141">
        <v>1</v>
      </c>
      <c r="E10" s="137"/>
      <c r="F10" s="33" t="s">
        <v>556</v>
      </c>
      <c r="G10" s="138"/>
      <c r="H10" s="46"/>
    </row>
    <row r="11" ht="15.75" customHeight="1" spans="1:8">
      <c r="A11" s="142"/>
      <c r="B11" s="138"/>
      <c r="C11" s="24" t="s">
        <v>563</v>
      </c>
      <c r="D11" s="141">
        <v>1</v>
      </c>
      <c r="E11" s="137"/>
      <c r="F11" s="33" t="s">
        <v>556</v>
      </c>
      <c r="G11" s="138"/>
      <c r="H11" s="46"/>
    </row>
    <row r="12" ht="15.75" customHeight="1" spans="1:8">
      <c r="A12" s="142"/>
      <c r="B12" s="138"/>
      <c r="C12" s="24" t="s">
        <v>64</v>
      </c>
      <c r="D12" s="141">
        <v>1</v>
      </c>
      <c r="E12" s="137"/>
      <c r="F12" s="33" t="s">
        <v>556</v>
      </c>
      <c r="G12" s="138"/>
      <c r="H12" s="46"/>
    </row>
    <row r="13" ht="15.75" customHeight="1" spans="1:8">
      <c r="A13" s="142"/>
      <c r="B13" s="138"/>
      <c r="C13" s="24" t="s">
        <v>564</v>
      </c>
      <c r="D13" s="141">
        <v>1</v>
      </c>
      <c r="E13" s="137"/>
      <c r="F13" s="33" t="s">
        <v>556</v>
      </c>
      <c r="G13" s="138"/>
      <c r="H13" s="46"/>
    </row>
    <row r="14" ht="15.75" customHeight="1" spans="1:8">
      <c r="A14" s="142"/>
      <c r="B14" s="138"/>
      <c r="C14" s="24" t="s">
        <v>565</v>
      </c>
      <c r="D14" s="141">
        <v>1</v>
      </c>
      <c r="E14" s="137"/>
      <c r="F14" s="33" t="s">
        <v>556</v>
      </c>
      <c r="G14" s="138"/>
      <c r="H14" s="46"/>
    </row>
    <row r="15" ht="15.75" customHeight="1" spans="1:8">
      <c r="A15" s="142"/>
      <c r="B15" s="33" t="s">
        <v>566</v>
      </c>
      <c r="C15" s="33" t="s">
        <v>554</v>
      </c>
      <c r="D15" s="141">
        <v>1</v>
      </c>
      <c r="E15" s="137"/>
      <c r="F15" s="33" t="s">
        <v>567</v>
      </c>
      <c r="G15" s="138"/>
      <c r="H15" s="46"/>
    </row>
    <row r="16" ht="15.75" customHeight="1" spans="1:8">
      <c r="A16" s="142"/>
      <c r="B16" s="138"/>
      <c r="C16" s="24" t="s">
        <v>555</v>
      </c>
      <c r="D16" s="141">
        <v>1</v>
      </c>
      <c r="E16" s="137"/>
      <c r="F16" s="33" t="s">
        <v>567</v>
      </c>
      <c r="G16" s="138"/>
      <c r="H16" s="46"/>
    </row>
    <row r="17" ht="15.75" customHeight="1" spans="1:8">
      <c r="A17" s="142"/>
      <c r="B17" s="138"/>
      <c r="C17" s="24" t="s">
        <v>69</v>
      </c>
      <c r="D17" s="141">
        <v>747</v>
      </c>
      <c r="E17" s="137"/>
      <c r="F17" s="33" t="s">
        <v>567</v>
      </c>
      <c r="G17" s="138"/>
      <c r="H17" s="46"/>
    </row>
    <row r="18" ht="15.75" customHeight="1" spans="1:8">
      <c r="A18" s="142"/>
      <c r="B18" s="138"/>
      <c r="C18" s="24" t="s">
        <v>557</v>
      </c>
      <c r="D18" s="141">
        <v>12</v>
      </c>
      <c r="E18" s="137"/>
      <c r="F18" s="33" t="s">
        <v>567</v>
      </c>
      <c r="G18" s="138"/>
      <c r="H18" s="46"/>
    </row>
    <row r="19" ht="15.75" customHeight="1" spans="1:8">
      <c r="A19" s="142"/>
      <c r="B19" s="138"/>
      <c r="C19" s="24" t="s">
        <v>558</v>
      </c>
      <c r="D19" s="141">
        <v>24</v>
      </c>
      <c r="E19" s="137"/>
      <c r="F19" s="33" t="s">
        <v>567</v>
      </c>
      <c r="G19" s="138"/>
      <c r="H19" s="46"/>
    </row>
    <row r="20" ht="15.75" customHeight="1" spans="1:8">
      <c r="A20" s="142"/>
      <c r="B20" s="138"/>
      <c r="C20" s="24" t="s">
        <v>559</v>
      </c>
      <c r="D20" s="141">
        <v>1</v>
      </c>
      <c r="E20" s="137"/>
      <c r="F20" s="33" t="s">
        <v>567</v>
      </c>
      <c r="G20" s="138"/>
      <c r="H20" s="46"/>
    </row>
    <row r="21" ht="15.75" customHeight="1" spans="1:8">
      <c r="A21" s="142"/>
      <c r="B21" s="138"/>
      <c r="C21" s="24" t="s">
        <v>560</v>
      </c>
      <c r="D21" s="141">
        <v>42</v>
      </c>
      <c r="E21" s="137"/>
      <c r="F21" s="33" t="s">
        <v>567</v>
      </c>
      <c r="G21" s="138"/>
      <c r="H21" s="46"/>
    </row>
    <row r="22" ht="15.75" customHeight="1" spans="1:8">
      <c r="A22" s="142"/>
      <c r="B22" s="138"/>
      <c r="C22" s="24" t="s">
        <v>561</v>
      </c>
      <c r="D22" s="141">
        <v>1</v>
      </c>
      <c r="E22" s="137"/>
      <c r="F22" s="33" t="s">
        <v>567</v>
      </c>
      <c r="G22" s="138"/>
      <c r="H22" s="46"/>
    </row>
    <row r="23" ht="15.75" customHeight="1" spans="1:8">
      <c r="A23" s="142"/>
      <c r="B23" s="138"/>
      <c r="C23" s="24" t="s">
        <v>562</v>
      </c>
      <c r="D23" s="141">
        <v>1</v>
      </c>
      <c r="E23" s="137"/>
      <c r="F23" s="33" t="s">
        <v>567</v>
      </c>
      <c r="G23" s="138"/>
      <c r="H23" s="46"/>
    </row>
    <row r="24" ht="15.75" customHeight="1" spans="1:8">
      <c r="A24" s="142"/>
      <c r="B24" s="138"/>
      <c r="C24" s="24" t="s">
        <v>563</v>
      </c>
      <c r="D24" s="141">
        <v>1</v>
      </c>
      <c r="E24" s="137"/>
      <c r="F24" s="33" t="s">
        <v>567</v>
      </c>
      <c r="G24" s="138"/>
      <c r="H24" s="46"/>
    </row>
    <row r="25" ht="15.75" customHeight="1" spans="1:8">
      <c r="A25" s="142"/>
      <c r="B25" s="138"/>
      <c r="C25" s="24" t="s">
        <v>64</v>
      </c>
      <c r="D25" s="141">
        <v>1</v>
      </c>
      <c r="E25" s="137"/>
      <c r="F25" s="33" t="s">
        <v>567</v>
      </c>
      <c r="G25" s="138"/>
      <c r="H25" s="46"/>
    </row>
    <row r="26" ht="15.75" customHeight="1" spans="1:8">
      <c r="A26" s="142"/>
      <c r="B26" s="138"/>
      <c r="C26" s="24" t="s">
        <v>564</v>
      </c>
      <c r="D26" s="141">
        <v>1</v>
      </c>
      <c r="E26" s="137"/>
      <c r="F26" s="33" t="s">
        <v>567</v>
      </c>
      <c r="G26" s="138"/>
      <c r="H26" s="46"/>
    </row>
    <row r="27" ht="15.75" customHeight="1" spans="1:8">
      <c r="A27" s="142"/>
      <c r="B27" s="138"/>
      <c r="C27" s="24" t="s">
        <v>565</v>
      </c>
      <c r="D27" s="141">
        <v>1</v>
      </c>
      <c r="E27" s="137"/>
      <c r="F27" s="33" t="s">
        <v>567</v>
      </c>
      <c r="G27" s="138"/>
      <c r="H27" s="46"/>
    </row>
    <row r="28" ht="15.75" customHeight="1" spans="1:8">
      <c r="A28" s="142"/>
      <c r="B28" s="33" t="s">
        <v>73</v>
      </c>
      <c r="C28" s="24" t="s">
        <v>77</v>
      </c>
      <c r="D28" s="141">
        <v>80000</v>
      </c>
      <c r="E28" s="137"/>
      <c r="F28" s="33" t="s">
        <v>75</v>
      </c>
      <c r="G28" s="138"/>
      <c r="H28" s="46"/>
    </row>
    <row r="29" ht="15.75" customHeight="1" spans="1:8">
      <c r="A29" s="142"/>
      <c r="B29" s="138"/>
      <c r="C29" s="24" t="s">
        <v>79</v>
      </c>
      <c r="D29" s="141">
        <v>132400</v>
      </c>
      <c r="E29" s="137"/>
      <c r="F29" s="33" t="s">
        <v>75</v>
      </c>
      <c r="G29" s="138"/>
      <c r="H29" s="46"/>
    </row>
    <row r="30" ht="15.75" customHeight="1" spans="1:8">
      <c r="A30" s="152"/>
      <c r="B30" s="152"/>
      <c r="C30" s="152"/>
      <c r="D30" s="152"/>
      <c r="E30" s="152"/>
      <c r="F30" s="152"/>
      <c r="G30" s="152"/>
      <c r="H30" s="46"/>
    </row>
    <row r="31" ht="15.75" customHeight="1" spans="1:8">
      <c r="A31" s="153" t="s">
        <v>24</v>
      </c>
      <c r="B31" s="33" t="s">
        <v>568</v>
      </c>
      <c r="C31" s="33" t="s">
        <v>24</v>
      </c>
      <c r="D31" s="33">
        <v>147</v>
      </c>
      <c r="E31" s="138"/>
      <c r="F31" s="33" t="s">
        <v>56</v>
      </c>
      <c r="G31" s="138"/>
      <c r="H31" s="46"/>
    </row>
    <row r="32" ht="15.75" customHeight="1" spans="1:8">
      <c r="A32" s="154"/>
      <c r="B32" s="33" t="s">
        <v>569</v>
      </c>
      <c r="C32" s="33" t="s">
        <v>24</v>
      </c>
      <c r="D32" s="33">
        <v>669</v>
      </c>
      <c r="E32" s="138"/>
      <c r="F32" s="33" t="s">
        <v>56</v>
      </c>
      <c r="G32" s="138"/>
      <c r="H32" s="46"/>
    </row>
    <row r="33" ht="15.75" customHeight="1" spans="1:8">
      <c r="A33" s="154"/>
      <c r="B33" s="33" t="s">
        <v>570</v>
      </c>
      <c r="C33" s="33" t="s">
        <v>24</v>
      </c>
      <c r="D33" s="33">
        <v>800</v>
      </c>
      <c r="E33" s="138"/>
      <c r="F33" s="33" t="s">
        <v>56</v>
      </c>
      <c r="G33" s="138"/>
      <c r="H33" s="46"/>
    </row>
    <row r="34" ht="15.75" customHeight="1" spans="1:8">
      <c r="A34" s="154"/>
      <c r="B34" s="33" t="s">
        <v>571</v>
      </c>
      <c r="C34" s="33" t="s">
        <v>24</v>
      </c>
      <c r="D34" s="33">
        <v>240</v>
      </c>
      <c r="E34" s="138"/>
      <c r="F34" s="33" t="s">
        <v>56</v>
      </c>
      <c r="G34" s="138"/>
      <c r="H34" s="46"/>
    </row>
    <row r="35" ht="15.75" customHeight="1" spans="1:8">
      <c r="A35" s="154"/>
      <c r="B35" s="33" t="s">
        <v>572</v>
      </c>
      <c r="C35" s="33" t="s">
        <v>24</v>
      </c>
      <c r="D35" s="33">
        <v>200</v>
      </c>
      <c r="E35" s="138"/>
      <c r="F35" s="33" t="s">
        <v>56</v>
      </c>
      <c r="G35" s="138"/>
      <c r="H35" s="46"/>
    </row>
    <row r="36" ht="15.75" customHeight="1" spans="1:8">
      <c r="A36" s="154"/>
      <c r="B36" s="33" t="s">
        <v>573</v>
      </c>
      <c r="C36" s="33" t="s">
        <v>24</v>
      </c>
      <c r="D36" s="33">
        <v>30</v>
      </c>
      <c r="E36" s="138"/>
      <c r="F36" s="33" t="s">
        <v>56</v>
      </c>
      <c r="G36" s="138"/>
      <c r="H36" s="46"/>
    </row>
    <row r="37" ht="15.75" customHeight="1" spans="1:8">
      <c r="A37" s="154"/>
      <c r="B37" s="33" t="s">
        <v>574</v>
      </c>
      <c r="C37" s="33" t="s">
        <v>24</v>
      </c>
      <c r="D37" s="33">
        <v>52</v>
      </c>
      <c r="E37" s="138"/>
      <c r="F37" s="33" t="s">
        <v>56</v>
      </c>
      <c r="G37" s="138"/>
      <c r="H37" s="46"/>
    </row>
    <row r="38" ht="15.75" customHeight="1" spans="1:8">
      <c r="A38" s="154"/>
      <c r="B38" s="33" t="s">
        <v>575</v>
      </c>
      <c r="C38" s="33" t="s">
        <v>24</v>
      </c>
      <c r="D38" s="33">
        <v>11</v>
      </c>
      <c r="E38" s="138"/>
      <c r="F38" s="33" t="s">
        <v>56</v>
      </c>
      <c r="G38" s="138"/>
      <c r="H38" s="46"/>
    </row>
    <row r="39" ht="15.75" customHeight="1" spans="1:8">
      <c r="A39" s="154"/>
      <c r="B39" s="33" t="s">
        <v>576</v>
      </c>
      <c r="C39" s="33" t="s">
        <v>24</v>
      </c>
      <c r="D39" s="33">
        <v>441</v>
      </c>
      <c r="E39" s="138"/>
      <c r="F39" s="33" t="s">
        <v>56</v>
      </c>
      <c r="G39" s="138"/>
      <c r="H39" s="46"/>
    </row>
    <row r="40" ht="15.75" customHeight="1" spans="1:8">
      <c r="A40" s="154"/>
      <c r="B40" s="33" t="s">
        <v>577</v>
      </c>
      <c r="C40" s="33" t="s">
        <v>24</v>
      </c>
      <c r="D40" s="33">
        <v>22</v>
      </c>
      <c r="E40" s="138"/>
      <c r="F40" s="33" t="s">
        <v>56</v>
      </c>
      <c r="G40" s="138"/>
      <c r="H40" s="46"/>
    </row>
    <row r="41" ht="15.75" customHeight="1" spans="1:8">
      <c r="A41" s="154"/>
      <c r="B41" s="33" t="s">
        <v>578</v>
      </c>
      <c r="C41" s="33" t="s">
        <v>24</v>
      </c>
      <c r="D41" s="33">
        <v>30</v>
      </c>
      <c r="E41" s="138"/>
      <c r="F41" s="33" t="s">
        <v>56</v>
      </c>
      <c r="G41" s="138"/>
      <c r="H41" s="46"/>
    </row>
    <row r="42" ht="15.75" customHeight="1" spans="1:8">
      <c r="A42" s="154"/>
      <c r="B42" s="33" t="s">
        <v>579</v>
      </c>
      <c r="C42" s="33" t="s">
        <v>24</v>
      </c>
      <c r="D42" s="33">
        <v>7</v>
      </c>
      <c r="E42" s="138"/>
      <c r="F42" s="33" t="s">
        <v>56</v>
      </c>
      <c r="G42" s="138"/>
      <c r="H42" s="46"/>
    </row>
    <row r="43" ht="15.75" customHeight="1" spans="1:8">
      <c r="A43" s="154"/>
      <c r="B43" s="33" t="s">
        <v>580</v>
      </c>
      <c r="C43" s="33" t="s">
        <v>24</v>
      </c>
      <c r="D43" s="33">
        <v>423</v>
      </c>
      <c r="E43" s="138"/>
      <c r="F43" s="33" t="s">
        <v>56</v>
      </c>
      <c r="G43" s="138"/>
      <c r="H43" s="46"/>
    </row>
    <row r="44" ht="15.75" customHeight="1" spans="1:8">
      <c r="A44" s="154"/>
      <c r="B44" s="33" t="s">
        <v>581</v>
      </c>
      <c r="C44" s="33" t="s">
        <v>24</v>
      </c>
      <c r="D44" s="33">
        <v>58</v>
      </c>
      <c r="E44" s="138"/>
      <c r="F44" s="33" t="s">
        <v>56</v>
      </c>
      <c r="G44" s="138"/>
      <c r="H44" s="46"/>
    </row>
    <row r="45" ht="15.75" customHeight="1" spans="1:8">
      <c r="A45" s="154"/>
      <c r="B45" s="33" t="s">
        <v>582</v>
      </c>
      <c r="C45" s="33" t="s">
        <v>24</v>
      </c>
      <c r="D45" s="33">
        <v>92</v>
      </c>
      <c r="E45" s="138"/>
      <c r="F45" s="33" t="s">
        <v>56</v>
      </c>
      <c r="G45" s="138"/>
      <c r="H45" s="46"/>
    </row>
    <row r="46" ht="15.75" customHeight="1" spans="1:8">
      <c r="A46" s="154"/>
      <c r="B46" s="33" t="s">
        <v>583</v>
      </c>
      <c r="C46" s="33" t="s">
        <v>24</v>
      </c>
      <c r="D46" s="33">
        <v>21</v>
      </c>
      <c r="E46" s="138"/>
      <c r="F46" s="33" t="s">
        <v>56</v>
      </c>
      <c r="G46" s="138"/>
      <c r="H46" s="46"/>
    </row>
    <row r="47" ht="15.75" customHeight="1" spans="1:8">
      <c r="A47" s="154"/>
      <c r="B47" s="33" t="s">
        <v>584</v>
      </c>
      <c r="C47" s="33" t="s">
        <v>24</v>
      </c>
      <c r="D47" s="33">
        <v>1014</v>
      </c>
      <c r="E47" s="138"/>
      <c r="F47" s="33" t="s">
        <v>56</v>
      </c>
      <c r="G47" s="138"/>
      <c r="H47" s="46"/>
    </row>
    <row r="48" ht="15.75" customHeight="1" spans="1:8">
      <c r="A48" s="154"/>
      <c r="B48" s="33" t="s">
        <v>585</v>
      </c>
      <c r="C48" s="33" t="s">
        <v>24</v>
      </c>
      <c r="D48" s="33">
        <v>437</v>
      </c>
      <c r="E48" s="138"/>
      <c r="F48" s="33" t="s">
        <v>56</v>
      </c>
      <c r="G48" s="138"/>
      <c r="H48" s="46"/>
    </row>
    <row r="49" ht="15.75" customHeight="1" spans="1:8">
      <c r="A49" s="140" t="s">
        <v>586</v>
      </c>
      <c r="B49" s="33" t="s">
        <v>587</v>
      </c>
      <c r="C49" s="33" t="s">
        <v>79</v>
      </c>
      <c r="D49" s="33">
        <v>2680</v>
      </c>
      <c r="E49" s="138"/>
      <c r="F49" s="33" t="s">
        <v>56</v>
      </c>
      <c r="G49" s="138"/>
      <c r="H49" s="46"/>
    </row>
    <row r="50" ht="15.75" customHeight="1" spans="1:8">
      <c r="A50" s="142"/>
      <c r="B50" s="33" t="s">
        <v>588</v>
      </c>
      <c r="C50" s="33" t="s">
        <v>79</v>
      </c>
      <c r="D50" s="33">
        <v>184</v>
      </c>
      <c r="E50" s="138"/>
      <c r="F50" s="33" t="s">
        <v>56</v>
      </c>
      <c r="G50" s="138"/>
      <c r="H50" s="46"/>
    </row>
    <row r="51" ht="15.75" customHeight="1" spans="1:8">
      <c r="A51" s="142"/>
      <c r="B51" s="33" t="s">
        <v>589</v>
      </c>
      <c r="C51" s="33" t="s">
        <v>79</v>
      </c>
      <c r="D51" s="33">
        <v>306</v>
      </c>
      <c r="E51" s="138"/>
      <c r="F51" s="33" t="s">
        <v>56</v>
      </c>
      <c r="G51" s="138"/>
      <c r="H51" s="46"/>
    </row>
    <row r="52" ht="15.75" customHeight="1" spans="1:8">
      <c r="A52" s="142"/>
      <c r="B52" s="33" t="s">
        <v>590</v>
      </c>
      <c r="C52" s="33" t="s">
        <v>79</v>
      </c>
      <c r="D52" s="33">
        <v>2496</v>
      </c>
      <c r="E52" s="138"/>
      <c r="F52" s="33" t="s">
        <v>56</v>
      </c>
      <c r="G52" s="138"/>
      <c r="H52" s="46"/>
    </row>
    <row r="53" ht="15.75" customHeight="1" spans="1:8">
      <c r="A53" s="142"/>
      <c r="B53" s="33" t="s">
        <v>591</v>
      </c>
      <c r="C53" s="33" t="s">
        <v>79</v>
      </c>
      <c r="D53" s="33">
        <v>2180</v>
      </c>
      <c r="E53" s="138"/>
      <c r="F53" s="33" t="s">
        <v>56</v>
      </c>
      <c r="G53" s="138"/>
      <c r="H53" s="46"/>
    </row>
    <row r="54" ht="15.75" customHeight="1" spans="1:8">
      <c r="A54" s="142"/>
      <c r="B54" s="33" t="s">
        <v>592</v>
      </c>
      <c r="C54" s="33" t="s">
        <v>79</v>
      </c>
      <c r="D54" s="33">
        <v>140</v>
      </c>
      <c r="E54" s="138"/>
      <c r="F54" s="33" t="s">
        <v>56</v>
      </c>
      <c r="G54" s="138"/>
      <c r="H54" s="46"/>
    </row>
    <row r="55" ht="15.75" customHeight="1" spans="2:8">
      <c r="B55" s="46"/>
      <c r="C55" s="46"/>
      <c r="H55" s="46"/>
    </row>
    <row r="56" ht="15.75" customHeight="1" spans="2:8">
      <c r="B56" s="46"/>
      <c r="C56" s="46"/>
      <c r="H56" s="46"/>
    </row>
    <row r="57" ht="15.75" customHeight="1" spans="2:8">
      <c r="B57" s="46"/>
      <c r="C57" s="46"/>
      <c r="H57" s="46"/>
    </row>
    <row r="58" ht="15.75" customHeight="1" spans="2:8">
      <c r="B58" s="46"/>
      <c r="C58" s="46"/>
      <c r="H58" s="46"/>
    </row>
    <row r="59" ht="15.75" customHeight="1" spans="2:8">
      <c r="B59" s="46"/>
      <c r="C59" s="46"/>
      <c r="H59" s="46"/>
    </row>
    <row r="60" ht="15.75" customHeight="1" spans="2:8">
      <c r="B60" s="46"/>
      <c r="C60" s="46"/>
      <c r="H60" s="46"/>
    </row>
    <row r="61" ht="15.75" customHeight="1" spans="2:8">
      <c r="B61" s="46"/>
      <c r="C61" s="46"/>
      <c r="H61" s="46"/>
    </row>
    <row r="62" ht="15.75" customHeight="1" spans="2:8">
      <c r="B62" s="46"/>
      <c r="C62" s="46"/>
      <c r="H62" s="46"/>
    </row>
    <row r="63" ht="15.75" customHeight="1" spans="2:8">
      <c r="B63" s="46"/>
      <c r="C63" s="46"/>
      <c r="H63" s="46"/>
    </row>
    <row r="64" ht="15.75" customHeight="1" spans="2:8">
      <c r="B64" s="46"/>
      <c r="C64" s="46"/>
      <c r="H64" s="46"/>
    </row>
    <row r="65" ht="15.75" customHeight="1" spans="2:8">
      <c r="B65" s="46"/>
      <c r="C65" s="46"/>
      <c r="H65" s="46"/>
    </row>
    <row r="66" ht="15.75" customHeight="1" spans="2:8">
      <c r="B66" s="46"/>
      <c r="C66" s="46"/>
      <c r="H66" s="46"/>
    </row>
    <row r="67" ht="15.75" customHeight="1" spans="2:8">
      <c r="B67" s="46"/>
      <c r="C67" s="46"/>
      <c r="H67" s="46"/>
    </row>
    <row r="68" ht="15.75" customHeight="1" spans="2:8">
      <c r="B68" s="46"/>
      <c r="C68" s="46"/>
      <c r="H68" s="46"/>
    </row>
    <row r="69" ht="15.75" customHeight="1" spans="2:8">
      <c r="B69" s="46"/>
      <c r="C69" s="46"/>
      <c r="H69" s="46"/>
    </row>
    <row r="70" ht="15.75" customHeight="1" spans="2:8">
      <c r="B70" s="46"/>
      <c r="C70" s="46"/>
      <c r="H70" s="46"/>
    </row>
    <row r="71" ht="15.75" customHeight="1" spans="2:8">
      <c r="B71" s="46"/>
      <c r="C71" s="46"/>
      <c r="H71" s="46"/>
    </row>
    <row r="72" ht="15.75" customHeight="1" spans="2:8">
      <c r="B72" s="46"/>
      <c r="C72" s="46"/>
      <c r="H72" s="46"/>
    </row>
    <row r="73" ht="15.75" customHeight="1" spans="2:8">
      <c r="B73" s="46"/>
      <c r="C73" s="46"/>
      <c r="H73" s="46"/>
    </row>
    <row r="74" ht="15.75" customHeight="1" spans="2:8">
      <c r="B74" s="46"/>
      <c r="C74" s="46"/>
      <c r="H74" s="46"/>
    </row>
    <row r="75" ht="15.75" customHeight="1" spans="2:8">
      <c r="B75" s="46"/>
      <c r="C75" s="46"/>
      <c r="H75" s="46"/>
    </row>
    <row r="76" ht="15.75" customHeight="1" spans="2:8">
      <c r="B76" s="46"/>
      <c r="C76" s="46"/>
      <c r="H76" s="46"/>
    </row>
    <row r="77" ht="15.75" customHeight="1" spans="2:8">
      <c r="B77" s="46"/>
      <c r="C77" s="46"/>
      <c r="H77" s="46"/>
    </row>
    <row r="78" ht="15.75" customHeight="1" spans="2:8">
      <c r="B78" s="46"/>
      <c r="C78" s="46"/>
      <c r="H78" s="46"/>
    </row>
    <row r="79" ht="15.75" customHeight="1" spans="2:8">
      <c r="B79" s="46"/>
      <c r="C79" s="46"/>
      <c r="H79" s="46"/>
    </row>
    <row r="80" ht="15.75" customHeight="1" spans="2:8">
      <c r="B80" s="46"/>
      <c r="C80" s="46"/>
      <c r="H80" s="46"/>
    </row>
    <row r="81" ht="15.75" customHeight="1" spans="2:8">
      <c r="B81" s="46"/>
      <c r="C81" s="46"/>
      <c r="H81" s="46"/>
    </row>
    <row r="82" ht="15.75" customHeight="1" spans="2:8">
      <c r="B82" s="46"/>
      <c r="C82" s="46"/>
      <c r="H82" s="46"/>
    </row>
    <row r="83" ht="15.75" customHeight="1" spans="2:8">
      <c r="B83" s="46"/>
      <c r="C83" s="46"/>
      <c r="H83" s="46"/>
    </row>
    <row r="84" ht="15.75" customHeight="1" spans="2:8">
      <c r="B84" s="46"/>
      <c r="C84" s="46"/>
      <c r="H84" s="46"/>
    </row>
    <row r="85" ht="15.75" customHeight="1" spans="2:8">
      <c r="B85" s="46"/>
      <c r="C85" s="46"/>
      <c r="H85" s="46"/>
    </row>
    <row r="86" ht="15.75" customHeight="1" spans="2:8">
      <c r="B86" s="46"/>
      <c r="C86" s="46"/>
      <c r="H86" s="46"/>
    </row>
    <row r="87" ht="15.75" customHeight="1" spans="2:8">
      <c r="B87" s="46"/>
      <c r="C87" s="46"/>
      <c r="H87" s="46"/>
    </row>
    <row r="88" ht="15.75" customHeight="1" spans="2:8">
      <c r="B88" s="46"/>
      <c r="C88" s="46"/>
      <c r="H88" s="46"/>
    </row>
    <row r="89" ht="15.75" customHeight="1" spans="2:8">
      <c r="B89" s="46"/>
      <c r="C89" s="46"/>
      <c r="H89" s="46"/>
    </row>
    <row r="90" ht="15.75" customHeight="1" spans="2:8">
      <c r="B90" s="46"/>
      <c r="C90" s="46"/>
      <c r="H90" s="46"/>
    </row>
    <row r="91" ht="15.75" customHeight="1" spans="2:8">
      <c r="B91" s="46"/>
      <c r="C91" s="46"/>
      <c r="H91" s="46"/>
    </row>
    <row r="92" ht="15.75" customHeight="1" spans="2:8">
      <c r="B92" s="46"/>
      <c r="C92" s="46"/>
      <c r="H92" s="46"/>
    </row>
    <row r="93" ht="15.75" customHeight="1" spans="2:8">
      <c r="B93" s="46"/>
      <c r="C93" s="46"/>
      <c r="H93" s="46"/>
    </row>
    <row r="94" ht="15.75" customHeight="1" spans="2:8">
      <c r="B94" s="46"/>
      <c r="C94" s="46"/>
      <c r="H94" s="46"/>
    </row>
    <row r="95" ht="15.75" customHeight="1" spans="2:8">
      <c r="B95" s="46"/>
      <c r="C95" s="46"/>
      <c r="H95" s="46"/>
    </row>
    <row r="96" ht="15.75" customHeight="1" spans="2:8">
      <c r="B96" s="46"/>
      <c r="C96" s="46"/>
      <c r="H96" s="46"/>
    </row>
    <row r="97" ht="15.75" customHeight="1" spans="2:8">
      <c r="B97" s="46"/>
      <c r="C97" s="46"/>
      <c r="H97" s="46"/>
    </row>
    <row r="98" ht="15.75" customHeight="1" spans="2:8">
      <c r="B98" s="46"/>
      <c r="C98" s="46"/>
      <c r="H98" s="46"/>
    </row>
    <row r="99" ht="15.75" customHeight="1" spans="2:8">
      <c r="B99" s="46"/>
      <c r="C99" s="46"/>
      <c r="H99" s="46"/>
    </row>
    <row r="100" ht="15.75" customHeight="1" spans="2:8">
      <c r="B100" s="46"/>
      <c r="C100" s="46"/>
      <c r="H100" s="46"/>
    </row>
    <row r="101" ht="15" spans="2:8">
      <c r="B101" s="46"/>
      <c r="C101" s="46"/>
      <c r="H101" s="46"/>
    </row>
    <row r="102" ht="15" spans="2:8">
      <c r="B102" s="46"/>
      <c r="C102" s="46"/>
      <c r="H102" s="46"/>
    </row>
    <row r="103" ht="15" spans="2:8">
      <c r="B103" s="46"/>
      <c r="C103" s="46"/>
      <c r="H103" s="46"/>
    </row>
    <row r="104" ht="15" spans="2:8">
      <c r="B104" s="46"/>
      <c r="C104" s="46"/>
      <c r="H104" s="46"/>
    </row>
    <row r="105" ht="15" spans="2:8">
      <c r="B105" s="46"/>
      <c r="C105" s="46"/>
      <c r="H105" s="46"/>
    </row>
    <row r="106" ht="15" spans="2:8">
      <c r="B106" s="46"/>
      <c r="C106" s="46"/>
      <c r="H106" s="46"/>
    </row>
    <row r="107" ht="15" spans="2:8">
      <c r="B107" s="46"/>
      <c r="C107" s="46"/>
      <c r="H107" s="46"/>
    </row>
    <row r="108" ht="15" spans="2:8">
      <c r="B108" s="46"/>
      <c r="C108" s="46"/>
      <c r="H108" s="46"/>
    </row>
    <row r="109" ht="15" spans="2:8">
      <c r="B109" s="46"/>
      <c r="C109" s="46"/>
      <c r="H109" s="46"/>
    </row>
    <row r="110" ht="15" spans="2:8">
      <c r="B110" s="46"/>
      <c r="C110" s="46"/>
      <c r="H110" s="46"/>
    </row>
    <row r="111" ht="15" spans="2:8">
      <c r="B111" s="46"/>
      <c r="C111" s="46"/>
      <c r="H111" s="46"/>
    </row>
    <row r="112" ht="15" spans="2:8">
      <c r="B112" s="46"/>
      <c r="C112" s="46"/>
      <c r="H112" s="46"/>
    </row>
    <row r="113" ht="15" spans="2:8">
      <c r="B113" s="46"/>
      <c r="C113" s="46"/>
      <c r="H113" s="46"/>
    </row>
    <row r="114" ht="15" spans="2:8">
      <c r="B114" s="46"/>
      <c r="C114" s="46"/>
      <c r="H114" s="46"/>
    </row>
    <row r="115" ht="15" spans="2:8">
      <c r="B115" s="46"/>
      <c r="C115" s="46"/>
      <c r="H115" s="46"/>
    </row>
    <row r="116" ht="15" spans="2:8">
      <c r="B116" s="46"/>
      <c r="C116" s="46"/>
      <c r="H116" s="46"/>
    </row>
    <row r="117" ht="15" spans="2:8">
      <c r="B117" s="46"/>
      <c r="C117" s="46"/>
      <c r="H117" s="46"/>
    </row>
    <row r="118" ht="15" spans="2:8">
      <c r="B118" s="46"/>
      <c r="C118" s="46"/>
      <c r="H118" s="46"/>
    </row>
    <row r="119" ht="15" spans="2:8">
      <c r="B119" s="46"/>
      <c r="C119" s="46"/>
      <c r="H119" s="46"/>
    </row>
    <row r="120" ht="15" spans="2:8">
      <c r="B120" s="46"/>
      <c r="C120" s="46"/>
      <c r="H120" s="46"/>
    </row>
    <row r="121" ht="15" spans="2:8">
      <c r="B121" s="46"/>
      <c r="C121" s="46"/>
      <c r="H121" s="46"/>
    </row>
    <row r="122" ht="15" spans="2:8">
      <c r="B122" s="46"/>
      <c r="C122" s="46"/>
      <c r="H122" s="46"/>
    </row>
    <row r="123" ht="15" spans="2:8">
      <c r="B123" s="46"/>
      <c r="C123" s="46"/>
      <c r="H123" s="46"/>
    </row>
    <row r="124" ht="15" spans="2:8">
      <c r="B124" s="46"/>
      <c r="C124" s="46"/>
      <c r="H124" s="46"/>
    </row>
    <row r="125" ht="15" spans="2:8">
      <c r="B125" s="46"/>
      <c r="C125" s="46"/>
      <c r="H125" s="46"/>
    </row>
    <row r="126" ht="15" spans="2:8">
      <c r="B126" s="46"/>
      <c r="C126" s="46"/>
      <c r="H126" s="46"/>
    </row>
    <row r="127" ht="15" spans="2:8">
      <c r="B127" s="46"/>
      <c r="C127" s="46"/>
      <c r="H127" s="46"/>
    </row>
    <row r="128" ht="15" spans="2:8">
      <c r="B128" s="46"/>
      <c r="C128" s="46"/>
      <c r="H128" s="46"/>
    </row>
    <row r="129" ht="15" spans="2:8">
      <c r="B129" s="46"/>
      <c r="C129" s="46"/>
      <c r="H129" s="46"/>
    </row>
    <row r="130" ht="15" spans="2:8">
      <c r="B130" s="46"/>
      <c r="C130" s="46"/>
      <c r="H130" s="46"/>
    </row>
    <row r="131" ht="15" spans="2:8">
      <c r="B131" s="46"/>
      <c r="C131" s="46"/>
      <c r="H131" s="46"/>
    </row>
    <row r="132" ht="15" spans="2:8">
      <c r="B132" s="46"/>
      <c r="C132" s="46"/>
      <c r="H132" s="46"/>
    </row>
    <row r="133" ht="15" spans="2:8">
      <c r="B133" s="46"/>
      <c r="C133" s="46"/>
      <c r="H133" s="46"/>
    </row>
    <row r="134" ht="15" spans="2:8">
      <c r="B134" s="46"/>
      <c r="C134" s="46"/>
      <c r="H134" s="46"/>
    </row>
    <row r="135" ht="15" spans="2:8">
      <c r="B135" s="46"/>
      <c r="C135" s="46"/>
      <c r="H135" s="46"/>
    </row>
    <row r="136" ht="15" spans="2:8">
      <c r="B136" s="46"/>
      <c r="C136" s="46"/>
      <c r="H136" s="46"/>
    </row>
    <row r="137" ht="15" spans="2:8">
      <c r="B137" s="46"/>
      <c r="C137" s="46"/>
      <c r="H137" s="46"/>
    </row>
    <row r="138" ht="15" spans="2:8">
      <c r="B138" s="46"/>
      <c r="C138" s="46"/>
      <c r="H138" s="46"/>
    </row>
    <row r="139" ht="15" spans="2:8">
      <c r="B139" s="46"/>
      <c r="C139" s="46"/>
      <c r="H139" s="46"/>
    </row>
    <row r="140" ht="15" spans="2:8">
      <c r="B140" s="46"/>
      <c r="C140" s="46"/>
      <c r="H140" s="46"/>
    </row>
    <row r="141" ht="15" spans="2:8">
      <c r="B141" s="46"/>
      <c r="C141" s="46"/>
      <c r="H141" s="46"/>
    </row>
    <row r="142" ht="15" spans="2:8">
      <c r="B142" s="46"/>
      <c r="C142" s="46"/>
      <c r="H142" s="46"/>
    </row>
    <row r="143" ht="15" spans="2:8">
      <c r="B143" s="46"/>
      <c r="C143" s="46"/>
      <c r="H143" s="46"/>
    </row>
    <row r="144" ht="15" spans="2:8">
      <c r="B144" s="46"/>
      <c r="C144" s="46"/>
      <c r="H144" s="46"/>
    </row>
    <row r="145" ht="15" spans="2:8">
      <c r="B145" s="46"/>
      <c r="C145" s="46"/>
      <c r="H145" s="46"/>
    </row>
    <row r="146" ht="15" spans="2:8">
      <c r="B146" s="46"/>
      <c r="C146" s="46"/>
      <c r="H146" s="46"/>
    </row>
    <row r="147" ht="15" spans="2:8">
      <c r="B147" s="46"/>
      <c r="C147" s="46"/>
      <c r="H147" s="46"/>
    </row>
    <row r="148" ht="15" spans="2:8">
      <c r="B148" s="46"/>
      <c r="C148" s="46"/>
      <c r="H148" s="46"/>
    </row>
    <row r="149" ht="15" spans="2:8">
      <c r="B149" s="46"/>
      <c r="C149" s="46"/>
      <c r="H149" s="46"/>
    </row>
    <row r="150" ht="15" spans="2:8">
      <c r="B150" s="46"/>
      <c r="C150" s="46"/>
      <c r="H150" s="46"/>
    </row>
    <row r="151" ht="15" spans="2:8">
      <c r="B151" s="46"/>
      <c r="C151" s="46"/>
      <c r="H151" s="46"/>
    </row>
    <row r="152" ht="15" spans="2:8">
      <c r="B152" s="46"/>
      <c r="C152" s="46"/>
      <c r="H152" s="46"/>
    </row>
    <row r="153" ht="15" spans="2:8">
      <c r="B153" s="46"/>
      <c r="C153" s="46"/>
      <c r="H153" s="46"/>
    </row>
    <row r="154" ht="15" spans="2:8">
      <c r="B154" s="46"/>
      <c r="C154" s="46"/>
      <c r="H154" s="46"/>
    </row>
    <row r="155" ht="15" spans="2:8">
      <c r="B155" s="46"/>
      <c r="C155" s="46"/>
      <c r="H155" s="46"/>
    </row>
    <row r="156" ht="15" spans="2:8">
      <c r="B156" s="46"/>
      <c r="C156" s="46"/>
      <c r="H156" s="46"/>
    </row>
    <row r="157" ht="15" spans="2:8">
      <c r="B157" s="46"/>
      <c r="C157" s="46"/>
      <c r="H157" s="46"/>
    </row>
    <row r="158" ht="15" spans="2:8">
      <c r="B158" s="46"/>
      <c r="C158" s="46"/>
      <c r="H158" s="46"/>
    </row>
    <row r="159" ht="15" spans="2:8">
      <c r="B159" s="46"/>
      <c r="C159" s="46"/>
      <c r="H159" s="46"/>
    </row>
    <row r="160" ht="15" spans="2:8">
      <c r="B160" s="46"/>
      <c r="C160" s="46"/>
      <c r="H160" s="46"/>
    </row>
    <row r="161" ht="15" spans="2:8">
      <c r="B161" s="46"/>
      <c r="C161" s="46"/>
      <c r="H161" s="46"/>
    </row>
    <row r="162" ht="15" spans="2:8">
      <c r="B162" s="46"/>
      <c r="C162" s="46"/>
      <c r="H162" s="46"/>
    </row>
    <row r="163" ht="15" spans="2:8">
      <c r="B163" s="46"/>
      <c r="C163" s="46"/>
      <c r="H163" s="46"/>
    </row>
    <row r="164" ht="15" spans="2:8">
      <c r="B164" s="46"/>
      <c r="C164" s="46"/>
      <c r="H164" s="46"/>
    </row>
    <row r="165" ht="15" spans="2:8">
      <c r="B165" s="46"/>
      <c r="C165" s="46"/>
      <c r="H165" s="46"/>
    </row>
    <row r="166" ht="15" spans="2:8">
      <c r="B166" s="46"/>
      <c r="C166" s="46"/>
      <c r="H166" s="46"/>
    </row>
    <row r="167" ht="15" spans="2:8">
      <c r="B167" s="46"/>
      <c r="C167" s="46"/>
      <c r="H167" s="46"/>
    </row>
    <row r="168" ht="15" spans="2:8">
      <c r="B168" s="46"/>
      <c r="C168" s="46"/>
      <c r="H168" s="46"/>
    </row>
    <row r="169" ht="15" spans="2:8">
      <c r="B169" s="46"/>
      <c r="C169" s="46"/>
      <c r="H169" s="46"/>
    </row>
    <row r="170" ht="15" spans="2:8">
      <c r="B170" s="46"/>
      <c r="C170" s="46"/>
      <c r="H170" s="46"/>
    </row>
    <row r="171" ht="15" spans="2:8">
      <c r="B171" s="46"/>
      <c r="C171" s="46"/>
      <c r="H171" s="46"/>
    </row>
    <row r="172" ht="15" spans="2:8">
      <c r="B172" s="46"/>
      <c r="C172" s="46"/>
      <c r="H172" s="46"/>
    </row>
    <row r="173" ht="15" spans="2:8">
      <c r="B173" s="46"/>
      <c r="C173" s="46"/>
      <c r="H173" s="46"/>
    </row>
    <row r="174" ht="15" spans="2:8">
      <c r="B174" s="46"/>
      <c r="C174" s="46"/>
      <c r="H174" s="46"/>
    </row>
    <row r="175" ht="15" spans="2:8">
      <c r="B175" s="46"/>
      <c r="C175" s="46"/>
      <c r="H175" s="46"/>
    </row>
    <row r="176" ht="15" spans="2:8">
      <c r="B176" s="46"/>
      <c r="C176" s="46"/>
      <c r="H176" s="46"/>
    </row>
    <row r="177" ht="15" spans="2:8">
      <c r="B177" s="46"/>
      <c r="C177" s="46"/>
      <c r="H177" s="46"/>
    </row>
    <row r="178" ht="15" spans="2:8">
      <c r="B178" s="46"/>
      <c r="C178" s="46"/>
      <c r="H178" s="46"/>
    </row>
    <row r="179" ht="15" spans="2:8">
      <c r="B179" s="46"/>
      <c r="C179" s="46"/>
      <c r="H179" s="46"/>
    </row>
    <row r="180" ht="15" spans="2:8">
      <c r="B180" s="46"/>
      <c r="C180" s="46"/>
      <c r="H180" s="46"/>
    </row>
    <row r="181" ht="15" spans="2:8">
      <c r="B181" s="46"/>
      <c r="C181" s="46"/>
      <c r="H181" s="46"/>
    </row>
    <row r="182" ht="15" spans="2:8">
      <c r="B182" s="46"/>
      <c r="C182" s="46"/>
      <c r="H182" s="46"/>
    </row>
    <row r="183" ht="15" spans="2:8">
      <c r="B183" s="46"/>
      <c r="C183" s="46"/>
      <c r="H183" s="46"/>
    </row>
    <row r="184" ht="15" spans="2:8">
      <c r="B184" s="46"/>
      <c r="C184" s="46"/>
      <c r="H184" s="46"/>
    </row>
    <row r="185" ht="15" spans="2:8">
      <c r="B185" s="46"/>
      <c r="C185" s="46"/>
      <c r="H185" s="46"/>
    </row>
    <row r="186" ht="15" spans="2:8">
      <c r="B186" s="46"/>
      <c r="C186" s="46"/>
      <c r="H186" s="46"/>
    </row>
    <row r="187" ht="15" spans="2:8">
      <c r="B187" s="46"/>
      <c r="C187" s="46"/>
      <c r="H187" s="46"/>
    </row>
    <row r="188" ht="15" spans="2:8">
      <c r="B188" s="46"/>
      <c r="C188" s="46"/>
      <c r="H188" s="46"/>
    </row>
    <row r="189" ht="15" spans="2:8">
      <c r="B189" s="46"/>
      <c r="C189" s="46"/>
      <c r="H189" s="46"/>
    </row>
    <row r="190" ht="15" spans="2:8">
      <c r="B190" s="46"/>
      <c r="C190" s="46"/>
      <c r="H190" s="46"/>
    </row>
    <row r="191" ht="15" spans="2:8">
      <c r="B191" s="46"/>
      <c r="C191" s="46"/>
      <c r="H191" s="46"/>
    </row>
    <row r="192" ht="15" spans="2:8">
      <c r="B192" s="46"/>
      <c r="C192" s="46"/>
      <c r="H192" s="46"/>
    </row>
    <row r="193" ht="15" spans="2:8">
      <c r="B193" s="46"/>
      <c r="C193" s="46"/>
      <c r="H193" s="46"/>
    </row>
    <row r="194" ht="15" spans="2:8">
      <c r="B194" s="46"/>
      <c r="C194" s="46"/>
      <c r="H194" s="46"/>
    </row>
    <row r="195" ht="15" spans="2:8">
      <c r="B195" s="46"/>
      <c r="C195" s="46"/>
      <c r="H195" s="46"/>
    </row>
    <row r="196" ht="15" spans="2:8">
      <c r="B196" s="46"/>
      <c r="C196" s="46"/>
      <c r="H196" s="46"/>
    </row>
    <row r="197" ht="15" spans="2:8">
      <c r="B197" s="46"/>
      <c r="C197" s="46"/>
      <c r="H197" s="46"/>
    </row>
    <row r="198" ht="15" spans="2:8">
      <c r="B198" s="46"/>
      <c r="C198" s="46"/>
      <c r="H198" s="46"/>
    </row>
    <row r="199" ht="15" spans="2:8">
      <c r="B199" s="46"/>
      <c r="C199" s="46"/>
      <c r="H199" s="46"/>
    </row>
    <row r="200" ht="15" spans="2:8">
      <c r="B200" s="46"/>
      <c r="C200" s="46"/>
      <c r="H200" s="46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selection activeCell="A1" sqref="A1"/>
    </sheetView>
  </sheetViews>
  <sheetFormatPr defaultColWidth="9" defaultRowHeight="12.75" outlineLevelCol="5"/>
  <cols>
    <col min="1" max="1" width="10.6637168141593" customWidth="1"/>
    <col min="2" max="2" width="48" customWidth="1"/>
    <col min="3" max="3" width="6.83185840707965" customWidth="1"/>
    <col min="4" max="4" width="6.33628318584071" customWidth="1"/>
    <col min="5" max="5" width="21" customWidth="1"/>
    <col min="6" max="6" width="35.6637168141593" customWidth="1"/>
    <col min="7" max="22" width="10.6637168141593" customWidth="1"/>
  </cols>
  <sheetData>
    <row r="1" ht="15.75" customHeight="1" spans="1:6">
      <c r="A1" s="19" t="s">
        <v>45</v>
      </c>
      <c r="B1" s="19" t="s">
        <v>593</v>
      </c>
      <c r="C1" s="19" t="s">
        <v>5</v>
      </c>
      <c r="D1" s="19" t="s">
        <v>594</v>
      </c>
      <c r="E1" s="19" t="s">
        <v>7</v>
      </c>
      <c r="F1" s="146" t="s">
        <v>595</v>
      </c>
    </row>
    <row r="2" ht="15.75" customHeight="1" spans="1:6">
      <c r="A2" s="147">
        <v>1</v>
      </c>
      <c r="B2" s="147" t="s">
        <v>596</v>
      </c>
      <c r="C2" s="147">
        <v>18</v>
      </c>
      <c r="D2" s="147">
        <v>1</v>
      </c>
      <c r="E2" s="4"/>
      <c r="F2" s="46"/>
    </row>
    <row r="3" ht="15.75" customHeight="1" spans="1:6">
      <c r="A3" s="147">
        <v>2</v>
      </c>
      <c r="B3" s="147" t="s">
        <v>597</v>
      </c>
      <c r="C3" s="147">
        <v>284</v>
      </c>
      <c r="D3" s="147">
        <v>1</v>
      </c>
      <c r="E3" s="4"/>
      <c r="F3" s="46"/>
    </row>
    <row r="4" ht="15.75" customHeight="1" spans="1:6">
      <c r="A4" s="147">
        <v>3</v>
      </c>
      <c r="B4" s="147" t="s">
        <v>598</v>
      </c>
      <c r="C4" s="147">
        <v>1</v>
      </c>
      <c r="D4" s="147">
        <v>1</v>
      </c>
      <c r="E4" s="4"/>
      <c r="F4" s="46"/>
    </row>
    <row r="5" ht="15.75" customHeight="1" spans="1:6">
      <c r="A5" s="147">
        <v>4</v>
      </c>
      <c r="B5" s="147" t="s">
        <v>599</v>
      </c>
      <c r="C5" s="147">
        <v>76</v>
      </c>
      <c r="D5" s="147">
        <v>1</v>
      </c>
      <c r="E5" s="4"/>
      <c r="F5" s="46"/>
    </row>
    <row r="6" ht="15.75" customHeight="1" spans="1:6">
      <c r="A6" s="147">
        <v>5</v>
      </c>
      <c r="B6" s="147" t="s">
        <v>600</v>
      </c>
      <c r="C6" s="147">
        <v>2</v>
      </c>
      <c r="D6" s="147">
        <v>6</v>
      </c>
      <c r="E6" s="4"/>
      <c r="F6" s="46"/>
    </row>
    <row r="7" ht="15.75" customHeight="1" spans="1:6">
      <c r="A7" s="147">
        <v>6</v>
      </c>
      <c r="B7" s="147" t="s">
        <v>601</v>
      </c>
      <c r="C7" s="147">
        <v>2</v>
      </c>
      <c r="D7" s="147">
        <v>1</v>
      </c>
      <c r="E7" s="4"/>
      <c r="F7" s="46"/>
    </row>
    <row r="8" ht="15.75" customHeight="1" spans="1:6">
      <c r="A8" s="147">
        <v>7</v>
      </c>
      <c r="B8" s="147" t="s">
        <v>602</v>
      </c>
      <c r="C8" s="147">
        <v>32</v>
      </c>
      <c r="D8" s="147">
        <v>8.5</v>
      </c>
      <c r="E8" s="4"/>
      <c r="F8" s="46"/>
    </row>
    <row r="9" ht="15.75" customHeight="1" spans="1:6">
      <c r="A9" s="147">
        <v>8</v>
      </c>
      <c r="B9" s="147" t="s">
        <v>603</v>
      </c>
      <c r="C9" s="147">
        <v>32</v>
      </c>
      <c r="D9" s="147">
        <v>1</v>
      </c>
      <c r="E9" s="4"/>
      <c r="F9" s="46"/>
    </row>
    <row r="10" ht="15.75" customHeight="1" spans="1:6">
      <c r="A10" s="147">
        <v>9</v>
      </c>
      <c r="B10" s="147" t="s">
        <v>604</v>
      </c>
      <c r="C10" s="147">
        <v>40</v>
      </c>
      <c r="D10" s="147">
        <v>1</v>
      </c>
      <c r="E10" s="4"/>
      <c r="F10" s="46"/>
    </row>
    <row r="11" ht="15.75" customHeight="1" spans="1:6">
      <c r="A11" s="147">
        <v>10</v>
      </c>
      <c r="B11" s="147" t="s">
        <v>605</v>
      </c>
      <c r="C11" s="147">
        <v>15</v>
      </c>
      <c r="D11" s="147">
        <v>1</v>
      </c>
      <c r="E11" s="4"/>
      <c r="F11" s="46"/>
    </row>
    <row r="12" ht="15.75" customHeight="1" spans="1:6">
      <c r="A12" s="147">
        <v>11</v>
      </c>
      <c r="B12" s="147" t="s">
        <v>603</v>
      </c>
      <c r="C12" s="147">
        <v>40</v>
      </c>
      <c r="D12" s="147">
        <v>1</v>
      </c>
      <c r="E12" s="4"/>
      <c r="F12" s="46"/>
    </row>
    <row r="13" ht="15.75" customHeight="1" spans="1:6">
      <c r="A13" s="147">
        <v>12</v>
      </c>
      <c r="B13" s="147" t="s">
        <v>606</v>
      </c>
      <c r="C13" s="147">
        <v>10</v>
      </c>
      <c r="D13" s="147">
        <v>1</v>
      </c>
      <c r="E13" s="4"/>
      <c r="F13" s="46"/>
    </row>
    <row r="14" ht="15.75" customHeight="1" spans="1:6">
      <c r="A14" s="147">
        <v>13</v>
      </c>
      <c r="B14" s="147" t="s">
        <v>607</v>
      </c>
      <c r="C14" s="147">
        <v>10</v>
      </c>
      <c r="D14" s="147">
        <v>2</v>
      </c>
      <c r="E14" s="4"/>
      <c r="F14" s="46"/>
    </row>
    <row r="15" ht="15.75" customHeight="1" spans="1:6">
      <c r="A15" s="147">
        <v>14</v>
      </c>
      <c r="B15" s="147" t="s">
        <v>608</v>
      </c>
      <c r="C15" s="147">
        <v>8</v>
      </c>
      <c r="D15" s="147">
        <v>2</v>
      </c>
      <c r="E15" s="4"/>
      <c r="F15" s="46"/>
    </row>
    <row r="16" ht="15.75" customHeight="1" spans="1:6">
      <c r="A16" s="147">
        <v>15</v>
      </c>
      <c r="B16" s="147" t="s">
        <v>609</v>
      </c>
      <c r="C16" s="147">
        <v>5</v>
      </c>
      <c r="D16" s="147">
        <v>2</v>
      </c>
      <c r="E16" s="4"/>
      <c r="F16" s="46"/>
    </row>
    <row r="17" ht="15.75" customHeight="1" spans="1:6">
      <c r="A17" s="147">
        <v>16</v>
      </c>
      <c r="B17" s="147" t="s">
        <v>610</v>
      </c>
      <c r="C17" s="147">
        <v>1</v>
      </c>
      <c r="D17" s="147">
        <v>2</v>
      </c>
      <c r="E17" s="4"/>
      <c r="F17" s="46"/>
    </row>
    <row r="18" ht="15.75" customHeight="1" spans="1:6">
      <c r="A18" s="147">
        <v>17</v>
      </c>
      <c r="B18" s="147" t="s">
        <v>611</v>
      </c>
      <c r="C18" s="147">
        <v>429</v>
      </c>
      <c r="D18" s="147">
        <v>14</v>
      </c>
      <c r="E18" s="4"/>
      <c r="F18" s="46"/>
    </row>
    <row r="19" ht="15.75" customHeight="1" spans="1:6">
      <c r="A19" s="147">
        <v>18</v>
      </c>
      <c r="B19" s="147" t="s">
        <v>612</v>
      </c>
      <c r="C19" s="147">
        <v>429</v>
      </c>
      <c r="D19" s="147">
        <v>1</v>
      </c>
      <c r="E19" s="4"/>
      <c r="F19" s="46"/>
    </row>
    <row r="20" ht="15.75" customHeight="1" spans="1:6">
      <c r="A20" s="147">
        <v>19</v>
      </c>
      <c r="B20" s="147" t="s">
        <v>613</v>
      </c>
      <c r="C20" s="147">
        <v>429</v>
      </c>
      <c r="D20" s="147">
        <v>1</v>
      </c>
      <c r="E20" s="4"/>
      <c r="F20" s="46"/>
    </row>
    <row r="21" ht="15.75" customHeight="1" spans="1:6">
      <c r="A21" s="147">
        <v>20</v>
      </c>
      <c r="B21" s="147" t="s">
        <v>614</v>
      </c>
      <c r="C21" s="147">
        <v>284</v>
      </c>
      <c r="D21" s="147">
        <v>1</v>
      </c>
      <c r="E21" s="4"/>
      <c r="F21" s="46"/>
    </row>
    <row r="22" ht="15.75" customHeight="1" spans="1:6">
      <c r="A22" s="147">
        <v>21</v>
      </c>
      <c r="B22" s="147" t="s">
        <v>615</v>
      </c>
      <c r="C22" s="147">
        <v>429</v>
      </c>
      <c r="D22" s="147">
        <v>1</v>
      </c>
      <c r="E22" s="4"/>
      <c r="F22" s="46"/>
    </row>
    <row r="23" ht="15.75" customHeight="1" spans="1:6">
      <c r="A23" s="147">
        <v>22</v>
      </c>
      <c r="B23" s="147" t="s">
        <v>616</v>
      </c>
      <c r="C23" s="147">
        <v>284</v>
      </c>
      <c r="D23" s="147">
        <v>1</v>
      </c>
      <c r="E23" s="4"/>
      <c r="F23" s="46"/>
    </row>
    <row r="24" ht="15.75" customHeight="1" spans="1:6">
      <c r="A24" s="147">
        <v>23</v>
      </c>
      <c r="B24" s="147" t="s">
        <v>617</v>
      </c>
      <c r="C24" s="147">
        <v>284</v>
      </c>
      <c r="D24" s="147">
        <v>1</v>
      </c>
      <c r="E24" s="4"/>
      <c r="F24" s="46"/>
    </row>
    <row r="25" ht="15.75" customHeight="1" spans="1:6">
      <c r="A25" s="147">
        <v>24</v>
      </c>
      <c r="B25" s="147" t="s">
        <v>618</v>
      </c>
      <c r="C25" s="147">
        <v>284</v>
      </c>
      <c r="D25" s="147">
        <v>1</v>
      </c>
      <c r="E25" s="4"/>
      <c r="F25" s="46"/>
    </row>
    <row r="26" ht="15.75" customHeight="1" spans="1:6">
      <c r="A26" s="147">
        <v>25</v>
      </c>
      <c r="B26" s="147" t="s">
        <v>619</v>
      </c>
      <c r="C26" s="147">
        <v>284</v>
      </c>
      <c r="D26" s="147">
        <v>1</v>
      </c>
      <c r="E26" s="4"/>
      <c r="F26" s="46"/>
    </row>
    <row r="27" ht="15.75" customHeight="1" spans="1:6">
      <c r="A27" s="147">
        <v>26</v>
      </c>
      <c r="B27" s="147" t="s">
        <v>620</v>
      </c>
      <c r="C27" s="147">
        <v>0</v>
      </c>
      <c r="D27" s="147">
        <v>1</v>
      </c>
      <c r="E27" s="4"/>
      <c r="F27" s="46"/>
    </row>
    <row r="28" ht="15.75" customHeight="1" spans="1:6">
      <c r="A28" s="147">
        <v>27</v>
      </c>
      <c r="B28" s="147" t="s">
        <v>621</v>
      </c>
      <c r="C28" s="147">
        <v>1000</v>
      </c>
      <c r="D28" s="147">
        <v>5</v>
      </c>
      <c r="E28" s="4"/>
      <c r="F28" s="46"/>
    </row>
    <row r="29" ht="15.75" customHeight="1" spans="1:6">
      <c r="A29" s="147">
        <v>28</v>
      </c>
      <c r="B29" s="147" t="s">
        <v>622</v>
      </c>
      <c r="C29" s="147">
        <v>200</v>
      </c>
      <c r="D29" s="147">
        <v>1</v>
      </c>
      <c r="E29" s="4"/>
      <c r="F29" s="46"/>
    </row>
    <row r="30" ht="15.75" customHeight="1" spans="1:6">
      <c r="A30" s="147">
        <v>29</v>
      </c>
      <c r="B30" s="147" t="s">
        <v>623</v>
      </c>
      <c r="C30" s="147">
        <v>4</v>
      </c>
      <c r="D30" s="147">
        <v>1</v>
      </c>
      <c r="E30" s="4"/>
      <c r="F30" s="46"/>
    </row>
    <row r="31" ht="15.75" customHeight="1" spans="1:6">
      <c r="A31" s="147">
        <v>30</v>
      </c>
      <c r="B31" s="147" t="s">
        <v>624</v>
      </c>
      <c r="C31" s="147">
        <v>1</v>
      </c>
      <c r="D31" s="147">
        <v>1</v>
      </c>
      <c r="E31" s="4"/>
      <c r="F31" s="46"/>
    </row>
    <row r="32" ht="15.75" customHeight="1" spans="1:6">
      <c r="A32" s="147">
        <v>31</v>
      </c>
      <c r="B32" s="147" t="s">
        <v>625</v>
      </c>
      <c r="C32" s="147">
        <v>1</v>
      </c>
      <c r="D32" s="147">
        <v>1</v>
      </c>
      <c r="E32" s="4"/>
      <c r="F32" s="46"/>
    </row>
    <row r="33" ht="15.75" customHeight="1" spans="1:6">
      <c r="A33" s="147">
        <v>32</v>
      </c>
      <c r="B33" s="147" t="s">
        <v>626</v>
      </c>
      <c r="C33" s="147">
        <v>1</v>
      </c>
      <c r="D33" s="147">
        <v>1</v>
      </c>
      <c r="E33" s="137"/>
      <c r="F33" s="46"/>
    </row>
    <row r="34" ht="15.75" customHeight="1" spans="1:6">
      <c r="A34" s="147">
        <v>33</v>
      </c>
      <c r="B34" s="147" t="s">
        <v>188</v>
      </c>
      <c r="C34" s="147">
        <v>1</v>
      </c>
      <c r="D34" s="147">
        <v>1</v>
      </c>
      <c r="E34" s="137"/>
      <c r="F34" s="46"/>
    </row>
    <row r="35" ht="15.75" customHeight="1" spans="1:6">
      <c r="A35" s="147">
        <v>34</v>
      </c>
      <c r="B35" s="147" t="s">
        <v>627</v>
      </c>
      <c r="C35" s="137"/>
      <c r="D35" s="137"/>
      <c r="E35" s="137"/>
      <c r="F35" s="46"/>
    </row>
    <row r="36" ht="15.75" customHeight="1" spans="1:6">
      <c r="A36" s="147">
        <v>35</v>
      </c>
      <c r="B36" s="147" t="s">
        <v>628</v>
      </c>
      <c r="C36" s="137"/>
      <c r="D36" s="137"/>
      <c r="E36" s="137"/>
      <c r="F36" s="46"/>
    </row>
    <row r="37" ht="15.75" customHeight="1" spans="1:6">
      <c r="A37" s="147">
        <v>36</v>
      </c>
      <c r="B37" s="147" t="s">
        <v>629</v>
      </c>
      <c r="C37" s="137"/>
      <c r="D37" s="137"/>
      <c r="E37" s="137"/>
      <c r="F37" s="46"/>
    </row>
    <row r="38" ht="15.75" customHeight="1" spans="1:6">
      <c r="A38" s="147">
        <v>37</v>
      </c>
      <c r="B38" s="147" t="s">
        <v>630</v>
      </c>
      <c r="C38" s="137"/>
      <c r="D38" s="137"/>
      <c r="E38" s="137"/>
      <c r="F38" s="46"/>
    </row>
    <row r="39" ht="15.75" customHeight="1" spans="1:6">
      <c r="A39" s="147">
        <v>38</v>
      </c>
      <c r="B39" s="147" t="s">
        <v>631</v>
      </c>
      <c r="C39" s="137"/>
      <c r="D39" s="137"/>
      <c r="E39" s="137"/>
      <c r="F39" s="46"/>
    </row>
    <row r="40" ht="15.75" customHeight="1" spans="1:6">
      <c r="A40" s="147">
        <v>39</v>
      </c>
      <c r="B40" s="147" t="s">
        <v>632</v>
      </c>
      <c r="C40" s="137"/>
      <c r="D40" s="137"/>
      <c r="E40" s="137"/>
      <c r="F40" s="46"/>
    </row>
    <row r="41" ht="15.75" customHeight="1" spans="1:6">
      <c r="A41" s="147">
        <v>40</v>
      </c>
      <c r="B41" s="147" t="s">
        <v>633</v>
      </c>
      <c r="C41" s="137"/>
      <c r="D41" s="137"/>
      <c r="E41" s="137"/>
      <c r="F41" s="46"/>
    </row>
    <row r="42" ht="15.75" customHeight="1" spans="2:6">
      <c r="B42" s="46"/>
      <c r="C42" s="46"/>
      <c r="D42" s="46"/>
      <c r="E42" s="46"/>
      <c r="F42" s="46"/>
    </row>
    <row r="43" ht="15.75" customHeight="1" spans="2:6">
      <c r="B43" s="46"/>
      <c r="C43" s="46"/>
      <c r="D43" s="46"/>
      <c r="E43" s="46"/>
      <c r="F43" s="46"/>
    </row>
    <row r="44" ht="15.75" customHeight="1" spans="2:6">
      <c r="B44" s="46"/>
      <c r="C44" s="46"/>
      <c r="D44" s="46"/>
      <c r="E44" s="46"/>
      <c r="F44" s="46"/>
    </row>
    <row r="45" ht="15.75" customHeight="1" spans="2:6">
      <c r="B45" s="46"/>
      <c r="C45" s="46"/>
      <c r="D45" s="46"/>
      <c r="E45" s="46"/>
      <c r="F45" s="46"/>
    </row>
    <row r="46" ht="15.75" customHeight="1" spans="2:6">
      <c r="B46" s="46"/>
      <c r="C46" s="46"/>
      <c r="D46" s="46"/>
      <c r="E46" s="46"/>
      <c r="F46" s="46"/>
    </row>
    <row r="47" ht="15.75" customHeight="1" spans="2:6">
      <c r="B47" s="46"/>
      <c r="C47" s="46"/>
      <c r="D47" s="46"/>
      <c r="E47" s="46"/>
      <c r="F47" s="46"/>
    </row>
    <row r="48" ht="15.75" customHeight="1" spans="2:6">
      <c r="B48" s="46"/>
      <c r="C48" s="46"/>
      <c r="D48" s="46"/>
      <c r="E48" s="46"/>
      <c r="F48" s="46"/>
    </row>
    <row r="49" ht="15.75" customHeight="1" spans="2:6">
      <c r="B49" s="46"/>
      <c r="C49" s="46"/>
      <c r="D49" s="46"/>
      <c r="E49" s="46"/>
      <c r="F49" s="46"/>
    </row>
    <row r="50" ht="15.75" customHeight="1" spans="2:6">
      <c r="B50" s="46"/>
      <c r="C50" s="46"/>
      <c r="D50" s="46"/>
      <c r="E50" s="46"/>
      <c r="F50" s="46"/>
    </row>
    <row r="51" ht="15.75" customHeight="1" spans="2:6">
      <c r="B51" s="46"/>
      <c r="C51" s="46"/>
      <c r="D51" s="46"/>
      <c r="E51" s="46"/>
      <c r="F51" s="46"/>
    </row>
    <row r="52" ht="15.75" customHeight="1" spans="2:6">
      <c r="B52" s="46"/>
      <c r="C52" s="46"/>
      <c r="D52" s="46"/>
      <c r="E52" s="46"/>
      <c r="F52" s="46"/>
    </row>
    <row r="53" ht="15.75" customHeight="1" spans="2:6">
      <c r="B53" s="46"/>
      <c r="C53" s="46"/>
      <c r="D53" s="46"/>
      <c r="E53" s="46"/>
      <c r="F53" s="46"/>
    </row>
    <row r="54" ht="15.75" customHeight="1" spans="2:6">
      <c r="B54" s="46"/>
      <c r="C54" s="46"/>
      <c r="D54" s="46"/>
      <c r="E54" s="46"/>
      <c r="F54" s="46"/>
    </row>
    <row r="55" ht="15.75" customHeight="1" spans="2:6">
      <c r="B55" s="46"/>
      <c r="C55" s="46"/>
      <c r="D55" s="46"/>
      <c r="E55" s="46"/>
      <c r="F55" s="46"/>
    </row>
    <row r="56" ht="15.75" customHeight="1" spans="2:6">
      <c r="B56" s="46"/>
      <c r="C56" s="46"/>
      <c r="D56" s="46"/>
      <c r="E56" s="46"/>
      <c r="F56" s="46"/>
    </row>
    <row r="57" ht="15.75" customHeight="1" spans="2:6">
      <c r="B57" s="46"/>
      <c r="C57" s="46"/>
      <c r="D57" s="46"/>
      <c r="E57" s="46"/>
      <c r="F57" s="46"/>
    </row>
    <row r="58" ht="15.75" customHeight="1" spans="2:6">
      <c r="B58" s="46"/>
      <c r="C58" s="46"/>
      <c r="D58" s="46"/>
      <c r="E58" s="46"/>
      <c r="F58" s="46"/>
    </row>
    <row r="59" ht="15.75" customHeight="1" spans="2:6">
      <c r="B59" s="46"/>
      <c r="C59" s="46"/>
      <c r="D59" s="46"/>
      <c r="E59" s="46"/>
      <c r="F59" s="46"/>
    </row>
    <row r="60" ht="15.75" customHeight="1" spans="2:6">
      <c r="B60" s="46"/>
      <c r="C60" s="46"/>
      <c r="D60" s="46"/>
      <c r="E60" s="46"/>
      <c r="F60" s="46"/>
    </row>
    <row r="61" ht="15.75" customHeight="1" spans="2:6">
      <c r="B61" s="46"/>
      <c r="C61" s="46"/>
      <c r="D61" s="46"/>
      <c r="E61" s="46"/>
      <c r="F61" s="46"/>
    </row>
    <row r="62" ht="15.75" customHeight="1" spans="2:6">
      <c r="B62" s="46"/>
      <c r="C62" s="46"/>
      <c r="D62" s="46"/>
      <c r="E62" s="46"/>
      <c r="F62" s="46"/>
    </row>
    <row r="63" ht="15.75" customHeight="1" spans="2:6">
      <c r="B63" s="46"/>
      <c r="C63" s="46"/>
      <c r="D63" s="46"/>
      <c r="E63" s="46"/>
      <c r="F63" s="46"/>
    </row>
    <row r="64" ht="15.75" customHeight="1" spans="2:6">
      <c r="B64" s="46"/>
      <c r="C64" s="46"/>
      <c r="D64" s="46"/>
      <c r="E64" s="46"/>
      <c r="F64" s="46"/>
    </row>
    <row r="65" ht="15.75" customHeight="1" spans="2:6">
      <c r="B65" s="46"/>
      <c r="C65" s="46"/>
      <c r="D65" s="46"/>
      <c r="E65" s="46"/>
      <c r="F65" s="46"/>
    </row>
    <row r="66" ht="15.75" customHeight="1" spans="2:6">
      <c r="B66" s="46"/>
      <c r="C66" s="46"/>
      <c r="D66" s="46"/>
      <c r="E66" s="46"/>
      <c r="F66" s="46"/>
    </row>
    <row r="67" ht="15.75" customHeight="1" spans="2:6">
      <c r="B67" s="46"/>
      <c r="C67" s="46"/>
      <c r="D67" s="46"/>
      <c r="E67" s="46"/>
      <c r="F67" s="46"/>
    </row>
    <row r="68" ht="15.75" customHeight="1" spans="2:6">
      <c r="B68" s="46"/>
      <c r="C68" s="46"/>
      <c r="D68" s="46"/>
      <c r="E68" s="46"/>
      <c r="F68" s="46"/>
    </row>
    <row r="69" ht="15.75" customHeight="1" spans="2:6">
      <c r="B69" s="46"/>
      <c r="C69" s="46"/>
      <c r="D69" s="46"/>
      <c r="E69" s="46"/>
      <c r="F69" s="46"/>
    </row>
    <row r="70" ht="15.75" customHeight="1" spans="2:6">
      <c r="B70" s="46"/>
      <c r="C70" s="46"/>
      <c r="D70" s="46"/>
      <c r="E70" s="46"/>
      <c r="F70" s="46"/>
    </row>
    <row r="71" ht="15.75" customHeight="1" spans="2:6">
      <c r="B71" s="46"/>
      <c r="C71" s="46"/>
      <c r="D71" s="46"/>
      <c r="E71" s="46"/>
      <c r="F71" s="46"/>
    </row>
    <row r="72" ht="15.75" customHeight="1" spans="2:6">
      <c r="B72" s="46"/>
      <c r="C72" s="46"/>
      <c r="D72" s="46"/>
      <c r="E72" s="46"/>
      <c r="F72" s="46"/>
    </row>
    <row r="73" ht="15.75" customHeight="1" spans="2:6">
      <c r="B73" s="46"/>
      <c r="C73" s="46"/>
      <c r="D73" s="46"/>
      <c r="E73" s="46"/>
      <c r="F73" s="46"/>
    </row>
    <row r="74" ht="15.75" customHeight="1" spans="2:6">
      <c r="B74" s="46"/>
      <c r="C74" s="46"/>
      <c r="D74" s="46"/>
      <c r="E74" s="46"/>
      <c r="F74" s="46"/>
    </row>
    <row r="75" ht="15.75" customHeight="1" spans="2:6">
      <c r="B75" s="46"/>
      <c r="C75" s="46"/>
      <c r="D75" s="46"/>
      <c r="E75" s="46"/>
      <c r="F75" s="46"/>
    </row>
    <row r="76" ht="15.75" customHeight="1" spans="2:6">
      <c r="B76" s="46"/>
      <c r="C76" s="46"/>
      <c r="D76" s="46"/>
      <c r="E76" s="46"/>
      <c r="F76" s="46"/>
    </row>
    <row r="77" ht="15.75" customHeight="1" spans="2:6">
      <c r="B77" s="46"/>
      <c r="C77" s="46"/>
      <c r="D77" s="46"/>
      <c r="E77" s="46"/>
      <c r="F77" s="46"/>
    </row>
    <row r="78" ht="15.75" customHeight="1" spans="2:6">
      <c r="B78" s="46"/>
      <c r="C78" s="46"/>
      <c r="D78" s="46"/>
      <c r="E78" s="46"/>
      <c r="F78" s="46"/>
    </row>
    <row r="79" ht="15.75" customHeight="1" spans="2:6">
      <c r="B79" s="46"/>
      <c r="C79" s="46"/>
      <c r="D79" s="46"/>
      <c r="E79" s="46"/>
      <c r="F79" s="46"/>
    </row>
    <row r="80" ht="15.75" customHeight="1" spans="2:6">
      <c r="B80" s="46"/>
      <c r="C80" s="46"/>
      <c r="D80" s="46"/>
      <c r="E80" s="46"/>
      <c r="F80" s="46"/>
    </row>
    <row r="81" ht="15.75" customHeight="1" spans="2:6">
      <c r="B81" s="46"/>
      <c r="C81" s="46"/>
      <c r="D81" s="46"/>
      <c r="E81" s="46"/>
      <c r="F81" s="46"/>
    </row>
    <row r="82" ht="15.75" customHeight="1" spans="2:6">
      <c r="B82" s="46"/>
      <c r="C82" s="46"/>
      <c r="D82" s="46"/>
      <c r="E82" s="46"/>
      <c r="F82" s="46"/>
    </row>
    <row r="83" ht="15.75" customHeight="1" spans="2:6">
      <c r="B83" s="46"/>
      <c r="C83" s="46"/>
      <c r="D83" s="46"/>
      <c r="E83" s="46"/>
      <c r="F83" s="46"/>
    </row>
    <row r="84" ht="15.75" customHeight="1" spans="2:6">
      <c r="B84" s="46"/>
      <c r="C84" s="46"/>
      <c r="D84" s="46"/>
      <c r="E84" s="46"/>
      <c r="F84" s="46"/>
    </row>
    <row r="85" ht="15.75" customHeight="1" spans="2:6">
      <c r="B85" s="46"/>
      <c r="C85" s="46"/>
      <c r="D85" s="46"/>
      <c r="E85" s="46"/>
      <c r="F85" s="46"/>
    </row>
    <row r="86" ht="15.75" customHeight="1" spans="2:6">
      <c r="B86" s="46"/>
      <c r="C86" s="46"/>
      <c r="D86" s="46"/>
      <c r="E86" s="46"/>
      <c r="F86" s="46"/>
    </row>
    <row r="87" ht="15.75" customHeight="1" spans="2:6">
      <c r="B87" s="46"/>
      <c r="C87" s="46"/>
      <c r="D87" s="46"/>
      <c r="E87" s="46"/>
      <c r="F87" s="46"/>
    </row>
    <row r="88" ht="15.75" customHeight="1" spans="2:6">
      <c r="B88" s="46"/>
      <c r="C88" s="46"/>
      <c r="D88" s="46"/>
      <c r="E88" s="46"/>
      <c r="F88" s="46"/>
    </row>
    <row r="89" ht="15.75" customHeight="1" spans="2:6">
      <c r="B89" s="46"/>
      <c r="C89" s="46"/>
      <c r="D89" s="46"/>
      <c r="E89" s="46"/>
      <c r="F89" s="46"/>
    </row>
    <row r="90" ht="15.75" customHeight="1" spans="2:6">
      <c r="B90" s="46"/>
      <c r="C90" s="46"/>
      <c r="D90" s="46"/>
      <c r="E90" s="46"/>
      <c r="F90" s="46"/>
    </row>
    <row r="91" ht="15.75" customHeight="1" spans="2:6">
      <c r="B91" s="46"/>
      <c r="C91" s="46"/>
      <c r="D91" s="46"/>
      <c r="E91" s="46"/>
      <c r="F91" s="46"/>
    </row>
    <row r="92" ht="15.75" customHeight="1" spans="2:6">
      <c r="B92" s="46"/>
      <c r="C92" s="46"/>
      <c r="D92" s="46"/>
      <c r="E92" s="46"/>
      <c r="F92" s="46"/>
    </row>
    <row r="93" ht="15.75" customHeight="1" spans="2:6">
      <c r="B93" s="46"/>
      <c r="C93" s="46"/>
      <c r="D93" s="46"/>
      <c r="E93" s="46"/>
      <c r="F93" s="46"/>
    </row>
    <row r="94" ht="15.75" customHeight="1" spans="2:6">
      <c r="B94" s="46"/>
      <c r="C94" s="46"/>
      <c r="D94" s="46"/>
      <c r="E94" s="46"/>
      <c r="F94" s="46"/>
    </row>
    <row r="95" ht="15.75" customHeight="1" spans="2:6">
      <c r="B95" s="46"/>
      <c r="C95" s="46"/>
      <c r="D95" s="46"/>
      <c r="E95" s="46"/>
      <c r="F95" s="46"/>
    </row>
    <row r="96" ht="15.75" customHeight="1" spans="2:6">
      <c r="B96" s="46"/>
      <c r="C96" s="46"/>
      <c r="D96" s="46"/>
      <c r="E96" s="46"/>
      <c r="F96" s="46"/>
    </row>
    <row r="97" ht="15.75" customHeight="1" spans="2:6">
      <c r="B97" s="46"/>
      <c r="C97" s="46"/>
      <c r="D97" s="46"/>
      <c r="E97" s="46"/>
      <c r="F97" s="46"/>
    </row>
    <row r="98" ht="15.75" customHeight="1" spans="2:6">
      <c r="B98" s="46"/>
      <c r="C98" s="46"/>
      <c r="D98" s="46"/>
      <c r="E98" s="46"/>
      <c r="F98" s="46"/>
    </row>
    <row r="99" ht="15.75" customHeight="1" spans="2:6">
      <c r="B99" s="46"/>
      <c r="C99" s="46"/>
      <c r="D99" s="46"/>
      <c r="E99" s="46"/>
      <c r="F99" s="46"/>
    </row>
    <row r="100" ht="15.75" customHeight="1" spans="2:6">
      <c r="B100" s="46"/>
      <c r="C100" s="46"/>
      <c r="D100" s="46"/>
      <c r="E100" s="46"/>
      <c r="F100" s="46"/>
    </row>
    <row r="101" ht="15" spans="2:6">
      <c r="B101" s="46"/>
      <c r="C101" s="46"/>
      <c r="D101" s="46"/>
      <c r="E101" s="46"/>
      <c r="F101" s="46"/>
    </row>
    <row r="102" ht="15" spans="2:6">
      <c r="B102" s="46"/>
      <c r="C102" s="46"/>
      <c r="D102" s="46"/>
      <c r="E102" s="46"/>
      <c r="F102" s="46"/>
    </row>
    <row r="103" ht="15" spans="2:6">
      <c r="B103" s="46"/>
      <c r="C103" s="46"/>
      <c r="D103" s="46"/>
      <c r="E103" s="46"/>
      <c r="F103" s="46"/>
    </row>
    <row r="104" ht="15" spans="2:6">
      <c r="B104" s="46"/>
      <c r="C104" s="46"/>
      <c r="D104" s="46"/>
      <c r="E104" s="46"/>
      <c r="F104" s="46"/>
    </row>
    <row r="105" ht="15" spans="2:6">
      <c r="B105" s="46"/>
      <c r="C105" s="46"/>
      <c r="D105" s="46"/>
      <c r="E105" s="46"/>
      <c r="F105" s="46"/>
    </row>
    <row r="106" ht="15" spans="2:6">
      <c r="B106" s="46"/>
      <c r="C106" s="46"/>
      <c r="D106" s="46"/>
      <c r="E106" s="46"/>
      <c r="F106" s="46"/>
    </row>
    <row r="107" ht="15" spans="2:6">
      <c r="B107" s="46"/>
      <c r="C107" s="46"/>
      <c r="D107" s="46"/>
      <c r="E107" s="46"/>
      <c r="F107" s="46"/>
    </row>
    <row r="108" ht="15" spans="2:6">
      <c r="B108" s="46"/>
      <c r="C108" s="46"/>
      <c r="D108" s="46"/>
      <c r="E108" s="46"/>
      <c r="F108" s="46"/>
    </row>
    <row r="109" ht="15" spans="2:6">
      <c r="B109" s="46"/>
      <c r="C109" s="46"/>
      <c r="D109" s="46"/>
      <c r="E109" s="46"/>
      <c r="F109" s="46"/>
    </row>
    <row r="110" ht="15" spans="2:6">
      <c r="B110" s="46"/>
      <c r="C110" s="46"/>
      <c r="D110" s="46"/>
      <c r="E110" s="46"/>
      <c r="F110" s="46"/>
    </row>
    <row r="111" ht="15" spans="2:6">
      <c r="B111" s="46"/>
      <c r="C111" s="46"/>
      <c r="D111" s="46"/>
      <c r="E111" s="46"/>
      <c r="F111" s="46"/>
    </row>
    <row r="112" ht="15" spans="2:6">
      <c r="B112" s="46"/>
      <c r="C112" s="46"/>
      <c r="D112" s="46"/>
      <c r="E112" s="46"/>
      <c r="F112" s="46"/>
    </row>
    <row r="113" ht="15" spans="2:6">
      <c r="B113" s="46"/>
      <c r="C113" s="46"/>
      <c r="D113" s="46"/>
      <c r="E113" s="46"/>
      <c r="F113" s="46"/>
    </row>
    <row r="114" ht="15" spans="2:6">
      <c r="B114" s="46"/>
      <c r="C114" s="46"/>
      <c r="D114" s="46"/>
      <c r="E114" s="46"/>
      <c r="F114" s="46"/>
    </row>
    <row r="115" ht="15" spans="2:6">
      <c r="B115" s="46"/>
      <c r="C115" s="46"/>
      <c r="D115" s="46"/>
      <c r="E115" s="46"/>
      <c r="F115" s="46"/>
    </row>
    <row r="116" ht="15" spans="2:6">
      <c r="B116" s="46"/>
      <c r="C116" s="46"/>
      <c r="D116" s="46"/>
      <c r="E116" s="46"/>
      <c r="F116" s="46"/>
    </row>
    <row r="117" ht="15" spans="2:6">
      <c r="B117" s="46"/>
      <c r="C117" s="46"/>
      <c r="D117" s="46"/>
      <c r="E117" s="46"/>
      <c r="F117" s="46"/>
    </row>
    <row r="118" ht="15" spans="2:6">
      <c r="B118" s="46"/>
      <c r="C118" s="46"/>
      <c r="D118" s="46"/>
      <c r="E118" s="46"/>
      <c r="F118" s="46"/>
    </row>
    <row r="119" ht="15" spans="2:6">
      <c r="B119" s="46"/>
      <c r="C119" s="46"/>
      <c r="D119" s="46"/>
      <c r="E119" s="46"/>
      <c r="F119" s="46"/>
    </row>
    <row r="120" ht="15" spans="2:6">
      <c r="B120" s="46"/>
      <c r="C120" s="46"/>
      <c r="D120" s="46"/>
      <c r="E120" s="46"/>
      <c r="F120" s="46"/>
    </row>
    <row r="121" ht="15" spans="2:6">
      <c r="B121" s="46"/>
      <c r="C121" s="46"/>
      <c r="D121" s="46"/>
      <c r="E121" s="46"/>
      <c r="F121" s="46"/>
    </row>
    <row r="122" ht="15" spans="2:6">
      <c r="B122" s="46"/>
      <c r="C122" s="46"/>
      <c r="D122" s="46"/>
      <c r="E122" s="46"/>
      <c r="F122" s="46"/>
    </row>
    <row r="123" ht="15" spans="2:6">
      <c r="B123" s="46"/>
      <c r="C123" s="46"/>
      <c r="D123" s="46"/>
      <c r="E123" s="46"/>
      <c r="F123" s="46"/>
    </row>
    <row r="124" ht="15" spans="2:6">
      <c r="B124" s="46"/>
      <c r="C124" s="46"/>
      <c r="D124" s="46"/>
      <c r="E124" s="46"/>
      <c r="F124" s="46"/>
    </row>
    <row r="125" ht="15" spans="2:6">
      <c r="B125" s="46"/>
      <c r="C125" s="46"/>
      <c r="D125" s="46"/>
      <c r="E125" s="46"/>
      <c r="F125" s="46"/>
    </row>
    <row r="126" ht="15" spans="2:6">
      <c r="B126" s="46"/>
      <c r="C126" s="46"/>
      <c r="D126" s="46"/>
      <c r="E126" s="46"/>
      <c r="F126" s="46"/>
    </row>
    <row r="127" ht="15" spans="2:6">
      <c r="B127" s="46"/>
      <c r="C127" s="46"/>
      <c r="D127" s="46"/>
      <c r="E127" s="46"/>
      <c r="F127" s="46"/>
    </row>
    <row r="128" ht="15" spans="2:6">
      <c r="B128" s="46"/>
      <c r="C128" s="46"/>
      <c r="D128" s="46"/>
      <c r="E128" s="46"/>
      <c r="F128" s="46"/>
    </row>
    <row r="129" ht="15" spans="2:6">
      <c r="B129" s="46"/>
      <c r="C129" s="46"/>
      <c r="D129" s="46"/>
      <c r="E129" s="46"/>
      <c r="F129" s="46"/>
    </row>
    <row r="130" ht="15" spans="2:6">
      <c r="B130" s="46"/>
      <c r="C130" s="46"/>
      <c r="D130" s="46"/>
      <c r="E130" s="46"/>
      <c r="F130" s="46"/>
    </row>
    <row r="131" ht="15" spans="2:6">
      <c r="B131" s="46"/>
      <c r="C131" s="46"/>
      <c r="D131" s="46"/>
      <c r="E131" s="46"/>
      <c r="F131" s="46"/>
    </row>
    <row r="132" ht="15" spans="2:6">
      <c r="B132" s="46"/>
      <c r="C132" s="46"/>
      <c r="D132" s="46"/>
      <c r="E132" s="46"/>
      <c r="F132" s="46"/>
    </row>
    <row r="133" ht="15" spans="2:6">
      <c r="B133" s="46"/>
      <c r="C133" s="46"/>
      <c r="D133" s="46"/>
      <c r="E133" s="46"/>
      <c r="F133" s="46"/>
    </row>
    <row r="134" ht="15" spans="2:6">
      <c r="B134" s="46"/>
      <c r="C134" s="46"/>
      <c r="D134" s="46"/>
      <c r="E134" s="46"/>
      <c r="F134" s="46"/>
    </row>
    <row r="135" ht="15" spans="2:6">
      <c r="B135" s="46"/>
      <c r="C135" s="46"/>
      <c r="D135" s="46"/>
      <c r="E135" s="46"/>
      <c r="F135" s="46"/>
    </row>
    <row r="136" ht="15" spans="2:6">
      <c r="B136" s="46"/>
      <c r="C136" s="46"/>
      <c r="D136" s="46"/>
      <c r="E136" s="46"/>
      <c r="F136" s="46"/>
    </row>
    <row r="137" ht="15" spans="2:6">
      <c r="B137" s="46"/>
      <c r="C137" s="46"/>
      <c r="D137" s="46"/>
      <c r="E137" s="46"/>
      <c r="F137" s="46"/>
    </row>
    <row r="138" ht="15" spans="2:6">
      <c r="B138" s="46"/>
      <c r="C138" s="46"/>
      <c r="D138" s="46"/>
      <c r="E138" s="46"/>
      <c r="F138" s="46"/>
    </row>
    <row r="139" ht="15" spans="2:6">
      <c r="B139" s="46"/>
      <c r="C139" s="46"/>
      <c r="D139" s="46"/>
      <c r="E139" s="46"/>
      <c r="F139" s="46"/>
    </row>
    <row r="140" ht="15" spans="2:6">
      <c r="B140" s="46"/>
      <c r="C140" s="46"/>
      <c r="D140" s="46"/>
      <c r="E140" s="46"/>
      <c r="F140" s="46"/>
    </row>
    <row r="141" ht="15" spans="2:6">
      <c r="B141" s="46"/>
      <c r="C141" s="46"/>
      <c r="D141" s="46"/>
      <c r="E141" s="46"/>
      <c r="F141" s="46"/>
    </row>
    <row r="142" ht="15" spans="2:6">
      <c r="B142" s="46"/>
      <c r="C142" s="46"/>
      <c r="D142" s="46"/>
      <c r="E142" s="46"/>
      <c r="F142" s="46"/>
    </row>
    <row r="143" ht="15" spans="2:6">
      <c r="B143" s="46"/>
      <c r="C143" s="46"/>
      <c r="D143" s="46"/>
      <c r="E143" s="46"/>
      <c r="F143" s="46"/>
    </row>
    <row r="144" ht="15" spans="2:6">
      <c r="B144" s="46"/>
      <c r="C144" s="46"/>
      <c r="D144" s="46"/>
      <c r="E144" s="46"/>
      <c r="F144" s="46"/>
    </row>
    <row r="145" ht="15" spans="2:6">
      <c r="B145" s="46"/>
      <c r="C145" s="46"/>
      <c r="D145" s="46"/>
      <c r="E145" s="46"/>
      <c r="F145" s="46"/>
    </row>
    <row r="146" ht="15" spans="2:6">
      <c r="B146" s="46"/>
      <c r="C146" s="46"/>
      <c r="D146" s="46"/>
      <c r="E146" s="46"/>
      <c r="F146" s="46"/>
    </row>
    <row r="147" ht="15" spans="2:6">
      <c r="B147" s="46"/>
      <c r="C147" s="46"/>
      <c r="D147" s="46"/>
      <c r="E147" s="46"/>
      <c r="F147" s="46"/>
    </row>
    <row r="148" ht="15" spans="2:6">
      <c r="B148" s="46"/>
      <c r="C148" s="46"/>
      <c r="D148" s="46"/>
      <c r="E148" s="46"/>
      <c r="F148" s="46"/>
    </row>
    <row r="149" ht="15" spans="2:6">
      <c r="B149" s="46"/>
      <c r="C149" s="46"/>
      <c r="D149" s="46"/>
      <c r="E149" s="46"/>
      <c r="F149" s="46"/>
    </row>
    <row r="150" ht="15" spans="2:6">
      <c r="B150" s="46"/>
      <c r="C150" s="46"/>
      <c r="D150" s="46"/>
      <c r="E150" s="46"/>
      <c r="F150" s="46"/>
    </row>
    <row r="151" ht="15" spans="2:6">
      <c r="B151" s="46"/>
      <c r="C151" s="46"/>
      <c r="D151" s="46"/>
      <c r="E151" s="46"/>
      <c r="F151" s="46"/>
    </row>
    <row r="152" ht="15" spans="2:6">
      <c r="B152" s="46"/>
      <c r="C152" s="46"/>
      <c r="D152" s="46"/>
      <c r="E152" s="46"/>
      <c r="F152" s="46"/>
    </row>
    <row r="153" ht="15" spans="2:6">
      <c r="B153" s="46"/>
      <c r="C153" s="46"/>
      <c r="D153" s="46"/>
      <c r="E153" s="46"/>
      <c r="F153" s="46"/>
    </row>
    <row r="154" ht="15" spans="2:6">
      <c r="B154" s="46"/>
      <c r="C154" s="46"/>
      <c r="D154" s="46"/>
      <c r="E154" s="46"/>
      <c r="F154" s="46"/>
    </row>
    <row r="155" ht="15" spans="2:6">
      <c r="B155" s="46"/>
      <c r="C155" s="46"/>
      <c r="D155" s="46"/>
      <c r="E155" s="46"/>
      <c r="F155" s="46"/>
    </row>
    <row r="156" ht="15" spans="2:6">
      <c r="B156" s="46"/>
      <c r="C156" s="46"/>
      <c r="D156" s="46"/>
      <c r="E156" s="46"/>
      <c r="F156" s="46"/>
    </row>
    <row r="157" ht="15" spans="2:6">
      <c r="B157" s="46"/>
      <c r="C157" s="46"/>
      <c r="D157" s="46"/>
      <c r="E157" s="46"/>
      <c r="F157" s="46"/>
    </row>
    <row r="158" ht="15" spans="2:6">
      <c r="B158" s="46"/>
      <c r="C158" s="46"/>
      <c r="D158" s="46"/>
      <c r="E158" s="46"/>
      <c r="F158" s="46"/>
    </row>
    <row r="159" ht="15" spans="2:6">
      <c r="B159" s="46"/>
      <c r="C159" s="46"/>
      <c r="D159" s="46"/>
      <c r="E159" s="46"/>
      <c r="F159" s="46"/>
    </row>
    <row r="160" ht="15" spans="2:6">
      <c r="B160" s="46"/>
      <c r="C160" s="46"/>
      <c r="D160" s="46"/>
      <c r="E160" s="46"/>
      <c r="F160" s="46"/>
    </row>
    <row r="161" ht="15" spans="2:6">
      <c r="B161" s="46"/>
      <c r="C161" s="46"/>
      <c r="D161" s="46"/>
      <c r="E161" s="46"/>
      <c r="F161" s="46"/>
    </row>
    <row r="162" ht="15" spans="2:6">
      <c r="B162" s="46"/>
      <c r="C162" s="46"/>
      <c r="D162" s="46"/>
      <c r="E162" s="46"/>
      <c r="F162" s="46"/>
    </row>
    <row r="163" ht="15" spans="2:6">
      <c r="B163" s="46"/>
      <c r="C163" s="46"/>
      <c r="D163" s="46"/>
      <c r="E163" s="46"/>
      <c r="F163" s="46"/>
    </row>
    <row r="164" ht="15" spans="2:6">
      <c r="B164" s="46"/>
      <c r="C164" s="46"/>
      <c r="D164" s="46"/>
      <c r="E164" s="46"/>
      <c r="F164" s="46"/>
    </row>
    <row r="165" ht="15" spans="2:6">
      <c r="B165" s="46"/>
      <c r="C165" s="46"/>
      <c r="D165" s="46"/>
      <c r="E165" s="46"/>
      <c r="F165" s="46"/>
    </row>
    <row r="166" ht="15" spans="2:6">
      <c r="B166" s="46"/>
      <c r="C166" s="46"/>
      <c r="D166" s="46"/>
      <c r="E166" s="46"/>
      <c r="F166" s="46"/>
    </row>
    <row r="167" ht="15" spans="2:6">
      <c r="B167" s="46"/>
      <c r="C167" s="46"/>
      <c r="D167" s="46"/>
      <c r="E167" s="46"/>
      <c r="F167" s="46"/>
    </row>
    <row r="168" ht="15" spans="2:6">
      <c r="B168" s="46"/>
      <c r="C168" s="46"/>
      <c r="D168" s="46"/>
      <c r="E168" s="46"/>
      <c r="F168" s="46"/>
    </row>
    <row r="169" ht="15" spans="2:6">
      <c r="B169" s="46"/>
      <c r="C169" s="46"/>
      <c r="D169" s="46"/>
      <c r="E169" s="46"/>
      <c r="F169" s="46"/>
    </row>
    <row r="170" ht="15" spans="2:6">
      <c r="B170" s="46"/>
      <c r="C170" s="46"/>
      <c r="D170" s="46"/>
      <c r="E170" s="46"/>
      <c r="F170" s="46"/>
    </row>
    <row r="171" ht="15" spans="2:6">
      <c r="B171" s="46"/>
      <c r="C171" s="46"/>
      <c r="D171" s="46"/>
      <c r="E171" s="46"/>
      <c r="F171" s="46"/>
    </row>
    <row r="172" ht="15" spans="2:6">
      <c r="B172" s="46"/>
      <c r="C172" s="46"/>
      <c r="D172" s="46"/>
      <c r="E172" s="46"/>
      <c r="F172" s="46"/>
    </row>
    <row r="173" ht="15" spans="2:6">
      <c r="B173" s="46"/>
      <c r="C173" s="46"/>
      <c r="D173" s="46"/>
      <c r="E173" s="46"/>
      <c r="F173" s="46"/>
    </row>
    <row r="174" ht="15" spans="2:6">
      <c r="B174" s="46"/>
      <c r="C174" s="46"/>
      <c r="D174" s="46"/>
      <c r="E174" s="46"/>
      <c r="F174" s="46"/>
    </row>
    <row r="175" ht="15" spans="2:6">
      <c r="B175" s="46"/>
      <c r="C175" s="46"/>
      <c r="D175" s="46"/>
      <c r="E175" s="46"/>
      <c r="F175" s="46"/>
    </row>
    <row r="176" ht="15" spans="2:6">
      <c r="B176" s="46"/>
      <c r="C176" s="46"/>
      <c r="D176" s="46"/>
      <c r="E176" s="46"/>
      <c r="F176" s="46"/>
    </row>
    <row r="177" ht="15" spans="2:6">
      <c r="B177" s="46"/>
      <c r="C177" s="46"/>
      <c r="D177" s="46"/>
      <c r="E177" s="46"/>
      <c r="F177" s="46"/>
    </row>
    <row r="178" ht="15" spans="2:6">
      <c r="B178" s="46"/>
      <c r="C178" s="46"/>
      <c r="D178" s="46"/>
      <c r="E178" s="46"/>
      <c r="F178" s="46"/>
    </row>
    <row r="179" ht="15" spans="2:6">
      <c r="B179" s="46"/>
      <c r="C179" s="46"/>
      <c r="D179" s="46"/>
      <c r="E179" s="46"/>
      <c r="F179" s="46"/>
    </row>
    <row r="180" ht="15" spans="2:6">
      <c r="B180" s="46"/>
      <c r="C180" s="46"/>
      <c r="D180" s="46"/>
      <c r="E180" s="46"/>
      <c r="F180" s="46"/>
    </row>
    <row r="181" ht="15" spans="2:6">
      <c r="B181" s="46"/>
      <c r="C181" s="46"/>
      <c r="D181" s="46"/>
      <c r="E181" s="46"/>
      <c r="F181" s="46"/>
    </row>
    <row r="182" ht="15" spans="2:6">
      <c r="B182" s="46"/>
      <c r="C182" s="46"/>
      <c r="D182" s="46"/>
      <c r="E182" s="46"/>
      <c r="F182" s="46"/>
    </row>
    <row r="183" ht="15" spans="2:6">
      <c r="B183" s="46"/>
      <c r="C183" s="46"/>
      <c r="D183" s="46"/>
      <c r="E183" s="46"/>
      <c r="F183" s="46"/>
    </row>
    <row r="184" ht="15" spans="2:6">
      <c r="B184" s="46"/>
      <c r="C184" s="46"/>
      <c r="D184" s="46"/>
      <c r="E184" s="46"/>
      <c r="F184" s="46"/>
    </row>
    <row r="185" ht="15" spans="2:6">
      <c r="B185" s="46"/>
      <c r="C185" s="46"/>
      <c r="D185" s="46"/>
      <c r="E185" s="46"/>
      <c r="F185" s="46"/>
    </row>
    <row r="186" ht="15" spans="2:6">
      <c r="B186" s="46"/>
      <c r="C186" s="46"/>
      <c r="D186" s="46"/>
      <c r="E186" s="46"/>
      <c r="F186" s="46"/>
    </row>
    <row r="187" ht="15" spans="2:6">
      <c r="B187" s="46"/>
      <c r="C187" s="46"/>
      <c r="D187" s="46"/>
      <c r="E187" s="46"/>
      <c r="F187" s="46"/>
    </row>
    <row r="188" ht="15" spans="2:6">
      <c r="B188" s="46"/>
      <c r="C188" s="46"/>
      <c r="D188" s="46"/>
      <c r="E188" s="46"/>
      <c r="F188" s="46"/>
    </row>
    <row r="189" ht="15" spans="2:6">
      <c r="B189" s="46"/>
      <c r="C189" s="46"/>
      <c r="D189" s="46"/>
      <c r="E189" s="46"/>
      <c r="F189" s="46"/>
    </row>
    <row r="190" ht="15" spans="2:6">
      <c r="B190" s="46"/>
      <c r="C190" s="46"/>
      <c r="D190" s="46"/>
      <c r="E190" s="46"/>
      <c r="F190" s="46"/>
    </row>
    <row r="191" ht="15" spans="2:6">
      <c r="B191" s="46"/>
      <c r="C191" s="46"/>
      <c r="D191" s="46"/>
      <c r="E191" s="46"/>
      <c r="F191" s="46"/>
    </row>
    <row r="192" ht="15" spans="2:6">
      <c r="B192" s="46"/>
      <c r="C192" s="46"/>
      <c r="D192" s="46"/>
      <c r="E192" s="46"/>
      <c r="F192" s="46"/>
    </row>
    <row r="193" ht="15" spans="2:6">
      <c r="B193" s="46"/>
      <c r="C193" s="46"/>
      <c r="D193" s="46"/>
      <c r="E193" s="46"/>
      <c r="F193" s="46"/>
    </row>
    <row r="194" ht="15" spans="2:6">
      <c r="B194" s="46"/>
      <c r="C194" s="46"/>
      <c r="D194" s="46"/>
      <c r="E194" s="46"/>
      <c r="F194" s="46"/>
    </row>
    <row r="195" ht="15" spans="2:6">
      <c r="B195" s="46"/>
      <c r="C195" s="46"/>
      <c r="D195" s="46"/>
      <c r="E195" s="46"/>
      <c r="F195" s="46"/>
    </row>
    <row r="196" ht="15" spans="2:6">
      <c r="B196" s="46"/>
      <c r="C196" s="46"/>
      <c r="D196" s="46"/>
      <c r="E196" s="46"/>
      <c r="F196" s="46"/>
    </row>
    <row r="197" ht="15" spans="2:6">
      <c r="B197" s="46"/>
      <c r="C197" s="46"/>
      <c r="D197" s="46"/>
      <c r="E197" s="46"/>
      <c r="F197" s="46"/>
    </row>
    <row r="198" ht="15" spans="2:6">
      <c r="B198" s="46"/>
      <c r="C198" s="46"/>
      <c r="D198" s="46"/>
      <c r="E198" s="46"/>
      <c r="F198" s="46"/>
    </row>
    <row r="199" ht="15" spans="2:6">
      <c r="B199" s="46"/>
      <c r="C199" s="46"/>
      <c r="D199" s="46"/>
      <c r="E199" s="46"/>
      <c r="F199" s="46"/>
    </row>
    <row r="200" ht="15" spans="2:6">
      <c r="B200" s="46"/>
      <c r="C200" s="46"/>
      <c r="D200" s="46"/>
      <c r="E200" s="46"/>
      <c r="F200" s="46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workbookViewId="0">
      <selection activeCell="A1" sqref="A1"/>
    </sheetView>
  </sheetViews>
  <sheetFormatPr defaultColWidth="9" defaultRowHeight="12.75"/>
  <cols>
    <col min="1" max="2" width="13.8318584070796" customWidth="1"/>
    <col min="3" max="6" width="10.6637168141593" customWidth="1"/>
    <col min="7" max="8" width="18.8318584070796" customWidth="1"/>
    <col min="9" max="9" width="44" customWidth="1"/>
    <col min="10" max="22" width="10.6637168141593" customWidth="1"/>
  </cols>
  <sheetData>
    <row r="1" ht="15.75" customHeight="1" spans="1:9">
      <c r="A1" s="144" t="s">
        <v>634</v>
      </c>
      <c r="B1" s="145"/>
      <c r="C1" s="144" t="s">
        <v>532</v>
      </c>
      <c r="D1" s="144" t="s">
        <v>533</v>
      </c>
      <c r="E1" s="144" t="s">
        <v>534</v>
      </c>
      <c r="F1" s="144" t="s">
        <v>535</v>
      </c>
      <c r="G1" s="46"/>
      <c r="H1" s="46"/>
      <c r="I1" s="46"/>
    </row>
    <row r="2" ht="15.75" customHeight="1" spans="1:9">
      <c r="A2" s="136" t="s">
        <v>531</v>
      </c>
      <c r="B2" s="136" t="s">
        <v>635</v>
      </c>
      <c r="C2" s="136">
        <v>1</v>
      </c>
      <c r="D2" s="136">
        <v>6</v>
      </c>
      <c r="E2" s="136">
        <v>23</v>
      </c>
      <c r="F2" s="136">
        <v>58</v>
      </c>
      <c r="G2" s="136" t="s">
        <v>636</v>
      </c>
      <c r="H2" s="136" t="s">
        <v>637</v>
      </c>
      <c r="I2" s="136" t="s">
        <v>539</v>
      </c>
    </row>
    <row r="3" ht="15.75" customHeight="1" spans="1:9">
      <c r="A3" s="33" t="s">
        <v>553</v>
      </c>
      <c r="B3" s="33" t="s">
        <v>554</v>
      </c>
      <c r="C3" s="141">
        <v>1</v>
      </c>
      <c r="D3" s="137"/>
      <c r="E3" s="137"/>
      <c r="F3" s="137"/>
      <c r="G3" s="141">
        <f t="shared" ref="G3:G31" si="0">C3*$C$2+D3*$D$2+E3*$E$2+F3*$F$2</f>
        <v>1</v>
      </c>
      <c r="H3" s="141">
        <f>ROUND(G3,1)</f>
        <v>1</v>
      </c>
      <c r="I3" s="137"/>
    </row>
    <row r="4" ht="15.75" customHeight="1" spans="1:9">
      <c r="A4" s="138"/>
      <c r="B4" s="24" t="s">
        <v>555</v>
      </c>
      <c r="C4" s="141">
        <v>1</v>
      </c>
      <c r="D4" s="137"/>
      <c r="E4" s="137"/>
      <c r="F4" s="137"/>
      <c r="G4" s="141">
        <f t="shared" si="0"/>
        <v>1</v>
      </c>
      <c r="H4" s="141">
        <f>ROUND(G4,1)</f>
        <v>1</v>
      </c>
      <c r="I4" s="137"/>
    </row>
    <row r="5" ht="15.75" customHeight="1" spans="1:9">
      <c r="A5" s="138"/>
      <c r="B5" s="24" t="s">
        <v>69</v>
      </c>
      <c r="C5" s="141">
        <v>396</v>
      </c>
      <c r="D5" s="141">
        <v>28</v>
      </c>
      <c r="E5" s="141">
        <v>22</v>
      </c>
      <c r="F5" s="137"/>
      <c r="G5" s="141">
        <f t="shared" si="0"/>
        <v>1070</v>
      </c>
      <c r="H5" s="141">
        <v>1100</v>
      </c>
      <c r="I5" s="141" t="s">
        <v>638</v>
      </c>
    </row>
    <row r="6" ht="15.75" customHeight="1" spans="1:9">
      <c r="A6" s="138"/>
      <c r="B6" s="24" t="s">
        <v>557</v>
      </c>
      <c r="C6" s="141">
        <v>1</v>
      </c>
      <c r="D6" s="137"/>
      <c r="E6" s="137"/>
      <c r="F6" s="137"/>
      <c r="G6" s="141">
        <f t="shared" si="0"/>
        <v>1</v>
      </c>
      <c r="H6" s="141">
        <f t="shared" ref="H6:H18" si="1">ROUND(G6,1)</f>
        <v>1</v>
      </c>
      <c r="I6" s="141" t="s">
        <v>639</v>
      </c>
    </row>
    <row r="7" ht="15.75" customHeight="1" spans="1:9">
      <c r="A7" s="138"/>
      <c r="B7" s="24" t="s">
        <v>558</v>
      </c>
      <c r="C7" s="141">
        <v>1</v>
      </c>
      <c r="D7" s="137"/>
      <c r="E7" s="137"/>
      <c r="F7" s="137"/>
      <c r="G7" s="141">
        <f t="shared" si="0"/>
        <v>1</v>
      </c>
      <c r="H7" s="141">
        <f t="shared" si="1"/>
        <v>1</v>
      </c>
      <c r="I7" s="137"/>
    </row>
    <row r="8" ht="15.75" customHeight="1" spans="1:9">
      <c r="A8" s="138"/>
      <c r="B8" s="24" t="s">
        <v>559</v>
      </c>
      <c r="C8" s="141">
        <v>1</v>
      </c>
      <c r="D8" s="137"/>
      <c r="E8" s="137"/>
      <c r="F8" s="137"/>
      <c r="G8" s="141">
        <f t="shared" si="0"/>
        <v>1</v>
      </c>
      <c r="H8" s="141">
        <f t="shared" si="1"/>
        <v>1</v>
      </c>
      <c r="I8" s="137"/>
    </row>
    <row r="9" ht="15.75" customHeight="1" spans="1:9">
      <c r="A9" s="138"/>
      <c r="B9" s="24" t="s">
        <v>560</v>
      </c>
      <c r="C9" s="141">
        <v>2</v>
      </c>
      <c r="D9" s="137"/>
      <c r="E9" s="137"/>
      <c r="F9" s="137"/>
      <c r="G9" s="141">
        <f t="shared" si="0"/>
        <v>2</v>
      </c>
      <c r="H9" s="141">
        <f t="shared" si="1"/>
        <v>2</v>
      </c>
      <c r="I9" s="141" t="s">
        <v>640</v>
      </c>
    </row>
    <row r="10" ht="15.75" customHeight="1" spans="1:9">
      <c r="A10" s="138"/>
      <c r="B10" s="24" t="s">
        <v>561</v>
      </c>
      <c r="C10" s="141">
        <v>1</v>
      </c>
      <c r="D10" s="137"/>
      <c r="E10" s="137"/>
      <c r="F10" s="137"/>
      <c r="G10" s="141">
        <f t="shared" si="0"/>
        <v>1</v>
      </c>
      <c r="H10" s="141">
        <f t="shared" si="1"/>
        <v>1</v>
      </c>
      <c r="I10" s="137"/>
    </row>
    <row r="11" ht="15.75" customHeight="1" spans="1:9">
      <c r="A11" s="138"/>
      <c r="B11" s="24" t="s">
        <v>562</v>
      </c>
      <c r="C11" s="141">
        <v>1</v>
      </c>
      <c r="D11" s="137"/>
      <c r="E11" s="137"/>
      <c r="F11" s="137"/>
      <c r="G11" s="141">
        <f t="shared" si="0"/>
        <v>1</v>
      </c>
      <c r="H11" s="141">
        <f t="shared" si="1"/>
        <v>1</v>
      </c>
      <c r="I11" s="137"/>
    </row>
    <row r="12" ht="15.75" customHeight="1" spans="1:9">
      <c r="A12" s="138"/>
      <c r="B12" s="24" t="s">
        <v>563</v>
      </c>
      <c r="C12" s="141">
        <v>1</v>
      </c>
      <c r="D12" s="137"/>
      <c r="E12" s="137"/>
      <c r="F12" s="137"/>
      <c r="G12" s="141">
        <f t="shared" si="0"/>
        <v>1</v>
      </c>
      <c r="H12" s="141">
        <f t="shared" si="1"/>
        <v>1</v>
      </c>
      <c r="I12" s="137"/>
    </row>
    <row r="13" ht="15.75" customHeight="1" spans="1:9">
      <c r="A13" s="138"/>
      <c r="B13" s="24" t="s">
        <v>64</v>
      </c>
      <c r="C13" s="141">
        <v>1</v>
      </c>
      <c r="D13" s="137"/>
      <c r="E13" s="137"/>
      <c r="F13" s="137"/>
      <c r="G13" s="141">
        <f t="shared" si="0"/>
        <v>1</v>
      </c>
      <c r="H13" s="141">
        <f t="shared" si="1"/>
        <v>1</v>
      </c>
      <c r="I13" s="137"/>
    </row>
    <row r="14" ht="15.75" customHeight="1" spans="1:9">
      <c r="A14" s="138"/>
      <c r="B14" s="24" t="s">
        <v>564</v>
      </c>
      <c r="C14" s="141">
        <v>1</v>
      </c>
      <c r="D14" s="137"/>
      <c r="E14" s="137"/>
      <c r="F14" s="137"/>
      <c r="G14" s="141">
        <f t="shared" si="0"/>
        <v>1</v>
      </c>
      <c r="H14" s="141">
        <f t="shared" si="1"/>
        <v>1</v>
      </c>
      <c r="I14" s="137"/>
    </row>
    <row r="15" ht="15.75" customHeight="1" spans="1:9">
      <c r="A15" s="138"/>
      <c r="B15" s="24" t="s">
        <v>565</v>
      </c>
      <c r="C15" s="141">
        <v>1</v>
      </c>
      <c r="D15" s="137"/>
      <c r="E15" s="137"/>
      <c r="F15" s="137"/>
      <c r="G15" s="141">
        <f t="shared" si="0"/>
        <v>1</v>
      </c>
      <c r="H15" s="141">
        <f t="shared" si="1"/>
        <v>1</v>
      </c>
      <c r="I15" s="137"/>
    </row>
    <row r="16" ht="15.75" customHeight="1" spans="1:9">
      <c r="A16" s="138"/>
      <c r="B16" s="24" t="s">
        <v>77</v>
      </c>
      <c r="C16" s="141">
        <v>1</v>
      </c>
      <c r="D16" s="137"/>
      <c r="E16" s="137"/>
      <c r="F16" s="137"/>
      <c r="G16" s="141">
        <f t="shared" si="0"/>
        <v>1</v>
      </c>
      <c r="H16" s="141">
        <f t="shared" si="1"/>
        <v>1</v>
      </c>
      <c r="I16" s="137"/>
    </row>
    <row r="17" ht="15.75" customHeight="1" spans="1:9">
      <c r="A17" s="33" t="s">
        <v>566</v>
      </c>
      <c r="B17" s="33" t="s">
        <v>554</v>
      </c>
      <c r="C17" s="141">
        <v>1</v>
      </c>
      <c r="D17" s="137"/>
      <c r="E17" s="137"/>
      <c r="F17" s="137"/>
      <c r="G17" s="141">
        <f t="shared" si="0"/>
        <v>1</v>
      </c>
      <c r="H17" s="141">
        <f t="shared" si="1"/>
        <v>1</v>
      </c>
      <c r="I17" s="137"/>
    </row>
    <row r="18" ht="15.75" customHeight="1" spans="1:9">
      <c r="A18" s="138"/>
      <c r="B18" s="24" t="s">
        <v>555</v>
      </c>
      <c r="C18" s="141">
        <v>1</v>
      </c>
      <c r="D18" s="137"/>
      <c r="E18" s="137"/>
      <c r="F18" s="137"/>
      <c r="G18" s="141">
        <f t="shared" si="0"/>
        <v>1</v>
      </c>
      <c r="H18" s="141">
        <f t="shared" si="1"/>
        <v>1</v>
      </c>
      <c r="I18" s="137"/>
    </row>
    <row r="19" ht="15.75" customHeight="1" spans="1:9">
      <c r="A19" s="138"/>
      <c r="B19" s="24" t="s">
        <v>69</v>
      </c>
      <c r="C19" s="141">
        <v>344</v>
      </c>
      <c r="D19" s="141">
        <v>48</v>
      </c>
      <c r="E19" s="141">
        <v>5</v>
      </c>
      <c r="F19" s="137"/>
      <c r="G19" s="141">
        <f t="shared" si="0"/>
        <v>747</v>
      </c>
      <c r="H19" s="141">
        <v>750</v>
      </c>
      <c r="I19" s="141" t="s">
        <v>641</v>
      </c>
    </row>
    <row r="20" ht="15.75" customHeight="1" spans="1:9">
      <c r="A20" s="138"/>
      <c r="B20" s="24" t="s">
        <v>557</v>
      </c>
      <c r="C20" s="141">
        <v>12</v>
      </c>
      <c r="D20" s="137"/>
      <c r="E20" s="137"/>
      <c r="F20" s="137"/>
      <c r="G20" s="141">
        <f t="shared" si="0"/>
        <v>12</v>
      </c>
      <c r="H20" s="141">
        <v>20</v>
      </c>
      <c r="I20" s="141" t="s">
        <v>639</v>
      </c>
    </row>
    <row r="21" ht="15.75" customHeight="1" spans="1:9">
      <c r="A21" s="138"/>
      <c r="B21" s="24" t="s">
        <v>558</v>
      </c>
      <c r="C21" s="141">
        <v>1</v>
      </c>
      <c r="D21" s="137"/>
      <c r="E21" s="141">
        <v>1</v>
      </c>
      <c r="F21" s="137"/>
      <c r="G21" s="141">
        <f t="shared" si="0"/>
        <v>24</v>
      </c>
      <c r="H21" s="141">
        <v>30</v>
      </c>
      <c r="I21" s="137"/>
    </row>
    <row r="22" ht="15.75" customHeight="1" spans="1:9">
      <c r="A22" s="138"/>
      <c r="B22" s="24" t="s">
        <v>559</v>
      </c>
      <c r="C22" s="141">
        <v>1</v>
      </c>
      <c r="D22" s="137"/>
      <c r="E22" s="137"/>
      <c r="F22" s="137"/>
      <c r="G22" s="141">
        <f t="shared" si="0"/>
        <v>1</v>
      </c>
      <c r="H22" s="141">
        <f>ROUND(G22,1)</f>
        <v>1</v>
      </c>
      <c r="I22" s="137"/>
    </row>
    <row r="23" ht="15.75" customHeight="1" spans="1:9">
      <c r="A23" s="138"/>
      <c r="B23" s="24" t="s">
        <v>560</v>
      </c>
      <c r="C23" s="141">
        <v>42</v>
      </c>
      <c r="D23" s="137"/>
      <c r="E23" s="137"/>
      <c r="F23" s="137"/>
      <c r="G23" s="141">
        <f t="shared" si="0"/>
        <v>42</v>
      </c>
      <c r="H23" s="141">
        <v>50</v>
      </c>
      <c r="I23" s="141" t="s">
        <v>640</v>
      </c>
    </row>
    <row r="24" ht="15.75" customHeight="1" spans="1:9">
      <c r="A24" s="138"/>
      <c r="B24" s="24" t="s">
        <v>561</v>
      </c>
      <c r="C24" s="141">
        <v>1</v>
      </c>
      <c r="D24" s="137"/>
      <c r="E24" s="137"/>
      <c r="F24" s="137"/>
      <c r="G24" s="141">
        <f t="shared" si="0"/>
        <v>1</v>
      </c>
      <c r="H24" s="141">
        <f t="shared" ref="H24:H30" si="2">ROUND(G24,1)</f>
        <v>1</v>
      </c>
      <c r="I24" s="137"/>
    </row>
    <row r="25" ht="15.75" customHeight="1" spans="1:9">
      <c r="A25" s="138"/>
      <c r="B25" s="24" t="s">
        <v>562</v>
      </c>
      <c r="C25" s="141">
        <v>1</v>
      </c>
      <c r="D25" s="137"/>
      <c r="E25" s="137"/>
      <c r="F25" s="137"/>
      <c r="G25" s="141">
        <f t="shared" si="0"/>
        <v>1</v>
      </c>
      <c r="H25" s="141">
        <f t="shared" si="2"/>
        <v>1</v>
      </c>
      <c r="I25" s="137"/>
    </row>
    <row r="26" ht="15.75" customHeight="1" spans="1:9">
      <c r="A26" s="138"/>
      <c r="B26" s="24" t="s">
        <v>563</v>
      </c>
      <c r="C26" s="141">
        <v>1</v>
      </c>
      <c r="D26" s="137"/>
      <c r="E26" s="137"/>
      <c r="F26" s="137"/>
      <c r="G26" s="141">
        <f t="shared" si="0"/>
        <v>1</v>
      </c>
      <c r="H26" s="141">
        <f t="shared" si="2"/>
        <v>1</v>
      </c>
      <c r="I26" s="137"/>
    </row>
    <row r="27" ht="15.75" customHeight="1" spans="1:9">
      <c r="A27" s="138"/>
      <c r="B27" s="24" t="s">
        <v>64</v>
      </c>
      <c r="C27" s="141">
        <v>1</v>
      </c>
      <c r="D27" s="137"/>
      <c r="E27" s="137"/>
      <c r="F27" s="137"/>
      <c r="G27" s="141">
        <f t="shared" si="0"/>
        <v>1</v>
      </c>
      <c r="H27" s="141">
        <f t="shared" si="2"/>
        <v>1</v>
      </c>
      <c r="I27" s="137"/>
    </row>
    <row r="28" ht="15.75" customHeight="1" spans="1:9">
      <c r="A28" s="138"/>
      <c r="B28" s="24" t="s">
        <v>564</v>
      </c>
      <c r="C28" s="141">
        <v>1</v>
      </c>
      <c r="D28" s="137"/>
      <c r="E28" s="137"/>
      <c r="F28" s="137"/>
      <c r="G28" s="141">
        <f t="shared" si="0"/>
        <v>1</v>
      </c>
      <c r="H28" s="141">
        <f t="shared" si="2"/>
        <v>1</v>
      </c>
      <c r="I28" s="137"/>
    </row>
    <row r="29" ht="15.75" customHeight="1" spans="1:9">
      <c r="A29" s="138"/>
      <c r="B29" s="24" t="s">
        <v>565</v>
      </c>
      <c r="C29" s="141">
        <v>1</v>
      </c>
      <c r="D29" s="137"/>
      <c r="E29" s="137"/>
      <c r="F29" s="137"/>
      <c r="G29" s="141">
        <f t="shared" si="0"/>
        <v>1</v>
      </c>
      <c r="H29" s="141">
        <f t="shared" si="2"/>
        <v>1</v>
      </c>
      <c r="I29" s="137"/>
    </row>
    <row r="30" ht="15.75" customHeight="1" spans="1:9">
      <c r="A30" s="33" t="s">
        <v>73</v>
      </c>
      <c r="B30" s="24" t="s">
        <v>77</v>
      </c>
      <c r="C30" s="141">
        <v>80000</v>
      </c>
      <c r="D30" s="137"/>
      <c r="E30" s="137"/>
      <c r="F30" s="137"/>
      <c r="G30" s="141">
        <f t="shared" si="0"/>
        <v>80000</v>
      </c>
      <c r="H30" s="141">
        <f t="shared" si="2"/>
        <v>80000</v>
      </c>
      <c r="I30" s="137"/>
    </row>
    <row r="31" ht="15.75" customHeight="1" spans="1:9">
      <c r="A31" s="138"/>
      <c r="B31" s="24" t="s">
        <v>79</v>
      </c>
      <c r="C31" s="141">
        <v>12400</v>
      </c>
      <c r="D31" s="141">
        <v>20000</v>
      </c>
      <c r="E31" s="137"/>
      <c r="F31" s="137"/>
      <c r="G31" s="141">
        <f t="shared" si="0"/>
        <v>132400</v>
      </c>
      <c r="H31" s="141">
        <v>140000</v>
      </c>
      <c r="I31" s="141" t="s">
        <v>642</v>
      </c>
    </row>
    <row r="32" ht="15.75" customHeight="1" spans="1:9">
      <c r="A32" s="46"/>
      <c r="B32" s="46"/>
      <c r="G32" s="46"/>
      <c r="H32" s="46"/>
      <c r="I32" s="46"/>
    </row>
    <row r="33" ht="15.75" customHeight="1" spans="1:9">
      <c r="A33" s="46"/>
      <c r="B33" s="46"/>
      <c r="G33" s="46"/>
      <c r="H33" s="46"/>
      <c r="I33" s="46"/>
    </row>
    <row r="34" ht="15.75" customHeight="1" spans="1:9">
      <c r="A34" s="46"/>
      <c r="B34" s="46"/>
      <c r="G34" s="46"/>
      <c r="H34" s="46"/>
      <c r="I34" s="46"/>
    </row>
    <row r="35" ht="15.75" customHeight="1" spans="1:9">
      <c r="A35" s="46"/>
      <c r="B35" s="46"/>
      <c r="G35" s="46"/>
      <c r="H35" s="46"/>
      <c r="I35" s="46"/>
    </row>
    <row r="36" ht="15.75" customHeight="1" spans="1:9">
      <c r="A36" s="46"/>
      <c r="B36" s="46"/>
      <c r="G36" s="46"/>
      <c r="H36" s="46"/>
      <c r="I36" s="46"/>
    </row>
    <row r="37" ht="15.75" customHeight="1" spans="1:9">
      <c r="A37" s="46"/>
      <c r="B37" s="46"/>
      <c r="G37" s="46"/>
      <c r="H37" s="46"/>
      <c r="I37" s="46"/>
    </row>
    <row r="38" ht="15.75" customHeight="1" spans="1:9">
      <c r="A38" s="46"/>
      <c r="B38" s="46"/>
      <c r="G38" s="46"/>
      <c r="H38" s="46"/>
      <c r="I38" s="46"/>
    </row>
    <row r="39" ht="15.75" customHeight="1" spans="1:9">
      <c r="A39" s="46"/>
      <c r="B39" s="46"/>
      <c r="G39" s="46"/>
      <c r="H39" s="46"/>
      <c r="I39" s="46"/>
    </row>
    <row r="40" ht="15.75" customHeight="1" spans="1:9">
      <c r="A40" s="46"/>
      <c r="B40" s="46"/>
      <c r="G40" s="46"/>
      <c r="H40" s="46"/>
      <c r="I40" s="46"/>
    </row>
    <row r="41" ht="15.75" customHeight="1" spans="1:9">
      <c r="A41" s="46"/>
      <c r="B41" s="46"/>
      <c r="G41" s="46"/>
      <c r="H41" s="46"/>
      <c r="I41" s="46"/>
    </row>
    <row r="42" ht="15.75" customHeight="1" spans="1:9">
      <c r="A42" s="46"/>
      <c r="B42" s="46"/>
      <c r="G42" s="46"/>
      <c r="H42" s="46"/>
      <c r="I42" s="46"/>
    </row>
    <row r="43" ht="15.75" customHeight="1" spans="1:9">
      <c r="A43" s="46"/>
      <c r="B43" s="46"/>
      <c r="G43" s="46"/>
      <c r="H43" s="46"/>
      <c r="I43" s="46"/>
    </row>
    <row r="44" ht="15.75" customHeight="1" spans="1:9">
      <c r="A44" s="46"/>
      <c r="B44" s="46"/>
      <c r="G44" s="46"/>
      <c r="H44" s="46"/>
      <c r="I44" s="46"/>
    </row>
    <row r="45" ht="15.75" customHeight="1" spans="1:9">
      <c r="A45" s="46"/>
      <c r="B45" s="46"/>
      <c r="G45" s="46"/>
      <c r="H45" s="46"/>
      <c r="I45" s="46"/>
    </row>
    <row r="46" ht="15.75" customHeight="1" spans="1:9">
      <c r="A46" s="46"/>
      <c r="B46" s="46"/>
      <c r="G46" s="46"/>
      <c r="H46" s="46"/>
      <c r="I46" s="46"/>
    </row>
    <row r="47" ht="15.75" customHeight="1" spans="1:9">
      <c r="A47" s="46"/>
      <c r="B47" s="46"/>
      <c r="G47" s="46"/>
      <c r="H47" s="46"/>
      <c r="I47" s="46"/>
    </row>
    <row r="48" ht="15.75" customHeight="1" spans="1:9">
      <c r="A48" s="46"/>
      <c r="B48" s="46"/>
      <c r="G48" s="46"/>
      <c r="H48" s="46"/>
      <c r="I48" s="46"/>
    </row>
    <row r="49" ht="15.75" customHeight="1" spans="1:9">
      <c r="A49" s="46"/>
      <c r="B49" s="46"/>
      <c r="G49" s="46"/>
      <c r="H49" s="46"/>
      <c r="I49" s="46"/>
    </row>
    <row r="50" ht="15.75" customHeight="1" spans="1:9">
      <c r="A50" s="46"/>
      <c r="B50" s="46"/>
      <c r="G50" s="46"/>
      <c r="H50" s="46"/>
      <c r="I50" s="46"/>
    </row>
    <row r="51" ht="15.75" customHeight="1" spans="1:9">
      <c r="A51" s="46"/>
      <c r="B51" s="46"/>
      <c r="G51" s="46"/>
      <c r="H51" s="46"/>
      <c r="I51" s="46"/>
    </row>
    <row r="52" ht="15.75" customHeight="1" spans="1:9">
      <c r="A52" s="46"/>
      <c r="B52" s="46"/>
      <c r="G52" s="46"/>
      <c r="H52" s="46"/>
      <c r="I52" s="46"/>
    </row>
    <row r="53" ht="15.75" customHeight="1" spans="1:9">
      <c r="A53" s="46"/>
      <c r="B53" s="46"/>
      <c r="G53" s="46"/>
      <c r="H53" s="46"/>
      <c r="I53" s="46"/>
    </row>
    <row r="54" ht="15.75" customHeight="1" spans="1:9">
      <c r="A54" s="46"/>
      <c r="B54" s="46"/>
      <c r="G54" s="46"/>
      <c r="H54" s="46"/>
      <c r="I54" s="46"/>
    </row>
    <row r="55" ht="15.75" customHeight="1" spans="1:9">
      <c r="A55" s="46"/>
      <c r="B55" s="46"/>
      <c r="G55" s="46"/>
      <c r="H55" s="46"/>
      <c r="I55" s="46"/>
    </row>
    <row r="56" ht="15.75" customHeight="1" spans="1:9">
      <c r="A56" s="46"/>
      <c r="B56" s="46"/>
      <c r="G56" s="46"/>
      <c r="H56" s="46"/>
      <c r="I56" s="46"/>
    </row>
    <row r="57" ht="15.75" customHeight="1" spans="1:9">
      <c r="A57" s="46"/>
      <c r="B57" s="46"/>
      <c r="G57" s="46"/>
      <c r="H57" s="46"/>
      <c r="I57" s="46"/>
    </row>
    <row r="58" ht="15.75" customHeight="1" spans="1:9">
      <c r="A58" s="46"/>
      <c r="B58" s="46"/>
      <c r="G58" s="46"/>
      <c r="H58" s="46"/>
      <c r="I58" s="46"/>
    </row>
    <row r="59" ht="15.75" customHeight="1" spans="1:9">
      <c r="A59" s="46"/>
      <c r="B59" s="46"/>
      <c r="G59" s="46"/>
      <c r="H59" s="46"/>
      <c r="I59" s="46"/>
    </row>
    <row r="60" ht="15.75" customHeight="1" spans="1:9">
      <c r="A60" s="46"/>
      <c r="B60" s="46"/>
      <c r="G60" s="46"/>
      <c r="H60" s="46"/>
      <c r="I60" s="46"/>
    </row>
    <row r="61" ht="15.75" customHeight="1" spans="1:9">
      <c r="A61" s="46"/>
      <c r="B61" s="46"/>
      <c r="G61" s="46"/>
      <c r="H61" s="46"/>
      <c r="I61" s="46"/>
    </row>
    <row r="62" ht="15.75" customHeight="1" spans="1:9">
      <c r="A62" s="46"/>
      <c r="B62" s="46"/>
      <c r="G62" s="46"/>
      <c r="H62" s="46"/>
      <c r="I62" s="46"/>
    </row>
    <row r="63" ht="15.75" customHeight="1" spans="1:9">
      <c r="A63" s="46"/>
      <c r="B63" s="46"/>
      <c r="G63" s="46"/>
      <c r="H63" s="46"/>
      <c r="I63" s="46"/>
    </row>
    <row r="64" ht="15.75" customHeight="1" spans="1:9">
      <c r="A64" s="46"/>
      <c r="B64" s="46"/>
      <c r="G64" s="46"/>
      <c r="H64" s="46"/>
      <c r="I64" s="46"/>
    </row>
    <row r="65" ht="15.75" customHeight="1" spans="1:9">
      <c r="A65" s="46"/>
      <c r="B65" s="46"/>
      <c r="G65" s="46"/>
      <c r="H65" s="46"/>
      <c r="I65" s="46"/>
    </row>
    <row r="66" ht="15.75" customHeight="1" spans="1:9">
      <c r="A66" s="46"/>
      <c r="B66" s="46"/>
      <c r="G66" s="46"/>
      <c r="H66" s="46"/>
      <c r="I66" s="46"/>
    </row>
    <row r="67" ht="15.75" customHeight="1" spans="1:9">
      <c r="A67" s="46"/>
      <c r="B67" s="46"/>
      <c r="G67" s="46"/>
      <c r="H67" s="46"/>
      <c r="I67" s="46"/>
    </row>
    <row r="68" ht="15.75" customHeight="1" spans="1:9">
      <c r="A68" s="46"/>
      <c r="B68" s="46"/>
      <c r="G68" s="46"/>
      <c r="H68" s="46"/>
      <c r="I68" s="46"/>
    </row>
    <row r="69" ht="15.75" customHeight="1" spans="1:9">
      <c r="A69" s="46"/>
      <c r="B69" s="46"/>
      <c r="G69" s="46"/>
      <c r="H69" s="46"/>
      <c r="I69" s="46"/>
    </row>
    <row r="70" ht="15.75" customHeight="1" spans="1:9">
      <c r="A70" s="46"/>
      <c r="B70" s="46"/>
      <c r="G70" s="46"/>
      <c r="H70" s="46"/>
      <c r="I70" s="46"/>
    </row>
    <row r="71" ht="15.75" customHeight="1" spans="1:9">
      <c r="A71" s="46"/>
      <c r="B71" s="46"/>
      <c r="G71" s="46"/>
      <c r="H71" s="46"/>
      <c r="I71" s="46"/>
    </row>
    <row r="72" ht="15.75" customHeight="1" spans="1:9">
      <c r="A72" s="46"/>
      <c r="B72" s="46"/>
      <c r="G72" s="46"/>
      <c r="H72" s="46"/>
      <c r="I72" s="46"/>
    </row>
    <row r="73" ht="15.75" customHeight="1" spans="1:9">
      <c r="A73" s="46"/>
      <c r="B73" s="46"/>
      <c r="G73" s="46"/>
      <c r="H73" s="46"/>
      <c r="I73" s="46"/>
    </row>
    <row r="74" ht="15.75" customHeight="1" spans="1:9">
      <c r="A74" s="46"/>
      <c r="B74" s="46"/>
      <c r="G74" s="46"/>
      <c r="H74" s="46"/>
      <c r="I74" s="46"/>
    </row>
    <row r="75" ht="15.75" customHeight="1" spans="1:9">
      <c r="A75" s="46"/>
      <c r="B75" s="46"/>
      <c r="G75" s="46"/>
      <c r="H75" s="46"/>
      <c r="I75" s="46"/>
    </row>
    <row r="76" ht="15.75" customHeight="1" spans="1:9">
      <c r="A76" s="46"/>
      <c r="B76" s="46"/>
      <c r="G76" s="46"/>
      <c r="H76" s="46"/>
      <c r="I76" s="46"/>
    </row>
    <row r="77" ht="15.75" customHeight="1" spans="1:9">
      <c r="A77" s="46"/>
      <c r="B77" s="46"/>
      <c r="G77" s="46"/>
      <c r="H77" s="46"/>
      <c r="I77" s="46"/>
    </row>
    <row r="78" ht="15.75" customHeight="1" spans="1:9">
      <c r="A78" s="46"/>
      <c r="B78" s="46"/>
      <c r="G78" s="46"/>
      <c r="H78" s="46"/>
      <c r="I78" s="46"/>
    </row>
    <row r="79" ht="15.75" customHeight="1" spans="1:9">
      <c r="A79" s="46"/>
      <c r="B79" s="46"/>
      <c r="G79" s="46"/>
      <c r="H79" s="46"/>
      <c r="I79" s="46"/>
    </row>
    <row r="80" ht="15.75" customHeight="1" spans="1:9">
      <c r="A80" s="46"/>
      <c r="B80" s="46"/>
      <c r="G80" s="46"/>
      <c r="H80" s="46"/>
      <c r="I80" s="46"/>
    </row>
    <row r="81" ht="15.75" customHeight="1" spans="1:9">
      <c r="A81" s="46"/>
      <c r="B81" s="46"/>
      <c r="G81" s="46"/>
      <c r="H81" s="46"/>
      <c r="I81" s="46"/>
    </row>
    <row r="82" ht="15.75" customHeight="1" spans="1:9">
      <c r="A82" s="46"/>
      <c r="B82" s="46"/>
      <c r="G82" s="46"/>
      <c r="H82" s="46"/>
      <c r="I82" s="46"/>
    </row>
    <row r="83" ht="15.75" customHeight="1" spans="1:9">
      <c r="A83" s="46"/>
      <c r="B83" s="46"/>
      <c r="G83" s="46"/>
      <c r="H83" s="46"/>
      <c r="I83" s="46"/>
    </row>
    <row r="84" ht="15.75" customHeight="1" spans="1:9">
      <c r="A84" s="46"/>
      <c r="B84" s="46"/>
      <c r="G84" s="46"/>
      <c r="H84" s="46"/>
      <c r="I84" s="46"/>
    </row>
    <row r="85" ht="15.75" customHeight="1" spans="1:9">
      <c r="A85" s="46"/>
      <c r="B85" s="46"/>
      <c r="G85" s="46"/>
      <c r="H85" s="46"/>
      <c r="I85" s="46"/>
    </row>
    <row r="86" ht="15.75" customHeight="1" spans="1:9">
      <c r="A86" s="46"/>
      <c r="B86" s="46"/>
      <c r="G86" s="46"/>
      <c r="H86" s="46"/>
      <c r="I86" s="46"/>
    </row>
    <row r="87" ht="15.75" customHeight="1" spans="1:9">
      <c r="A87" s="46"/>
      <c r="B87" s="46"/>
      <c r="G87" s="46"/>
      <c r="H87" s="46"/>
      <c r="I87" s="46"/>
    </row>
    <row r="88" ht="15.75" customHeight="1" spans="1:9">
      <c r="A88" s="46"/>
      <c r="B88" s="46"/>
      <c r="G88" s="46"/>
      <c r="H88" s="46"/>
      <c r="I88" s="46"/>
    </row>
    <row r="89" ht="15.75" customHeight="1" spans="1:9">
      <c r="A89" s="46"/>
      <c r="B89" s="46"/>
      <c r="G89" s="46"/>
      <c r="H89" s="46"/>
      <c r="I89" s="46"/>
    </row>
    <row r="90" ht="15.75" customHeight="1" spans="1:9">
      <c r="A90" s="46"/>
      <c r="B90" s="46"/>
      <c r="G90" s="46"/>
      <c r="H90" s="46"/>
      <c r="I90" s="46"/>
    </row>
    <row r="91" ht="15.75" customHeight="1" spans="1:9">
      <c r="A91" s="46"/>
      <c r="B91" s="46"/>
      <c r="G91" s="46"/>
      <c r="H91" s="46"/>
      <c r="I91" s="46"/>
    </row>
    <row r="92" ht="15.75" customHeight="1" spans="1:9">
      <c r="A92" s="46"/>
      <c r="B92" s="46"/>
      <c r="G92" s="46"/>
      <c r="H92" s="46"/>
      <c r="I92" s="46"/>
    </row>
    <row r="93" ht="15.75" customHeight="1" spans="1:9">
      <c r="A93" s="46"/>
      <c r="B93" s="46"/>
      <c r="G93" s="46"/>
      <c r="H93" s="46"/>
      <c r="I93" s="46"/>
    </row>
    <row r="94" ht="15.75" customHeight="1" spans="1:9">
      <c r="A94" s="46"/>
      <c r="B94" s="46"/>
      <c r="G94" s="46"/>
      <c r="H94" s="46"/>
      <c r="I94" s="46"/>
    </row>
    <row r="95" ht="15.75" customHeight="1" spans="1:9">
      <c r="A95" s="46"/>
      <c r="B95" s="46"/>
      <c r="G95" s="46"/>
      <c r="H95" s="46"/>
      <c r="I95" s="46"/>
    </row>
    <row r="96" ht="15.75" customHeight="1" spans="1:9">
      <c r="A96" s="46"/>
      <c r="B96" s="46"/>
      <c r="G96" s="46"/>
      <c r="H96" s="46"/>
      <c r="I96" s="46"/>
    </row>
    <row r="97" ht="15.75" customHeight="1" spans="1:9">
      <c r="A97" s="46"/>
      <c r="B97" s="46"/>
      <c r="G97" s="46"/>
      <c r="H97" s="46"/>
      <c r="I97" s="46"/>
    </row>
    <row r="98" ht="15.75" customHeight="1" spans="1:9">
      <c r="A98" s="46"/>
      <c r="B98" s="46"/>
      <c r="G98" s="46"/>
      <c r="H98" s="46"/>
      <c r="I98" s="46"/>
    </row>
    <row r="99" ht="15.75" customHeight="1" spans="1:9">
      <c r="A99" s="46"/>
      <c r="B99" s="46"/>
      <c r="G99" s="46"/>
      <c r="H99" s="46"/>
      <c r="I99" s="46"/>
    </row>
    <row r="100" ht="15.75" customHeight="1" spans="1:9">
      <c r="A100" s="46"/>
      <c r="B100" s="46"/>
      <c r="G100" s="46"/>
      <c r="H100" s="46"/>
      <c r="I100" s="46"/>
    </row>
    <row r="101" ht="15" spans="1:9">
      <c r="A101" s="46"/>
      <c r="B101" s="46"/>
      <c r="G101" s="46"/>
      <c r="H101" s="46"/>
      <c r="I101" s="46"/>
    </row>
    <row r="102" ht="15" spans="1:9">
      <c r="A102" s="46"/>
      <c r="B102" s="46"/>
      <c r="G102" s="46"/>
      <c r="H102" s="46"/>
      <c r="I102" s="46"/>
    </row>
    <row r="103" ht="15" spans="1:9">
      <c r="A103" s="46"/>
      <c r="B103" s="46"/>
      <c r="G103" s="46"/>
      <c r="H103" s="46"/>
      <c r="I103" s="46"/>
    </row>
    <row r="104" ht="15" spans="1:9">
      <c r="A104" s="46"/>
      <c r="B104" s="46"/>
      <c r="G104" s="46"/>
      <c r="H104" s="46"/>
      <c r="I104" s="46"/>
    </row>
    <row r="105" ht="15" spans="1:9">
      <c r="A105" s="46"/>
      <c r="B105" s="46"/>
      <c r="G105" s="46"/>
      <c r="H105" s="46"/>
      <c r="I105" s="46"/>
    </row>
    <row r="106" ht="15" spans="1:9">
      <c r="A106" s="46"/>
      <c r="B106" s="46"/>
      <c r="G106" s="46"/>
      <c r="H106" s="46"/>
      <c r="I106" s="46"/>
    </row>
    <row r="107" ht="15" spans="1:9">
      <c r="A107" s="46"/>
      <c r="B107" s="46"/>
      <c r="G107" s="46"/>
      <c r="H107" s="46"/>
      <c r="I107" s="46"/>
    </row>
    <row r="108" ht="15" spans="1:9">
      <c r="A108" s="46"/>
      <c r="B108" s="46"/>
      <c r="G108" s="46"/>
      <c r="H108" s="46"/>
      <c r="I108" s="46"/>
    </row>
    <row r="109" ht="15" spans="1:9">
      <c r="A109" s="46"/>
      <c r="B109" s="46"/>
      <c r="G109" s="46"/>
      <c r="H109" s="46"/>
      <c r="I109" s="46"/>
    </row>
    <row r="110" ht="15" spans="1:9">
      <c r="A110" s="46"/>
      <c r="B110" s="46"/>
      <c r="G110" s="46"/>
      <c r="H110" s="46"/>
      <c r="I110" s="46"/>
    </row>
    <row r="111" ht="15" spans="1:9">
      <c r="A111" s="46"/>
      <c r="B111" s="46"/>
      <c r="G111" s="46"/>
      <c r="H111" s="46"/>
      <c r="I111" s="46"/>
    </row>
    <row r="112" ht="15" spans="1:9">
      <c r="A112" s="46"/>
      <c r="B112" s="46"/>
      <c r="G112" s="46"/>
      <c r="H112" s="46"/>
      <c r="I112" s="46"/>
    </row>
    <row r="113" ht="15" spans="1:9">
      <c r="A113" s="46"/>
      <c r="B113" s="46"/>
      <c r="G113" s="46"/>
      <c r="H113" s="46"/>
      <c r="I113" s="46"/>
    </row>
    <row r="114" ht="15" spans="1:9">
      <c r="A114" s="46"/>
      <c r="B114" s="46"/>
      <c r="G114" s="46"/>
      <c r="H114" s="46"/>
      <c r="I114" s="46"/>
    </row>
    <row r="115" ht="15" spans="1:9">
      <c r="A115" s="46"/>
      <c r="B115" s="46"/>
      <c r="G115" s="46"/>
      <c r="H115" s="46"/>
      <c r="I115" s="46"/>
    </row>
    <row r="116" ht="15" spans="1:9">
      <c r="A116" s="46"/>
      <c r="B116" s="46"/>
      <c r="G116" s="46"/>
      <c r="H116" s="46"/>
      <c r="I116" s="46"/>
    </row>
    <row r="117" ht="15" spans="1:9">
      <c r="A117" s="46"/>
      <c r="B117" s="46"/>
      <c r="G117" s="46"/>
      <c r="H117" s="46"/>
      <c r="I117" s="46"/>
    </row>
    <row r="118" ht="15" spans="1:9">
      <c r="A118" s="46"/>
      <c r="B118" s="46"/>
      <c r="G118" s="46"/>
      <c r="H118" s="46"/>
      <c r="I118" s="46"/>
    </row>
    <row r="119" ht="15" spans="1:9">
      <c r="A119" s="46"/>
      <c r="B119" s="46"/>
      <c r="G119" s="46"/>
      <c r="H119" s="46"/>
      <c r="I119" s="46"/>
    </row>
    <row r="120" ht="15" spans="1:9">
      <c r="A120" s="46"/>
      <c r="B120" s="46"/>
      <c r="G120" s="46"/>
      <c r="H120" s="46"/>
      <c r="I120" s="46"/>
    </row>
    <row r="121" ht="15" spans="1:9">
      <c r="A121" s="46"/>
      <c r="B121" s="46"/>
      <c r="G121" s="46"/>
      <c r="H121" s="46"/>
      <c r="I121" s="46"/>
    </row>
    <row r="122" ht="15" spans="1:9">
      <c r="A122" s="46"/>
      <c r="B122" s="46"/>
      <c r="G122" s="46"/>
      <c r="H122" s="46"/>
      <c r="I122" s="46"/>
    </row>
    <row r="123" ht="15" spans="1:9">
      <c r="A123" s="46"/>
      <c r="B123" s="46"/>
      <c r="G123" s="46"/>
      <c r="H123" s="46"/>
      <c r="I123" s="46"/>
    </row>
    <row r="124" ht="15" spans="1:9">
      <c r="A124" s="46"/>
      <c r="B124" s="46"/>
      <c r="G124" s="46"/>
      <c r="H124" s="46"/>
      <c r="I124" s="46"/>
    </row>
    <row r="125" ht="15" spans="1:9">
      <c r="A125" s="46"/>
      <c r="B125" s="46"/>
      <c r="G125" s="46"/>
      <c r="H125" s="46"/>
      <c r="I125" s="46"/>
    </row>
    <row r="126" ht="15" spans="1:9">
      <c r="A126" s="46"/>
      <c r="B126" s="46"/>
      <c r="G126" s="46"/>
      <c r="H126" s="46"/>
      <c r="I126" s="46"/>
    </row>
    <row r="127" ht="15" spans="1:9">
      <c r="A127" s="46"/>
      <c r="B127" s="46"/>
      <c r="G127" s="46"/>
      <c r="H127" s="46"/>
      <c r="I127" s="46"/>
    </row>
    <row r="128" ht="15" spans="1:9">
      <c r="A128" s="46"/>
      <c r="B128" s="46"/>
      <c r="G128" s="46"/>
      <c r="H128" s="46"/>
      <c r="I128" s="46"/>
    </row>
    <row r="129" ht="15" spans="1:9">
      <c r="A129" s="46"/>
      <c r="B129" s="46"/>
      <c r="G129" s="46"/>
      <c r="H129" s="46"/>
      <c r="I129" s="46"/>
    </row>
    <row r="130" ht="15" spans="1:9">
      <c r="A130" s="46"/>
      <c r="B130" s="46"/>
      <c r="G130" s="46"/>
      <c r="H130" s="46"/>
      <c r="I130" s="46"/>
    </row>
    <row r="131" ht="15" spans="1:9">
      <c r="A131" s="46"/>
      <c r="B131" s="46"/>
      <c r="G131" s="46"/>
      <c r="H131" s="46"/>
      <c r="I131" s="46"/>
    </row>
    <row r="132" ht="15" spans="1:9">
      <c r="A132" s="46"/>
      <c r="B132" s="46"/>
      <c r="G132" s="46"/>
      <c r="H132" s="46"/>
      <c r="I132" s="46"/>
    </row>
    <row r="133" ht="15" spans="1:9">
      <c r="A133" s="46"/>
      <c r="B133" s="46"/>
      <c r="G133" s="46"/>
      <c r="H133" s="46"/>
      <c r="I133" s="46"/>
    </row>
    <row r="134" ht="15" spans="1:9">
      <c r="A134" s="46"/>
      <c r="B134" s="46"/>
      <c r="G134" s="46"/>
      <c r="H134" s="46"/>
      <c r="I134" s="46"/>
    </row>
    <row r="135" ht="15" spans="1:9">
      <c r="A135" s="46"/>
      <c r="B135" s="46"/>
      <c r="G135" s="46"/>
      <c r="H135" s="46"/>
      <c r="I135" s="46"/>
    </row>
    <row r="136" ht="15" spans="1:9">
      <c r="A136" s="46"/>
      <c r="B136" s="46"/>
      <c r="G136" s="46"/>
      <c r="H136" s="46"/>
      <c r="I136" s="46"/>
    </row>
    <row r="137" ht="15" spans="1:9">
      <c r="A137" s="46"/>
      <c r="B137" s="46"/>
      <c r="G137" s="46"/>
      <c r="H137" s="46"/>
      <c r="I137" s="46"/>
    </row>
    <row r="138" ht="15" spans="1:9">
      <c r="A138" s="46"/>
      <c r="B138" s="46"/>
      <c r="G138" s="46"/>
      <c r="H138" s="46"/>
      <c r="I138" s="46"/>
    </row>
    <row r="139" ht="15" spans="1:9">
      <c r="A139" s="46"/>
      <c r="B139" s="46"/>
      <c r="G139" s="46"/>
      <c r="H139" s="46"/>
      <c r="I139" s="46"/>
    </row>
    <row r="140" ht="15" spans="1:9">
      <c r="A140" s="46"/>
      <c r="B140" s="46"/>
      <c r="G140" s="46"/>
      <c r="H140" s="46"/>
      <c r="I140" s="46"/>
    </row>
    <row r="141" ht="15" spans="1:9">
      <c r="A141" s="46"/>
      <c r="B141" s="46"/>
      <c r="G141" s="46"/>
      <c r="H141" s="46"/>
      <c r="I141" s="46"/>
    </row>
    <row r="142" ht="15" spans="1:9">
      <c r="A142" s="46"/>
      <c r="B142" s="46"/>
      <c r="G142" s="46"/>
      <c r="H142" s="46"/>
      <c r="I142" s="46"/>
    </row>
    <row r="143" ht="15" spans="1:9">
      <c r="A143" s="46"/>
      <c r="B143" s="46"/>
      <c r="G143" s="46"/>
      <c r="H143" s="46"/>
      <c r="I143" s="46"/>
    </row>
    <row r="144" ht="15" spans="1:9">
      <c r="A144" s="46"/>
      <c r="B144" s="46"/>
      <c r="G144" s="46"/>
      <c r="H144" s="46"/>
      <c r="I144" s="46"/>
    </row>
    <row r="145" ht="15" spans="1:9">
      <c r="A145" s="46"/>
      <c r="B145" s="46"/>
      <c r="G145" s="46"/>
      <c r="H145" s="46"/>
      <c r="I145" s="46"/>
    </row>
    <row r="146" ht="15" spans="1:9">
      <c r="A146" s="46"/>
      <c r="B146" s="46"/>
      <c r="G146" s="46"/>
      <c r="H146" s="46"/>
      <c r="I146" s="46"/>
    </row>
    <row r="147" ht="15" spans="1:9">
      <c r="A147" s="46"/>
      <c r="B147" s="46"/>
      <c r="G147" s="46"/>
      <c r="H147" s="46"/>
      <c r="I147" s="46"/>
    </row>
    <row r="148" ht="15" spans="1:9">
      <c r="A148" s="46"/>
      <c r="B148" s="46"/>
      <c r="G148" s="46"/>
      <c r="H148" s="46"/>
      <c r="I148" s="46"/>
    </row>
    <row r="149" ht="15" spans="1:9">
      <c r="A149" s="46"/>
      <c r="B149" s="46"/>
      <c r="G149" s="46"/>
      <c r="H149" s="46"/>
      <c r="I149" s="46"/>
    </row>
    <row r="150" ht="15" spans="1:9">
      <c r="A150" s="46"/>
      <c r="B150" s="46"/>
      <c r="G150" s="46"/>
      <c r="H150" s="46"/>
      <c r="I150" s="46"/>
    </row>
    <row r="151" ht="15" spans="1:9">
      <c r="A151" s="46"/>
      <c r="B151" s="46"/>
      <c r="G151" s="46"/>
      <c r="H151" s="46"/>
      <c r="I151" s="46"/>
    </row>
    <row r="152" ht="15" spans="1:9">
      <c r="A152" s="46"/>
      <c r="B152" s="46"/>
      <c r="G152" s="46"/>
      <c r="H152" s="46"/>
      <c r="I152" s="46"/>
    </row>
    <row r="153" ht="15" spans="1:9">
      <c r="A153" s="46"/>
      <c r="B153" s="46"/>
      <c r="G153" s="46"/>
      <c r="H153" s="46"/>
      <c r="I153" s="46"/>
    </row>
    <row r="154" ht="15" spans="1:9">
      <c r="A154" s="46"/>
      <c r="B154" s="46"/>
      <c r="G154" s="46"/>
      <c r="H154" s="46"/>
      <c r="I154" s="46"/>
    </row>
    <row r="155" ht="15" spans="1:9">
      <c r="A155" s="46"/>
      <c r="B155" s="46"/>
      <c r="G155" s="46"/>
      <c r="H155" s="46"/>
      <c r="I155" s="46"/>
    </row>
    <row r="156" ht="15" spans="1:9">
      <c r="A156" s="46"/>
      <c r="B156" s="46"/>
      <c r="G156" s="46"/>
      <c r="H156" s="46"/>
      <c r="I156" s="46"/>
    </row>
    <row r="157" ht="15" spans="1:9">
      <c r="A157" s="46"/>
      <c r="B157" s="46"/>
      <c r="G157" s="46"/>
      <c r="H157" s="46"/>
      <c r="I157" s="46"/>
    </row>
    <row r="158" ht="15" spans="1:9">
      <c r="A158" s="46"/>
      <c r="B158" s="46"/>
      <c r="G158" s="46"/>
      <c r="H158" s="46"/>
      <c r="I158" s="46"/>
    </row>
    <row r="159" ht="15" spans="1:9">
      <c r="A159" s="46"/>
      <c r="B159" s="46"/>
      <c r="G159" s="46"/>
      <c r="H159" s="46"/>
      <c r="I159" s="46"/>
    </row>
    <row r="160" ht="15" spans="1:9">
      <c r="A160" s="46"/>
      <c r="B160" s="46"/>
      <c r="G160" s="46"/>
      <c r="H160" s="46"/>
      <c r="I160" s="46"/>
    </row>
    <row r="161" ht="15" spans="1:9">
      <c r="A161" s="46"/>
      <c r="B161" s="46"/>
      <c r="G161" s="46"/>
      <c r="H161" s="46"/>
      <c r="I161" s="46"/>
    </row>
    <row r="162" ht="15" spans="1:9">
      <c r="A162" s="46"/>
      <c r="B162" s="46"/>
      <c r="G162" s="46"/>
      <c r="H162" s="46"/>
      <c r="I162" s="46"/>
    </row>
    <row r="163" ht="15" spans="1:9">
      <c r="A163" s="46"/>
      <c r="B163" s="46"/>
      <c r="G163" s="46"/>
      <c r="H163" s="46"/>
      <c r="I163" s="46"/>
    </row>
    <row r="164" ht="15" spans="1:9">
      <c r="A164" s="46"/>
      <c r="B164" s="46"/>
      <c r="G164" s="46"/>
      <c r="H164" s="46"/>
      <c r="I164" s="46"/>
    </row>
    <row r="165" ht="15" spans="1:9">
      <c r="A165" s="46"/>
      <c r="B165" s="46"/>
      <c r="G165" s="46"/>
      <c r="H165" s="46"/>
      <c r="I165" s="46"/>
    </row>
    <row r="166" ht="15" spans="1:9">
      <c r="A166" s="46"/>
      <c r="B166" s="46"/>
      <c r="G166" s="46"/>
      <c r="H166" s="46"/>
      <c r="I166" s="46"/>
    </row>
    <row r="167" ht="15" spans="1:9">
      <c r="A167" s="46"/>
      <c r="B167" s="46"/>
      <c r="G167" s="46"/>
      <c r="H167" s="46"/>
      <c r="I167" s="46"/>
    </row>
    <row r="168" ht="15" spans="1:9">
      <c r="A168" s="46"/>
      <c r="B168" s="46"/>
      <c r="G168" s="46"/>
      <c r="H168" s="46"/>
      <c r="I168" s="46"/>
    </row>
    <row r="169" ht="15" spans="1:9">
      <c r="A169" s="46"/>
      <c r="B169" s="46"/>
      <c r="G169" s="46"/>
      <c r="H169" s="46"/>
      <c r="I169" s="46"/>
    </row>
    <row r="170" ht="15" spans="1:9">
      <c r="A170" s="46"/>
      <c r="B170" s="46"/>
      <c r="G170" s="46"/>
      <c r="H170" s="46"/>
      <c r="I170" s="46"/>
    </row>
    <row r="171" ht="15" spans="1:9">
      <c r="A171" s="46"/>
      <c r="B171" s="46"/>
      <c r="G171" s="46"/>
      <c r="H171" s="46"/>
      <c r="I171" s="46"/>
    </row>
    <row r="172" ht="15" spans="1:9">
      <c r="A172" s="46"/>
      <c r="B172" s="46"/>
      <c r="G172" s="46"/>
      <c r="H172" s="46"/>
      <c r="I172" s="46"/>
    </row>
    <row r="173" ht="15" spans="1:9">
      <c r="A173" s="46"/>
      <c r="B173" s="46"/>
      <c r="G173" s="46"/>
      <c r="H173" s="46"/>
      <c r="I173" s="46"/>
    </row>
    <row r="174" ht="15" spans="1:9">
      <c r="A174" s="46"/>
      <c r="B174" s="46"/>
      <c r="G174" s="46"/>
      <c r="H174" s="46"/>
      <c r="I174" s="46"/>
    </row>
    <row r="175" ht="15" spans="1:9">
      <c r="A175" s="46"/>
      <c r="B175" s="46"/>
      <c r="G175" s="46"/>
      <c r="H175" s="46"/>
      <c r="I175" s="46"/>
    </row>
    <row r="176" ht="15" spans="1:9">
      <c r="A176" s="46"/>
      <c r="B176" s="46"/>
      <c r="G176" s="46"/>
      <c r="H176" s="46"/>
      <c r="I176" s="46"/>
    </row>
    <row r="177" ht="15" spans="1:9">
      <c r="A177" s="46"/>
      <c r="B177" s="46"/>
      <c r="G177" s="46"/>
      <c r="H177" s="46"/>
      <c r="I177" s="46"/>
    </row>
    <row r="178" ht="15" spans="1:9">
      <c r="A178" s="46"/>
      <c r="B178" s="46"/>
      <c r="G178" s="46"/>
      <c r="H178" s="46"/>
      <c r="I178" s="46"/>
    </row>
    <row r="179" ht="15" spans="1:9">
      <c r="A179" s="46"/>
      <c r="B179" s="46"/>
      <c r="G179" s="46"/>
      <c r="H179" s="46"/>
      <c r="I179" s="46"/>
    </row>
    <row r="180" ht="15" spans="1:9">
      <c r="A180" s="46"/>
      <c r="B180" s="46"/>
      <c r="G180" s="46"/>
      <c r="H180" s="46"/>
      <c r="I180" s="46"/>
    </row>
    <row r="181" ht="15" spans="1:9">
      <c r="A181" s="46"/>
      <c r="B181" s="46"/>
      <c r="G181" s="46"/>
      <c r="H181" s="46"/>
      <c r="I181" s="46"/>
    </row>
    <row r="182" ht="15" spans="1:9">
      <c r="A182" s="46"/>
      <c r="B182" s="46"/>
      <c r="G182" s="46"/>
      <c r="H182" s="46"/>
      <c r="I182" s="46"/>
    </row>
    <row r="183" ht="15" spans="1:9">
      <c r="A183" s="46"/>
      <c r="B183" s="46"/>
      <c r="G183" s="46"/>
      <c r="H183" s="46"/>
      <c r="I183" s="46"/>
    </row>
    <row r="184" ht="15" spans="1:9">
      <c r="A184" s="46"/>
      <c r="B184" s="46"/>
      <c r="G184" s="46"/>
      <c r="H184" s="46"/>
      <c r="I184" s="46"/>
    </row>
    <row r="185" ht="15" spans="1:9">
      <c r="A185" s="46"/>
      <c r="B185" s="46"/>
      <c r="G185" s="46"/>
      <c r="H185" s="46"/>
      <c r="I185" s="46"/>
    </row>
    <row r="186" ht="15" spans="1:9">
      <c r="A186" s="46"/>
      <c r="B186" s="46"/>
      <c r="G186" s="46"/>
      <c r="H186" s="46"/>
      <c r="I186" s="46"/>
    </row>
    <row r="187" ht="15" spans="1:9">
      <c r="A187" s="46"/>
      <c r="B187" s="46"/>
      <c r="G187" s="46"/>
      <c r="H187" s="46"/>
      <c r="I187" s="46"/>
    </row>
    <row r="188" ht="15" spans="1:9">
      <c r="A188" s="46"/>
      <c r="B188" s="46"/>
      <c r="G188" s="46"/>
      <c r="H188" s="46"/>
      <c r="I188" s="46"/>
    </row>
    <row r="189" ht="15" spans="1:9">
      <c r="A189" s="46"/>
      <c r="B189" s="46"/>
      <c r="G189" s="46"/>
      <c r="H189" s="46"/>
      <c r="I189" s="46"/>
    </row>
    <row r="190" ht="15" spans="1:9">
      <c r="A190" s="46"/>
      <c r="B190" s="46"/>
      <c r="G190" s="46"/>
      <c r="H190" s="46"/>
      <c r="I190" s="46"/>
    </row>
    <row r="191" ht="15" spans="1:9">
      <c r="A191" s="46"/>
      <c r="B191" s="46"/>
      <c r="G191" s="46"/>
      <c r="H191" s="46"/>
      <c r="I191" s="46"/>
    </row>
    <row r="192" ht="15" spans="1:9">
      <c r="A192" s="46"/>
      <c r="B192" s="46"/>
      <c r="G192" s="46"/>
      <c r="H192" s="46"/>
      <c r="I192" s="46"/>
    </row>
    <row r="193" ht="15" spans="1:9">
      <c r="A193" s="46"/>
      <c r="B193" s="46"/>
      <c r="G193" s="46"/>
      <c r="H193" s="46"/>
      <c r="I193" s="46"/>
    </row>
    <row r="194" ht="15" spans="1:9">
      <c r="A194" s="46"/>
      <c r="B194" s="46"/>
      <c r="G194" s="46"/>
      <c r="H194" s="46"/>
      <c r="I194" s="46"/>
    </row>
    <row r="195" ht="15" spans="1:9">
      <c r="A195" s="46"/>
      <c r="B195" s="46"/>
      <c r="G195" s="46"/>
      <c r="H195" s="46"/>
      <c r="I195" s="46"/>
    </row>
    <row r="196" ht="15" spans="1:9">
      <c r="A196" s="46"/>
      <c r="B196" s="46"/>
      <c r="G196" s="46"/>
      <c r="H196" s="46"/>
      <c r="I196" s="46"/>
    </row>
    <row r="197" ht="15" spans="1:9">
      <c r="A197" s="46"/>
      <c r="B197" s="46"/>
      <c r="G197" s="46"/>
      <c r="H197" s="46"/>
      <c r="I197" s="46"/>
    </row>
    <row r="198" ht="15" spans="1:9">
      <c r="A198" s="46"/>
      <c r="B198" s="46"/>
      <c r="G198" s="46"/>
      <c r="H198" s="46"/>
      <c r="I198" s="46"/>
    </row>
    <row r="199" ht="15" spans="1:9">
      <c r="A199" s="46"/>
      <c r="B199" s="46"/>
      <c r="G199" s="46"/>
      <c r="H199" s="46"/>
      <c r="I199" s="46"/>
    </row>
    <row r="200" ht="15" spans="1:9">
      <c r="A200" s="46"/>
      <c r="B200" s="46"/>
      <c r="G200" s="46"/>
      <c r="H200" s="46"/>
      <c r="I200" s="46"/>
    </row>
  </sheetData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报价单拟制</vt:lpstr>
      <vt:lpstr>机票详情</vt:lpstr>
      <vt:lpstr>机票退改详情</vt:lpstr>
      <vt:lpstr>物料汇总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  <vt:lpstr>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win11.x64</dc:creator>
  <cp:lastModifiedBy>杨天真</cp:lastModifiedBy>
  <dcterms:created xsi:type="dcterms:W3CDTF">2024-07-23T08:17:00Z</dcterms:created>
  <dcterms:modified xsi:type="dcterms:W3CDTF">2025-06-09T09:47:48Z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yLevel">
    <vt:lpwstr>3</vt:lpwstr>
  </property>
  <property fmtid="{D5CDD505-2E9C-101B-9397-08002B2CF9AE}" pid="3" name="fileName">
    <vt:lpwstr>夏季盛典场地及会务接待-报价单.xlsx</vt:lpwstr>
  </property>
  <property fmtid="{D5CDD505-2E9C-101B-9397-08002B2CF9AE}" pid="4" name="EXPORT_TIME">
    <vt:lpwstr>1717594320336</vt:lpwstr>
  </property>
  <property fmtid="{D5CDD505-2E9C-101B-9397-08002B2CF9AE}" pid="5" name="debug">
    <vt:lpwstr>false</vt:lpwstr>
  </property>
  <property fmtid="{D5CDD505-2E9C-101B-9397-08002B2CF9AE}" pid="6" name="requestUrl">
    <vt:lpwstr>https://docs.corp.kuaishou.com/s/export/fcABiQMUMPm1OpleeY4Wz0En9?format=xlsx&amp;excelGray=true</vt:lpwstr>
  </property>
  <property fmtid="{D5CDD505-2E9C-101B-9397-08002B2CF9AE}" pid="7" name="bizCode">
    <vt:lpwstr>DOCS</vt:lpwstr>
  </property>
  <property fmtid="{D5CDD505-2E9C-101B-9397-08002B2CF9AE}" pid="8" name="docType">
    <vt:lpwstr>XLSX</vt:lpwstr>
  </property>
  <property fmtid="{D5CDD505-2E9C-101B-9397-08002B2CF9AE}" pid="9" name="maxDocSize">
    <vt:lpwstr>31457280</vt:lpwstr>
  </property>
  <property fmtid="{D5CDD505-2E9C-101B-9397-08002B2CF9AE}" pid="10" name="docSize">
    <vt:lpwstr>88707</vt:lpwstr>
  </property>
  <property fmtid="{D5CDD505-2E9C-101B-9397-08002B2CF9AE}" pid="11" name="userName">
    <vt:lpwstr>xuyan</vt:lpwstr>
  </property>
  <property fmtid="{D5CDD505-2E9C-101B-9397-08002B2CF9AE}" pid="12" name="sysDocId">
    <vt:lpwstr>fcABiQMUMPm1OpleeY4Wz0En9</vt:lpwstr>
  </property>
  <property fmtid="{D5CDD505-2E9C-101B-9397-08002B2CF9AE}" pid="13" name="ksDocId">
    <vt:lpwstr>927f2394-8dcd-49bb-a69a-1e0c0b94873a</vt:lpwstr>
  </property>
  <property fmtid="{D5CDD505-2E9C-101B-9397-08002B2CF9AE}" pid="14" name="ICV">
    <vt:lpwstr>8B4986DD717649FEA302519EA074BC5F_13</vt:lpwstr>
  </property>
  <property fmtid="{D5CDD505-2E9C-101B-9397-08002B2CF9AE}" pid="15" name="KSOProductBuildVer">
    <vt:lpwstr>2052-12.1.0.21171</vt:lpwstr>
  </property>
</Properties>
</file>