
<file path=[Content_Types].xml><?xml version="1.0" encoding="utf-8"?>
<Types xmlns="http://schemas.openxmlformats.org/package/2006/content-types">
  <Default Extension="bin" ContentType="application/vnd.openxmlformats-officedocument.oleObjec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wangmumu/Desktop/"/>
    </mc:Choice>
  </mc:AlternateContent>
  <xr:revisionPtr revIDLastSave="0" documentId="13_ncr:1_{718B8049-5C7D-264E-A322-15B4E310C034}" xr6:coauthVersionLast="47" xr6:coauthVersionMax="47" xr10:uidLastSave="{00000000-0000-0000-0000-000000000000}"/>
  <bookViews>
    <workbookView xWindow="0" yWindow="500" windowWidth="28800" windowHeight="15760" activeTab="9" xr2:uid="{00000000-000D-0000-FFFF-FFFF00000000}"/>
  </bookViews>
  <sheets>
    <sheet name="1128" sheetId="2" r:id="rId1"/>
    <sheet name="团队票明细" sheetId="3" r:id="rId2"/>
    <sheet name="散客票明细" sheetId="4" r:id="rId3"/>
    <sheet name="高铁票明细" sheetId="6" r:id="rId4"/>
    <sheet name="小交通明细" sheetId="7" r:id="rId5"/>
    <sheet name="员工报销明细" sheetId="5" r:id="rId6"/>
    <sheet name="快递明细" sheetId="11" r:id="rId7"/>
    <sheet name="物料采购" sheetId="9" r:id="rId8"/>
    <sheet name="康辉人员" sheetId="14" r:id="rId9"/>
    <sheet name="当地人员" sheetId="13"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3" i="2" l="1"/>
  <c r="Q388" i="2"/>
  <c r="G3" i="9"/>
  <c r="G6" i="9"/>
  <c r="R109" i="2"/>
  <c r="I109" i="2"/>
  <c r="T109" i="2" l="1"/>
  <c r="J259" i="13" l="1"/>
  <c r="R294" i="2"/>
  <c r="T294" i="2" s="1"/>
  <c r="T248" i="2"/>
  <c r="R249" i="2"/>
  <c r="R250" i="2"/>
  <c r="R134" i="2" l="1"/>
  <c r="T134" i="2" s="1"/>
  <c r="Q370" i="2"/>
  <c r="Q369" i="2"/>
  <c r="I73" i="13"/>
  <c r="M73" i="13"/>
  <c r="I13" i="13"/>
  <c r="M13" i="13"/>
  <c r="I40" i="13"/>
  <c r="M40" i="13"/>
  <c r="I3" i="13"/>
  <c r="M3" i="13"/>
  <c r="F191" i="9"/>
  <c r="F181" i="9"/>
  <c r="F182" i="9"/>
  <c r="F183" i="9"/>
  <c r="F184" i="9"/>
  <c r="F185" i="9"/>
  <c r="F186" i="9"/>
  <c r="F187" i="9"/>
  <c r="F188" i="9"/>
  <c r="F189" i="9"/>
  <c r="F190" i="9"/>
  <c r="R233" i="2" l="1"/>
  <c r="T233" i="2" s="1"/>
  <c r="M59" i="2"/>
  <c r="R293" i="2"/>
  <c r="T293" i="2" s="1"/>
  <c r="R157" i="2"/>
  <c r="T157" i="2" s="1"/>
  <c r="R497" i="2"/>
  <c r="R284" i="2" l="1"/>
  <c r="T284" i="2" s="1"/>
  <c r="R67" i="2"/>
  <c r="T67" i="2" s="1"/>
  <c r="R66" i="2"/>
  <c r="T66" i="2" s="1"/>
  <c r="R268" i="2"/>
  <c r="T268" i="2" s="1"/>
  <c r="R269" i="2"/>
  <c r="T269" i="2" s="1"/>
  <c r="R270" i="2"/>
  <c r="T270" i="2" s="1"/>
  <c r="R271" i="2"/>
  <c r="T271" i="2" s="1"/>
  <c r="R272" i="2"/>
  <c r="T272" i="2" s="1"/>
  <c r="R273" i="2"/>
  <c r="T273" i="2" s="1"/>
  <c r="R274" i="2"/>
  <c r="T274" i="2" s="1"/>
  <c r="M280" i="2" l="1"/>
  <c r="R280" i="2" s="1"/>
  <c r="T280" i="2" s="1"/>
  <c r="M278" i="2"/>
  <c r="M276" i="2"/>
  <c r="R276" i="2" s="1"/>
  <c r="T276" i="2" s="1"/>
  <c r="M261" i="2"/>
  <c r="R261" i="2" s="1"/>
  <c r="R257" i="2"/>
  <c r="R258" i="2"/>
  <c r="R259" i="2"/>
  <c r="R260" i="2"/>
  <c r="R262" i="2"/>
  <c r="R267" i="2"/>
  <c r="R275" i="2"/>
  <c r="R277" i="2"/>
  <c r="T277" i="2" s="1"/>
  <c r="R278" i="2"/>
  <c r="T278" i="2" s="1"/>
  <c r="R279" i="2"/>
  <c r="T279" i="2" s="1"/>
  <c r="R281" i="2"/>
  <c r="T281" i="2" s="1"/>
  <c r="R282" i="2"/>
  <c r="T282" i="2" s="1"/>
  <c r="R283" i="2"/>
  <c r="T283" i="2" s="1"/>
  <c r="R285" i="2"/>
  <c r="T285" i="2" s="1"/>
  <c r="R286" i="2"/>
  <c r="T286" i="2" s="1"/>
  <c r="R287" i="2"/>
  <c r="T287" i="2" s="1"/>
  <c r="R288" i="2"/>
  <c r="T288" i="2" s="1"/>
  <c r="R289" i="2"/>
  <c r="T289" i="2" s="1"/>
  <c r="R290" i="2"/>
  <c r="T290" i="2" s="1"/>
  <c r="R291" i="2"/>
  <c r="T291" i="2" s="1"/>
  <c r="R292" i="2"/>
  <c r="T292" i="2" s="1"/>
  <c r="R266" i="2"/>
  <c r="R265" i="2"/>
  <c r="R264" i="2"/>
  <c r="R263" i="2"/>
  <c r="R251" i="2" l="1"/>
  <c r="R178" i="2"/>
  <c r="R440" i="2"/>
  <c r="T440" i="2" s="1"/>
  <c r="R439" i="2"/>
  <c r="T439" i="2" s="1"/>
  <c r="Q469" i="2" l="1"/>
  <c r="C16" i="11"/>
  <c r="I40" i="7"/>
  <c r="R162" i="2"/>
  <c r="T162" i="2" s="1"/>
  <c r="R161" i="2"/>
  <c r="T161" i="2" s="1"/>
  <c r="R160" i="2"/>
  <c r="T160" i="2" s="1"/>
  <c r="R159" i="2"/>
  <c r="T159" i="2" s="1"/>
  <c r="R176" i="2"/>
  <c r="T176" i="2" s="1"/>
  <c r="R175" i="2"/>
  <c r="T175" i="2" s="1"/>
  <c r="R177" i="2"/>
  <c r="R252" i="2"/>
  <c r="T252" i="2" s="1"/>
  <c r="R185" i="2"/>
  <c r="R184" i="2"/>
  <c r="R183" i="2"/>
  <c r="R182" i="2"/>
  <c r="R181" i="2"/>
  <c r="R243" i="2"/>
  <c r="R242" i="2"/>
  <c r="R235" i="2"/>
  <c r="T235" i="2" s="1"/>
  <c r="R234" i="2"/>
  <c r="T234" i="2" s="1"/>
  <c r="R217" i="2"/>
  <c r="T217" i="2" s="1"/>
  <c r="R216" i="2"/>
  <c r="R232" i="2"/>
  <c r="T232" i="2" s="1"/>
  <c r="R231" i="2"/>
  <c r="T231" i="2" s="1"/>
  <c r="R230" i="2"/>
  <c r="T230" i="2" s="1"/>
  <c r="R229" i="2"/>
  <c r="T229" i="2" s="1"/>
  <c r="R228" i="2"/>
  <c r="T228" i="2" s="1"/>
  <c r="R227" i="2"/>
  <c r="T227" i="2" s="1"/>
  <c r="R226" i="2"/>
  <c r="T226" i="2" s="1"/>
  <c r="R225" i="2"/>
  <c r="T225" i="2" s="1"/>
  <c r="R224" i="2"/>
  <c r="T224" i="2" s="1"/>
  <c r="R223" i="2"/>
  <c r="R236" i="2"/>
  <c r="R174" i="2"/>
  <c r="T174" i="2" s="1"/>
  <c r="R173" i="2"/>
  <c r="T173" i="2" s="1"/>
  <c r="R172" i="2"/>
  <c r="T172" i="2" s="1"/>
  <c r="R171" i="2"/>
  <c r="T171" i="2" s="1"/>
  <c r="R170" i="2"/>
  <c r="T170" i="2" s="1"/>
  <c r="R169" i="2"/>
  <c r="T169" i="2" s="1"/>
  <c r="R168" i="2"/>
  <c r="T168" i="2" s="1"/>
  <c r="R167" i="2"/>
  <c r="T167" i="2" s="1"/>
  <c r="R166" i="2"/>
  <c r="T166" i="2" s="1"/>
  <c r="R165" i="2"/>
  <c r="T165" i="2" s="1"/>
  <c r="R158" i="2"/>
  <c r="R164" i="2"/>
  <c r="T164" i="2" s="1"/>
  <c r="R163" i="2"/>
  <c r="T163" i="2" s="1"/>
  <c r="R60" i="2"/>
  <c r="R62" i="2"/>
  <c r="T62" i="2" s="1"/>
  <c r="R63" i="2"/>
  <c r="T63" i="2" s="1"/>
  <c r="R59" i="2"/>
  <c r="R64" i="2"/>
  <c r="T64" i="2" s="1"/>
  <c r="R65" i="2"/>
  <c r="T65" i="2" s="1"/>
  <c r="R68" i="2"/>
  <c r="T68" i="2" s="1"/>
  <c r="R69" i="2"/>
  <c r="T69" i="2" s="1"/>
  <c r="R70" i="2"/>
  <c r="T70" i="2" s="1"/>
  <c r="R61" i="2"/>
  <c r="T61" i="2" s="1"/>
  <c r="R57" i="2"/>
  <c r="R58" i="2"/>
  <c r="R56" i="2"/>
  <c r="R55" i="2"/>
  <c r="T158" i="2" l="1"/>
  <c r="R499" i="2"/>
  <c r="T242" i="2"/>
  <c r="R247" i="2"/>
  <c r="M110" i="2"/>
  <c r="R110" i="2" s="1"/>
  <c r="T110" i="2" s="1"/>
  <c r="R127" i="2"/>
  <c r="T127" i="2" s="1"/>
  <c r="R132" i="2"/>
  <c r="T132" i="2" s="1"/>
  <c r="R131" i="2"/>
  <c r="T131" i="2" s="1"/>
  <c r="R130" i="2"/>
  <c r="T130" i="2" s="1"/>
  <c r="R129" i="2"/>
  <c r="T129" i="2" s="1"/>
  <c r="R74" i="2"/>
  <c r="T74" i="2" s="1"/>
  <c r="R73" i="2"/>
  <c r="T73" i="2" s="1"/>
  <c r="R133" i="2" l="1"/>
  <c r="R128" i="2"/>
  <c r="R126" i="2"/>
  <c r="R125" i="2"/>
  <c r="R420" i="2"/>
  <c r="T420" i="2" s="1"/>
  <c r="R438" i="2"/>
  <c r="T438" i="2" s="1"/>
  <c r="F160" i="9"/>
  <c r="F161" i="9"/>
  <c r="R152" i="2"/>
  <c r="R151" i="2"/>
  <c r="R150" i="2"/>
  <c r="R148" i="2"/>
  <c r="R143" i="2"/>
  <c r="R146" i="2"/>
  <c r="R144" i="2"/>
  <c r="R145" i="2"/>
  <c r="R136" i="2"/>
  <c r="T136" i="2" s="1"/>
  <c r="R137" i="2"/>
  <c r="T137" i="2" s="1"/>
  <c r="R138" i="2"/>
  <c r="T138" i="2" s="1"/>
  <c r="R139" i="2"/>
  <c r="T139" i="2" s="1"/>
  <c r="R140" i="2"/>
  <c r="T140" i="2" s="1"/>
  <c r="R141" i="2"/>
  <c r="T141" i="2" s="1"/>
  <c r="R142" i="2"/>
  <c r="T142" i="2" s="1"/>
  <c r="R135" i="2"/>
  <c r="R120" i="2"/>
  <c r="T120" i="2" s="1"/>
  <c r="R121" i="2"/>
  <c r="T121" i="2" s="1"/>
  <c r="R122" i="2"/>
  <c r="T122" i="2" s="1"/>
  <c r="R111" i="2"/>
  <c r="T111" i="2" s="1"/>
  <c r="M104" i="2"/>
  <c r="R118" i="2" l="1"/>
  <c r="T118" i="2" s="1"/>
  <c r="R117" i="2"/>
  <c r="T117" i="2" s="1"/>
  <c r="M116" i="2"/>
  <c r="R116" i="2" s="1"/>
  <c r="T116" i="2" s="1"/>
  <c r="R112" i="2"/>
  <c r="T112" i="2" s="1"/>
  <c r="R119" i="2"/>
  <c r="R115" i="2"/>
  <c r="T115" i="2" s="1"/>
  <c r="M113" i="2"/>
  <c r="R113" i="2" s="1"/>
  <c r="T113" i="2" s="1"/>
  <c r="R114" i="2"/>
  <c r="T114" i="2" s="1"/>
  <c r="M108" i="2"/>
  <c r="R108" i="2" s="1"/>
  <c r="M107" i="2"/>
  <c r="R107" i="2" s="1"/>
  <c r="R105" i="2"/>
  <c r="R106" i="2"/>
  <c r="R104" i="2"/>
  <c r="R147" i="2"/>
  <c r="R123" i="2"/>
  <c r="R124" i="2"/>
  <c r="I220" i="13"/>
  <c r="M220" i="13"/>
  <c r="I162" i="13"/>
  <c r="M162" i="13"/>
  <c r="M253" i="13"/>
  <c r="I253" i="13"/>
  <c r="M252" i="13"/>
  <c r="I252" i="13"/>
  <c r="M251" i="13"/>
  <c r="I251" i="13"/>
  <c r="M250" i="13"/>
  <c r="I250" i="13"/>
  <c r="M224" i="13"/>
  <c r="I224" i="13"/>
  <c r="M223" i="13"/>
  <c r="I223" i="13"/>
  <c r="M222" i="13"/>
  <c r="I222" i="13"/>
  <c r="M221" i="13"/>
  <c r="I221" i="13"/>
  <c r="M91" i="13"/>
  <c r="I91" i="13"/>
  <c r="M90" i="13"/>
  <c r="I90" i="13"/>
  <c r="M89" i="13"/>
  <c r="I89" i="13"/>
  <c r="M88" i="13"/>
  <c r="I88" i="13"/>
  <c r="M71" i="13"/>
  <c r="I71" i="13"/>
  <c r="M70" i="13"/>
  <c r="I70" i="13"/>
  <c r="M69" i="13"/>
  <c r="I69" i="13"/>
  <c r="M68" i="13"/>
  <c r="I68" i="13"/>
  <c r="M37" i="13"/>
  <c r="I37" i="13"/>
  <c r="M36" i="13"/>
  <c r="I36" i="13"/>
  <c r="M35" i="13"/>
  <c r="I35" i="13"/>
  <c r="M34" i="13"/>
  <c r="I34" i="13"/>
  <c r="I166" i="13"/>
  <c r="M166" i="13"/>
  <c r="I165" i="13"/>
  <c r="I163" i="13"/>
  <c r="M163" i="13"/>
  <c r="I164" i="13"/>
  <c r="M164" i="13"/>
  <c r="M165" i="13"/>
  <c r="R419" i="2"/>
  <c r="T419" i="2" s="1"/>
  <c r="T484" i="2"/>
  <c r="T485" i="2"/>
  <c r="R101" i="2"/>
  <c r="R103" i="2"/>
  <c r="R102" i="2"/>
  <c r="R92" i="2"/>
  <c r="R93" i="2"/>
  <c r="R94" i="2"/>
  <c r="R95" i="2"/>
  <c r="R96" i="2"/>
  <c r="R97" i="2"/>
  <c r="R98" i="2"/>
  <c r="R99" i="2"/>
  <c r="R100" i="2"/>
  <c r="R90" i="2"/>
  <c r="R91" i="2"/>
  <c r="R89" i="2"/>
  <c r="R88" i="2"/>
  <c r="R87" i="2"/>
  <c r="N259" i="13"/>
  <c r="M258" i="13"/>
  <c r="I258" i="13"/>
  <c r="M257" i="13"/>
  <c r="I257" i="13"/>
  <c r="M256" i="13"/>
  <c r="I256" i="13"/>
  <c r="M255" i="13"/>
  <c r="I255" i="13"/>
  <c r="M254" i="13"/>
  <c r="I254" i="13"/>
  <c r="M249" i="13"/>
  <c r="I249" i="13"/>
  <c r="M248" i="13"/>
  <c r="I248" i="13"/>
  <c r="M247" i="13"/>
  <c r="I247" i="13"/>
  <c r="M246" i="13"/>
  <c r="I246" i="13"/>
  <c r="M245" i="13"/>
  <c r="I245" i="13"/>
  <c r="M244" i="13"/>
  <c r="I244" i="13"/>
  <c r="M243" i="13"/>
  <c r="I243" i="13"/>
  <c r="M242" i="13"/>
  <c r="I242" i="13"/>
  <c r="M241" i="13"/>
  <c r="I241" i="13"/>
  <c r="M240" i="13"/>
  <c r="I240" i="13"/>
  <c r="M239" i="13"/>
  <c r="I239" i="13"/>
  <c r="M238" i="13"/>
  <c r="I238" i="13"/>
  <c r="M237" i="13"/>
  <c r="I237" i="13"/>
  <c r="M236" i="13"/>
  <c r="I236" i="13"/>
  <c r="M235" i="13"/>
  <c r="I235" i="13"/>
  <c r="M234" i="13"/>
  <c r="I234" i="13"/>
  <c r="M233" i="13"/>
  <c r="I233" i="13"/>
  <c r="M232" i="13"/>
  <c r="I232" i="13"/>
  <c r="M231" i="13"/>
  <c r="I231" i="13"/>
  <c r="M230" i="13"/>
  <c r="I230" i="13"/>
  <c r="M229" i="13"/>
  <c r="I229" i="13"/>
  <c r="M228" i="13"/>
  <c r="I228" i="13"/>
  <c r="M227" i="13"/>
  <c r="I227" i="13"/>
  <c r="M226" i="13"/>
  <c r="I226" i="13"/>
  <c r="M225" i="13"/>
  <c r="I225" i="13"/>
  <c r="M219" i="13"/>
  <c r="I219" i="13"/>
  <c r="M218" i="13"/>
  <c r="I218" i="13"/>
  <c r="M217" i="13"/>
  <c r="I217" i="13"/>
  <c r="M216" i="13"/>
  <c r="I216" i="13"/>
  <c r="M215" i="13"/>
  <c r="I215" i="13"/>
  <c r="M214" i="13"/>
  <c r="I214" i="13"/>
  <c r="M213" i="13"/>
  <c r="I213" i="13"/>
  <c r="M212" i="13"/>
  <c r="I212" i="13"/>
  <c r="M211" i="13"/>
  <c r="I211" i="13"/>
  <c r="M210" i="13"/>
  <c r="I210" i="13"/>
  <c r="M209" i="13"/>
  <c r="I209" i="13"/>
  <c r="M208" i="13"/>
  <c r="I208" i="13"/>
  <c r="M207" i="13"/>
  <c r="I207" i="13"/>
  <c r="M206" i="13"/>
  <c r="I206" i="13"/>
  <c r="M205" i="13"/>
  <c r="I205" i="13"/>
  <c r="M204" i="13"/>
  <c r="I204" i="13"/>
  <c r="M203" i="13"/>
  <c r="I203" i="13"/>
  <c r="M202" i="13"/>
  <c r="I202" i="13"/>
  <c r="M201" i="13"/>
  <c r="I201" i="13"/>
  <c r="M200" i="13"/>
  <c r="I200" i="13"/>
  <c r="M199" i="13"/>
  <c r="I199" i="13"/>
  <c r="M198" i="13"/>
  <c r="I198" i="13"/>
  <c r="M197" i="13"/>
  <c r="I197" i="13"/>
  <c r="M196" i="13"/>
  <c r="I196" i="13"/>
  <c r="M195" i="13"/>
  <c r="I195" i="13"/>
  <c r="M194" i="13"/>
  <c r="I194" i="13"/>
  <c r="M193" i="13"/>
  <c r="I193" i="13"/>
  <c r="M192" i="13"/>
  <c r="I192" i="13"/>
  <c r="M191" i="13"/>
  <c r="I191" i="13"/>
  <c r="M190" i="13"/>
  <c r="I190" i="13"/>
  <c r="M189" i="13"/>
  <c r="I189" i="13"/>
  <c r="M188" i="13"/>
  <c r="I188" i="13"/>
  <c r="M187" i="13"/>
  <c r="I187" i="13"/>
  <c r="M186" i="13"/>
  <c r="I186" i="13"/>
  <c r="M185" i="13"/>
  <c r="I185" i="13"/>
  <c r="M184" i="13"/>
  <c r="I184" i="13"/>
  <c r="M183" i="13"/>
  <c r="I183" i="13"/>
  <c r="M182" i="13"/>
  <c r="I182" i="13"/>
  <c r="M181" i="13"/>
  <c r="I181" i="13"/>
  <c r="M180" i="13"/>
  <c r="I180" i="13"/>
  <c r="M179" i="13"/>
  <c r="I179" i="13"/>
  <c r="M178" i="13"/>
  <c r="I178" i="13"/>
  <c r="M177" i="13"/>
  <c r="I177" i="13"/>
  <c r="M176" i="13"/>
  <c r="I176" i="13"/>
  <c r="M175" i="13"/>
  <c r="I175" i="13"/>
  <c r="M174" i="13"/>
  <c r="I174" i="13"/>
  <c r="M173" i="13"/>
  <c r="I173" i="13"/>
  <c r="M172" i="13"/>
  <c r="I172" i="13"/>
  <c r="M171" i="13"/>
  <c r="I171" i="13"/>
  <c r="M170" i="13"/>
  <c r="I170" i="13"/>
  <c r="M169" i="13"/>
  <c r="I169" i="13"/>
  <c r="M168" i="13"/>
  <c r="I168" i="13"/>
  <c r="M167" i="13"/>
  <c r="I167" i="13"/>
  <c r="M161" i="13"/>
  <c r="I161" i="13"/>
  <c r="M160" i="13"/>
  <c r="I160" i="13"/>
  <c r="M159" i="13"/>
  <c r="I159" i="13"/>
  <c r="M158" i="13"/>
  <c r="I158" i="13"/>
  <c r="M157" i="13"/>
  <c r="I157" i="13"/>
  <c r="M156" i="13"/>
  <c r="I156" i="13"/>
  <c r="M155" i="13"/>
  <c r="I155" i="13"/>
  <c r="M154" i="13"/>
  <c r="I154" i="13"/>
  <c r="M153" i="13"/>
  <c r="I153" i="13"/>
  <c r="M152" i="13"/>
  <c r="I152" i="13"/>
  <c r="M151" i="13"/>
  <c r="I151" i="13"/>
  <c r="M150" i="13"/>
  <c r="I150" i="13"/>
  <c r="M149" i="13"/>
  <c r="I149" i="13"/>
  <c r="M148" i="13"/>
  <c r="I148" i="13"/>
  <c r="M147" i="13"/>
  <c r="I147" i="13"/>
  <c r="M146" i="13"/>
  <c r="I146" i="13"/>
  <c r="M145" i="13"/>
  <c r="I145" i="13"/>
  <c r="M144" i="13"/>
  <c r="I144" i="13"/>
  <c r="M143" i="13"/>
  <c r="I143" i="13"/>
  <c r="M142" i="13"/>
  <c r="I142" i="13"/>
  <c r="M141" i="13"/>
  <c r="I141" i="13"/>
  <c r="M140" i="13"/>
  <c r="I140" i="13"/>
  <c r="M139" i="13"/>
  <c r="I139" i="13"/>
  <c r="M138" i="13"/>
  <c r="I138" i="13"/>
  <c r="M137" i="13"/>
  <c r="I137" i="13"/>
  <c r="M136" i="13"/>
  <c r="I136" i="13"/>
  <c r="M135" i="13"/>
  <c r="I135" i="13"/>
  <c r="M134" i="13"/>
  <c r="I134" i="13"/>
  <c r="M133" i="13"/>
  <c r="I133" i="13"/>
  <c r="M132" i="13"/>
  <c r="I132" i="13"/>
  <c r="M131" i="13"/>
  <c r="I131" i="13"/>
  <c r="M130" i="13"/>
  <c r="I130" i="13"/>
  <c r="M129" i="13"/>
  <c r="I129" i="13"/>
  <c r="M128" i="13"/>
  <c r="I128" i="13"/>
  <c r="M127" i="13"/>
  <c r="I127" i="13"/>
  <c r="M126" i="13"/>
  <c r="I126" i="13"/>
  <c r="M125" i="13"/>
  <c r="I125" i="13"/>
  <c r="M124" i="13"/>
  <c r="I124" i="13"/>
  <c r="M123" i="13"/>
  <c r="I123" i="13"/>
  <c r="M122" i="13"/>
  <c r="I122" i="13"/>
  <c r="M121" i="13"/>
  <c r="I121" i="13"/>
  <c r="M120" i="13"/>
  <c r="I120" i="13"/>
  <c r="M119" i="13"/>
  <c r="I119" i="13"/>
  <c r="M118" i="13"/>
  <c r="I118" i="13"/>
  <c r="M117" i="13"/>
  <c r="I117" i="13"/>
  <c r="M116" i="13"/>
  <c r="I116" i="13"/>
  <c r="M115" i="13"/>
  <c r="I115" i="13"/>
  <c r="M114" i="13"/>
  <c r="I114" i="13"/>
  <c r="M113" i="13"/>
  <c r="I113" i="13"/>
  <c r="M112" i="13"/>
  <c r="I112" i="13"/>
  <c r="M111" i="13"/>
  <c r="I111" i="13"/>
  <c r="M110" i="13"/>
  <c r="I110" i="13"/>
  <c r="M109" i="13"/>
  <c r="I109" i="13"/>
  <c r="M108" i="13"/>
  <c r="I108" i="13"/>
  <c r="M107" i="13"/>
  <c r="I107" i="13"/>
  <c r="M106" i="13"/>
  <c r="I106" i="13"/>
  <c r="M105" i="13"/>
  <c r="I105" i="13"/>
  <c r="M104" i="13"/>
  <c r="I104" i="13"/>
  <c r="M103" i="13"/>
  <c r="I103" i="13"/>
  <c r="M102" i="13"/>
  <c r="I102" i="13"/>
  <c r="M101" i="13"/>
  <c r="I101" i="13"/>
  <c r="M100" i="13"/>
  <c r="I100" i="13"/>
  <c r="M99" i="13"/>
  <c r="I99" i="13"/>
  <c r="M98" i="13"/>
  <c r="I98" i="13"/>
  <c r="N97" i="13"/>
  <c r="M96" i="13"/>
  <c r="I96" i="13"/>
  <c r="M95" i="13"/>
  <c r="I95" i="13"/>
  <c r="M94" i="13"/>
  <c r="I94" i="13"/>
  <c r="M93" i="13"/>
  <c r="I93" i="13"/>
  <c r="M92" i="13"/>
  <c r="I92" i="13"/>
  <c r="M87" i="13"/>
  <c r="I87" i="13"/>
  <c r="M86" i="13"/>
  <c r="I86" i="13"/>
  <c r="M85" i="13"/>
  <c r="I85" i="13"/>
  <c r="M84" i="13"/>
  <c r="I84" i="13"/>
  <c r="M83" i="13"/>
  <c r="I83" i="13"/>
  <c r="M82" i="13"/>
  <c r="I82" i="13"/>
  <c r="M81" i="13"/>
  <c r="I81" i="13"/>
  <c r="M80" i="13"/>
  <c r="I80" i="13"/>
  <c r="M79" i="13"/>
  <c r="I79" i="13"/>
  <c r="M78" i="13"/>
  <c r="I78" i="13"/>
  <c r="M77" i="13"/>
  <c r="I77" i="13"/>
  <c r="M76" i="13"/>
  <c r="I76" i="13"/>
  <c r="M75" i="13"/>
  <c r="I75" i="13"/>
  <c r="M74" i="13"/>
  <c r="I74" i="13"/>
  <c r="M72" i="13"/>
  <c r="I72" i="13"/>
  <c r="M67" i="13"/>
  <c r="I67" i="13"/>
  <c r="M66" i="13"/>
  <c r="I66" i="13"/>
  <c r="M65" i="13"/>
  <c r="I65" i="13"/>
  <c r="M64" i="13"/>
  <c r="I64" i="13"/>
  <c r="M63" i="13"/>
  <c r="I63" i="13"/>
  <c r="M62" i="13"/>
  <c r="I62" i="13"/>
  <c r="M61" i="13"/>
  <c r="I61" i="13"/>
  <c r="M60" i="13"/>
  <c r="I60" i="13"/>
  <c r="M59" i="13"/>
  <c r="I59" i="13"/>
  <c r="M58" i="13"/>
  <c r="I58" i="13"/>
  <c r="M57" i="13"/>
  <c r="I57" i="13"/>
  <c r="M56" i="13"/>
  <c r="I56" i="13"/>
  <c r="M55" i="13"/>
  <c r="I55" i="13"/>
  <c r="M54" i="13"/>
  <c r="I54" i="13"/>
  <c r="M53" i="13"/>
  <c r="I53" i="13"/>
  <c r="M52" i="13"/>
  <c r="I52" i="13"/>
  <c r="M51" i="13"/>
  <c r="I51" i="13"/>
  <c r="M50" i="13"/>
  <c r="I50" i="13"/>
  <c r="M49" i="13"/>
  <c r="I49" i="13"/>
  <c r="M48" i="13"/>
  <c r="I48" i="13"/>
  <c r="M47" i="13"/>
  <c r="I47" i="13"/>
  <c r="M46" i="13"/>
  <c r="I46" i="13"/>
  <c r="M45" i="13"/>
  <c r="I45" i="13"/>
  <c r="M44" i="13"/>
  <c r="I44" i="13"/>
  <c r="M43" i="13"/>
  <c r="I43" i="13"/>
  <c r="M42" i="13"/>
  <c r="I42" i="13"/>
  <c r="M41" i="13"/>
  <c r="I41" i="13"/>
  <c r="M39" i="13"/>
  <c r="I39" i="13"/>
  <c r="M38" i="13"/>
  <c r="I38" i="13"/>
  <c r="M33" i="13"/>
  <c r="I33" i="13"/>
  <c r="M32" i="13"/>
  <c r="I32" i="13"/>
  <c r="M31" i="13"/>
  <c r="I31" i="13"/>
  <c r="M30" i="13"/>
  <c r="I30" i="13"/>
  <c r="M29" i="13"/>
  <c r="I29" i="13"/>
  <c r="M28" i="13"/>
  <c r="I28" i="13"/>
  <c r="M27" i="13"/>
  <c r="I27" i="13"/>
  <c r="M26" i="13"/>
  <c r="I26" i="13"/>
  <c r="M25" i="13"/>
  <c r="I25" i="13"/>
  <c r="M24" i="13"/>
  <c r="I24" i="13"/>
  <c r="M23" i="13"/>
  <c r="I23" i="13"/>
  <c r="M22" i="13"/>
  <c r="I22" i="13"/>
  <c r="M21" i="13"/>
  <c r="I21" i="13"/>
  <c r="M20" i="13"/>
  <c r="I20" i="13"/>
  <c r="M19" i="13"/>
  <c r="I19" i="13"/>
  <c r="M18" i="13"/>
  <c r="I18" i="13"/>
  <c r="M17" i="13"/>
  <c r="I17" i="13"/>
  <c r="M16" i="13"/>
  <c r="I16" i="13"/>
  <c r="M15" i="13"/>
  <c r="I15" i="13"/>
  <c r="M14" i="13"/>
  <c r="I14" i="13"/>
  <c r="M12" i="13"/>
  <c r="I12" i="13"/>
  <c r="M11" i="13"/>
  <c r="I11" i="13"/>
  <c r="M10" i="13"/>
  <c r="I10" i="13"/>
  <c r="M9" i="13"/>
  <c r="I9" i="13"/>
  <c r="M8" i="13"/>
  <c r="I8" i="13"/>
  <c r="M7" i="13"/>
  <c r="I7" i="13"/>
  <c r="M6" i="13"/>
  <c r="I6" i="13"/>
  <c r="M5" i="13"/>
  <c r="I5" i="13"/>
  <c r="M4" i="13"/>
  <c r="I4" i="13"/>
  <c r="M2" i="13"/>
  <c r="I2" i="13"/>
  <c r="R238" i="2"/>
  <c r="T238" i="2" s="1"/>
  <c r="R239" i="2"/>
  <c r="T239" i="2" s="1"/>
  <c r="R240" i="2"/>
  <c r="T240" i="2" s="1"/>
  <c r="R241" i="2"/>
  <c r="T241" i="2" s="1"/>
  <c r="R237" i="2"/>
  <c r="T243" i="2"/>
  <c r="R246" i="2"/>
  <c r="T246" i="2" s="1"/>
  <c r="R245" i="2"/>
  <c r="R254" i="2"/>
  <c r="R221" i="2"/>
  <c r="T221" i="2" s="1"/>
  <c r="R222" i="2"/>
  <c r="T222" i="2" s="1"/>
  <c r="R220" i="2"/>
  <c r="T220" i="2" s="1"/>
  <c r="R468" i="2"/>
  <c r="T468" i="2" s="1"/>
  <c r="R463" i="2"/>
  <c r="T463" i="2" s="1"/>
  <c r="R418" i="2"/>
  <c r="T418" i="2" s="1"/>
  <c r="J97" i="13" l="1"/>
  <c r="O97" i="13" s="1"/>
  <c r="M259" i="13"/>
  <c r="O259" i="13" s="1"/>
  <c r="Q488" i="2" s="1"/>
  <c r="M97" i="13"/>
  <c r="N260" i="13"/>
  <c r="J260" i="13" l="1"/>
  <c r="M260" i="13"/>
  <c r="Q501" i="2"/>
  <c r="O260" i="13"/>
  <c r="L36" i="14" l="1"/>
  <c r="R422" i="2"/>
  <c r="T422" i="2" s="1"/>
  <c r="M423" i="2"/>
  <c r="R423" i="2" s="1"/>
  <c r="T423" i="2" s="1"/>
  <c r="R417" i="2"/>
  <c r="T417" i="2" s="1"/>
  <c r="M449" i="2"/>
  <c r="R449" i="2" s="1"/>
  <c r="T449" i="2" s="1"/>
  <c r="R455" i="2"/>
  <c r="T455" i="2" s="1"/>
  <c r="R450" i="2"/>
  <c r="T450" i="2" s="1"/>
  <c r="R447" i="2"/>
  <c r="T447" i="2" s="1"/>
  <c r="R444" i="2"/>
  <c r="T444" i="2" s="1"/>
  <c r="R451" i="2"/>
  <c r="T451" i="2" s="1"/>
  <c r="R452" i="2"/>
  <c r="T452" i="2" s="1"/>
  <c r="R453" i="2"/>
  <c r="T453" i="2" s="1"/>
  <c r="R454" i="2"/>
  <c r="T454" i="2" s="1"/>
  <c r="R446" i="2"/>
  <c r="T446" i="2" s="1"/>
  <c r="R445" i="2"/>
  <c r="T445" i="2" s="1"/>
  <c r="R496" i="2"/>
  <c r="T496" i="2" s="1"/>
  <c r="R493" i="2"/>
  <c r="T493" i="2" s="1"/>
  <c r="R494" i="2"/>
  <c r="T494" i="2" s="1"/>
  <c r="R495" i="2"/>
  <c r="T495" i="2" s="1"/>
  <c r="R500" i="2"/>
  <c r="Q30" i="2"/>
  <c r="R30" i="2" s="1"/>
  <c r="T30" i="2" s="1"/>
  <c r="F157" i="9"/>
  <c r="F158" i="9"/>
  <c r="F159" i="9"/>
  <c r="F144" i="9"/>
  <c r="F145" i="9"/>
  <c r="F146" i="9"/>
  <c r="F147" i="9"/>
  <c r="F148" i="9"/>
  <c r="F149" i="9"/>
  <c r="F150" i="9"/>
  <c r="F151" i="9"/>
  <c r="F152" i="9"/>
  <c r="F153" i="9"/>
  <c r="F154" i="9"/>
  <c r="F155" i="9"/>
  <c r="F156" i="9"/>
  <c r="R156" i="2"/>
  <c r="T156" i="2" s="1"/>
  <c r="R86" i="2"/>
  <c r="T86" i="2" s="1"/>
  <c r="F117" i="9"/>
  <c r="G117" i="9" s="1"/>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3" i="9"/>
  <c r="R448" i="2"/>
  <c r="T448" i="2" s="1"/>
  <c r="F7" i="9"/>
  <c r="F8" i="9"/>
  <c r="F9" i="9"/>
  <c r="F10" i="9"/>
  <c r="F11" i="9"/>
  <c r="F12" i="9"/>
  <c r="F13" i="9"/>
  <c r="F14" i="9"/>
  <c r="F15" i="9"/>
  <c r="F16" i="9"/>
  <c r="F17" i="9"/>
  <c r="F18" i="9"/>
  <c r="F19" i="9"/>
  <c r="F20" i="9"/>
  <c r="F21" i="9"/>
  <c r="F72" i="9"/>
  <c r="F73" i="9"/>
  <c r="F74" i="9"/>
  <c r="F75" i="9"/>
  <c r="F76" i="9"/>
  <c r="F77" i="9"/>
  <c r="F78" i="9"/>
  <c r="F79" i="9"/>
  <c r="F80" i="9"/>
  <c r="F81" i="9"/>
  <c r="F82" i="9"/>
  <c r="F83" i="9"/>
  <c r="F71" i="9"/>
  <c r="R72" i="2"/>
  <c r="T72" i="2" s="1"/>
  <c r="R71" i="2"/>
  <c r="T71" i="2" s="1"/>
  <c r="T497" i="2"/>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R465" i="2"/>
  <c r="T465" i="2" s="1"/>
  <c r="R390" i="2"/>
  <c r="F162" i="9"/>
  <c r="G162" i="9" s="1"/>
  <c r="F163" i="9"/>
  <c r="F164" i="9"/>
  <c r="F165" i="9"/>
  <c r="F166" i="9"/>
  <c r="F167" i="9"/>
  <c r="F168" i="9"/>
  <c r="F169" i="9"/>
  <c r="F170" i="9"/>
  <c r="F171" i="9"/>
  <c r="F172" i="9"/>
  <c r="F173" i="9"/>
  <c r="F174" i="9"/>
  <c r="F175" i="9"/>
  <c r="F176" i="9"/>
  <c r="F177" i="9"/>
  <c r="F178" i="9"/>
  <c r="F179" i="9"/>
  <c r="F180" i="9"/>
  <c r="D5" i="9"/>
  <c r="F4" i="9"/>
  <c r="R155" i="2"/>
  <c r="T155" i="2" s="1"/>
  <c r="R379" i="2"/>
  <c r="T379" i="2" s="1"/>
  <c r="R460" i="2"/>
  <c r="T460" i="2" s="1"/>
  <c r="R437" i="2"/>
  <c r="T437" i="2" s="1"/>
  <c r="R405" i="2"/>
  <c r="R255" i="2"/>
  <c r="R256" i="2"/>
  <c r="T256" i="2" s="1"/>
  <c r="R376" i="2"/>
  <c r="T376" i="2" s="1"/>
  <c r="G22" i="9" l="1"/>
  <c r="G157" i="9"/>
  <c r="G122" i="9"/>
  <c r="G85" i="9"/>
  <c r="Q467" i="2"/>
  <c r="R467" i="2" s="1"/>
  <c r="T467" i="2" s="1"/>
  <c r="Q244" i="2"/>
  <c r="R244" i="2" s="1"/>
  <c r="T244" i="2" s="1"/>
  <c r="Q421" i="2"/>
  <c r="R421" i="2" s="1"/>
  <c r="T421" i="2" s="1"/>
  <c r="Q456" i="2"/>
  <c r="R456" i="2" s="1"/>
  <c r="T456" i="2" s="1"/>
  <c r="R381" i="2"/>
  <c r="T381" i="2" s="1"/>
  <c r="R382" i="2"/>
  <c r="T382" i="2" s="1"/>
  <c r="R380" i="2"/>
  <c r="R378" i="2"/>
  <c r="T378" i="2" s="1"/>
  <c r="R375" i="2"/>
  <c r="R369" i="2"/>
  <c r="R370" i="2"/>
  <c r="R377" i="2"/>
  <c r="R373" i="2"/>
  <c r="Q48" i="2"/>
  <c r="Q149" i="2" l="1"/>
  <c r="R149" i="2" s="1"/>
  <c r="Q466" i="2"/>
  <c r="R466" i="2" s="1"/>
  <c r="R458" i="2"/>
  <c r="T458" i="2" s="1"/>
  <c r="R457" i="2"/>
  <c r="T457" i="2" s="1"/>
  <c r="F26" i="5"/>
  <c r="F25" i="5"/>
  <c r="Q372" i="2"/>
  <c r="M98" i="6"/>
  <c r="E12" i="3"/>
  <c r="E11" i="3"/>
  <c r="E10" i="3"/>
  <c r="E9" i="3"/>
  <c r="E8" i="3"/>
  <c r="E7" i="3"/>
  <c r="E6" i="3"/>
  <c r="E5" i="3"/>
  <c r="E4" i="3"/>
  <c r="E3" i="3"/>
  <c r="E2" i="3"/>
  <c r="R490" i="2"/>
  <c r="R492" i="2"/>
  <c r="R397" i="2"/>
  <c r="R489" i="2"/>
  <c r="R501" i="2"/>
  <c r="R488" i="2"/>
  <c r="R409" i="2" l="1"/>
  <c r="R398" i="2"/>
  <c r="R218" i="2" l="1"/>
  <c r="R436" i="2"/>
  <c r="T436" i="2" s="1"/>
  <c r="R435" i="2"/>
  <c r="T435" i="2" s="1"/>
  <c r="R431" i="2"/>
  <c r="T431" i="2" s="1"/>
  <c r="R430" i="2"/>
  <c r="T430" i="2" s="1"/>
  <c r="R429" i="2"/>
  <c r="T429" i="2" s="1"/>
  <c r="R433" i="2"/>
  <c r="T433" i="2" s="1"/>
  <c r="R432" i="2"/>
  <c r="T432" i="2" s="1"/>
  <c r="R428" i="2"/>
  <c r="T428" i="2" s="1"/>
  <c r="R427" i="2"/>
  <c r="T427" i="2" s="1"/>
  <c r="R426" i="2"/>
  <c r="T426" i="2" s="1"/>
  <c r="R425" i="2"/>
  <c r="T425" i="2" s="1"/>
  <c r="R424" i="2"/>
  <c r="T424" i="2" s="1"/>
  <c r="F6" i="9"/>
  <c r="R462" i="2"/>
  <c r="T462" i="2" s="1"/>
  <c r="R461" i="2"/>
  <c r="T461" i="2" s="1"/>
  <c r="R464" i="2"/>
  <c r="R415" i="2"/>
  <c r="T415" i="2" s="1"/>
  <c r="R416" i="2"/>
  <c r="T416" i="2" s="1"/>
  <c r="R434" i="2"/>
  <c r="T434" i="2" s="1"/>
  <c r="R441" i="2"/>
  <c r="T441" i="2" s="1"/>
  <c r="R442" i="2"/>
  <c r="T442" i="2" s="1"/>
  <c r="R443" i="2"/>
  <c r="T443" i="2" s="1"/>
  <c r="R487" i="2"/>
  <c r="T487" i="2" s="1"/>
  <c r="R384" i="2"/>
  <c r="T384" i="2" s="1"/>
  <c r="R385" i="2"/>
  <c r="T385" i="2" s="1"/>
  <c r="R386" i="2"/>
  <c r="T386" i="2" s="1"/>
  <c r="R383" i="2"/>
  <c r="R366" i="2"/>
  <c r="T366" i="2" s="1"/>
  <c r="R407" i="2"/>
  <c r="T407" i="2" s="1"/>
  <c r="R408" i="2"/>
  <c r="T408" i="2" s="1"/>
  <c r="R400" i="2"/>
  <c r="T400" i="2" s="1"/>
  <c r="R401" i="2"/>
  <c r="T401" i="2" s="1"/>
  <c r="R402" i="2"/>
  <c r="T402" i="2" s="1"/>
  <c r="R399" i="2"/>
  <c r="R411" i="2"/>
  <c r="T411" i="2" s="1"/>
  <c r="R412" i="2"/>
  <c r="T412" i="2" s="1"/>
  <c r="R413" i="2"/>
  <c r="T413" i="2" s="1"/>
  <c r="R414" i="2"/>
  <c r="T414" i="2" s="1"/>
  <c r="R406" i="2"/>
  <c r="R404" i="2"/>
  <c r="R410" i="2"/>
  <c r="R355" i="2"/>
  <c r="R356" i="2"/>
  <c r="T356" i="2" s="1"/>
  <c r="R357" i="2"/>
  <c r="T357" i="2" s="1"/>
  <c r="R358" i="2"/>
  <c r="T358" i="2" s="1"/>
  <c r="R359" i="2"/>
  <c r="T359" i="2" s="1"/>
  <c r="R360" i="2"/>
  <c r="T360" i="2" s="1"/>
  <c r="R361" i="2"/>
  <c r="T361" i="2" s="1"/>
  <c r="R362" i="2"/>
  <c r="R363" i="2"/>
  <c r="R364" i="2"/>
  <c r="R365" i="2"/>
  <c r="R368" i="2"/>
  <c r="R219" i="2"/>
  <c r="R21" i="2"/>
  <c r="R154" i="2"/>
  <c r="T154" i="2" s="1"/>
  <c r="R84" i="2"/>
  <c r="R85" i="2"/>
  <c r="Q459" i="2" l="1"/>
  <c r="R459" i="2" s="1"/>
  <c r="T459" i="2" s="1"/>
  <c r="R153" i="2"/>
  <c r="R403" i="2"/>
  <c r="Q389" i="2"/>
  <c r="R389" i="2" s="1"/>
  <c r="T389" i="2" s="1"/>
  <c r="R388" i="2"/>
  <c r="T388" i="2" s="1"/>
  <c r="R387" i="2"/>
  <c r="R372" i="2"/>
  <c r="R371" i="2"/>
  <c r="R354" i="2"/>
  <c r="R393" i="2"/>
  <c r="T393" i="2" s="1"/>
  <c r="R392" i="2"/>
  <c r="R394" i="2"/>
  <c r="R395" i="2"/>
  <c r="T395" i="2" s="1"/>
  <c r="R396" i="2"/>
  <c r="T396" i="2" s="1"/>
  <c r="I394" i="2"/>
  <c r="R391" i="2"/>
  <c r="R29" i="2"/>
  <c r="T29" i="2" s="1"/>
  <c r="R28" i="2"/>
  <c r="T28" i="2" s="1"/>
  <c r="R16" i="2"/>
  <c r="T16" i="2" s="1"/>
  <c r="I9" i="7"/>
  <c r="I10" i="7"/>
  <c r="I11" i="7"/>
  <c r="I12" i="7"/>
  <c r="I13" i="7"/>
  <c r="I14" i="7"/>
  <c r="I15" i="7"/>
  <c r="R498" i="2"/>
  <c r="R491" i="2"/>
  <c r="R486" i="2"/>
  <c r="R367" i="2"/>
  <c r="R374" i="2"/>
  <c r="I3" i="7"/>
  <c r="I4" i="7"/>
  <c r="I5" i="7"/>
  <c r="I6" i="7"/>
  <c r="I7" i="7"/>
  <c r="I8" i="7"/>
  <c r="I2" i="7"/>
  <c r="I39" i="7"/>
  <c r="I38" i="7"/>
  <c r="I37" i="7"/>
  <c r="I36" i="7"/>
  <c r="I35" i="7"/>
  <c r="I34" i="7"/>
  <c r="I33" i="7"/>
  <c r="I32" i="7"/>
  <c r="I31" i="7"/>
  <c r="I30" i="7"/>
  <c r="I29" i="7"/>
  <c r="I28" i="7"/>
  <c r="I27" i="7"/>
  <c r="I26" i="7"/>
  <c r="I25" i="7"/>
  <c r="I24" i="7"/>
  <c r="I23" i="7"/>
  <c r="I22" i="7"/>
  <c r="I21" i="7"/>
  <c r="I20" i="7"/>
  <c r="I19" i="7"/>
  <c r="I18" i="7"/>
  <c r="I17" i="7"/>
  <c r="I16" i="7"/>
  <c r="R302" i="2"/>
  <c r="I325" i="2"/>
  <c r="I326" i="2"/>
  <c r="I327" i="2"/>
  <c r="I328" i="2"/>
  <c r="I329" i="2"/>
  <c r="I330" i="2"/>
  <c r="R352" i="2"/>
  <c r="T352" i="2" s="1"/>
  <c r="R351" i="2"/>
  <c r="T351" i="2" s="1"/>
  <c r="R350" i="2"/>
  <c r="T350" i="2" s="1"/>
  <c r="R349" i="2"/>
  <c r="T349" i="2" s="1"/>
  <c r="R348" i="2"/>
  <c r="T348" i="2" s="1"/>
  <c r="R347" i="2"/>
  <c r="T347" i="2" s="1"/>
  <c r="R346" i="2"/>
  <c r="T346" i="2" s="1"/>
  <c r="R345" i="2"/>
  <c r="T345" i="2" s="1"/>
  <c r="R344" i="2"/>
  <c r="T344" i="2" s="1"/>
  <c r="R343" i="2"/>
  <c r="T343" i="2" s="1"/>
  <c r="R342" i="2"/>
  <c r="T342" i="2" s="1"/>
  <c r="R341" i="2"/>
  <c r="T341" i="2" s="1"/>
  <c r="R340" i="2"/>
  <c r="T340" i="2" s="1"/>
  <c r="R339" i="2"/>
  <c r="T339" i="2" s="1"/>
  <c r="R338" i="2"/>
  <c r="T338" i="2" s="1"/>
  <c r="R337" i="2"/>
  <c r="T337" i="2" s="1"/>
  <c r="R336" i="2"/>
  <c r="T336" i="2" s="1"/>
  <c r="R335" i="2"/>
  <c r="T335" i="2" s="1"/>
  <c r="R334" i="2"/>
  <c r="T334" i="2" s="1"/>
  <c r="R333" i="2"/>
  <c r="T333" i="2" s="1"/>
  <c r="R332" i="2"/>
  <c r="T332" i="2" s="1"/>
  <c r="R331" i="2"/>
  <c r="T331" i="2" s="1"/>
  <c r="R330" i="2"/>
  <c r="R329" i="2"/>
  <c r="R328" i="2"/>
  <c r="R327" i="2"/>
  <c r="R326" i="2"/>
  <c r="R325" i="2"/>
  <c r="R324" i="2"/>
  <c r="R323" i="2"/>
  <c r="R322" i="2"/>
  <c r="R321" i="2"/>
  <c r="R320" i="2"/>
  <c r="R319" i="2"/>
  <c r="R318" i="2"/>
  <c r="R317" i="2"/>
  <c r="R316" i="2"/>
  <c r="R315" i="2"/>
  <c r="R314" i="2"/>
  <c r="R313" i="2"/>
  <c r="R312" i="2"/>
  <c r="R311" i="2"/>
  <c r="R310" i="2"/>
  <c r="R309" i="2"/>
  <c r="R308" i="2"/>
  <c r="R307" i="2"/>
  <c r="R306" i="2"/>
  <c r="R305" i="2"/>
  <c r="R304" i="2"/>
  <c r="R303" i="2"/>
  <c r="R301" i="2"/>
  <c r="R300" i="2"/>
  <c r="R296" i="2"/>
  <c r="R295" i="2"/>
  <c r="R190" i="2"/>
  <c r="R191" i="2"/>
  <c r="R192" i="2"/>
  <c r="R193" i="2"/>
  <c r="R214" i="2"/>
  <c r="T214" i="2" s="1"/>
  <c r="T325" i="2" l="1"/>
  <c r="T329" i="2"/>
  <c r="T326" i="2"/>
  <c r="T328" i="2"/>
  <c r="T327" i="2"/>
  <c r="T330" i="2"/>
  <c r="T394" i="2"/>
  <c r="R83" i="2" l="1"/>
  <c r="T83" i="2" s="1"/>
  <c r="R82" i="2"/>
  <c r="T82" i="2" s="1"/>
  <c r="R81" i="2"/>
  <c r="T81" i="2" s="1"/>
  <c r="R80" i="2"/>
  <c r="T80" i="2" s="1"/>
  <c r="R79" i="2"/>
  <c r="T79" i="2" s="1"/>
  <c r="R78" i="2"/>
  <c r="T78" i="2" s="1"/>
  <c r="R77" i="2"/>
  <c r="T77" i="2" s="1"/>
  <c r="R76" i="2"/>
  <c r="T76" i="2" s="1"/>
  <c r="R75" i="2"/>
  <c r="T75" i="2" s="1"/>
  <c r="R212" i="2"/>
  <c r="T212" i="2" s="1"/>
  <c r="R186" i="2" l="1"/>
  <c r="R210" i="2"/>
  <c r="T210" i="2" s="1"/>
  <c r="R208" i="2"/>
  <c r="T208" i="2" s="1"/>
  <c r="R187" i="2"/>
  <c r="R209" i="2"/>
  <c r="T209" i="2" s="1"/>
  <c r="R199" i="2"/>
  <c r="T199" i="2" s="1"/>
  <c r="R207" i="2" l="1"/>
  <c r="T207" i="2" s="1"/>
  <c r="R215" i="2"/>
  <c r="T215" i="2" s="1"/>
  <c r="I186" i="2"/>
  <c r="T186" i="2" s="1"/>
  <c r="R53" i="2" l="1"/>
  <c r="T53" i="2" s="1"/>
  <c r="F5" i="9"/>
  <c r="R47" i="2"/>
  <c r="T47" i="2" s="1"/>
  <c r="R49" i="2"/>
  <c r="T49" i="2" s="1"/>
  <c r="R50" i="2"/>
  <c r="T50" i="2" s="1"/>
  <c r="R51" i="2"/>
  <c r="Q45" i="2"/>
  <c r="G1" i="9" l="1"/>
  <c r="E22" i="5"/>
  <c r="F16" i="5"/>
  <c r="F15" i="5"/>
  <c r="D239" i="4"/>
  <c r="E238" i="4"/>
  <c r="F238" i="4"/>
  <c r="G238" i="4"/>
  <c r="D238" i="4"/>
  <c r="R27" i="2"/>
  <c r="T27" i="2" s="1"/>
  <c r="R31" i="2"/>
  <c r="T31" i="2" s="1"/>
  <c r="R42" i="2"/>
  <c r="T42" i="2" s="1"/>
  <c r="R41" i="2"/>
  <c r="T41" i="2" s="1"/>
  <c r="R40" i="2"/>
  <c r="T40" i="2" s="1"/>
  <c r="R35" i="2"/>
  <c r="T35" i="2" s="1"/>
  <c r="R44" i="2"/>
  <c r="T44" i="2" s="1"/>
  <c r="R43" i="2"/>
  <c r="T43" i="2" s="1"/>
  <c r="R26" i="2"/>
  <c r="T26" i="2" s="1"/>
  <c r="R20" i="2"/>
  <c r="T20" i="2" s="1"/>
  <c r="R19" i="2"/>
  <c r="T19" i="2" s="1"/>
  <c r="O12" i="2"/>
  <c r="O11" i="2"/>
  <c r="R11" i="2" s="1"/>
  <c r="R15" i="2"/>
  <c r="T15" i="2" s="1"/>
  <c r="R18" i="2"/>
  <c r="T18" i="2" s="1"/>
  <c r="R25" i="2"/>
  <c r="T25" i="2" s="1"/>
  <c r="R17" i="2"/>
  <c r="T17" i="2" s="1"/>
  <c r="O14" i="2"/>
  <c r="O13" i="2"/>
  <c r="F17" i="5"/>
  <c r="F18" i="5"/>
  <c r="F19" i="5"/>
  <c r="F20" i="5"/>
  <c r="F21" i="5"/>
  <c r="F22" i="5"/>
  <c r="F23" i="5"/>
  <c r="F24" i="5"/>
  <c r="R54" i="2" l="1"/>
  <c r="F3" i="5"/>
  <c r="F4" i="5"/>
  <c r="F13" i="5"/>
  <c r="F12" i="5"/>
  <c r="F11" i="5"/>
  <c r="F10" i="5"/>
  <c r="F9" i="5"/>
  <c r="F8" i="5"/>
  <c r="F7" i="5"/>
  <c r="F6" i="5"/>
  <c r="F5" i="5"/>
  <c r="F27" i="5" l="1"/>
  <c r="I98" i="6"/>
  <c r="H98" i="6"/>
  <c r="G98" i="6"/>
  <c r="K98" i="6"/>
  <c r="L98" i="6"/>
  <c r="G99" i="6" s="1"/>
  <c r="F2" i="5"/>
  <c r="R10" i="2"/>
  <c r="F14" i="5" l="1"/>
  <c r="Q8" i="2" s="1"/>
  <c r="R8" i="2" s="1"/>
  <c r="T8" i="2" s="1"/>
  <c r="R483" i="2" l="1"/>
  <c r="R482" i="2"/>
  <c r="R481" i="2"/>
  <c r="R480" i="2"/>
  <c r="R479" i="2"/>
  <c r="T479" i="2" s="1"/>
  <c r="R478" i="2"/>
  <c r="R477" i="2"/>
  <c r="R476" i="2"/>
  <c r="R475" i="2"/>
  <c r="R474" i="2"/>
  <c r="R473" i="2"/>
  <c r="R472" i="2"/>
  <c r="R471" i="2"/>
  <c r="T471" i="2" s="1"/>
  <c r="R470" i="2"/>
  <c r="R469" i="2"/>
  <c r="R353" i="2"/>
  <c r="R213" i="2"/>
  <c r="R211" i="2"/>
  <c r="R206" i="2"/>
  <c r="R205" i="2"/>
  <c r="R204" i="2"/>
  <c r="R203" i="2"/>
  <c r="R202" i="2"/>
  <c r="R201" i="2"/>
  <c r="R200" i="2"/>
  <c r="R198" i="2"/>
  <c r="R197" i="2"/>
  <c r="R196" i="2"/>
  <c r="R195" i="2"/>
  <c r="R194" i="2"/>
  <c r="R189" i="2"/>
  <c r="R188" i="2"/>
  <c r="R52" i="2"/>
  <c r="R48" i="2"/>
  <c r="R46" i="2"/>
  <c r="R45" i="2"/>
  <c r="R39" i="2"/>
  <c r="R38" i="2"/>
  <c r="R37" i="2"/>
  <c r="R36" i="2"/>
  <c r="R34" i="2"/>
  <c r="R33" i="2"/>
  <c r="R32" i="2"/>
  <c r="R24" i="2"/>
  <c r="R23" i="2"/>
  <c r="R22" i="2"/>
  <c r="R14" i="2"/>
  <c r="R13" i="2"/>
  <c r="R12" i="2"/>
  <c r="R9" i="2"/>
  <c r="R7" i="2"/>
  <c r="R6" i="2"/>
  <c r="I498" i="2"/>
  <c r="T498" i="2" s="1"/>
  <c r="I501" i="2"/>
  <c r="T501" i="2" s="1"/>
  <c r="I500" i="2"/>
  <c r="T500" i="2" s="1"/>
  <c r="I499" i="2"/>
  <c r="T499" i="2" s="1"/>
  <c r="I492" i="2"/>
  <c r="T492" i="2" s="1"/>
  <c r="I491" i="2"/>
  <c r="T491" i="2" s="1"/>
  <c r="I490" i="2"/>
  <c r="T490" i="2" s="1"/>
  <c r="I489" i="2"/>
  <c r="T489" i="2" s="1"/>
  <c r="I488" i="2"/>
  <c r="T488" i="2" s="1"/>
  <c r="I486" i="2"/>
  <c r="T486" i="2" s="1"/>
  <c r="I483" i="2"/>
  <c r="I482" i="2"/>
  <c r="I481" i="2"/>
  <c r="I480" i="2"/>
  <c r="I479" i="2"/>
  <c r="I478" i="2"/>
  <c r="I477" i="2"/>
  <c r="I476" i="2"/>
  <c r="I475" i="2"/>
  <c r="I474" i="2"/>
  <c r="I473" i="2"/>
  <c r="I472" i="2"/>
  <c r="I471" i="2"/>
  <c r="I470" i="2"/>
  <c r="I469" i="2"/>
  <c r="I466" i="2"/>
  <c r="T466" i="2" s="1"/>
  <c r="I464" i="2"/>
  <c r="T464" i="2" s="1"/>
  <c r="I410" i="2"/>
  <c r="T410" i="2" s="1"/>
  <c r="I409" i="2"/>
  <c r="T409" i="2" s="1"/>
  <c r="I406" i="2"/>
  <c r="T406" i="2" s="1"/>
  <c r="I405" i="2"/>
  <c r="T405" i="2" s="1"/>
  <c r="I404" i="2"/>
  <c r="T404" i="2" s="1"/>
  <c r="I403" i="2"/>
  <c r="T403" i="2" s="1"/>
  <c r="I399" i="2"/>
  <c r="T399" i="2" s="1"/>
  <c r="I398" i="2"/>
  <c r="T398" i="2" s="1"/>
  <c r="I397" i="2"/>
  <c r="T397" i="2" s="1"/>
  <c r="I392" i="2"/>
  <c r="T392" i="2" s="1"/>
  <c r="I391" i="2"/>
  <c r="T391" i="2" s="1"/>
  <c r="I390" i="2"/>
  <c r="T390" i="2" s="1"/>
  <c r="I387" i="2"/>
  <c r="T387" i="2" s="1"/>
  <c r="I383" i="2"/>
  <c r="T383" i="2" s="1"/>
  <c r="I380" i="2"/>
  <c r="T380" i="2" s="1"/>
  <c r="I377" i="2"/>
  <c r="T377" i="2" s="1"/>
  <c r="I375" i="2"/>
  <c r="T375" i="2" s="1"/>
  <c r="I374" i="2"/>
  <c r="T374" i="2" s="1"/>
  <c r="I373" i="2"/>
  <c r="T373" i="2" s="1"/>
  <c r="I372" i="2"/>
  <c r="T372" i="2" s="1"/>
  <c r="I371" i="2"/>
  <c r="T371" i="2" s="1"/>
  <c r="I370" i="2"/>
  <c r="T370" i="2" s="1"/>
  <c r="I369" i="2"/>
  <c r="T369" i="2" s="1"/>
  <c r="I368" i="2"/>
  <c r="T368" i="2" s="1"/>
  <c r="I367" i="2"/>
  <c r="T367" i="2" s="1"/>
  <c r="I365" i="2"/>
  <c r="T365" i="2" s="1"/>
  <c r="I364" i="2"/>
  <c r="T364" i="2" s="1"/>
  <c r="I363" i="2"/>
  <c r="T363" i="2" s="1"/>
  <c r="I362" i="2"/>
  <c r="T362" i="2" s="1"/>
  <c r="I355" i="2"/>
  <c r="T355" i="2" s="1"/>
  <c r="I354" i="2"/>
  <c r="T354" i="2" s="1"/>
  <c r="I353" i="2"/>
  <c r="I324" i="2"/>
  <c r="T324" i="2" s="1"/>
  <c r="I323" i="2"/>
  <c r="T323" i="2" s="1"/>
  <c r="I322" i="2"/>
  <c r="T322" i="2" s="1"/>
  <c r="I321" i="2"/>
  <c r="T321" i="2" s="1"/>
  <c r="I320" i="2"/>
  <c r="T320" i="2" s="1"/>
  <c r="I319" i="2"/>
  <c r="T319" i="2" s="1"/>
  <c r="I318" i="2"/>
  <c r="T318" i="2" s="1"/>
  <c r="I317" i="2"/>
  <c r="T317" i="2" s="1"/>
  <c r="I316" i="2"/>
  <c r="T316" i="2" s="1"/>
  <c r="I315" i="2"/>
  <c r="T315" i="2" s="1"/>
  <c r="I314" i="2"/>
  <c r="T314" i="2" s="1"/>
  <c r="I313" i="2"/>
  <c r="T313" i="2" s="1"/>
  <c r="I312" i="2"/>
  <c r="T312" i="2" s="1"/>
  <c r="I311" i="2"/>
  <c r="T311" i="2" s="1"/>
  <c r="I310" i="2"/>
  <c r="T310" i="2" s="1"/>
  <c r="I309" i="2"/>
  <c r="T309" i="2" s="1"/>
  <c r="I308" i="2"/>
  <c r="T308" i="2" s="1"/>
  <c r="I307" i="2"/>
  <c r="T307" i="2" s="1"/>
  <c r="I306" i="2"/>
  <c r="T306" i="2" s="1"/>
  <c r="I305" i="2"/>
  <c r="T305" i="2" s="1"/>
  <c r="I304" i="2"/>
  <c r="T304" i="2" s="1"/>
  <c r="I303" i="2"/>
  <c r="T303" i="2" s="1"/>
  <c r="I302" i="2"/>
  <c r="T302" i="2" s="1"/>
  <c r="I301" i="2"/>
  <c r="T301" i="2" s="1"/>
  <c r="I300" i="2"/>
  <c r="T300" i="2" s="1"/>
  <c r="I299" i="2"/>
  <c r="T299" i="2" s="1"/>
  <c r="I298" i="2"/>
  <c r="T298" i="2" s="1"/>
  <c r="I297" i="2"/>
  <c r="T297" i="2" s="1"/>
  <c r="I296" i="2"/>
  <c r="T296" i="2" s="1"/>
  <c r="I295" i="2"/>
  <c r="T295" i="2" s="1"/>
  <c r="I275" i="2"/>
  <c r="T275" i="2" s="1"/>
  <c r="I267" i="2"/>
  <c r="T267" i="2" s="1"/>
  <c r="I266" i="2"/>
  <c r="T266" i="2" s="1"/>
  <c r="I265" i="2"/>
  <c r="T265" i="2" s="1"/>
  <c r="I264" i="2"/>
  <c r="T264" i="2" s="1"/>
  <c r="I263" i="2"/>
  <c r="T263" i="2" s="1"/>
  <c r="I262" i="2"/>
  <c r="T262" i="2" s="1"/>
  <c r="I261" i="2"/>
  <c r="T261" i="2" s="1"/>
  <c r="I260" i="2"/>
  <c r="T260" i="2" s="1"/>
  <c r="I259" i="2"/>
  <c r="T259" i="2" s="1"/>
  <c r="I258" i="2"/>
  <c r="T258" i="2" s="1"/>
  <c r="I257" i="2"/>
  <c r="T257" i="2" s="1"/>
  <c r="I255" i="2"/>
  <c r="T255" i="2" s="1"/>
  <c r="I254" i="2"/>
  <c r="T254" i="2" s="1"/>
  <c r="I251" i="2"/>
  <c r="T251" i="2" s="1"/>
  <c r="I250" i="2"/>
  <c r="T250" i="2" s="1"/>
  <c r="I249" i="2"/>
  <c r="T249" i="2" s="1"/>
  <c r="I247" i="2"/>
  <c r="T247" i="2" s="1"/>
  <c r="I245" i="2"/>
  <c r="T245" i="2" s="1"/>
  <c r="I237" i="2"/>
  <c r="T237" i="2" s="1"/>
  <c r="I236" i="2"/>
  <c r="T236" i="2" s="1"/>
  <c r="I223" i="2"/>
  <c r="T223" i="2" s="1"/>
  <c r="I219" i="2"/>
  <c r="T219" i="2" s="1"/>
  <c r="I218" i="2"/>
  <c r="T218" i="2" s="1"/>
  <c r="I216" i="2"/>
  <c r="T216" i="2" s="1"/>
  <c r="I213" i="2"/>
  <c r="I211" i="2"/>
  <c r="I206" i="2"/>
  <c r="I205" i="2"/>
  <c r="I204" i="2"/>
  <c r="I203" i="2"/>
  <c r="I202" i="2"/>
  <c r="I201" i="2"/>
  <c r="I200" i="2"/>
  <c r="I198" i="2"/>
  <c r="I197" i="2"/>
  <c r="I196" i="2"/>
  <c r="I195" i="2"/>
  <c r="I194" i="2"/>
  <c r="I193" i="2"/>
  <c r="T193" i="2" s="1"/>
  <c r="I192" i="2"/>
  <c r="T192" i="2" s="1"/>
  <c r="I191" i="2"/>
  <c r="T191" i="2" s="1"/>
  <c r="I190" i="2"/>
  <c r="T190" i="2" s="1"/>
  <c r="I189" i="2"/>
  <c r="I188" i="2"/>
  <c r="I187" i="2"/>
  <c r="T187" i="2" s="1"/>
  <c r="I185" i="2"/>
  <c r="T185" i="2" s="1"/>
  <c r="I184" i="2"/>
  <c r="T184" i="2" s="1"/>
  <c r="I183" i="2"/>
  <c r="T183" i="2" s="1"/>
  <c r="I182" i="2"/>
  <c r="T182" i="2" s="1"/>
  <c r="I181" i="2"/>
  <c r="T181" i="2" s="1"/>
  <c r="I180" i="2"/>
  <c r="T180" i="2" s="1"/>
  <c r="I179" i="2"/>
  <c r="T179" i="2" s="1"/>
  <c r="I178" i="2"/>
  <c r="T178" i="2" s="1"/>
  <c r="I177" i="2"/>
  <c r="T177" i="2" s="1"/>
  <c r="I153" i="2"/>
  <c r="T153" i="2" s="1"/>
  <c r="I152" i="2"/>
  <c r="T152" i="2" s="1"/>
  <c r="I151" i="2"/>
  <c r="T151" i="2" s="1"/>
  <c r="I150" i="2"/>
  <c r="T150" i="2" s="1"/>
  <c r="I149" i="2"/>
  <c r="T149" i="2" s="1"/>
  <c r="I148" i="2"/>
  <c r="T148" i="2" s="1"/>
  <c r="I147" i="2"/>
  <c r="T147" i="2" s="1"/>
  <c r="I146" i="2"/>
  <c r="T146" i="2" s="1"/>
  <c r="I145" i="2"/>
  <c r="T145" i="2" s="1"/>
  <c r="I144" i="2"/>
  <c r="T144" i="2" s="1"/>
  <c r="I143" i="2"/>
  <c r="T143" i="2" s="1"/>
  <c r="I135" i="2"/>
  <c r="T135" i="2" s="1"/>
  <c r="I133" i="2"/>
  <c r="T133" i="2" s="1"/>
  <c r="I128" i="2"/>
  <c r="T128" i="2" s="1"/>
  <c r="I126" i="2"/>
  <c r="T126" i="2" s="1"/>
  <c r="I125" i="2"/>
  <c r="T125" i="2" s="1"/>
  <c r="I124" i="2"/>
  <c r="T124" i="2" s="1"/>
  <c r="I123" i="2"/>
  <c r="T123" i="2" s="1"/>
  <c r="I119" i="2"/>
  <c r="T119" i="2" s="1"/>
  <c r="I108" i="2"/>
  <c r="T108" i="2" s="1"/>
  <c r="I107" i="2"/>
  <c r="T107" i="2" s="1"/>
  <c r="I106" i="2"/>
  <c r="T106" i="2" s="1"/>
  <c r="I105" i="2"/>
  <c r="T105" i="2" s="1"/>
  <c r="I104" i="2"/>
  <c r="T104" i="2" s="1"/>
  <c r="I103" i="2"/>
  <c r="T103" i="2" s="1"/>
  <c r="I102" i="2"/>
  <c r="T102" i="2" s="1"/>
  <c r="I101" i="2"/>
  <c r="T101" i="2" s="1"/>
  <c r="I100" i="2"/>
  <c r="T100" i="2" s="1"/>
  <c r="I99" i="2"/>
  <c r="T99" i="2" s="1"/>
  <c r="I98" i="2"/>
  <c r="T98" i="2" s="1"/>
  <c r="I97" i="2"/>
  <c r="T97" i="2" s="1"/>
  <c r="I96" i="2"/>
  <c r="T96" i="2" s="1"/>
  <c r="I95" i="2"/>
  <c r="T95" i="2" s="1"/>
  <c r="I94" i="2"/>
  <c r="T94" i="2" s="1"/>
  <c r="I93" i="2"/>
  <c r="T93" i="2" s="1"/>
  <c r="I92" i="2"/>
  <c r="T92" i="2" s="1"/>
  <c r="I91" i="2"/>
  <c r="T91" i="2" s="1"/>
  <c r="I90" i="2"/>
  <c r="T90" i="2" s="1"/>
  <c r="I89" i="2"/>
  <c r="T89" i="2" s="1"/>
  <c r="I88" i="2"/>
  <c r="T88" i="2" s="1"/>
  <c r="I87" i="2"/>
  <c r="T87" i="2" s="1"/>
  <c r="I85" i="2"/>
  <c r="T85" i="2" s="1"/>
  <c r="I84" i="2"/>
  <c r="T84" i="2" s="1"/>
  <c r="I60" i="2"/>
  <c r="T60" i="2" s="1"/>
  <c r="I59" i="2"/>
  <c r="T59" i="2" s="1"/>
  <c r="I58" i="2"/>
  <c r="T58" i="2" s="1"/>
  <c r="I57" i="2"/>
  <c r="T57" i="2" s="1"/>
  <c r="I56" i="2"/>
  <c r="T56" i="2" s="1"/>
  <c r="I55" i="2"/>
  <c r="T55" i="2" s="1"/>
  <c r="I54" i="2"/>
  <c r="T54" i="2" s="1"/>
  <c r="I52" i="2"/>
  <c r="I51" i="2"/>
  <c r="T51" i="2" s="1"/>
  <c r="I48" i="2"/>
  <c r="I46" i="2"/>
  <c r="I45" i="2"/>
  <c r="I39" i="2"/>
  <c r="I38" i="2"/>
  <c r="I37" i="2"/>
  <c r="I36" i="2"/>
  <c r="I34" i="2"/>
  <c r="I33" i="2"/>
  <c r="I32" i="2"/>
  <c r="I24" i="2"/>
  <c r="I23" i="2"/>
  <c r="I22" i="2"/>
  <c r="I21" i="2"/>
  <c r="T21" i="2" s="1"/>
  <c r="I14" i="2"/>
  <c r="I13" i="2"/>
  <c r="I12" i="2"/>
  <c r="I11" i="2"/>
  <c r="T11" i="2" s="1"/>
  <c r="I10" i="2"/>
  <c r="T10" i="2" s="1"/>
  <c r="I9" i="2"/>
  <c r="I7" i="2"/>
  <c r="I6" i="2"/>
  <c r="R502" i="2" l="1"/>
  <c r="T196" i="2"/>
  <c r="T472" i="2"/>
  <c r="T480" i="2"/>
  <c r="T469" i="2"/>
  <c r="T470" i="2"/>
  <c r="T195" i="2"/>
  <c r="T473" i="2"/>
  <c r="T481" i="2"/>
  <c r="T478" i="2"/>
  <c r="T204" i="2"/>
  <c r="T476" i="2"/>
  <c r="T477" i="2"/>
  <c r="T474" i="2"/>
  <c r="T482" i="2"/>
  <c r="T475" i="2"/>
  <c r="T483" i="2"/>
  <c r="T205" i="2"/>
  <c r="T194" i="2"/>
  <c r="T203" i="2"/>
  <c r="T189" i="2"/>
  <c r="T202" i="2"/>
  <c r="T13" i="2"/>
  <c r="T188" i="2"/>
  <c r="T14" i="2"/>
  <c r="T36" i="2"/>
  <c r="T201" i="2"/>
  <c r="T353" i="2"/>
  <c r="T37" i="2"/>
  <c r="T6" i="2"/>
  <c r="T7" i="2"/>
  <c r="T32" i="2"/>
  <c r="T46" i="2"/>
  <c r="T197" i="2"/>
  <c r="T206" i="2"/>
  <c r="T22" i="2"/>
  <c r="T23" i="2"/>
  <c r="T24" i="2"/>
  <c r="T9" i="2"/>
  <c r="T33" i="2"/>
  <c r="T48" i="2"/>
  <c r="T198" i="2"/>
  <c r="T211" i="2"/>
  <c r="T38" i="2"/>
  <c r="T39" i="2"/>
  <c r="T45" i="2"/>
  <c r="T12" i="2"/>
  <c r="T34" i="2"/>
  <c r="T52" i="2"/>
  <c r="T200" i="2"/>
  <c r="T213" i="2"/>
  <c r="I502" i="2"/>
  <c r="K502" i="2" s="1"/>
  <c r="T502" i="2" l="1"/>
  <c r="R503" i="2"/>
  <c r="I503" i="2"/>
  <c r="I505" i="2" s="1"/>
  <c r="T503" i="2" l="1"/>
  <c r="R505" i="2"/>
  <c r="T505" i="2" s="1"/>
  <c r="R506" i="2" l="1"/>
  <c r="T506" i="2" l="1"/>
</calcChain>
</file>

<file path=xl/sharedStrings.xml><?xml version="1.0" encoding="utf-8"?>
<sst xmlns="http://schemas.openxmlformats.org/spreadsheetml/2006/main" count="5148" uniqueCount="1942">
  <si>
    <t>报价公司：</t>
  </si>
  <si>
    <t>康辉集团北京国际会议展览有限公司</t>
  </si>
  <si>
    <t xml:space="preserve"> 甲方名称： </t>
  </si>
  <si>
    <t>报价人（姓名/联系方式）：</t>
  </si>
  <si>
    <t xml:space="preserve"> 活动名称： </t>
  </si>
  <si>
    <t xml:space="preserve"> 活动时间： </t>
  </si>
  <si>
    <t xml:space="preserve"> 有效期： </t>
  </si>
  <si>
    <t xml:space="preserve"> 7天 </t>
  </si>
  <si>
    <t xml:space="preserve">项目 </t>
  </si>
  <si>
    <t>项目明细</t>
  </si>
  <si>
    <t xml:space="preserve"> 项目内容</t>
  </si>
  <si>
    <t xml:space="preserve"> 数量 </t>
  </si>
  <si>
    <t xml:space="preserve">单位 </t>
  </si>
  <si>
    <t xml:space="preserve"> 单位 </t>
  </si>
  <si>
    <t>单价</t>
  </si>
  <si>
    <t>小计</t>
  </si>
  <si>
    <t>备注</t>
  </si>
  <si>
    <t>交通</t>
  </si>
  <si>
    <t>大交通</t>
  </si>
  <si>
    <t>北京航班 预估</t>
  </si>
  <si>
    <t>人</t>
  </si>
  <si>
    <t>次</t>
  </si>
  <si>
    <t>上海航班 预估</t>
  </si>
  <si>
    <t>深圳高铁 预估</t>
  </si>
  <si>
    <t>接送机</t>
  </si>
  <si>
    <t>接送机、VIP、备车预估</t>
  </si>
  <si>
    <t>项</t>
  </si>
  <si>
    <t>酒店费用</t>
  </si>
  <si>
    <t>房间费用</t>
  </si>
  <si>
    <t xml:space="preserve"> 住宿费用-基础豪华大/双床房（含单/双早)</t>
  </si>
  <si>
    <t>晚</t>
  </si>
  <si>
    <t>间</t>
  </si>
  <si>
    <t>优惠</t>
  </si>
  <si>
    <t xml:space="preserve"> 住宿费用-海景+水苑区域豪华大/双床房（含单/双早)</t>
  </si>
  <si>
    <t xml:space="preserve"> 住宿费用-基础豪华套房（含单/双早)</t>
  </si>
  <si>
    <t xml:space="preserve"> 住宿费用-豪华套房（含单/双早)</t>
  </si>
  <si>
    <t>餐饮费用</t>
  </si>
  <si>
    <t>Day1 自助晚餐</t>
  </si>
  <si>
    <t>Day2 自助午餐</t>
  </si>
  <si>
    <t>Day2 自助晚餐</t>
  </si>
  <si>
    <t>Day3 自助午餐</t>
  </si>
  <si>
    <t>场地费</t>
  </si>
  <si>
    <t>All in 海悦厅 搭建</t>
  </si>
  <si>
    <t>天</t>
  </si>
  <si>
    <t>All in 海悦厅 活动 6-8日</t>
  </si>
  <si>
    <t>时光音乐会 水苑草坪 搭建</t>
  </si>
  <si>
    <t>时光音乐会 水苑草坪 活动 6-8日</t>
  </si>
  <si>
    <t>海马体拍照场地</t>
  </si>
  <si>
    <t>搭建1天+2晚 彩排晚宴1天+撤场1晚</t>
  </si>
  <si>
    <t>场租单价是11元/㎡/天（8:00-18:00），即63470元/天（8:00-18:00）（搭建和正式活动同价）
搭建期间18:00之后如果要加班，加班费是800元/小时/厅（18:00-24:00）、1200元/小时/厅（24:00-次日08:00）；
正式活动18:00-22:00如仍需使用，晚间场地按照4小时/半天结算，即31735元/半天/4小时</t>
  </si>
  <si>
    <t>场地杂费</t>
  </si>
  <si>
    <t>空调费2w、电费4w 预估 按实际结算</t>
  </si>
  <si>
    <t>空调费3元/㎡/天（8小时），按全厅面积计费，即17310元/天（8小时）。</t>
  </si>
  <si>
    <t>报批及安保</t>
  </si>
  <si>
    <t>清洁费（彩炮）</t>
  </si>
  <si>
    <t>如无特殊环节设置则不产生</t>
  </si>
  <si>
    <t>外烩晚宴餐费</t>
  </si>
  <si>
    <t>酒水</t>
  </si>
  <si>
    <t>外采 预估</t>
  </si>
  <si>
    <t>人均83</t>
  </si>
  <si>
    <t>公共区域布置</t>
  </si>
  <si>
    <t>氛围搭建</t>
  </si>
  <si>
    <t>酒店大门入口双面木质背板
4*3m</t>
  </si>
  <si>
    <t>平米</t>
  </si>
  <si>
    <t>酒店大门-大堂灯杆 道旗</t>
  </si>
  <si>
    <t>组</t>
  </si>
  <si>
    <t>酒店大堂立体字
6m*1m</t>
  </si>
  <si>
    <t>酒店大堂门口道旗
200*80cm</t>
  </si>
  <si>
    <t>室内木质签到处双面木质背板
6*4m</t>
  </si>
  <si>
    <t>其他区域预留-指示系统等
3*2m</t>
  </si>
  <si>
    <t>分会场</t>
  </si>
  <si>
    <t>果壳会</t>
  </si>
  <si>
    <t>果壳会av</t>
  </si>
  <si>
    <t>all in for love区</t>
  </si>
  <si>
    <t>All in-每日小吃</t>
  </si>
  <si>
    <t>份</t>
  </si>
  <si>
    <t>all-in区域-门头中间门头木作贴车贴+铁板</t>
  </si>
  <si>
    <t>门头发光跑马灯</t>
  </si>
  <si>
    <t>门头发光字</t>
  </si>
  <si>
    <t>门头左侧铁艺+木作贴车贴+跑马灯</t>
  </si>
  <si>
    <t>门头右侧铁艺+木作贴车贴+跑马灯</t>
  </si>
  <si>
    <t>小拱门木作贴车贴+铁板+跑马灯</t>
  </si>
  <si>
    <t>小拱门吊牌pvc</t>
  </si>
  <si>
    <t>小拱门礼盒，KT板加丝带</t>
  </si>
  <si>
    <t>扑克美陈左侧底座木作贴车贴+圆管喷漆</t>
  </si>
  <si>
    <t>扑克美陈木作贴车贴</t>
  </si>
  <si>
    <t>扑克美陈右侧铁管喷漆+礼盒</t>
  </si>
  <si>
    <t>扑克美陈气球装饰</t>
  </si>
  <si>
    <t>恭喜发财木作底座+铁管+霓虹灯</t>
  </si>
  <si>
    <t>恭喜发财右侧木作贴车贴+pvc+跑马灯</t>
  </si>
  <si>
    <t>家具租赁：懒人沙发 茶几 座椅，按实际数量结算</t>
  </si>
  <si>
    <t>绿植租赁</t>
  </si>
  <si>
    <t>绿植立体字</t>
  </si>
  <si>
    <t>博饼区域中间装饰</t>
  </si>
  <si>
    <t>接待区木质背板裱写真
9m*2.4m</t>
  </si>
  <si>
    <t>麻将隔断木质背板裱写真
10m*2.4m</t>
  </si>
  <si>
    <t>赛车区背板裱写真
8.5m*2.4m</t>
  </si>
  <si>
    <t>水吧区域指示架</t>
  </si>
  <si>
    <t>游戏说明指示画架</t>
  </si>
  <si>
    <t>美工</t>
  </si>
  <si>
    <t>搭建进撤场人工（含外场deco）</t>
  </si>
  <si>
    <t>班</t>
  </si>
  <si>
    <t>个</t>
  </si>
  <si>
    <t xml:space="preserve">数字调音台 </t>
  </si>
  <si>
    <t>音响师</t>
  </si>
  <si>
    <t>搭建运输</t>
  </si>
  <si>
    <t>车</t>
  </si>
  <si>
    <t>游戏道具</t>
  </si>
  <si>
    <t>麻将桌</t>
  </si>
  <si>
    <t>德州桌</t>
  </si>
  <si>
    <t>PS5（含电视）</t>
  </si>
  <si>
    <t>台球</t>
  </si>
  <si>
    <t>游戏项目运输（含搬运人工）</t>
  </si>
  <si>
    <t>游戏机支持人员</t>
  </si>
  <si>
    <t>8h</t>
  </si>
  <si>
    <t>游戏道具采购 如扑克牌 博饼碗等 宇航员装饰</t>
  </si>
  <si>
    <t>博饼奖品采购</t>
  </si>
  <si>
    <t>均价预估</t>
  </si>
  <si>
    <t>旱地冰壶（含设备及教练）</t>
  </si>
  <si>
    <t>场</t>
  </si>
  <si>
    <t>每场2-3教练 4h以内</t>
  </si>
  <si>
    <t>桌游采购（员工可选择带走）</t>
  </si>
  <si>
    <t>时光音乐会</t>
  </si>
  <si>
    <t>时光音乐会-每日小吃</t>
  </si>
  <si>
    <t>门头</t>
  </si>
  <si>
    <t>U型台 木质+车贴</t>
  </si>
  <si>
    <t>圆形地台、凸起工艺、银色地胶贴</t>
  </si>
  <si>
    <t>平</t>
  </si>
  <si>
    <t>圆形地台、侧面整圈镶嵌灯箱、金色金属包边、舞台平面图案地胶贴覆膜</t>
  </si>
  <si>
    <t>舞台后侧弧形围挡</t>
  </si>
  <si>
    <t>舞台两侧弧形围挡</t>
  </si>
  <si>
    <t>舞台墙面两侧装饰物立体字（假花龙珠灯等）</t>
  </si>
  <si>
    <t>舞台背板 异型</t>
  </si>
  <si>
    <t>电柜</t>
  </si>
  <si>
    <t>台</t>
  </si>
  <si>
    <t>光束灯</t>
  </si>
  <si>
    <t>切割灯</t>
  </si>
  <si>
    <t>LED帕灯</t>
  </si>
  <si>
    <t>图案LOGO灯</t>
  </si>
  <si>
    <t>LOGO片制作</t>
  </si>
  <si>
    <t>片</t>
  </si>
  <si>
    <t>观众灯</t>
  </si>
  <si>
    <t>追光灯</t>
  </si>
  <si>
    <t>数字灯光控台</t>
  </si>
  <si>
    <t>大功率雾机</t>
  </si>
  <si>
    <t>线阵列全频音箱</t>
  </si>
  <si>
    <t>只</t>
  </si>
  <si>
    <t>线阵列超低音箱</t>
  </si>
  <si>
    <t>舞台前区补声音箱</t>
  </si>
  <si>
    <t>舞台返送音箱</t>
  </si>
  <si>
    <t>无线话筒接收机</t>
  </si>
  <si>
    <t>无线手持话筒</t>
  </si>
  <si>
    <t>天线放大器</t>
  </si>
  <si>
    <t>套</t>
  </si>
  <si>
    <t>乐器用DI盒</t>
  </si>
  <si>
    <t>块</t>
  </si>
  <si>
    <t>调音台</t>
  </si>
  <si>
    <t>功率放大器</t>
  </si>
  <si>
    <t>雷亚架</t>
  </si>
  <si>
    <t>根</t>
  </si>
  <si>
    <t>灯光师</t>
  </si>
  <si>
    <t>餐饮区-装饰餐车</t>
  </si>
  <si>
    <t>拍照机租赁</t>
  </si>
  <si>
    <t>无人机足球</t>
  </si>
  <si>
    <t>互动游戏区（华容道、游戏道具）</t>
  </si>
  <si>
    <t>手作区-装饰小车</t>
  </si>
  <si>
    <t>手作区-体验项目道具采购 预估均价</t>
  </si>
  <si>
    <t>搭建进撤场人工</t>
  </si>
  <si>
    <t>主持人</t>
  </si>
  <si>
    <t>乐队</t>
  </si>
  <si>
    <t>晚宴</t>
  </si>
  <si>
    <t>红毯logo背板</t>
  </si>
  <si>
    <t>mingle活动预留</t>
  </si>
  <si>
    <t>时间地贴-透明亚克力喷绘</t>
  </si>
  <si>
    <t>时空胶囊立体字</t>
  </si>
  <si>
    <t>司龄背板部分</t>
  </si>
  <si>
    <t>司龄背板异型结构部分</t>
  </si>
  <si>
    <t>舞台基础（含地面保护）</t>
  </si>
  <si>
    <t>舞台</t>
  </si>
  <si>
    <t>发光台阶</t>
  </si>
  <si>
    <t>二层异型舞台</t>
  </si>
  <si>
    <t>发光灯条</t>
  </si>
  <si>
    <t>地毯</t>
  </si>
  <si>
    <t>高清P3屏 42m*9m</t>
  </si>
  <si>
    <t>平方</t>
  </si>
  <si>
    <t>高清P3屏 18m*2m(吊装)</t>
  </si>
  <si>
    <t>高清P3屏地砖 21m*0.5m</t>
  </si>
  <si>
    <t>高清P3屏吊装弧形屏27m*1m</t>
  </si>
  <si>
    <t>高清P3屏侧屏 8m*6m*2块</t>
  </si>
  <si>
    <t>C5Rro+D32</t>
  </si>
  <si>
    <t>S3服务器</t>
  </si>
  <si>
    <t>讲台提词器+光纤+排插</t>
  </si>
  <si>
    <t>CUE翻页器</t>
  </si>
  <si>
    <t>60寸电视提词器</t>
  </si>
  <si>
    <t>苹果笔记本</t>
  </si>
  <si>
    <t>PC本</t>
  </si>
  <si>
    <t>K16处理器</t>
  </si>
  <si>
    <t>光纤</t>
  </si>
  <si>
    <t>切割灯 JOLLY A-9</t>
  </si>
  <si>
    <t>盏</t>
  </si>
  <si>
    <t>光束灯 JOLLY 380W</t>
  </si>
  <si>
    <t>摇头染色灯 JOLLYQ-4</t>
  </si>
  <si>
    <t>双面方块灯 JOLLY</t>
  </si>
  <si>
    <t xml:space="preserve">LED频闪灯 </t>
  </si>
  <si>
    <t>薄雾机</t>
  </si>
  <si>
    <t>MA</t>
  </si>
  <si>
    <t>LAX 双12三分频线阵</t>
  </si>
  <si>
    <t>LAX 双18超低</t>
  </si>
  <si>
    <t>LAX SM12监听</t>
  </si>
  <si>
    <t>ZS 110补声+中置</t>
  </si>
  <si>
    <t>M32</t>
  </si>
  <si>
    <t>M32接口箱</t>
  </si>
  <si>
    <t>无线话筒</t>
  </si>
  <si>
    <t>点</t>
  </si>
  <si>
    <t>TRUSS架</t>
  </si>
  <si>
    <t>米</t>
  </si>
  <si>
    <t>部</t>
  </si>
  <si>
    <t>人工搭建及撤场</t>
  </si>
  <si>
    <t>视频师</t>
  </si>
  <si>
    <t>晚宴荧光棒（含4000平米总控器及技术人员）</t>
  </si>
  <si>
    <t>晚宴花艺</t>
  </si>
  <si>
    <t>含花材、花瓶、花艺师</t>
  </si>
  <si>
    <t>提前拍摄费用</t>
  </si>
  <si>
    <t>北京2天 上海2天 （每地每天2人）</t>
  </si>
  <si>
    <t>拍照设备搭建（背板、补光灯）</t>
  </si>
  <si>
    <t>地</t>
  </si>
  <si>
    <t>开场视频</t>
  </si>
  <si>
    <t>串场视频</t>
  </si>
  <si>
    <t>颁奖视频</t>
  </si>
  <si>
    <t>HR视频剪辑</t>
  </si>
  <si>
    <t>员工节目VJ制作</t>
  </si>
  <si>
    <t>晚宴演出</t>
  </si>
  <si>
    <t>开场演出</t>
  </si>
  <si>
    <t>开场节目-乐队</t>
  </si>
  <si>
    <t>合唱团</t>
  </si>
  <si>
    <t>员工节目录制、彩排、指导等 预估</t>
  </si>
  <si>
    <t>晚宴导演</t>
  </si>
  <si>
    <t>彩排+晚宴</t>
  </si>
  <si>
    <t>抽奖系统</t>
  </si>
  <si>
    <t>晚宴主持人</t>
  </si>
  <si>
    <t>化妆师</t>
  </si>
  <si>
    <t>主持人、演员</t>
  </si>
  <si>
    <t>晚宴礼仪</t>
  </si>
  <si>
    <t>团建项目</t>
  </si>
  <si>
    <t>小城春秋</t>
  </si>
  <si>
    <t>小城春秋 单场150人</t>
  </si>
  <si>
    <t>水上冲关</t>
  </si>
  <si>
    <t>冲关项目3天费用</t>
  </si>
  <si>
    <t>6个关卡*2条赛道</t>
  </si>
  <si>
    <t>泳池-冲关项目换水费用</t>
  </si>
  <si>
    <t>酒店收取</t>
  </si>
  <si>
    <t>帆船</t>
  </si>
  <si>
    <t>船帆定制 1船</t>
  </si>
  <si>
    <t>其他装饰</t>
  </si>
  <si>
    <t>抽奖奖品</t>
  </si>
  <si>
    <t>预估 按实际结算</t>
  </si>
  <si>
    <t>物料费用</t>
  </si>
  <si>
    <t>欢迎物料包</t>
  </si>
  <si>
    <t>服装定制</t>
  </si>
  <si>
    <t>定制物料</t>
  </si>
  <si>
    <t>定制乐高小人</t>
  </si>
  <si>
    <t>乐高搭建签到项目</t>
  </si>
  <si>
    <t>包含运输 不包含二次安装</t>
  </si>
  <si>
    <t>定制pin9 个+盒子</t>
  </si>
  <si>
    <t>终极奖品</t>
  </si>
  <si>
    <t>晚宴发光桌牌</t>
  </si>
  <si>
    <t>桌</t>
  </si>
  <si>
    <t>奖杯</t>
  </si>
  <si>
    <t>备品</t>
  </si>
  <si>
    <t>防晒用品、药品、零食</t>
  </si>
  <si>
    <t>运输费用</t>
  </si>
  <si>
    <t>快递费用</t>
  </si>
  <si>
    <t>其他项目</t>
  </si>
  <si>
    <t>外出项目</t>
  </si>
  <si>
    <t>红K预估</t>
  </si>
  <si>
    <t>娱乐项目</t>
  </si>
  <si>
    <t>室外网球场-需自带拍</t>
  </si>
  <si>
    <t>300/小时/2人，不足1小时按1小时收费；按实际结算</t>
  </si>
  <si>
    <t>保险费用</t>
  </si>
  <si>
    <t>医护人员</t>
  </si>
  <si>
    <t>驻场</t>
  </si>
  <si>
    <t>摄影摄像</t>
  </si>
  <si>
    <t>摄影师-含云摄影</t>
  </si>
  <si>
    <t>摄像师</t>
  </si>
  <si>
    <t>无人机摄影</t>
  </si>
  <si>
    <t>晚宴固定机位摄像师</t>
  </si>
  <si>
    <t>晚宴摇臂</t>
  </si>
  <si>
    <t>室内无人机摄影</t>
  </si>
  <si>
    <t>导播设备及人员</t>
  </si>
  <si>
    <t>晚宴快剪</t>
  </si>
  <si>
    <t>总结视频</t>
  </si>
  <si>
    <t>海马体拍照</t>
  </si>
  <si>
    <t>2天 每天约40-60人</t>
  </si>
  <si>
    <t>每日低消15000+1000出场费；每日可支持最多70人拍摄，超出部分拍摄费用239/人</t>
  </si>
  <si>
    <t>设计费用</t>
  </si>
  <si>
    <t>3D设计</t>
  </si>
  <si>
    <t>平面设计</t>
  </si>
  <si>
    <t>赠送</t>
  </si>
  <si>
    <t>活动H5</t>
  </si>
  <si>
    <t>较往年增加积分规则内容及工作人员积分兑换端</t>
  </si>
  <si>
    <t>游戏区工作人员</t>
  </si>
  <si>
    <t>前期物料准备 D0培训 D1-D3工作 9h/天
 含餐费 平均每天35人</t>
  </si>
  <si>
    <t>踩点费用</t>
  </si>
  <si>
    <t>工作人员差旅</t>
  </si>
  <si>
    <t>10现场工作人员+导演（按实际结算）</t>
  </si>
  <si>
    <t>工作人员</t>
  </si>
  <si>
    <t>项目总监</t>
  </si>
  <si>
    <t>项目经理 预留-含餐费 住宿费用未计入</t>
  </si>
  <si>
    <t>公司发车（2地2天）</t>
  </si>
  <si>
    <t>领队费用</t>
  </si>
  <si>
    <t>含餐费 住宿费用未计入</t>
  </si>
  <si>
    <t>领队差旅</t>
  </si>
  <si>
    <t>地接工作人员</t>
  </si>
  <si>
    <t>费用合计</t>
  </si>
  <si>
    <t>发票类型（增值税普票/免税普票/增值税专票）</t>
  </si>
  <si>
    <t>增值税专票</t>
  </si>
  <si>
    <t>6%发票税率（纸质发票税率）</t>
  </si>
  <si>
    <t>总计</t>
  </si>
  <si>
    <t>人</t>
    <phoneticPr fontId="1" type="noConversion"/>
  </si>
  <si>
    <t>天</t>
    <phoneticPr fontId="1" type="noConversion"/>
  </si>
  <si>
    <t>电台或电视台主持人
经验：4年以上主持经验
服务：3-4 小时中型活动（发布会 / 庆典）主持；配合彩排
能力：现场调动氛围能力强</t>
    <phoneticPr fontId="1" type="noConversion"/>
  </si>
  <si>
    <t>线下活动主持
经验：2 年以上活动主持经验
服务：3-4 小时 200 人内小型活动串场
能力：熟固定串词，具有一定调动氛围能力</t>
    <phoneticPr fontId="1" type="noConversion"/>
  </si>
  <si>
    <t>根据航司行程单据实结算</t>
    <phoneticPr fontId="1" type="noConversion"/>
  </si>
  <si>
    <t>根据高铁票据据实结算</t>
    <phoneticPr fontId="1" type="noConversion"/>
  </si>
  <si>
    <t>包场固定价格，除非有没有入住的空房间才按照空间的数量和优惠单价进行相应费用扣减</t>
    <phoneticPr fontId="1" type="noConversion"/>
  </si>
  <si>
    <t>空出来的房间按照1500结算，携程上含双早价格6234元</t>
    <phoneticPr fontId="1" type="noConversion"/>
  </si>
  <si>
    <t>空出来的房间按照1000结算，携程上含双早价格1884元</t>
    <phoneticPr fontId="1" type="noConversion"/>
  </si>
  <si>
    <t>携程上含双早价格1359元</t>
    <phoneticPr fontId="1" type="noConversion"/>
  </si>
  <si>
    <t>携程上含双早价格942元</t>
    <phoneticPr fontId="1" type="noConversion"/>
  </si>
  <si>
    <t>晚餐228元，按照实际用餐人数结算</t>
    <phoneticPr fontId="1" type="noConversion"/>
  </si>
  <si>
    <t>午餐198元，按照实际用餐人数结算</t>
    <phoneticPr fontId="1" type="noConversion"/>
  </si>
  <si>
    <t>免费搭建，酒店赠送活动前1天搭建的场地占用费</t>
    <phoneticPr fontId="1" type="noConversion"/>
  </si>
  <si>
    <t xml:space="preserve">果壳会海龙厅 </t>
    <phoneticPr fontId="1" type="noConversion"/>
  </si>
  <si>
    <t>果壳会海龙厅 搭建</t>
    <phoneticPr fontId="1" type="noConversion"/>
  </si>
  <si>
    <t>根据会展中心实际账单结算</t>
    <phoneticPr fontId="1" type="noConversion"/>
  </si>
  <si>
    <t>包含配送和小的现场制作搭建，分装等费用</t>
    <phoneticPr fontId="1" type="noConversion"/>
  </si>
  <si>
    <t>每桌10人，按照实际桌数，每桌固定5000元结算</t>
    <phoneticPr fontId="1" type="noConversion"/>
  </si>
  <si>
    <t>预估价格，按照采买明细结算</t>
    <phoneticPr fontId="1" type="noConversion"/>
  </si>
  <si>
    <t>预留费用，结算时出具明细，据实结算</t>
    <phoneticPr fontId="1" type="noConversion"/>
  </si>
  <si>
    <t>按照单价，根据实际平米结算</t>
    <phoneticPr fontId="1" type="noConversion"/>
  </si>
  <si>
    <t>按照单价，根据实际数量结算</t>
    <phoneticPr fontId="1" type="noConversion"/>
  </si>
  <si>
    <t>参考右侧图，尺寸相差不大的话，价格不做调整</t>
    <phoneticPr fontId="1" type="noConversion"/>
  </si>
  <si>
    <t>据实结算</t>
    <phoneticPr fontId="1" type="noConversion"/>
  </si>
  <si>
    <t>酒店提供，酒店不允许外采食物，保证食品安全，最终按照酒店账单结算</t>
    <phoneticPr fontId="1" type="noConversion"/>
  </si>
  <si>
    <t>最终提供明细，据实结算</t>
    <phoneticPr fontId="1" type="noConversion"/>
  </si>
  <si>
    <t xml:space="preserve">全频返送音箱 </t>
    <phoneticPr fontId="1" type="noConversion"/>
  </si>
  <si>
    <t>投篮机、VR机器等按照实际结算，目前方案还没确定</t>
    <phoneticPr fontId="1" type="noConversion"/>
  </si>
  <si>
    <t>早9-凌晨2，一天两班，一班2人</t>
    <phoneticPr fontId="1" type="noConversion"/>
  </si>
  <si>
    <t>桌花，人工，插花等鲜花手工花艺费用，预估，需明确方案后提供详细报价</t>
    <phoneticPr fontId="1" type="noConversion"/>
  </si>
  <si>
    <t>在预算范围内，尽量提高效果</t>
    <phoneticPr fontId="1" type="noConversion"/>
  </si>
  <si>
    <t>在预算范围内，尽量找当地特色，好一些的演出，最终据实结算</t>
    <phoneticPr fontId="1" type="noConversion"/>
  </si>
  <si>
    <t>对标彩虹合唱团，最终确定合唱团后据实结算</t>
    <phoneticPr fontId="1" type="noConversion"/>
  </si>
  <si>
    <t>根据最终确定的抽奖方式，如果不需要单独研发系统，则没有该笔费用</t>
    <phoneticPr fontId="1" type="noConversion"/>
  </si>
  <si>
    <t>包场，定制剧本</t>
    <phoneticPr fontId="1" type="noConversion"/>
  </si>
  <si>
    <t>每次200人参加</t>
    <phoneticPr fontId="1" type="noConversion"/>
  </si>
  <si>
    <t>对标京东、天猫价格，据实结算</t>
    <phoneticPr fontId="1" type="noConversion"/>
  </si>
  <si>
    <t>方案还在讨论中，按照预算给大家满格配置</t>
    <phoneticPr fontId="1" type="noConversion"/>
  </si>
  <si>
    <t>方案还在讨论中，按照预算给大家满格配置，计划发一件长袖</t>
    <phoneticPr fontId="1" type="noConversion"/>
  </si>
  <si>
    <t>每人2个，每个35元，后续方案可能还会调整</t>
    <phoneticPr fontId="1" type="noConversion"/>
  </si>
  <si>
    <t>金属材质，包含设计、开模等费用</t>
    <phoneticPr fontId="1" type="noConversion"/>
  </si>
  <si>
    <t>500+80餐费，按照实际人数结算</t>
    <phoneticPr fontId="1" type="noConversion"/>
  </si>
  <si>
    <t>根据实际人数结算</t>
    <phoneticPr fontId="1" type="noConversion"/>
  </si>
  <si>
    <t>含餐100每人每天</t>
    <phoneticPr fontId="1" type="noConversion"/>
  </si>
  <si>
    <t>Intercome</t>
    <phoneticPr fontId="1" type="noConversion"/>
  </si>
  <si>
    <t>方案还在沟通，据实结算</t>
    <phoneticPr fontId="1" type="noConversion"/>
  </si>
  <si>
    <t>已发生费用，补充明细，改成实际发生费用</t>
    <phoneticPr fontId="1" type="noConversion"/>
  </si>
  <si>
    <t>按实际明细结算</t>
    <phoneticPr fontId="1" type="noConversion"/>
  </si>
  <si>
    <t xml:space="preserve"> </t>
    <phoneticPr fontId="1" type="noConversion"/>
  </si>
  <si>
    <t>电子系统控制颜色-心形成本较高</t>
    <phoneticPr fontId="1" type="noConversion"/>
  </si>
  <si>
    <t>根据活动流程需增加说唱歌手 价格较高</t>
    <phoneticPr fontId="1" type="noConversion"/>
  </si>
  <si>
    <t>包含执行导演，导演助理吗？
包含2人</t>
    <phoneticPr fontId="1" type="noConversion"/>
  </si>
  <si>
    <t>每一个号码不同 价格较高</t>
    <phoneticPr fontId="1" type="noConversion"/>
  </si>
  <si>
    <t>最终根据实际结算</t>
    <phoneticPr fontId="1" type="noConversion"/>
  </si>
  <si>
    <t>和下面218行重复吗-D1、D2 2天</t>
    <phoneticPr fontId="1" type="noConversion"/>
  </si>
  <si>
    <t>和上面215行重复吗 D3 1天 （可能拍摄室内，如不拍室内，价格也为5500）</t>
    <phoneticPr fontId="1" type="noConversion"/>
  </si>
  <si>
    <t>根据实际人数结算，含餐100每人每天：</t>
    <phoneticPr fontId="1" type="noConversion"/>
  </si>
  <si>
    <t>7.5%服务费比例</t>
    <phoneticPr fontId="1" type="noConversion"/>
  </si>
  <si>
    <t>需要倒班，建议2人</t>
    <phoneticPr fontId="1" type="noConversion"/>
  </si>
  <si>
    <t>九坤信息</t>
    <phoneticPr fontId="1" type="noConversion"/>
  </si>
  <si>
    <t>九坤公益年会项目</t>
    <phoneticPr fontId="1" type="noConversion"/>
  </si>
  <si>
    <t>2025.11.6-2025.11.9</t>
    <phoneticPr fontId="1" type="noConversion"/>
  </si>
  <si>
    <t>项</t>
    <phoneticPr fontId="1" type="noConversion"/>
  </si>
  <si>
    <t>按照实际用车数量和以下单价据实结算。
接送机 大巴45-55座 1000
接送机 考斯特19座 800
接送机 GL8 500
包车 大巴45-55座 2600（10小时 100公里内） 超时150/h 超公里18/km
包车 考斯特19座 2000（10小时 100公里内） 超时120/h 超公里15/km
包车 GL8 1200（10小时 100公里内） 超时80/h 超公里11/km</t>
    <phoneticPr fontId="1" type="noConversion"/>
  </si>
  <si>
    <t>机票-团队票</t>
    <phoneticPr fontId="1" type="noConversion"/>
  </si>
  <si>
    <t>机票-散客票</t>
    <phoneticPr fontId="1" type="noConversion"/>
  </si>
  <si>
    <t>机票-个人报销</t>
    <phoneticPr fontId="1" type="noConversion"/>
  </si>
  <si>
    <t>高铁票</t>
    <phoneticPr fontId="1" type="noConversion"/>
  </si>
  <si>
    <t>姓名</t>
  </si>
  <si>
    <t>记录号</t>
  </si>
  <si>
    <t>航班时刻</t>
  </si>
  <si>
    <t>出票价格</t>
  </si>
  <si>
    <t>退票价格</t>
  </si>
  <si>
    <t>服务费</t>
  </si>
  <si>
    <t>退票服务费</t>
  </si>
  <si>
    <t>票号</t>
  </si>
  <si>
    <t>团队</t>
  </si>
  <si>
    <t>CA</t>
  </si>
  <si>
    <t>11.6-11.9 CA1831-CA1832 39*1640</t>
  </si>
  <si>
    <t>11.6-11.9 CA1809-CA1810 76*2370</t>
  </si>
  <si>
    <t>11.6-11.9 CA1833-CA1834 40*2140</t>
  </si>
  <si>
    <t>11.6-11.9 CA1871-CA1872 34*2140</t>
  </si>
  <si>
    <t>11.6-11.9 CA1815-CA1810 38*2070</t>
  </si>
  <si>
    <t>11.6-11.9 CA1801-CA1872 28*2040</t>
  </si>
  <si>
    <t>11.7-11.9 CA1811-CA1834 24*2140</t>
  </si>
  <si>
    <t>11.6-11.9 MF8502-MF8511 30*2080</t>
  </si>
  <si>
    <t>MF</t>
  </si>
  <si>
    <t>11.6-11.9 MF8512-MF8567 40*2080</t>
  </si>
  <si>
    <t>11.6-11.9 MF8546-MF8521 27*2080</t>
  </si>
  <si>
    <t>11.6-11.9 MF8522-MF8545 30*2640</t>
  </si>
  <si>
    <t>合计</t>
  </si>
  <si>
    <t>丁珊珊</t>
  </si>
  <si>
    <t>HQQW77</t>
  </si>
  <si>
    <t>HU7191 E SA08NOV PEKXMN HK1 0900 1200</t>
  </si>
  <si>
    <t>880-5084941393</t>
  </si>
  <si>
    <t>KMT14F</t>
  </si>
  <si>
    <t>CA1810 Y SU09NOV XMNPEK HK1 1320 1610</t>
  </si>
  <si>
    <t>999-5084941396</t>
  </si>
  <si>
    <t>白然</t>
  </si>
  <si>
    <t>JGENRX</t>
  </si>
  <si>
    <t>CA1815 P FR07NOV PEKXMN HK1 1645 1945</t>
  </si>
  <si>
    <t>999-5088509652</t>
  </si>
  <si>
    <t>CA1871 U FR07NOV PEKXMN HK1 1425 1725</t>
  </si>
  <si>
    <t>999-6384085626</t>
  </si>
  <si>
    <t>HMYXYN</t>
  </si>
  <si>
    <t>CA1832 K WE19NOV XMNPEK HK1 1050 1355</t>
  </si>
  <si>
    <t>999-5088509653</t>
  </si>
  <si>
    <t>闫小雪</t>
  </si>
  <si>
    <t>KN1DFN</t>
  </si>
  <si>
    <t>CA1809 U TH06NOV PEKXMN HK3 0915 1210</t>
  </si>
  <si>
    <t>999-6384085369</t>
  </si>
  <si>
    <t>姚培风CHD</t>
  </si>
  <si>
    <t>999-6384085370</t>
  </si>
  <si>
    <t>姚抟云CHD</t>
  </si>
  <si>
    <t>999-6384085371</t>
  </si>
  <si>
    <t>HFY4WH</t>
  </si>
  <si>
    <t>CA1810 Y SU09NOV XMNPEK HK3 1320 1610</t>
  </si>
  <si>
    <t>999-6384085372</t>
  </si>
  <si>
    <t>999-6384085373</t>
  </si>
  <si>
    <t>999-6384085374</t>
  </si>
  <si>
    <t>段志健</t>
  </si>
  <si>
    <t>JPKJSQ</t>
  </si>
  <si>
    <t>MU2979 N TH06NOV WUXXMN HK4 1340 1530</t>
  </si>
  <si>
    <t>781-5084941398</t>
  </si>
  <si>
    <t>高梓添</t>
  </si>
  <si>
    <t>781-5084941399</t>
  </si>
  <si>
    <t>吴培昊</t>
  </si>
  <si>
    <t>781-5084941400</t>
  </si>
  <si>
    <t>杨健</t>
  </si>
  <si>
    <t>781-5084941401</t>
  </si>
  <si>
    <t>戴春博</t>
  </si>
  <si>
    <t>HM7BCD</t>
  </si>
  <si>
    <t>MU2789 N TH06NOV WUXXMN HK1 0900 1055</t>
  </si>
  <si>
    <t>781-5084941402</t>
  </si>
  <si>
    <t>JPKKMM</t>
  </si>
  <si>
    <t>CA1872 S SU09NOV XMNPEK HK1 1835 2140</t>
  </si>
  <si>
    <t>999-5084941403</t>
  </si>
  <si>
    <t>HM7BSM</t>
  </si>
  <si>
    <t>MU2974 T SA08NOV XMNWUX HK1 2220 0020+1</t>
  </si>
  <si>
    <t>781-5084941404</t>
  </si>
  <si>
    <t>JPKKYF</t>
  </si>
  <si>
    <t>CA1812 K SU09NOV XMNPEK HK1 2130 0030+1</t>
  </si>
  <si>
    <t>999-5084941405</t>
  </si>
  <si>
    <t>KXZQ9S</t>
  </si>
  <si>
    <t>SC2123 K SU09NOV XMNPEK HK1 0830 1125</t>
  </si>
  <si>
    <t>324-5088509513</t>
  </si>
  <si>
    <t>王丽丽</t>
  </si>
  <si>
    <t>JWXX2M</t>
  </si>
  <si>
    <t>CA1809 S TH06NOV PEKXMN HK1 0915 1210</t>
  </si>
  <si>
    <t>999-5088509538</t>
  </si>
  <si>
    <t>吴鹏</t>
  </si>
  <si>
    <t>HPQ9NX</t>
  </si>
  <si>
    <t>MF8362 Z TH06NOV HAKXMN HK1 1050 1230</t>
  </si>
  <si>
    <t>731-5088509545</t>
  </si>
  <si>
    <t>KFV9KV</t>
  </si>
  <si>
    <t>MF8397 U SU09NOV XMNSYX HK1 0810 1040</t>
  </si>
  <si>
    <t>731-5088509546</t>
  </si>
  <si>
    <t>伍丽荧</t>
  </si>
  <si>
    <t>KFVB2V</t>
  </si>
  <si>
    <t>SC2222 L TH06NOV WUHXMN HK1 1020 1155</t>
  </si>
  <si>
    <t>324-5088509551</t>
  </si>
  <si>
    <t>JWXYC0</t>
  </si>
  <si>
    <t>CZ3842 E SU09NOV XMNWUH HK1 1105 1255</t>
  </si>
  <si>
    <t>784-5088509554</t>
  </si>
  <si>
    <t>曹政</t>
  </si>
  <si>
    <t>JWXYP5</t>
  </si>
  <si>
    <t>SC2121 K FR07NOV XMNPEK HK1 1200 1500</t>
  </si>
  <si>
    <t>324-5088509555</t>
  </si>
  <si>
    <t>蔡尚</t>
  </si>
  <si>
    <t>KFVBKG</t>
  </si>
  <si>
    <t>CA1831 K TH06NOV PEKXMN HK1 0700 0950</t>
  </si>
  <si>
    <t>999-5088509557</t>
  </si>
  <si>
    <t>999-5088509654</t>
  </si>
  <si>
    <t>JWXYX4</t>
  </si>
  <si>
    <t>CA1802 P SU09NOV XMNPEK HK1 0725 1020</t>
  </si>
  <si>
    <t>999-5088509558</t>
  </si>
  <si>
    <t>陈思启</t>
  </si>
  <si>
    <t>HPQC16</t>
  </si>
  <si>
    <t>MF8502 V TH06NOV SHAXMN HK1 1010 1205</t>
  </si>
  <si>
    <t>731-5088509559</t>
  </si>
  <si>
    <t>JWXZB7</t>
  </si>
  <si>
    <t>MF8511 Z SU09NOV XMNSHA HK1 0900 1040</t>
  </si>
  <si>
    <t>731-5088509560</t>
  </si>
  <si>
    <t>段丹阳</t>
  </si>
  <si>
    <t>JP98E3</t>
  </si>
  <si>
    <t>SC2130 K TH06NOV PEKXMN HK1 0830 1125</t>
  </si>
  <si>
    <t>324-5088509567</t>
  </si>
  <si>
    <t>KX2DGR</t>
  </si>
  <si>
    <t>999-5088509568</t>
  </si>
  <si>
    <t>徐僮言</t>
  </si>
  <si>
    <t>KX2DXS</t>
  </si>
  <si>
    <t>CA1831 K SA08NOV PEKXMN HK1 0700 0950</t>
  </si>
  <si>
    <t>999-5088509572</t>
  </si>
  <si>
    <t>HN6X3K</t>
  </si>
  <si>
    <t>CA1812 K SA08NOV XMNPEK HK1 2130 0030+1</t>
  </si>
  <si>
    <t>999-5088509573</t>
  </si>
  <si>
    <t>杨袁</t>
  </si>
  <si>
    <t>JVDPDS</t>
  </si>
  <si>
    <t>SC2136 K TH06NOV CKGXMN HK1 1100 1320</t>
  </si>
  <si>
    <t>324-5088509625</t>
  </si>
  <si>
    <t>KSKKKB</t>
  </si>
  <si>
    <t>SC2135 K SU09NOV XMNCKG HK1 0655 0950</t>
  </si>
  <si>
    <t>324-5088509626</t>
  </si>
  <si>
    <t>ZHANG/YAN</t>
  </si>
  <si>
    <t>JVDPW4</t>
  </si>
  <si>
    <t>MU5663 V TH06NOV SHAXMN HK1 0855 1040</t>
  </si>
  <si>
    <t>781-5088509627</t>
  </si>
  <si>
    <t>MU5665 L TH06NOV SHAXMN HK1 1105 1300</t>
  </si>
  <si>
    <t>781-6385345765</t>
  </si>
  <si>
    <t>柳依依</t>
  </si>
  <si>
    <t>JG91LB</t>
  </si>
  <si>
    <t>CA1871 P TH06NOV PEKXMN HK1 1430 1725</t>
  </si>
  <si>
    <t>999-5088509666</t>
  </si>
  <si>
    <t>JG91WB</t>
  </si>
  <si>
    <t>999-5088509667</t>
  </si>
  <si>
    <t>胡晓钰</t>
  </si>
  <si>
    <t>KS9FHP</t>
  </si>
  <si>
    <t>CA1815 P TH06NOV PEKXMN HK9 1645 1945</t>
  </si>
  <si>
    <t>999-5088509678</t>
  </si>
  <si>
    <t>蒋瑷如</t>
  </si>
  <si>
    <t>999-5088509679</t>
  </si>
  <si>
    <t>焦明捷</t>
  </si>
  <si>
    <t>999-5088509680</t>
  </si>
  <si>
    <t>李筱艺</t>
  </si>
  <si>
    <t>999-5088509681</t>
  </si>
  <si>
    <t>王海楠</t>
  </si>
  <si>
    <t>999-5088509682</t>
  </si>
  <si>
    <t>徐士奥</t>
  </si>
  <si>
    <t>999-5088509683</t>
  </si>
  <si>
    <t>徐小涵</t>
  </si>
  <si>
    <t>999-5088509684</t>
  </si>
  <si>
    <t>徐源远</t>
  </si>
  <si>
    <t>999-5088509685</t>
  </si>
  <si>
    <t>ZHANG/SHU</t>
  </si>
  <si>
    <t>999-5088509686</t>
  </si>
  <si>
    <t>KS9G5J</t>
  </si>
  <si>
    <t>SC2125 K SU09NOV XMNPEK HK8 1630 1930</t>
  </si>
  <si>
    <t>324-5088509687</t>
  </si>
  <si>
    <t>324-5088509688</t>
  </si>
  <si>
    <t>324-5088509689</t>
  </si>
  <si>
    <t>324-5088509690</t>
  </si>
  <si>
    <t>324-5088509691</t>
  </si>
  <si>
    <t>324-5088509692</t>
  </si>
  <si>
    <t>324-5088509693</t>
  </si>
  <si>
    <t>324-5088509694</t>
  </si>
  <si>
    <t>KMG804</t>
  </si>
  <si>
    <t>SC2125 L SU09NOV XMNPEK HK1 1630 1930</t>
  </si>
  <si>
    <t>324-5088509695</t>
  </si>
  <si>
    <t>陈倩</t>
  </si>
  <si>
    <t>JM3NL9</t>
  </si>
  <si>
    <t>SC2122 K FR07NOV PEKXMN HK5 1025 1330</t>
  </si>
  <si>
    <t>324-5088509668</t>
  </si>
  <si>
    <t>方鸿业</t>
  </si>
  <si>
    <t>324-5088509669</t>
  </si>
  <si>
    <t>梁正秀</t>
  </si>
  <si>
    <t>324-5088509670</t>
  </si>
  <si>
    <t>李嘉玮</t>
  </si>
  <si>
    <t>324-5088509671</t>
  </si>
  <si>
    <t>刘小丽</t>
  </si>
  <si>
    <t>324-5088509672</t>
  </si>
  <si>
    <t>HXFP5N</t>
  </si>
  <si>
    <t>SC2121 K SU09NOV XMNPEK HK5 1200 1500</t>
  </si>
  <si>
    <t>324-5088509673</t>
  </si>
  <si>
    <t>324-5088509674</t>
  </si>
  <si>
    <t>324-5088509675</t>
  </si>
  <si>
    <t>324-5088509676</t>
  </si>
  <si>
    <t>324-5088509677</t>
  </si>
  <si>
    <t>程潇逸</t>
  </si>
  <si>
    <t>JX6RNZ</t>
  </si>
  <si>
    <t>CA1811 K TH06NOV PEKXMN HK5 1730 2025</t>
  </si>
  <si>
    <t>999-5088509696</t>
  </si>
  <si>
    <t>陈丽娅</t>
  </si>
  <si>
    <t>999-5088509697</t>
  </si>
  <si>
    <t>武明玉</t>
  </si>
  <si>
    <t>999-5088509698</t>
  </si>
  <si>
    <t>朱丽玮</t>
  </si>
  <si>
    <t>999-5088509699</t>
  </si>
  <si>
    <t>滕莹月</t>
  </si>
  <si>
    <t>HZ48QV</t>
  </si>
  <si>
    <t>999-5088509700</t>
  </si>
  <si>
    <t>HZ4938</t>
  </si>
  <si>
    <t>SC2125 L SU09NOV XMNPEK HK4 1630 1930</t>
  </si>
  <si>
    <t>324-5088509701</t>
  </si>
  <si>
    <t>324-5088509702</t>
  </si>
  <si>
    <t>324-5088509703</t>
  </si>
  <si>
    <t>324-5088509704</t>
  </si>
  <si>
    <t>KMG9NK</t>
  </si>
  <si>
    <t>HU7192 E SU09NOV XMNPEK HK1 1350 1700</t>
  </si>
  <si>
    <t>880-5088509710</t>
  </si>
  <si>
    <t>陈博</t>
  </si>
  <si>
    <t>KMG9ZS</t>
  </si>
  <si>
    <t>MU5664 T SU09NOV XMNSHA HK5 1155 1340</t>
  </si>
  <si>
    <t>781-5088509705</t>
  </si>
  <si>
    <t>刘铮</t>
  </si>
  <si>
    <t>781-5088509706</t>
  </si>
  <si>
    <t>庞博</t>
  </si>
  <si>
    <t>781-5088509707</t>
  </si>
  <si>
    <t>施永立</t>
  </si>
  <si>
    <t>781-5088509708</t>
  </si>
  <si>
    <t>吴正诚</t>
  </si>
  <si>
    <t>781-5088509709</t>
  </si>
  <si>
    <t>陈晓枫</t>
  </si>
  <si>
    <t>HX5F4P</t>
  </si>
  <si>
    <t>MF8522 N FR07NOV SHAXMN HK5 1610 1810</t>
  </si>
  <si>
    <t>731-5088509711</t>
  </si>
  <si>
    <t>李松松</t>
  </si>
  <si>
    <t>731-5088509712</t>
  </si>
  <si>
    <t>马海乾</t>
  </si>
  <si>
    <t>731-5088509713</t>
  </si>
  <si>
    <t>潘嘉诚</t>
  </si>
  <si>
    <t>731-5088509714</t>
  </si>
  <si>
    <t>潘子豪</t>
  </si>
  <si>
    <t>731-5088509715</t>
  </si>
  <si>
    <t>KTZP9X</t>
  </si>
  <si>
    <t>MF8545 V SU09NOV XMNSHA HK5 1900 2040</t>
  </si>
  <si>
    <t>731-5088509716</t>
  </si>
  <si>
    <t>731-5088509717</t>
  </si>
  <si>
    <t>731-5088509718</t>
  </si>
  <si>
    <t>731-5088509719</t>
  </si>
  <si>
    <t>731-5088509720</t>
  </si>
  <si>
    <t>方正宇</t>
  </si>
  <si>
    <t>JNKBSM</t>
  </si>
  <si>
    <t>MU5663 N FR07NOV SHAXMN HK6 0855 1040</t>
  </si>
  <si>
    <t>781-5088509721</t>
  </si>
  <si>
    <t>胡显琦</t>
  </si>
  <si>
    <t>KDY2Y2</t>
  </si>
  <si>
    <t>781-5088509722</t>
  </si>
  <si>
    <t>MU5663 N TH06NOV SHAXMN HK1 0855 1040</t>
  </si>
  <si>
    <t>781-6384085745</t>
  </si>
  <si>
    <t>李炳含</t>
  </si>
  <si>
    <t>JXWSHJ</t>
  </si>
  <si>
    <t>781-5088509723</t>
  </si>
  <si>
    <t>781-6384085729</t>
  </si>
  <si>
    <t>许馨匀</t>
  </si>
  <si>
    <t>781-5088509724</t>
  </si>
  <si>
    <t>张家辉</t>
  </si>
  <si>
    <t>781-5088509725</t>
  </si>
  <si>
    <t>赵海龙</t>
  </si>
  <si>
    <t>781-5088509726</t>
  </si>
  <si>
    <t>KTZQ21</t>
  </si>
  <si>
    <t>MU5664 V SU09NOV XMNSHA HK6 1155 1340</t>
  </si>
  <si>
    <t>781-5088509727</t>
  </si>
  <si>
    <t>781-5088509728</t>
  </si>
  <si>
    <t>781-5088509729</t>
  </si>
  <si>
    <t>781-5088509730</t>
  </si>
  <si>
    <t>781-5088509731</t>
  </si>
  <si>
    <t>781-5088509732</t>
  </si>
  <si>
    <t>崔浩瀚</t>
  </si>
  <si>
    <t>KFM056</t>
  </si>
  <si>
    <t>MU5647 T TH06NOV SHAXMN HK6 1230 1435</t>
  </si>
  <si>
    <t>781-5088509733</t>
  </si>
  <si>
    <t>李佳诺</t>
  </si>
  <si>
    <t>781-5088509734</t>
  </si>
  <si>
    <t>李仁杰</t>
  </si>
  <si>
    <t>781-5088509735</t>
  </si>
  <si>
    <t>史超杰</t>
  </si>
  <si>
    <t>781-5088509736</t>
  </si>
  <si>
    <t>吴飘</t>
  </si>
  <si>
    <t>781-5088509737</t>
  </si>
  <si>
    <t>杨世伟</t>
  </si>
  <si>
    <t>781-5088509738</t>
  </si>
  <si>
    <t>KFM0BS</t>
  </si>
  <si>
    <t>781-5088509739</t>
  </si>
  <si>
    <t>781-5088509740</t>
  </si>
  <si>
    <t>781-5088509741</t>
  </si>
  <si>
    <t>781-5088509742</t>
  </si>
  <si>
    <t>781-5088509743</t>
  </si>
  <si>
    <t>781-5088509744</t>
  </si>
  <si>
    <t>姜家祺</t>
  </si>
  <si>
    <t>KFM0F4</t>
  </si>
  <si>
    <t>MU5647 V TH06NOV SHAXMN HK1 1230 1435</t>
  </si>
  <si>
    <t>781-5088509745</t>
  </si>
  <si>
    <t>KFM0N2</t>
  </si>
  <si>
    <t>MU5664 T SU09NOV XMNSHA HK1 1155 1340</t>
  </si>
  <si>
    <t>781-5088509746</t>
  </si>
  <si>
    <t>饶艺</t>
  </si>
  <si>
    <t>HW6RJX</t>
  </si>
  <si>
    <t>MU5647 R FR07NOV SHAXMN HK1 1230 1435</t>
  </si>
  <si>
    <t>781-5088509747</t>
  </si>
  <si>
    <t>HW6RR1</t>
  </si>
  <si>
    <t>781-5088509748</t>
  </si>
  <si>
    <t>JE7YN3</t>
  </si>
  <si>
    <t>999-5088509755</t>
  </si>
  <si>
    <t>HXHKJG</t>
  </si>
  <si>
    <t>999-5088509756</t>
  </si>
  <si>
    <t>郭雨</t>
  </si>
  <si>
    <t>JNZNGD</t>
  </si>
  <si>
    <t>MF8546 T FR07NOV SHAXMN HK1 2145 2345</t>
  </si>
  <si>
    <t>731-5088509793</t>
  </si>
  <si>
    <t>KRENR7</t>
  </si>
  <si>
    <t>MU5648 R SU09NOV XMNSHA HK1 1550 1735</t>
  </si>
  <si>
    <t>781-5088509794</t>
  </si>
  <si>
    <t>李臻贞</t>
  </si>
  <si>
    <t>KREP1Z</t>
  </si>
  <si>
    <t>MF8546 T FR07NOV SHAXMN HK2 2145 2345</t>
  </si>
  <si>
    <t>731-5088509795</t>
  </si>
  <si>
    <t>张光耀</t>
  </si>
  <si>
    <t>731-5088509796</t>
  </si>
  <si>
    <t>HVRP4D</t>
  </si>
  <si>
    <t>MU5648 R SU09NOV XMNSHA HK2 1550 1735</t>
  </si>
  <si>
    <t>781-5088509797</t>
  </si>
  <si>
    <t>781-5088509798</t>
  </si>
  <si>
    <t>黎伟</t>
  </si>
  <si>
    <t>JNZPE6</t>
  </si>
  <si>
    <t>MU5664 S SU09NOV XMNSHA HK1 1155 1340</t>
  </si>
  <si>
    <t>781-5088509799</t>
  </si>
  <si>
    <t>吴少泓</t>
  </si>
  <si>
    <t>JNZPJT</t>
  </si>
  <si>
    <t>999-5088509801</t>
  </si>
  <si>
    <t>JNZPTQ</t>
  </si>
  <si>
    <t>CA1832 L SA08NOV XMNPEK HK1 1050 1355</t>
  </si>
  <si>
    <t>999-5088509802</t>
  </si>
  <si>
    <t>巩慧超</t>
  </si>
  <si>
    <t>HVRQ4Z</t>
  </si>
  <si>
    <t>CA1809 S TH06NOV PEKXMN HK3 0915 1210</t>
  </si>
  <si>
    <t>999-5088509807</t>
  </si>
  <si>
    <t>芦丹鹤</t>
  </si>
  <si>
    <t>999-5088509808</t>
  </si>
  <si>
    <t>徐娜</t>
  </si>
  <si>
    <t>999-5088509809</t>
  </si>
  <si>
    <t>KREQFQ</t>
  </si>
  <si>
    <t>CA1802 P SU09NOV XMNPEK HK2 0725 1010</t>
  </si>
  <si>
    <t>999-5088509810</t>
  </si>
  <si>
    <t>999-5088509811</t>
  </si>
  <si>
    <t>KYFD47</t>
  </si>
  <si>
    <t>SC2121 K SA08NOV XMNPEK HK1 1200 1500</t>
  </si>
  <si>
    <t>324-5088509814</t>
  </si>
  <si>
    <t>陈文杰</t>
  </si>
  <si>
    <t>HW6TEG</t>
  </si>
  <si>
    <t>MU5663 S TH06NOV SHAXMN HK8 0855 1040</t>
  </si>
  <si>
    <t>781-5088509819</t>
  </si>
  <si>
    <t>高子婷</t>
  </si>
  <si>
    <t>781-5088509820</t>
  </si>
  <si>
    <t>栾艳明</t>
  </si>
  <si>
    <t>781-5088509821</t>
  </si>
  <si>
    <t>王诗琦</t>
  </si>
  <si>
    <t>781-5088509822</t>
  </si>
  <si>
    <t>闫雯霏</t>
  </si>
  <si>
    <t>781-5088509823</t>
  </si>
  <si>
    <t>周家豪</t>
  </si>
  <si>
    <t>781-5088509824</t>
  </si>
  <si>
    <t>HW6T9B</t>
  </si>
  <si>
    <t>MU5664 V SU09NOV XMNSHA HK8 1155 1340</t>
  </si>
  <si>
    <t>781-5088509826</t>
  </si>
  <si>
    <t>781-5088509827</t>
  </si>
  <si>
    <t>781-5088509828</t>
  </si>
  <si>
    <t>781-5088509829</t>
  </si>
  <si>
    <t>781-5088509830</t>
  </si>
  <si>
    <t>781-5088509831</t>
  </si>
  <si>
    <t>方琰</t>
  </si>
  <si>
    <t>KYFEM4</t>
  </si>
  <si>
    <t>731-5088509832</t>
  </si>
  <si>
    <t>JW71JS</t>
  </si>
  <si>
    <t>MF8511 Z FR07NOV XMNSHA HK1 0900 1040</t>
  </si>
  <si>
    <t>731-5088509833</t>
  </si>
  <si>
    <t>高扬</t>
  </si>
  <si>
    <t>HVV9WX</t>
  </si>
  <si>
    <t>MF8127 U SU09NOV XMNPKX HK2 0900 1155</t>
  </si>
  <si>
    <t>731-5088509869</t>
  </si>
  <si>
    <t>李江东</t>
  </si>
  <si>
    <t>731-5088509870</t>
  </si>
  <si>
    <t>周剑云</t>
  </si>
  <si>
    <t>KPTP84</t>
  </si>
  <si>
    <t>MF8127 U SU09NOV XMNPKX HK1 0900 1155</t>
  </si>
  <si>
    <t>731-5088509875</t>
  </si>
  <si>
    <t>HAUGHIAN/PATRICK SEAMUS</t>
  </si>
  <si>
    <t>JPVKMB</t>
  </si>
  <si>
    <t>MF8512 V TH06NOV SHAXMN HK1 1210 1405</t>
  </si>
  <si>
    <t>731-5088509892</t>
  </si>
  <si>
    <t>KPTPVW</t>
  </si>
  <si>
    <t>781-5088509885</t>
  </si>
  <si>
    <t>韩凯乾</t>
  </si>
  <si>
    <t>JMVWKJ</t>
  </si>
  <si>
    <t>MF8522 K TH06NOV SHAXMN HK5 1610 1810</t>
  </si>
  <si>
    <t>731-6384085139</t>
  </si>
  <si>
    <t>IO/WAI LEONG</t>
  </si>
  <si>
    <t>731-6384085140</t>
  </si>
  <si>
    <t>薛浩楠</t>
  </si>
  <si>
    <t>731-6384085141</t>
  </si>
  <si>
    <t>叶德铭</t>
  </si>
  <si>
    <t>731-6384085142</t>
  </si>
  <si>
    <t>张含笑</t>
  </si>
  <si>
    <t>731-6384085143</t>
  </si>
  <si>
    <t>KMCMSV</t>
  </si>
  <si>
    <t>731-6384085144</t>
  </si>
  <si>
    <t>731-6384085145</t>
  </si>
  <si>
    <t>731-6384085146</t>
  </si>
  <si>
    <t>731-6384085147</t>
  </si>
  <si>
    <t>731-6384085148</t>
  </si>
  <si>
    <t>都红</t>
  </si>
  <si>
    <t>KMCNKX</t>
  </si>
  <si>
    <t>CA1831 K TH06NOV PEKXMN HK3 0700 0950</t>
  </si>
  <si>
    <t>999-6384085149</t>
  </si>
  <si>
    <t>王思婷</t>
  </si>
  <si>
    <t>999-6384085150</t>
  </si>
  <si>
    <t>徐嘉泽</t>
  </si>
  <si>
    <t>999-6384085151</t>
  </si>
  <si>
    <t>HRBP1P</t>
  </si>
  <si>
    <t>CA1832 V SU09NOV XMNPEK HK3 1050 1340</t>
  </si>
  <si>
    <t>999-6384085152</t>
  </si>
  <si>
    <t>999-6384085153</t>
  </si>
  <si>
    <t>999-6384085154</t>
  </si>
  <si>
    <t>冯子宁</t>
  </si>
  <si>
    <t>KMCPFN</t>
  </si>
  <si>
    <t>CA1833 S TH06NOV PEKXMN HK9 1130 1430</t>
  </si>
  <si>
    <t>999-6384085155</t>
  </si>
  <si>
    <t>何川胜</t>
  </si>
  <si>
    <t>999-6384085156</t>
  </si>
  <si>
    <t>何慧颖</t>
  </si>
  <si>
    <t>999-6384085157</t>
  </si>
  <si>
    <t>黄博韬</t>
  </si>
  <si>
    <t>999-6384085158</t>
  </si>
  <si>
    <t>王诗萌</t>
  </si>
  <si>
    <t>999-6384085159</t>
  </si>
  <si>
    <t>张芳琳</t>
  </si>
  <si>
    <t>999-6384085160</t>
  </si>
  <si>
    <t>张婧雅</t>
  </si>
  <si>
    <t>999-6384085161</t>
  </si>
  <si>
    <t>张文</t>
  </si>
  <si>
    <t>999-6384085162</t>
  </si>
  <si>
    <t>庄廓然</t>
  </si>
  <si>
    <t>999-6384085163</t>
  </si>
  <si>
    <t>JMVYSQ</t>
  </si>
  <si>
    <t>CA1834 Q SU09NOV XMNPEK HK9 1530 1830</t>
  </si>
  <si>
    <t>999-6384085164</t>
  </si>
  <si>
    <t>999-6384085165</t>
  </si>
  <si>
    <t>999-6384085166</t>
  </si>
  <si>
    <t>999-6384085167</t>
  </si>
  <si>
    <t>999-6384085168</t>
  </si>
  <si>
    <t>999-6384085169</t>
  </si>
  <si>
    <t>999-6384085170</t>
  </si>
  <si>
    <t>999-6384085171</t>
  </si>
  <si>
    <t>999-6384085172</t>
  </si>
  <si>
    <t>张美玲</t>
  </si>
  <si>
    <t>JMVYLJ</t>
  </si>
  <si>
    <t>CA1833 S TH06NOV PEKXMN HK2 1130 1430</t>
  </si>
  <si>
    <t>999-6384085173</t>
  </si>
  <si>
    <t>赵雅静</t>
  </si>
  <si>
    <t>999-6384085174</t>
  </si>
  <si>
    <t>KMCPLZ</t>
  </si>
  <si>
    <t>CA1834 Q SU09NOV XMNPEK HK2 1530 1830</t>
  </si>
  <si>
    <t>999-6384085175</t>
  </si>
  <si>
    <t>999-6384085176</t>
  </si>
  <si>
    <t>秦浩淼</t>
  </si>
  <si>
    <t>HTS005</t>
  </si>
  <si>
    <t>CA1833 P SA08NOV PEKXMN HK2 1125 1430</t>
  </si>
  <si>
    <t>999-6384085178</t>
  </si>
  <si>
    <t>尤宇</t>
  </si>
  <si>
    <t>999-6384085179</t>
  </si>
  <si>
    <t>JSRHCX</t>
  </si>
  <si>
    <t>SC2121 L SU09NOV XMNPEK HK2 1200 1500</t>
  </si>
  <si>
    <t>324-6384085180</t>
  </si>
  <si>
    <t>324-6384085181</t>
  </si>
  <si>
    <t>梁雨</t>
  </si>
  <si>
    <t>JQ01EY</t>
  </si>
  <si>
    <t>SC2122 K TH06NOV PEKXMN HK1 1025 1330</t>
  </si>
  <si>
    <t>324-6384085183</t>
  </si>
  <si>
    <t>孙浩波</t>
  </si>
  <si>
    <t>KR45X1</t>
  </si>
  <si>
    <t>999-6384085195</t>
  </si>
  <si>
    <t>JRPSZD</t>
  </si>
  <si>
    <t>CA1802 P SU09NOV XMNPEK HK1 0725 1010</t>
  </si>
  <si>
    <t>999-6384085196</t>
  </si>
  <si>
    <t>卢丹</t>
  </si>
  <si>
    <t>HF7MQJ</t>
  </si>
  <si>
    <t>CA1834 Q SU09NOV XMNPEK HK1 1530 1830</t>
  </si>
  <si>
    <t>999-6384085225</t>
  </si>
  <si>
    <t>黄宇轩</t>
  </si>
  <si>
    <t>KNEWS6</t>
  </si>
  <si>
    <t>HU7192 L SU09NOV XMNPEK HK2 1350 1700</t>
  </si>
  <si>
    <t>880-6384085238</t>
  </si>
  <si>
    <t>张元吉</t>
  </si>
  <si>
    <t>880-6384085239</t>
  </si>
  <si>
    <t>KNEX1D</t>
  </si>
  <si>
    <t>HU7191 E TH06NOV PEKXMN HK1 0900 1200</t>
  </si>
  <si>
    <t>880-6384085240</t>
  </si>
  <si>
    <t>KNEX8V</t>
  </si>
  <si>
    <t>999-6384085241</t>
  </si>
  <si>
    <t>王琛</t>
  </si>
  <si>
    <t>JEMP6B</t>
  </si>
  <si>
    <t>999-6384085247</t>
  </si>
  <si>
    <t>HYPPEK</t>
  </si>
  <si>
    <t>999-6384085248</t>
  </si>
  <si>
    <t>姚齐聪</t>
  </si>
  <si>
    <t>KM5PNC</t>
  </si>
  <si>
    <t>999-6384085249</t>
  </si>
  <si>
    <t>JEMPN1</t>
  </si>
  <si>
    <t>999-6384085251</t>
  </si>
  <si>
    <t>唐明洁</t>
  </si>
  <si>
    <t>HGP85X</t>
  </si>
  <si>
    <t>CA4281 S FR07NOV CTUXMN HK1 1555 1830</t>
  </si>
  <si>
    <t>999-6384085351</t>
  </si>
  <si>
    <t>HGP8E7</t>
  </si>
  <si>
    <t>999-6384085352</t>
  </si>
  <si>
    <t>KGVC6Y</t>
  </si>
  <si>
    <t>SC2127 L SU09NOV XMNPEK HK1 1730 2025</t>
  </si>
  <si>
    <t>324-6384085361</t>
  </si>
  <si>
    <t>李伟</t>
  </si>
  <si>
    <t>KGN9PZ</t>
  </si>
  <si>
    <t>CA1815 P WE05NOV PEKXMN HK1 1645 1935</t>
  </si>
  <si>
    <t>999-6384085405</t>
  </si>
  <si>
    <t>HVWP01</t>
  </si>
  <si>
    <t>999-6384085407</t>
  </si>
  <si>
    <t>何甜</t>
  </si>
  <si>
    <t>HVWP9N</t>
  </si>
  <si>
    <t>CA1809 U TH06NOV PEKXMN HK1 0915 1210</t>
  </si>
  <si>
    <t>999-6384085408</t>
  </si>
  <si>
    <t>阮稳</t>
  </si>
  <si>
    <t>KGNBEL</t>
  </si>
  <si>
    <t>CA1802 W SU09NOV XMNPEK HK1 0725 1010</t>
  </si>
  <si>
    <t>999-6384085410</t>
  </si>
  <si>
    <t>徐义深</t>
  </si>
  <si>
    <t>HQHYPD</t>
  </si>
  <si>
    <t>MF8502 R TH06NOV SHAXMN HK1 1010 1205</t>
  </si>
  <si>
    <t>731-6384085522</t>
  </si>
  <si>
    <t>KTP6S2</t>
  </si>
  <si>
    <t>MF8511 R SU09NOV XMNSHA HK1 0900 1040</t>
  </si>
  <si>
    <t>731-6384085523</t>
  </si>
  <si>
    <t>高茉人</t>
  </si>
  <si>
    <t>JEG5N2</t>
  </si>
  <si>
    <t>999-6384085598</t>
  </si>
  <si>
    <t>李乐</t>
  </si>
  <si>
    <t>999-6384085599</t>
  </si>
  <si>
    <t>商磊</t>
  </si>
  <si>
    <t>999-6384085600</t>
  </si>
  <si>
    <t>JEG618</t>
  </si>
  <si>
    <t>999-6384085601</t>
  </si>
  <si>
    <t>999-6384085602</t>
  </si>
  <si>
    <t>999-6384085603</t>
  </si>
  <si>
    <t>周天星</t>
  </si>
  <si>
    <t>KNHD16</t>
  </si>
  <si>
    <t>CA1801 K WE05NOV PEKXMN HK1 2015 2305</t>
  </si>
  <si>
    <t>999-6384085611</t>
  </si>
  <si>
    <t>JGD878</t>
  </si>
  <si>
    <t>HU7192 L SU09NOV XMNPEK HK1 1350 1700</t>
  </si>
  <si>
    <t>880-6384085612</t>
  </si>
  <si>
    <t>吴宇昂</t>
  </si>
  <si>
    <t>JEE2B0</t>
  </si>
  <si>
    <t>SC2129 L SU09NOV XMNPEK HK1 1930 2230</t>
  </si>
  <si>
    <t>324-6384085756</t>
  </si>
  <si>
    <t>葛俊伸</t>
  </si>
  <si>
    <t>HWJHN2</t>
  </si>
  <si>
    <t>CA1802 S SU09NOV XMNPEK HK1 0725 1010</t>
  </si>
  <si>
    <t>999-6384085810</t>
  </si>
  <si>
    <t>江仕进</t>
  </si>
  <si>
    <t>HTK13E</t>
  </si>
  <si>
    <t>SC2122 W TH06NOV PEKXMN HK1 1025 1330</t>
  </si>
  <si>
    <t>324-6385345766</t>
  </si>
  <si>
    <t>JFSXBD</t>
  </si>
  <si>
    <t>HU7192 A SU09NOV XMNPEK HK1 1350 1700</t>
  </si>
  <si>
    <t>880-6385345767</t>
  </si>
  <si>
    <t>HDL9EY</t>
  </si>
  <si>
    <t>CA1872 S MO10NOV XMNPEK HK1 1835 2140</t>
  </si>
  <si>
    <t>999-9535221782</t>
  </si>
  <si>
    <t>用车费用</t>
    <phoneticPr fontId="1" type="noConversion"/>
  </si>
  <si>
    <t>详见团队票明细</t>
    <phoneticPr fontId="1" type="noConversion"/>
  </si>
  <si>
    <t>详见散客票明细</t>
    <phoneticPr fontId="1" type="noConversion"/>
  </si>
  <si>
    <t>详见高铁票明细</t>
    <phoneticPr fontId="1" type="noConversion"/>
  </si>
  <si>
    <t>详见小交通明细</t>
    <phoneticPr fontId="1" type="noConversion"/>
  </si>
  <si>
    <t>详见员工报销明细</t>
    <phoneticPr fontId="1" type="noConversion"/>
  </si>
  <si>
    <t>报销项目</t>
    <phoneticPr fontId="1" type="noConversion"/>
  </si>
  <si>
    <t>报销详情</t>
    <phoneticPr fontId="1" type="noConversion"/>
  </si>
  <si>
    <t>报销人</t>
    <phoneticPr fontId="1" type="noConversion"/>
  </si>
  <si>
    <t>数量</t>
    <phoneticPr fontId="1" type="noConversion"/>
  </si>
  <si>
    <t>单价</t>
    <phoneticPr fontId="1" type="noConversion"/>
  </si>
  <si>
    <t>备注</t>
    <phoneticPr fontId="1" type="noConversion"/>
  </si>
  <si>
    <t>大交通</t>
    <phoneticPr fontId="1" type="noConversion"/>
  </si>
  <si>
    <t>胥凯林</t>
    <phoneticPr fontId="1" type="noConversion"/>
  </si>
  <si>
    <t>总价</t>
    <phoneticPr fontId="1" type="noConversion"/>
  </si>
  <si>
    <t>合计</t>
    <phoneticPr fontId="1" type="noConversion"/>
  </si>
  <si>
    <t>大交通合计</t>
    <phoneticPr fontId="1" type="noConversion"/>
  </si>
  <si>
    <t>车次</t>
  </si>
  <si>
    <t>车次类型</t>
  </si>
  <si>
    <t>出发地</t>
  </si>
  <si>
    <t>到达地</t>
  </si>
  <si>
    <t>出行人姓名</t>
  </si>
  <si>
    <t>席别</t>
  </si>
  <si>
    <t>总票价(元)</t>
  </si>
  <si>
    <t>火车票管理费(元)</t>
  </si>
  <si>
    <t>退回金额</t>
  </si>
  <si>
    <t>退票手续费(元)</t>
  </si>
  <si>
    <t>退票服务费(元)</t>
  </si>
  <si>
    <t>是否退票</t>
  </si>
  <si>
    <t>票联申请费用</t>
  </si>
  <si>
    <t>G414</t>
  </si>
  <si>
    <t>高铁</t>
  </si>
  <si>
    <t>厦门北</t>
  </si>
  <si>
    <t>上海虹桥</t>
  </si>
  <si>
    <t>王佳欣</t>
  </si>
  <si>
    <t>二等座</t>
  </si>
  <si>
    <t>否</t>
  </si>
  <si>
    <t>章金凯</t>
  </si>
  <si>
    <t>赵勇平</t>
  </si>
  <si>
    <t>王天民</t>
  </si>
  <si>
    <t>李汪洋</t>
  </si>
  <si>
    <t>沈宏远</t>
  </si>
  <si>
    <t>鲁焜</t>
  </si>
  <si>
    <t>王子祺</t>
  </si>
  <si>
    <t>李丞</t>
  </si>
  <si>
    <t>于明雨</t>
  </si>
  <si>
    <t>是</t>
  </si>
  <si>
    <t>吴嘉诚</t>
  </si>
  <si>
    <t>孔侦侦</t>
  </si>
  <si>
    <t>郭飞</t>
  </si>
  <si>
    <t>吴一昊</t>
  </si>
  <si>
    <t>何治民</t>
  </si>
  <si>
    <t>李钰榕</t>
  </si>
  <si>
    <t>张罕</t>
  </si>
  <si>
    <t>张国梁</t>
  </si>
  <si>
    <t>D663</t>
  </si>
  <si>
    <t>动车</t>
  </si>
  <si>
    <t>深圳北</t>
  </si>
  <si>
    <t>于闯</t>
  </si>
  <si>
    <t>杨思超</t>
  </si>
  <si>
    <t>吴一震</t>
  </si>
  <si>
    <t>万坪禺</t>
  </si>
  <si>
    <t>罗皓</t>
  </si>
  <si>
    <t>黄东浪</t>
  </si>
  <si>
    <t>钟威</t>
  </si>
  <si>
    <t>黄小飞</t>
  </si>
  <si>
    <t>韩恩栋</t>
  </si>
  <si>
    <t>潘伟光</t>
  </si>
  <si>
    <t>G3003</t>
  </si>
  <si>
    <t>厦门</t>
  </si>
  <si>
    <t>香港西九龙</t>
  </si>
  <si>
    <t>黄展程</t>
  </si>
  <si>
    <t>康春江</t>
  </si>
  <si>
    <t>王丽</t>
  </si>
  <si>
    <t>林若苑</t>
  </si>
  <si>
    <t>廖兴龙</t>
  </si>
  <si>
    <t>许培源</t>
  </si>
  <si>
    <t>文渝乐</t>
  </si>
  <si>
    <t>余坤</t>
  </si>
  <si>
    <t>G411</t>
  </si>
  <si>
    <t>上海南</t>
  </si>
  <si>
    <t>D666</t>
  </si>
  <si>
    <t>吴江涛</t>
  </si>
  <si>
    <t>韦跃明</t>
  </si>
  <si>
    <t>D4108</t>
  </si>
  <si>
    <t>G413</t>
  </si>
  <si>
    <t>C7804</t>
  </si>
  <si>
    <t>城铁</t>
  </si>
  <si>
    <t>三亚</t>
  </si>
  <si>
    <t>美兰</t>
  </si>
  <si>
    <t>G3006</t>
  </si>
  <si>
    <t>G3008</t>
  </si>
  <si>
    <t>陈曼琪</t>
  </si>
  <si>
    <t>彭俊锋</t>
  </si>
  <si>
    <t>庹勤</t>
  </si>
  <si>
    <t>刘守锴</t>
  </si>
  <si>
    <t>高铁</t>
    <phoneticPr fontId="1" type="noConversion"/>
  </si>
  <si>
    <t>小计</t>
    <phoneticPr fontId="1" type="noConversion"/>
  </si>
  <si>
    <t>/</t>
    <phoneticPr fontId="1" type="noConversion"/>
  </si>
  <si>
    <t>自行订票，深圳高铁往返</t>
  </si>
  <si>
    <t>深圳北-厦门高铁票自行改签</t>
  </si>
  <si>
    <t>去机场打车票</t>
  </si>
  <si>
    <t>去程自行订票</t>
  </si>
  <si>
    <t>机场往返打车</t>
  </si>
  <si>
    <t>自行订票，按最高2200元补贴</t>
  </si>
  <si>
    <t>自行订票，香港往返</t>
  </si>
  <si>
    <t>自行订票</t>
    <phoneticPr fontId="1" type="noConversion"/>
  </si>
  <si>
    <t>郑煜哲</t>
  </si>
  <si>
    <t>郭泓辰</t>
  </si>
  <si>
    <t>张冉</t>
  </si>
  <si>
    <t>黄嘉巍</t>
  </si>
  <si>
    <t>连龙</t>
  </si>
  <si>
    <t>朱俊安</t>
  </si>
  <si>
    <t>李宇飞（Louis Li）</t>
  </si>
  <si>
    <t>活动支出</t>
    <phoneticPr fontId="1" type="noConversion"/>
  </si>
  <si>
    <t>《随机播放》四人联唱</t>
    <phoneticPr fontId="1" type="noConversion"/>
  </si>
  <si>
    <t>荧光舞 培训</t>
    <phoneticPr fontId="1" type="noConversion"/>
  </si>
  <si>
    <t>荧光舞 装造</t>
    <phoneticPr fontId="1" type="noConversion"/>
  </si>
  <si>
    <t>魔术表演 装造</t>
    <phoneticPr fontId="1" type="noConversion"/>
  </si>
  <si>
    <t>拉丁独舞 装造</t>
    <phoneticPr fontId="1" type="noConversion"/>
  </si>
  <si>
    <t>说唱表演 装造</t>
    <phoneticPr fontId="1" type="noConversion"/>
  </si>
  <si>
    <t>《不再犹豫》合唱 装造</t>
    <phoneticPr fontId="1" type="noConversion"/>
  </si>
  <si>
    <t>Urban Dance 装造</t>
    <phoneticPr fontId="1" type="noConversion"/>
  </si>
  <si>
    <t>相声表演 装造</t>
    <phoneticPr fontId="1" type="noConversion"/>
  </si>
  <si>
    <t>Urban Dance 培训</t>
    <phoneticPr fontId="1" type="noConversion"/>
  </si>
  <si>
    <t>《不再犹豫》合唱  培训</t>
    <phoneticPr fontId="1" type="noConversion"/>
  </si>
  <si>
    <t>冯浩鸣</t>
    <phoneticPr fontId="1" type="noConversion"/>
  </si>
  <si>
    <t>演出报销明细</t>
    <phoneticPr fontId="1" type="noConversion"/>
  </si>
  <si>
    <t xml:space="preserve"> 住宿费用-加床</t>
    <phoneticPr fontId="1" type="noConversion"/>
  </si>
  <si>
    <t>间夜</t>
    <phoneticPr fontId="1" type="noConversion"/>
  </si>
  <si>
    <t>6日2；7日2；8日2</t>
    <phoneticPr fontId="1" type="noConversion"/>
  </si>
  <si>
    <t>6日16；7日18；8日18</t>
    <phoneticPr fontId="1" type="noConversion"/>
  </si>
  <si>
    <t>6日1；7日1；8日1</t>
    <phoneticPr fontId="1" type="noConversion"/>
  </si>
  <si>
    <t>Day1 自助午餐</t>
    <phoneticPr fontId="1" type="noConversion"/>
  </si>
  <si>
    <t>Day4 自助午餐</t>
    <phoneticPr fontId="1" type="noConversion"/>
  </si>
  <si>
    <t>Day1 宴会桌餐</t>
    <phoneticPr fontId="1" type="noConversion"/>
  </si>
  <si>
    <t>桌</t>
    <phoneticPr fontId="1" type="noConversion"/>
  </si>
  <si>
    <t>酒店餐饮费用</t>
    <phoneticPr fontId="1" type="noConversion"/>
  </si>
  <si>
    <t>工作人员房间</t>
    <phoneticPr fontId="1" type="noConversion"/>
  </si>
  <si>
    <t>6日151；7日1154；8日151</t>
    <phoneticPr fontId="1" type="noConversion"/>
  </si>
  <si>
    <t>外出餐饮费用</t>
    <phoneticPr fontId="1" type="noConversion"/>
  </si>
  <si>
    <t>次</t>
    <phoneticPr fontId="1" type="noConversion"/>
  </si>
  <si>
    <t>Day1 客房送餐</t>
    <phoneticPr fontId="1" type="noConversion"/>
  </si>
  <si>
    <t>场地费</t>
    <phoneticPr fontId="1" type="noConversion"/>
  </si>
  <si>
    <t>半天</t>
    <phoneticPr fontId="1" type="noConversion"/>
  </si>
  <si>
    <t>酒店会议-水苑草坪（1*15000）</t>
    <phoneticPr fontId="1" type="noConversion"/>
  </si>
  <si>
    <t>酒店会议-海葵厅</t>
    <phoneticPr fontId="1" type="noConversion"/>
  </si>
  <si>
    <t>酒店会议-海韵厅 物料间</t>
    <phoneticPr fontId="1" type="noConversion"/>
  </si>
  <si>
    <t>9日</t>
    <phoneticPr fontId="1" type="noConversion"/>
  </si>
  <si>
    <t>3-8日</t>
    <phoneticPr fontId="1" type="noConversion"/>
  </si>
  <si>
    <t>酒店会议-海葵厅LED</t>
    <phoneticPr fontId="1" type="noConversion"/>
  </si>
  <si>
    <t>酒店会议-海悦厅LED</t>
    <phoneticPr fontId="1" type="noConversion"/>
  </si>
  <si>
    <t>海葵厅LED上午彩排+下午使用（常规价格10000/天）</t>
    <phoneticPr fontId="1" type="noConversion"/>
  </si>
  <si>
    <t>海悦厅帆船培训LED，3场费用（常规价格18000.天）</t>
    <phoneticPr fontId="1" type="noConversion"/>
  </si>
  <si>
    <t>搭建场租</t>
    <phoneticPr fontId="1" type="noConversion"/>
  </si>
  <si>
    <t>空调费</t>
    <phoneticPr fontId="1" type="noConversion"/>
  </si>
  <si>
    <t>安保费</t>
    <phoneticPr fontId="1" type="noConversion"/>
  </si>
  <si>
    <t>风评费用</t>
    <phoneticPr fontId="1" type="noConversion"/>
  </si>
  <si>
    <t>监理费用</t>
    <phoneticPr fontId="1" type="noConversion"/>
  </si>
  <si>
    <t>电费</t>
    <phoneticPr fontId="1" type="noConversion"/>
  </si>
  <si>
    <t>酒水</t>
    <phoneticPr fontId="1" type="noConversion"/>
  </si>
  <si>
    <t>红酒</t>
    <phoneticPr fontId="1" type="noConversion"/>
  </si>
  <si>
    <t>白酒</t>
    <phoneticPr fontId="1" type="noConversion"/>
  </si>
  <si>
    <t>饮料</t>
    <phoneticPr fontId="1" type="noConversion"/>
  </si>
  <si>
    <t>项目</t>
    <phoneticPr fontId="1" type="noConversion"/>
  </si>
  <si>
    <t>内容</t>
    <phoneticPr fontId="1" type="noConversion"/>
  </si>
  <si>
    <t>详情</t>
    <phoneticPr fontId="1" type="noConversion"/>
  </si>
  <si>
    <t>品露</t>
    <phoneticPr fontId="1" type="noConversion"/>
  </si>
  <si>
    <t>悦华酒店x贵州习酒</t>
    <phoneticPr fontId="1" type="noConversion"/>
  </si>
  <si>
    <t>H5</t>
    <phoneticPr fontId="1" type="noConversion"/>
  </si>
  <si>
    <t>保险</t>
    <phoneticPr fontId="1" type="noConversion"/>
  </si>
  <si>
    <t>时间</t>
  </si>
  <si>
    <t>价格</t>
  </si>
  <si>
    <t>地址</t>
  </si>
  <si>
    <t>物品</t>
  </si>
  <si>
    <t>单号</t>
  </si>
  <si>
    <t>海悦山庄宴会厅-北京市朝阳区建外街道建外soho西区11号楼2602</t>
  </si>
  <si>
    <t>SF0258982199284</t>
  </si>
  <si>
    <t>海悦山庄宴会厅-北京市海淀区学知轩大厦1411</t>
  </si>
  <si>
    <t>SF0259052288289</t>
  </si>
  <si>
    <t>海悦山庄宴会厅-赛尔大厦19层</t>
  </si>
  <si>
    <t>SF0257822368283</t>
  </si>
  <si>
    <t>海悦山庄宴会厅-上海市虹口区北外滩来福士办公楼西塔46楼</t>
  </si>
  <si>
    <t>相框</t>
  </si>
  <si>
    <t>SF0252722991298</t>
  </si>
  <si>
    <t>海悦山庄酒店大堂-来福士办公楼西塔46楼</t>
  </si>
  <si>
    <t>灯牌</t>
  </si>
  <si>
    <t>SF0250773579293</t>
  </si>
  <si>
    <t>上海-上海市虹口区北外滩来福士办公楼西塔46楼</t>
  </si>
  <si>
    <t>礼品</t>
  </si>
  <si>
    <t>SF0252587918207</t>
  </si>
  <si>
    <t>北京-惠阳区大亚湾西区街道龙海二路三远大爱城16栋云客岛,:</t>
  </si>
  <si>
    <t>SF0252038763226</t>
  </si>
  <si>
    <t>北京-福建省厦门市思明区滨海街道宣博洋环岛南路3999号厦门海悦山庄酒店宴会部</t>
  </si>
  <si>
    <t>活动物料</t>
    <phoneticPr fontId="16" type="noConversion"/>
  </si>
  <si>
    <t>SF0253238133120</t>
  </si>
  <si>
    <t>海悦山庄宴会厅-锦里小学</t>
  </si>
  <si>
    <t>3358069496631220000</t>
  </si>
  <si>
    <t>海悦山庄宴会厅-厦门国际会议中心</t>
  </si>
  <si>
    <t>3359504061375664477</t>
  </si>
  <si>
    <t>瑞辰国际中心-赛尔大厦</t>
  </si>
  <si>
    <t>3367366491707524686</t>
  </si>
  <si>
    <t>海悦山庄-赛尔大厦</t>
  </si>
  <si>
    <t>活动礼品</t>
    <phoneticPr fontId="16" type="noConversion"/>
  </si>
  <si>
    <t>DPK202639245647</t>
  </si>
  <si>
    <t>海悦山庄-瑞辰国际中心</t>
  </si>
  <si>
    <t>DPK280026401341</t>
  </si>
  <si>
    <t>主持人服装衣服寄回</t>
    <phoneticPr fontId="1" type="noConversion"/>
  </si>
  <si>
    <t>荧光舞服装</t>
    <phoneticPr fontId="1" type="noConversion"/>
  </si>
  <si>
    <t>荧光舞控台寄回</t>
    <phoneticPr fontId="1" type="noConversion"/>
  </si>
  <si>
    <t>详见快递明细</t>
    <phoneticPr fontId="1" type="noConversion"/>
  </si>
  <si>
    <t>点歌机</t>
    <phoneticPr fontId="1" type="noConversion"/>
  </si>
  <si>
    <t>数字灯光控台</t>
    <phoneticPr fontId="1" type="noConversion"/>
  </si>
  <si>
    <t>灯光架单柱</t>
    <phoneticPr fontId="1" type="noConversion"/>
  </si>
  <si>
    <t>Digital Power Amplifier  数字功放</t>
    <phoneticPr fontId="1" type="noConversion"/>
  </si>
  <si>
    <t>Power  Distributor  Cabinet  配电箱(三相,63A)</t>
    <phoneticPr fontId="1" type="noConversion"/>
  </si>
  <si>
    <t>台</t>
    <phoneticPr fontId="1" type="noConversion"/>
  </si>
  <si>
    <t>视频师</t>
    <phoneticPr fontId="1" type="noConversion"/>
  </si>
  <si>
    <t>LCD-55 液晶电视(55"，全高清)带立架</t>
    <phoneticPr fontId="1" type="noConversion"/>
  </si>
  <si>
    <t>MAC笔记本电脑(APPLE , MACBOOK)</t>
    <phoneticPr fontId="1" type="noConversion"/>
  </si>
  <si>
    <t>全频音箱</t>
    <phoneticPr fontId="1" type="noConversion"/>
  </si>
  <si>
    <t xml:space="preserve"> 数字调音台</t>
    <phoneticPr fontId="1" type="noConversion"/>
  </si>
  <si>
    <t>SHURE Hand-hold Mic (Q10A) 手持话筒</t>
    <phoneticPr fontId="1" type="noConversion"/>
  </si>
  <si>
    <t>SHURE UR4D (Q10A) 无线话筒接收机</t>
    <phoneticPr fontId="1" type="noConversion"/>
  </si>
  <si>
    <t>水上向前冲</t>
    <phoneticPr fontId="1" type="noConversion"/>
  </si>
  <si>
    <t>时光音乐会区域32台，临时增加沿路指引及指示牌照明染色灯52只</t>
    <phoneticPr fontId="1" type="noConversion"/>
  </si>
  <si>
    <t>无线话筒接收机</t>
    <phoneticPr fontId="1" type="noConversion"/>
  </si>
  <si>
    <t>高清P3屏 25m*6m、6.5m*5m*2组</t>
    <phoneticPr fontId="1" type="noConversion"/>
  </si>
  <si>
    <t>高清P3屏侧屏 8m*4.5m*2块</t>
    <phoneticPr fontId="1" type="noConversion"/>
  </si>
  <si>
    <t>个</t>
    <phoneticPr fontId="1" type="noConversion"/>
  </si>
  <si>
    <t>C5Rro+D32</t>
    <phoneticPr fontId="1" type="noConversion"/>
  </si>
  <si>
    <t>65寸电视提词器</t>
    <phoneticPr fontId="1" type="noConversion"/>
  </si>
  <si>
    <t>MA</t>
    <phoneticPr fontId="1" type="noConversion"/>
  </si>
  <si>
    <t>M32数字调音台</t>
    <phoneticPr fontId="1" type="noConversion"/>
  </si>
  <si>
    <t>SHURE Wireless Hand-hold Mic  无线手持式话筒</t>
    <phoneticPr fontId="1" type="noConversion"/>
  </si>
  <si>
    <t>米</t>
    <phoneticPr fontId="1" type="noConversion"/>
  </si>
  <si>
    <t>雷亚架</t>
    <phoneticPr fontId="1" type="noConversion"/>
  </si>
  <si>
    <t>根</t>
    <phoneticPr fontId="1" type="noConversion"/>
  </si>
  <si>
    <t>BARCO UDM-4K30  投影机</t>
    <phoneticPr fontId="1" type="noConversion"/>
  </si>
  <si>
    <t xml:space="preserve">BARCO0.65-0.85拐角镜头 </t>
    <phoneticPr fontId="1" type="noConversion"/>
  </si>
  <si>
    <t>炬丰 光束条（12眼）</t>
    <phoneticPr fontId="1" type="noConversion"/>
  </si>
  <si>
    <t>大型调光台</t>
    <phoneticPr fontId="1" type="noConversion"/>
  </si>
  <si>
    <t>手动升降葫芦</t>
    <phoneticPr fontId="1" type="noConversion"/>
  </si>
  <si>
    <t>Power  Distributor  Cabinet  配电箱(三相,100A)</t>
    <phoneticPr fontId="1" type="noConversion"/>
  </si>
  <si>
    <t>12m圆形TRUSS架  400*400</t>
    <phoneticPr fontId="1" type="noConversion"/>
  </si>
  <si>
    <t>LED处理器</t>
    <phoneticPr fontId="1" type="noConversion"/>
  </si>
  <si>
    <t>DELL  Monitor  监视器(液晶  ，24")</t>
    <phoneticPr fontId="1" type="noConversion"/>
  </si>
  <si>
    <t>彩虹机</t>
    <phoneticPr fontId="1" type="noConversion"/>
  </si>
  <si>
    <t>LED 染色灯</t>
    <phoneticPr fontId="1" type="noConversion"/>
  </si>
  <si>
    <t>LED 长条灯</t>
    <phoneticPr fontId="1" type="noConversion"/>
  </si>
  <si>
    <t>双色温LED面光灯</t>
    <phoneticPr fontId="1" type="noConversion"/>
  </si>
  <si>
    <t>VUE 双8全频音箱</t>
    <phoneticPr fontId="1" type="noConversion"/>
  </si>
  <si>
    <t>SHURE Headworn Microphone 头戴式话筒</t>
    <phoneticPr fontId="1" type="noConversion"/>
  </si>
  <si>
    <t>SHURE UR4D+ diversity receiver 舒尔UR4D+接收机</t>
    <phoneticPr fontId="1" type="noConversion"/>
  </si>
  <si>
    <t>乐队麦克</t>
    <phoneticPr fontId="1" type="noConversion"/>
  </si>
  <si>
    <t>套</t>
    <phoneticPr fontId="1" type="noConversion"/>
  </si>
  <si>
    <t>SHURE 耳返</t>
    <phoneticPr fontId="1" type="noConversion"/>
  </si>
  <si>
    <t>对讲机</t>
    <phoneticPr fontId="1" type="noConversion"/>
  </si>
  <si>
    <t>CM 电动升降葫芦</t>
    <phoneticPr fontId="1" type="noConversion"/>
  </si>
  <si>
    <t>外场互动区域使用1台
晚宴会场使用1台</t>
    <phoneticPr fontId="1" type="noConversion"/>
  </si>
  <si>
    <t>日期</t>
  </si>
  <si>
    <t>内容</t>
  </si>
  <si>
    <t>数量</t>
  </si>
  <si>
    <t>单位</t>
  </si>
  <si>
    <t>GL8</t>
  </si>
  <si>
    <t>辆</t>
  </si>
  <si>
    <t>11月6日-8日</t>
  </si>
  <si>
    <t>考斯特</t>
  </si>
  <si>
    <t>45座</t>
  </si>
  <si>
    <t>趟</t>
  </si>
  <si>
    <t>接机</t>
  </si>
  <si>
    <t>55座</t>
  </si>
  <si>
    <t>酒店-会展</t>
  </si>
  <si>
    <t>送机</t>
  </si>
  <si>
    <t>全程</t>
  </si>
  <si>
    <t>大巴用水</t>
  </si>
  <si>
    <t>箱</t>
  </si>
  <si>
    <t>lg8超时</t>
  </si>
  <si>
    <t>H</t>
  </si>
  <si>
    <t>考斯特超时</t>
  </si>
  <si>
    <t>厦门当地</t>
    <phoneticPr fontId="1" type="noConversion"/>
  </si>
  <si>
    <t>北京办公室</t>
    <phoneticPr fontId="1" type="noConversion"/>
  </si>
  <si>
    <t>上海办公室</t>
    <phoneticPr fontId="1" type="noConversion"/>
  </si>
  <si>
    <t>酒店备车</t>
    <phoneticPr fontId="1" type="noConversion"/>
  </si>
  <si>
    <t>接机</t>
    <phoneticPr fontId="1" type="noConversion"/>
  </si>
  <si>
    <t>活动用车</t>
    <phoneticPr fontId="1" type="noConversion"/>
  </si>
  <si>
    <t>酒店备车
10:00-22:00，10:00-22:50,09:00-22:00，09:00-22:00，10:00-22:50，09:00-01:00</t>
    <phoneticPr fontId="1" type="noConversion"/>
  </si>
  <si>
    <t>总计：</t>
    <phoneticPr fontId="1" type="noConversion"/>
  </si>
  <si>
    <t>50座大巴</t>
  </si>
  <si>
    <t>45座大巴</t>
    <phoneticPr fontId="1" type="noConversion"/>
  </si>
  <si>
    <t>送机</t>
    <phoneticPr fontId="1" type="noConversion"/>
  </si>
  <si>
    <t>晚宴抽奖</t>
    <phoneticPr fontId="1" type="noConversion"/>
  </si>
  <si>
    <t>视频短剧</t>
    <phoneticPr fontId="1" type="noConversion"/>
  </si>
  <si>
    <t>实际1人/天，工作时间12小时（北京5:30-17:30，上海7:00-19:10)），加班费180元/人/天</t>
    <phoneticPr fontId="1" type="noConversion"/>
  </si>
  <si>
    <t>Day2 剧本杀午餐-临家</t>
    <phoneticPr fontId="1" type="noConversion"/>
  </si>
  <si>
    <t>Day2 剧本杀晚餐-临家</t>
    <phoneticPr fontId="1" type="noConversion"/>
  </si>
  <si>
    <t>Day2 剧本杀晚餐-临家加菜（清真）</t>
    <phoneticPr fontId="1" type="noConversion"/>
  </si>
  <si>
    <t>Day2 帆船晚餐-南海渔村</t>
    <phoneticPr fontId="1" type="noConversion"/>
  </si>
  <si>
    <t>Day1 宴会桌餐加餐饮料</t>
    <phoneticPr fontId="1" type="noConversion"/>
  </si>
  <si>
    <t>船</t>
    <phoneticPr fontId="1" type="noConversion"/>
  </si>
  <si>
    <t>8日下午体验船</t>
    <phoneticPr fontId="1" type="noConversion"/>
  </si>
  <si>
    <t>帆船-15人 比赛用船</t>
    <phoneticPr fontId="1" type="noConversion"/>
  </si>
  <si>
    <t>7日下午15船，8日上午15船，下午8船</t>
    <phoneticPr fontId="1" type="noConversion"/>
  </si>
  <si>
    <t>其他装饰-分组船旗</t>
    <phoneticPr fontId="1" type="noConversion"/>
  </si>
  <si>
    <t>15船+1旗落水重做</t>
    <phoneticPr fontId="1" type="noConversion"/>
  </si>
  <si>
    <t>其他装饰-码头挂旗</t>
    <phoneticPr fontId="1" type="noConversion"/>
  </si>
  <si>
    <t>员工节目录制、彩排、指导、服装费用</t>
    <phoneticPr fontId="1" type="noConversion"/>
  </si>
  <si>
    <t>二三等奖系统抽奖</t>
    <phoneticPr fontId="1" type="noConversion"/>
  </si>
  <si>
    <t>含1定制道具</t>
    <phoneticPr fontId="1" type="noConversion"/>
  </si>
  <si>
    <t>冲关项目道具费用</t>
    <phoneticPr fontId="1" type="noConversion"/>
  </si>
  <si>
    <t>11月7-8日</t>
    <phoneticPr fontId="1" type="noConversion"/>
  </si>
  <si>
    <t>时光音乐会-冰淇淋</t>
    <phoneticPr fontId="1" type="noConversion"/>
  </si>
  <si>
    <t>桶</t>
    <phoneticPr fontId="1" type="noConversion"/>
  </si>
  <si>
    <t>员工节目VJ制作</t>
    <phoneticPr fontId="1" type="noConversion"/>
  </si>
  <si>
    <t>颁奖视频</t>
    <phoneticPr fontId="1" type="noConversion"/>
  </si>
  <si>
    <t>灯光师</t>
    <phoneticPr fontId="1" type="noConversion"/>
  </si>
  <si>
    <t>开场视频</t>
    <phoneticPr fontId="1" type="noConversion"/>
  </si>
  <si>
    <t>实际制作11条</t>
    <phoneticPr fontId="1" type="noConversion"/>
  </si>
  <si>
    <t>11月2日1 11月3日6 11月4日10 
11月5日18 11月9日4 11月10日1</t>
    <phoneticPr fontId="1" type="noConversion"/>
  </si>
  <si>
    <t>定制宇航员造型</t>
    <phoneticPr fontId="1" type="noConversion"/>
  </si>
  <si>
    <t>水晶奖杯</t>
    <phoneticPr fontId="1" type="noConversion"/>
  </si>
  <si>
    <t>22奖杯+2打样</t>
    <phoneticPr fontId="1" type="noConversion"/>
  </si>
  <si>
    <t>工作服</t>
    <phoneticPr fontId="1" type="noConversion"/>
  </si>
  <si>
    <t>件</t>
    <phoneticPr fontId="1" type="noConversion"/>
  </si>
  <si>
    <t>工作证</t>
    <phoneticPr fontId="1" type="noConversion"/>
  </si>
  <si>
    <t>帆布包</t>
    <phoneticPr fontId="1" type="noConversion"/>
  </si>
  <si>
    <t>小布包</t>
    <phoneticPr fontId="1" type="noConversion"/>
  </si>
  <si>
    <t>亚克力胸章</t>
    <phoneticPr fontId="1" type="noConversion"/>
  </si>
  <si>
    <t>定制pin7号</t>
    <phoneticPr fontId="1" type="noConversion"/>
  </si>
  <si>
    <t>定制pin1-6号+盒子</t>
    <phoneticPr fontId="1" type="noConversion"/>
  </si>
  <si>
    <t>H5能量视频</t>
    <phoneticPr fontId="1" type="noConversion"/>
  </si>
  <si>
    <t>代付</t>
    <phoneticPr fontId="1" type="noConversion"/>
  </si>
  <si>
    <t>人员体验费用</t>
    <phoneticPr fontId="1" type="noConversion"/>
  </si>
  <si>
    <t>剧本定制</t>
  </si>
  <si>
    <t>演员使用费</t>
  </si>
  <si>
    <t>场地使用费</t>
  </si>
  <si>
    <t>单款数量改变，成套总价不变</t>
    <phoneticPr fontId="1" type="noConversion"/>
  </si>
  <si>
    <t>活动模块</t>
    <phoneticPr fontId="1" type="noConversion"/>
  </si>
  <si>
    <t>活动点亮模块</t>
    <phoneticPr fontId="1" type="noConversion"/>
  </si>
  <si>
    <t>11月6日12点前布场完毕
11月6日15:00-22:30
11月7日15:00-22:30</t>
    <phoneticPr fontId="1" type="noConversion"/>
  </si>
  <si>
    <t>泳池-冲关项目换水费用</t>
    <phoneticPr fontId="1" type="noConversion"/>
  </si>
  <si>
    <t>照片打印6寸</t>
    <phoneticPr fontId="1" type="noConversion"/>
  </si>
  <si>
    <t>照片打印5寸</t>
    <phoneticPr fontId="1" type="noConversion"/>
  </si>
  <si>
    <t>张</t>
    <phoneticPr fontId="1" type="noConversion"/>
  </si>
  <si>
    <t>帆船臂贴</t>
    <phoneticPr fontId="1" type="noConversion"/>
  </si>
  <si>
    <t>帆船桌卡</t>
    <phoneticPr fontId="1" type="noConversion"/>
  </si>
  <si>
    <t>入口10面 出口10面</t>
    <phoneticPr fontId="1" type="noConversion"/>
  </si>
  <si>
    <t>车头牌</t>
    <phoneticPr fontId="1" type="noConversion"/>
  </si>
  <si>
    <t>接机牌</t>
    <phoneticPr fontId="1" type="noConversion"/>
  </si>
  <si>
    <t>果壳会手举牌</t>
    <phoneticPr fontId="1" type="noConversion"/>
  </si>
  <si>
    <t>厦门北站2张、厦门站2张
T3，5张、T4，20张、通用10张</t>
    <phoneticPr fontId="1" type="noConversion"/>
  </si>
  <si>
    <t>厦门站1个、厦门北站1个
T4,5个 T3，2个 含手举杆</t>
    <phoneticPr fontId="1" type="noConversion"/>
  </si>
  <si>
    <t>帆船魔术头巾</t>
    <phoneticPr fontId="1" type="noConversion"/>
  </si>
  <si>
    <t>晚宴照片打印</t>
    <phoneticPr fontId="1" type="noConversion"/>
  </si>
  <si>
    <t>晚宴奖杯贴纸</t>
    <phoneticPr fontId="1" type="noConversion"/>
  </si>
  <si>
    <t>晚宴定制桌卡</t>
    <phoneticPr fontId="1" type="noConversion"/>
  </si>
  <si>
    <t>足球篮球物料</t>
    <phoneticPr fontId="1" type="noConversion"/>
  </si>
  <si>
    <t>剧本杀货币</t>
    <phoneticPr fontId="1" type="noConversion"/>
  </si>
  <si>
    <t>剧本杀手举牌</t>
    <phoneticPr fontId="1" type="noConversion"/>
  </si>
  <si>
    <t>剧本杀世界观真相卷轴</t>
    <phoneticPr fontId="1" type="noConversion"/>
  </si>
  <si>
    <t>剧本杀技能卡</t>
    <phoneticPr fontId="1" type="noConversion"/>
  </si>
  <si>
    <t>剧本杀洗手间指示牌</t>
    <phoneticPr fontId="1" type="noConversion"/>
  </si>
  <si>
    <t>剧本杀双面卡片</t>
    <phoneticPr fontId="1" type="noConversion"/>
  </si>
  <si>
    <t>剧本杀双面KT板</t>
    <phoneticPr fontId="1" type="noConversion"/>
  </si>
  <si>
    <t>剧本杀回响卡</t>
    <phoneticPr fontId="1" type="noConversion"/>
  </si>
  <si>
    <t>剧本杀logo贴纸</t>
    <phoneticPr fontId="1" type="noConversion"/>
  </si>
  <si>
    <t>剧本杀袖标</t>
    <phoneticPr fontId="1" type="noConversion"/>
  </si>
  <si>
    <t>剧本杀旗帜</t>
    <phoneticPr fontId="1" type="noConversion"/>
  </si>
  <si>
    <t>帆船 工作船（安全员+拍摄船）</t>
    <phoneticPr fontId="1" type="noConversion"/>
  </si>
  <si>
    <t>晚宴内场使用</t>
    <phoneticPr fontId="1" type="noConversion"/>
  </si>
  <si>
    <t>搭建内容增加，需要2天搭建时间，其中一日免费</t>
    <phoneticPr fontId="1" type="noConversion"/>
  </si>
  <si>
    <t xml:space="preserve">11月6日 08:00-24:00 搭建
5770㎡×11 元 /㎡/ 天 = 63470 800 元 / 小时 ×6小时 = 4800
11月7日 08:00-24:00 搭建
5770㎡×11 元 /㎡/ 天 = 63470 800 元 / 小时 ×6小时 = 4800 
11月8日 00:00-08:00 彩排
1200 元/小时×8小时=9600
08:00-22:00 活动
价格：5770㎡×11 元 /㎡/ 天 ×1.5 天 = 95205
</t>
    <phoneticPr fontId="1" type="noConversion"/>
  </si>
  <si>
    <t>团建物料</t>
    <phoneticPr fontId="1" type="noConversion"/>
  </si>
  <si>
    <t>实际使用团队票</t>
    <phoneticPr fontId="1" type="noConversion"/>
  </si>
  <si>
    <t>合计：874600</t>
    <phoneticPr fontId="1" type="noConversion"/>
  </si>
  <si>
    <t>各团建项目集结手举牌</t>
    <phoneticPr fontId="1" type="noConversion"/>
  </si>
  <si>
    <t>快递费用</t>
    <phoneticPr fontId="1" type="noConversion"/>
  </si>
  <si>
    <t>红K费用</t>
    <phoneticPr fontId="1" type="noConversion"/>
  </si>
  <si>
    <t>厦门国际会议中心-海悦山庄宴会厅</t>
    <phoneticPr fontId="1" type="noConversion"/>
  </si>
  <si>
    <t>剩余物料</t>
    <phoneticPr fontId="1" type="noConversion"/>
  </si>
  <si>
    <t>舞蹈演出</t>
    <phoneticPr fontId="1" type="noConversion"/>
  </si>
  <si>
    <t>主持人、演员化妆师</t>
    <phoneticPr fontId="1" type="noConversion"/>
  </si>
  <si>
    <t>小时</t>
    <phoneticPr fontId="1" type="noConversion"/>
  </si>
  <si>
    <t>主持人化妆师加班</t>
    <phoneticPr fontId="1" type="noConversion"/>
  </si>
  <si>
    <t>礼仪-7-8日</t>
    <phoneticPr fontId="1" type="noConversion"/>
  </si>
  <si>
    <t>礼仪-7日加班</t>
    <phoneticPr fontId="1" type="noConversion"/>
  </si>
  <si>
    <t>礼仪-8日加班</t>
    <phoneticPr fontId="1" type="noConversion"/>
  </si>
  <si>
    <t>原20000元 优惠至10000元</t>
    <phoneticPr fontId="1" type="noConversion"/>
  </si>
  <si>
    <t>8日彩排+主持</t>
    <phoneticPr fontId="1" type="noConversion"/>
  </si>
  <si>
    <t>7日彩排</t>
    <phoneticPr fontId="1" type="noConversion"/>
  </si>
  <si>
    <t>乐队-歌手</t>
    <phoneticPr fontId="1" type="noConversion"/>
  </si>
  <si>
    <t>乐队-乐手</t>
    <phoneticPr fontId="1" type="noConversion"/>
  </si>
  <si>
    <t>主持人彩排餐费</t>
    <phoneticPr fontId="1" type="noConversion"/>
  </si>
  <si>
    <t>定制宇航员钥匙扣</t>
    <phoneticPr fontId="1" type="noConversion"/>
  </si>
  <si>
    <t>剧本杀地图</t>
    <phoneticPr fontId="1" type="noConversion"/>
  </si>
  <si>
    <t>时光音乐会邀请卡</t>
    <phoneticPr fontId="1" type="noConversion"/>
  </si>
  <si>
    <t>主持人、演员服装租赁</t>
    <phoneticPr fontId="1" type="noConversion"/>
  </si>
  <si>
    <t>晚宴酒水</t>
    <phoneticPr fontId="1" type="noConversion"/>
  </si>
  <si>
    <t>可乐果粒橙</t>
    <phoneticPr fontId="1" type="noConversion"/>
  </si>
  <si>
    <t>现场采买物料</t>
    <phoneticPr fontId="1" type="noConversion"/>
  </si>
  <si>
    <t>备用药品</t>
  </si>
  <si>
    <t>花露水</t>
  </si>
  <si>
    <t>晚宴手套</t>
  </si>
  <si>
    <t>晚宴台灯</t>
  </si>
  <si>
    <t>托盘布加运费</t>
  </si>
  <si>
    <t>面罩</t>
  </si>
  <si>
    <t>diy工具</t>
  </si>
  <si>
    <t>马克笔</t>
  </si>
  <si>
    <t>便利贴</t>
  </si>
  <si>
    <t>立牌</t>
  </si>
  <si>
    <t>电池</t>
  </si>
  <si>
    <t>胶带</t>
  </si>
  <si>
    <t>水上向前冲手套</t>
  </si>
  <si>
    <t>扎带</t>
  </si>
  <si>
    <t>小桌子加运费</t>
  </si>
  <si>
    <t>晚宴使用</t>
    <phoneticPr fontId="1" type="noConversion"/>
  </si>
  <si>
    <t>证书</t>
    <phoneticPr fontId="1" type="noConversion"/>
  </si>
  <si>
    <t>芭乐汁</t>
  </si>
  <si>
    <t>卷心酥</t>
  </si>
  <si>
    <t>蟹黄干脆面</t>
  </si>
  <si>
    <t>甜筒</t>
  </si>
  <si>
    <t>可口可乐</t>
  </si>
  <si>
    <t>可乐无糖</t>
  </si>
  <si>
    <t>雪碧</t>
  </si>
  <si>
    <t>无糖雪碧</t>
  </si>
  <si>
    <t>鹭芳橙饮 冬瓜 菊花 小菊 柚子茶</t>
  </si>
  <si>
    <t>魔芋爽</t>
  </si>
  <si>
    <t>屈臣氏苏打水</t>
  </si>
  <si>
    <t>麦丽素</t>
  </si>
  <si>
    <t>上好佳虾片</t>
  </si>
  <si>
    <t>真知棒</t>
  </si>
  <si>
    <t>跳跳糖</t>
  </si>
  <si>
    <t>酒心糖</t>
  </si>
  <si>
    <t>紫皮糖</t>
  </si>
  <si>
    <t>旺仔QQ糖</t>
  </si>
  <si>
    <t>大大泡泡糖</t>
  </si>
  <si>
    <t>妙脆角</t>
  </si>
  <si>
    <t>大虾酥糖</t>
  </si>
  <si>
    <t>一次性酒杯</t>
  </si>
  <si>
    <t>一次性吸管</t>
  </si>
  <si>
    <t>酸辣粉</t>
  </si>
  <si>
    <t>猪肉脯</t>
  </si>
  <si>
    <t>速食意大利面</t>
  </si>
  <si>
    <t>酥脆博饼</t>
  </si>
  <si>
    <t>千层包</t>
  </si>
  <si>
    <t>果冻</t>
  </si>
  <si>
    <t>无穷烤鸡翅根</t>
  </si>
  <si>
    <t>现场增加小青柠汁</t>
  </si>
  <si>
    <t>番茄汁200ml*24盒</t>
  </si>
  <si>
    <t>麒麟啤酒500ml*24罐</t>
  </si>
  <si>
    <t>正宗话梅130g每盒</t>
  </si>
  <si>
    <t>小青柠汁300ml*12瓶</t>
  </si>
  <si>
    <t>番石榴（芭乐）混合汁300ml*10瓶</t>
  </si>
  <si>
    <t>青岛啤酒500ml*24听</t>
  </si>
  <si>
    <t>乳酸菌1.5L*1瓶</t>
  </si>
  <si>
    <t>莓梅桃桃900ml*4瓶</t>
  </si>
  <si>
    <t>雪津啤酒500*12听</t>
  </si>
  <si>
    <t>零食及备品</t>
    <phoneticPr fontId="1" type="noConversion"/>
  </si>
  <si>
    <t>A4立式指示牌</t>
    <phoneticPr fontId="1" type="noConversion"/>
  </si>
  <si>
    <t>A4桌牌</t>
    <phoneticPr fontId="1" type="noConversion"/>
  </si>
  <si>
    <t>300个</t>
    <phoneticPr fontId="1" type="noConversion"/>
  </si>
  <si>
    <t>签字笔</t>
  </si>
  <si>
    <t>卫生巾</t>
  </si>
  <si>
    <t>亚克力盒</t>
  </si>
  <si>
    <t>剪刀</t>
  </si>
  <si>
    <t>挂绳</t>
  </si>
  <si>
    <t>防丢圈</t>
  </si>
  <si>
    <t>点胶</t>
  </si>
  <si>
    <t>茶杯</t>
  </si>
  <si>
    <t>礼品袋</t>
  </si>
  <si>
    <t>酒店大堂</t>
    <phoneticPr fontId="1" type="noConversion"/>
  </si>
  <si>
    <t>气氛道具</t>
  </si>
  <si>
    <t>手抛礼花</t>
  </si>
  <si>
    <t>香槟</t>
  </si>
  <si>
    <t>礼花枪</t>
  </si>
  <si>
    <t>计分牌</t>
  </si>
  <si>
    <t>手拎包</t>
  </si>
  <si>
    <t>足球</t>
  </si>
  <si>
    <t>记分牌</t>
  </si>
  <si>
    <t>荧光棒</t>
  </si>
  <si>
    <t>足球篮球赛团建物料</t>
    <phoneticPr fontId="1" type="noConversion"/>
  </si>
  <si>
    <t>手拎包</t>
    <phoneticPr fontId="1" type="noConversion"/>
  </si>
  <si>
    <t>晚宴十年员工定制桌卡</t>
    <phoneticPr fontId="1" type="noConversion"/>
  </si>
  <si>
    <t>晚宴物料</t>
    <phoneticPr fontId="1" type="noConversion"/>
  </si>
  <si>
    <t>头饰</t>
  </si>
  <si>
    <t>发光发箍</t>
  </si>
  <si>
    <t>充电宝</t>
  </si>
  <si>
    <t>底座</t>
  </si>
  <si>
    <t>独角兽发箍</t>
  </si>
  <si>
    <t>摇奖器</t>
  </si>
  <si>
    <t>托盘加托盘布</t>
  </si>
  <si>
    <t>衣架</t>
  </si>
  <si>
    <t>置物架</t>
  </si>
  <si>
    <t>护手霜</t>
  </si>
  <si>
    <t>香氛</t>
  </si>
  <si>
    <t>牙线</t>
  </si>
  <si>
    <t>漱口水</t>
  </si>
  <si>
    <t>袋子</t>
  </si>
  <si>
    <t>礼服</t>
  </si>
  <si>
    <t>相声桌子</t>
  </si>
  <si>
    <t>相声桌布</t>
  </si>
  <si>
    <t>魔术桌布</t>
  </si>
  <si>
    <t>拍手器</t>
  </si>
  <si>
    <t>荧光贴</t>
  </si>
  <si>
    <t>荧光戒指</t>
  </si>
  <si>
    <t>陨石灯</t>
    <phoneticPr fontId="1" type="noConversion"/>
  </si>
  <si>
    <t>秒表</t>
  </si>
  <si>
    <t>泡泡枪</t>
  </si>
  <si>
    <t>泡泡枪加防滑袜</t>
  </si>
  <si>
    <t>沙滩球</t>
  </si>
  <si>
    <t>水上向前冲物料</t>
    <phoneticPr fontId="1" type="noConversion"/>
  </si>
  <si>
    <t>防晒喷雾</t>
    <phoneticPr fontId="1" type="noConversion"/>
  </si>
  <si>
    <t>乒乓球台租赁</t>
    <phoneticPr fontId="1" type="noConversion"/>
  </si>
  <si>
    <t>门头</t>
    <phoneticPr fontId="1" type="noConversion"/>
  </si>
  <si>
    <t>定制宇航员LED灯</t>
    <phoneticPr fontId="1" type="noConversion"/>
  </si>
  <si>
    <t>定制发光月球灯</t>
    <phoneticPr fontId="1" type="noConversion"/>
  </si>
  <si>
    <t>水上向前冲定制充气球</t>
    <phoneticPr fontId="1" type="noConversion"/>
  </si>
  <si>
    <t>手工道具</t>
    <phoneticPr fontId="1" type="noConversion"/>
  </si>
  <si>
    <t>18寸气球</t>
  </si>
  <si>
    <t>密封袋</t>
  </si>
  <si>
    <t>氦气</t>
  </si>
  <si>
    <t>标签</t>
  </si>
  <si>
    <t>星球图钉</t>
  </si>
  <si>
    <t>马克龙图钉</t>
  </si>
  <si>
    <t>鱼灯</t>
  </si>
  <si>
    <t>补光灯支架</t>
  </si>
  <si>
    <t>风筝纸鸢</t>
  </si>
  <si>
    <t>手工灯笼1</t>
  </si>
  <si>
    <t>手工灯笼2</t>
  </si>
  <si>
    <t>贴画</t>
  </si>
  <si>
    <t>许愿卡片</t>
  </si>
  <si>
    <t>笔</t>
  </si>
  <si>
    <t>小垃圾桶</t>
  </si>
  <si>
    <t>插线板</t>
  </si>
  <si>
    <t>钳子</t>
  </si>
  <si>
    <t>小夹子</t>
  </si>
  <si>
    <t>黑板擦</t>
  </si>
  <si>
    <t>陀螺盘</t>
  </si>
  <si>
    <t>板擦</t>
  </si>
  <si>
    <t>充气泵</t>
  </si>
  <si>
    <t>抽纸</t>
  </si>
  <si>
    <t>陀螺</t>
  </si>
  <si>
    <t>草环</t>
  </si>
  <si>
    <t>头绳</t>
  </si>
  <si>
    <t>明信片</t>
  </si>
  <si>
    <t>湿纸巾</t>
  </si>
  <si>
    <t>垃圾桶加垃圾袋</t>
  </si>
  <si>
    <t>桌布加桌旗</t>
  </si>
  <si>
    <t>草坪道具</t>
    <phoneticPr fontId="1" type="noConversion"/>
  </si>
  <si>
    <t>all-in道具</t>
    <phoneticPr fontId="1" type="noConversion"/>
  </si>
  <si>
    <t>乒乓球</t>
  </si>
  <si>
    <t>置物框</t>
  </si>
  <si>
    <t>太空人玩偶</t>
  </si>
  <si>
    <t>目前提供的为厦门当地比较好的乐队，比三亚和安吉对歌曲，歌手（2名主唱，1男+1女）都要求高</t>
    <phoneticPr fontId="1" type="noConversion"/>
  </si>
  <si>
    <t>Day3 帆船午餐-海钓船</t>
    <phoneticPr fontId="1" type="noConversion"/>
  </si>
  <si>
    <t>Day2 足球篮球赛晚餐</t>
    <phoneticPr fontId="1" type="noConversion"/>
  </si>
  <si>
    <t>移动硬盘</t>
    <phoneticPr fontId="1" type="noConversion"/>
  </si>
  <si>
    <t>晚宴定制姓名圆牌</t>
    <phoneticPr fontId="1" type="noConversion"/>
  </si>
  <si>
    <t>定制抱枕</t>
    <phoneticPr fontId="1" type="noConversion"/>
  </si>
  <si>
    <t>189个</t>
    <phoneticPr fontId="1" type="noConversion"/>
  </si>
  <si>
    <t>小城春秋下午场包车</t>
    <phoneticPr fontId="1" type="noConversion"/>
  </si>
  <si>
    <t>小城春秋上午场包车</t>
    <phoneticPr fontId="1" type="noConversion"/>
  </si>
  <si>
    <t>第一批帆船体验包车</t>
    <phoneticPr fontId="1" type="noConversion"/>
  </si>
  <si>
    <t>第二批帆船体验包车</t>
    <phoneticPr fontId="1" type="noConversion"/>
  </si>
  <si>
    <t>第三批帆船体验包车</t>
    <phoneticPr fontId="1" type="noConversion"/>
  </si>
  <si>
    <t>酒店-会展-红K包车</t>
    <phoneticPr fontId="1" type="noConversion"/>
  </si>
  <si>
    <t>酒店-海沧公益校-酒店包车</t>
    <phoneticPr fontId="1" type="noConversion"/>
  </si>
  <si>
    <t>酒店备车
12:00-20:50、09:00-18:00、9:00-22:00</t>
    <phoneticPr fontId="1" type="noConversion"/>
  </si>
  <si>
    <t>到达</t>
  </si>
  <si>
    <t>离开</t>
  </si>
  <si>
    <t>侯莹</t>
  </si>
  <si>
    <t>高亚琳</t>
  </si>
  <si>
    <t>郭燕雷</t>
  </si>
  <si>
    <t>米文亮</t>
  </si>
  <si>
    <t>陶然</t>
  </si>
  <si>
    <t>魏党姿</t>
  </si>
  <si>
    <t>冯小龙</t>
  </si>
  <si>
    <t>李瑞哲</t>
  </si>
  <si>
    <t>王凤月</t>
  </si>
  <si>
    <t>荆贤虎</t>
  </si>
  <si>
    <t>张东东</t>
  </si>
  <si>
    <t>宣博洋</t>
  </si>
  <si>
    <t>郑严</t>
  </si>
  <si>
    <t>常仕佳</t>
  </si>
  <si>
    <t>曹明伟</t>
  </si>
  <si>
    <t>姜福宏</t>
  </si>
  <si>
    <t>郭夏利</t>
  </si>
  <si>
    <t>柯茜</t>
  </si>
  <si>
    <t>黄清月</t>
  </si>
  <si>
    <t>李晓暄</t>
  </si>
  <si>
    <t>刘刚</t>
  </si>
  <si>
    <t>彭海军</t>
  </si>
  <si>
    <t>岑余</t>
  </si>
  <si>
    <t>高郅</t>
  </si>
  <si>
    <t>谢民礼</t>
  </si>
  <si>
    <t>陈治洁</t>
  </si>
  <si>
    <t>于菡</t>
  </si>
  <si>
    <t>佟坚婉麒</t>
  </si>
  <si>
    <t>王萌</t>
  </si>
  <si>
    <t>李淼</t>
  </si>
  <si>
    <t>赵磊磊</t>
  </si>
  <si>
    <t>苏鹏</t>
  </si>
  <si>
    <t>晚宴组</t>
    <phoneticPr fontId="1" type="noConversion"/>
  </si>
  <si>
    <t>PM</t>
    <phoneticPr fontId="1" type="noConversion"/>
  </si>
  <si>
    <t>酒店负责人</t>
    <phoneticPr fontId="1" type="noConversion"/>
  </si>
  <si>
    <t>酒店搭建负责人</t>
    <phoneticPr fontId="1" type="noConversion"/>
  </si>
  <si>
    <t>时光音乐会搭建负责人</t>
    <phoneticPr fontId="1" type="noConversion"/>
  </si>
  <si>
    <t>时光音乐会AV负责人</t>
    <phoneticPr fontId="1" type="noConversion"/>
  </si>
  <si>
    <t>时光音乐会负责人</t>
    <phoneticPr fontId="1" type="noConversion"/>
  </si>
  <si>
    <t>繁星市集负责人</t>
    <phoneticPr fontId="1" type="noConversion"/>
  </si>
  <si>
    <t>物料负责人</t>
    <phoneticPr fontId="1" type="noConversion"/>
  </si>
  <si>
    <t>晚宴流程负责人</t>
    <phoneticPr fontId="1" type="noConversion"/>
  </si>
  <si>
    <t>团建负责人</t>
    <phoneticPr fontId="1" type="noConversion"/>
  </si>
  <si>
    <t>晚宴第三方负责人</t>
    <phoneticPr fontId="1" type="noConversion"/>
  </si>
  <si>
    <t>晚宴搭建负责人</t>
    <phoneticPr fontId="1" type="noConversion"/>
  </si>
  <si>
    <t>项目经理-含餐费 住宿费用未计入</t>
    <phoneticPr fontId="1" type="noConversion"/>
  </si>
  <si>
    <t>康辉工作人员</t>
    <phoneticPr fontId="1" type="noConversion"/>
  </si>
  <si>
    <t>晚宴AV负责人</t>
    <phoneticPr fontId="1" type="noConversion"/>
  </si>
  <si>
    <t>去程机票</t>
  </si>
  <si>
    <t>返程机票</t>
  </si>
  <si>
    <t>晚宴手卡</t>
    <phoneticPr fontId="1" type="noConversion"/>
  </si>
  <si>
    <t>晚宴麦标套</t>
    <phoneticPr fontId="1" type="noConversion"/>
  </si>
  <si>
    <t>晚宴抽奖箱logo定制</t>
    <phoneticPr fontId="1" type="noConversion"/>
  </si>
  <si>
    <t>晚宴十年员工定制桌卡烫金开模</t>
    <phoneticPr fontId="1" type="noConversion"/>
  </si>
  <si>
    <t>含排版</t>
    <phoneticPr fontId="1" type="noConversion"/>
  </si>
  <si>
    <t>晚宴卡通形象定制</t>
    <phoneticPr fontId="1" type="noConversion"/>
  </si>
  <si>
    <t>晚宴菜单</t>
    <phoneticPr fontId="1" type="noConversion"/>
  </si>
  <si>
    <t>晚宴定制桌卡烫金开模</t>
    <phoneticPr fontId="1" type="noConversion"/>
  </si>
  <si>
    <t>当地临时</t>
    <phoneticPr fontId="1" type="noConversion"/>
  </si>
  <si>
    <t>足篮球赛奖杯定制贴纸</t>
    <phoneticPr fontId="1" type="noConversion"/>
  </si>
  <si>
    <t>晚宴应援发光led桌牌</t>
    <phoneticPr fontId="1" type="noConversion"/>
  </si>
  <si>
    <t>含排版及独立贴纸</t>
    <phoneticPr fontId="1" type="noConversion"/>
  </si>
  <si>
    <t>二次踩线返程</t>
    <phoneticPr fontId="1" type="noConversion"/>
  </si>
  <si>
    <t>二次踩线去程</t>
    <phoneticPr fontId="1" type="noConversion"/>
  </si>
  <si>
    <t>见明细</t>
    <phoneticPr fontId="1" type="noConversion"/>
  </si>
  <si>
    <t>现场天数</t>
    <phoneticPr fontId="1" type="noConversion"/>
  </si>
  <si>
    <t>团建</t>
    <phoneticPr fontId="1" type="noConversion"/>
  </si>
  <si>
    <t>水上向前冲救生衣</t>
    <phoneticPr fontId="1" type="noConversion"/>
  </si>
  <si>
    <t>帆船-7人</t>
    <phoneticPr fontId="1" type="noConversion"/>
  </si>
  <si>
    <t>原全天35000元 优惠至20000元</t>
    <phoneticPr fontId="1" type="noConversion"/>
  </si>
  <si>
    <t>打印机租赁</t>
    <phoneticPr fontId="1" type="noConversion"/>
  </si>
  <si>
    <t>实际2台共使用12天 含耗材</t>
    <phoneticPr fontId="1" type="noConversion"/>
  </si>
  <si>
    <t>冰箱租赁</t>
    <phoneticPr fontId="1" type="noConversion"/>
  </si>
  <si>
    <t>含运输</t>
    <phoneticPr fontId="1" type="noConversion"/>
  </si>
  <si>
    <t>露营桌租赁</t>
    <phoneticPr fontId="1" type="noConversion"/>
  </si>
  <si>
    <t>露营椅租赁</t>
    <phoneticPr fontId="1" type="noConversion"/>
  </si>
  <si>
    <t>6日2人 7日1人</t>
    <phoneticPr fontId="1" type="noConversion"/>
  </si>
  <si>
    <t>装造区道具-租赁及采购</t>
    <phoneticPr fontId="1" type="noConversion"/>
  </si>
  <si>
    <t>手作区-珠绣老师</t>
    <phoneticPr fontId="1" type="noConversion"/>
  </si>
  <si>
    <t>手作区-珠绣材料包1</t>
    <phoneticPr fontId="1" type="noConversion"/>
  </si>
  <si>
    <t>手作区-珠绣材料包2</t>
    <phoneticPr fontId="1" type="noConversion"/>
  </si>
  <si>
    <t>装造区彩辫老师</t>
    <phoneticPr fontId="1" type="noConversion"/>
  </si>
  <si>
    <t>装造区彩辫道具</t>
    <phoneticPr fontId="1" type="noConversion"/>
  </si>
  <si>
    <t>手作区-贝壳DIY</t>
    <phoneticPr fontId="1" type="noConversion"/>
  </si>
  <si>
    <t>手作区-耳环DIY</t>
    <phoneticPr fontId="1" type="noConversion"/>
  </si>
  <si>
    <t>施工证（晚宴）</t>
    <phoneticPr fontId="1" type="noConversion"/>
  </si>
  <si>
    <t>发光工作职责发箍</t>
    <phoneticPr fontId="1" type="noConversion"/>
  </si>
  <si>
    <t>类别</t>
  </si>
  <si>
    <t>组别</t>
  </si>
  <si>
    <t>人数</t>
  </si>
  <si>
    <t>上班时间</t>
  </si>
  <si>
    <t>下班时间</t>
  </si>
  <si>
    <t>基础费用</t>
  </si>
  <si>
    <t>时长</t>
  </si>
  <si>
    <t>费用</t>
  </si>
  <si>
    <t>超时</t>
  </si>
  <si>
    <t>超时费/h</t>
  </si>
  <si>
    <t>超时费用</t>
  </si>
  <si>
    <t>市内交通</t>
  </si>
  <si>
    <t>地接人员</t>
  </si>
  <si>
    <t>总控</t>
  </si>
  <si>
    <t>物料组</t>
  </si>
  <si>
    <t>团建组</t>
  </si>
  <si>
    <t>蒋婷婷</t>
  </si>
  <si>
    <t>交通组</t>
  </si>
  <si>
    <r>
      <t>李锐</t>
    </r>
    <r>
      <rPr>
        <sz val="10"/>
        <rFont val="宋体"/>
        <family val="3"/>
        <charset val="134"/>
      </rPr>
      <t>喆</t>
    </r>
  </si>
  <si>
    <t>酒店组</t>
  </si>
  <si>
    <t>王承宇</t>
  </si>
  <si>
    <t>晚宴组</t>
    <phoneticPr fontId="30" type="noConversion"/>
  </si>
  <si>
    <t>晚宴组</t>
  </si>
  <si>
    <t>陈燕玲</t>
  </si>
  <si>
    <t>李思懿</t>
  </si>
  <si>
    <t>皮慧珊</t>
  </si>
  <si>
    <t>罗艳玲</t>
  </si>
  <si>
    <t>张祥慧</t>
  </si>
  <si>
    <t>吴思涵</t>
  </si>
  <si>
    <t>余海珊</t>
  </si>
  <si>
    <t>颜馨璐</t>
  </si>
  <si>
    <t>丘晨玲</t>
  </si>
  <si>
    <t>江冰彬</t>
  </si>
  <si>
    <t>陈伶俐</t>
  </si>
  <si>
    <t>叶娜卿</t>
  </si>
  <si>
    <t>徐佳慧</t>
  </si>
  <si>
    <t>黄建阳</t>
  </si>
  <si>
    <t>冯经纬</t>
  </si>
  <si>
    <t>林凌</t>
  </si>
  <si>
    <t>杨松鹏</t>
  </si>
  <si>
    <t>许纯</t>
  </si>
  <si>
    <t>陈睿琦</t>
  </si>
  <si>
    <t>高广玲</t>
  </si>
  <si>
    <t>郑丽丹</t>
  </si>
  <si>
    <t>/</t>
    <phoneticPr fontId="30" type="noConversion"/>
  </si>
  <si>
    <t>林浩</t>
  </si>
  <si>
    <t>吴鑫</t>
  </si>
  <si>
    <t>郑浩</t>
  </si>
  <si>
    <t>郭雨林</t>
  </si>
  <si>
    <t>谢福超</t>
  </si>
  <si>
    <t>张祥恒</t>
  </si>
  <si>
    <t>余思宜</t>
  </si>
  <si>
    <t>尹伊涵</t>
  </si>
  <si>
    <t>彭建</t>
  </si>
  <si>
    <t>白澎叶</t>
  </si>
  <si>
    <t>陆亦</t>
  </si>
  <si>
    <t>林宏熠</t>
  </si>
  <si>
    <t>张佩英</t>
  </si>
  <si>
    <t>张佳烨</t>
  </si>
  <si>
    <t>王莉艳</t>
  </si>
  <si>
    <t>林琨棋</t>
  </si>
  <si>
    <t>吕晶辉</t>
  </si>
  <si>
    <t>何柯磊</t>
  </si>
  <si>
    <t>林都</t>
  </si>
  <si>
    <t>王丹丹</t>
  </si>
  <si>
    <t>冯朝文</t>
  </si>
  <si>
    <t>孙一婷</t>
  </si>
  <si>
    <t>黄美林</t>
  </si>
  <si>
    <t>黄彩霞</t>
  </si>
  <si>
    <t>温建龙</t>
  </si>
  <si>
    <t>陈铮辉</t>
  </si>
  <si>
    <t>查咏馨</t>
  </si>
  <si>
    <t>集市</t>
  </si>
  <si>
    <t>黄祖良</t>
  </si>
  <si>
    <t>罗涛</t>
  </si>
  <si>
    <t>卢建鸿</t>
  </si>
  <si>
    <t>吴苏傲</t>
  </si>
  <si>
    <t>叶俊鹏</t>
  </si>
  <si>
    <t>黄天旭</t>
  </si>
  <si>
    <t>赖莉娟</t>
  </si>
  <si>
    <t>曾云云</t>
  </si>
  <si>
    <t>吴泽</t>
  </si>
  <si>
    <t>曾冰冰</t>
  </si>
  <si>
    <t>卓清清</t>
  </si>
  <si>
    <t>唐千</t>
  </si>
  <si>
    <t>刘静</t>
  </si>
  <si>
    <t>常乐</t>
  </si>
  <si>
    <t>周伊寻</t>
  </si>
  <si>
    <t>吴仪</t>
  </si>
  <si>
    <t>陈双</t>
  </si>
  <si>
    <t>王琦</t>
  </si>
  <si>
    <t>方禹</t>
  </si>
  <si>
    <t>叶慧娟</t>
  </si>
  <si>
    <t>林如月</t>
  </si>
  <si>
    <t>陈盈盈</t>
  </si>
  <si>
    <t>齐棋</t>
  </si>
  <si>
    <t>陈婷婷</t>
  </si>
  <si>
    <t>李刚</t>
  </si>
  <si>
    <t>黄海鹏</t>
  </si>
  <si>
    <t>夏永蒙</t>
  </si>
  <si>
    <t>林勇</t>
  </si>
  <si>
    <t>李鹏</t>
  </si>
  <si>
    <t>王瑞泽</t>
  </si>
  <si>
    <t>江法</t>
  </si>
  <si>
    <t>陈亦雄</t>
  </si>
  <si>
    <t>傅智贤</t>
  </si>
  <si>
    <t>韩山</t>
  </si>
  <si>
    <t>蒋金亿</t>
  </si>
  <si>
    <t>郑玉琴</t>
  </si>
  <si>
    <t>刘文轩</t>
  </si>
  <si>
    <t>李英瑶</t>
  </si>
  <si>
    <t>曾鹭娜</t>
  </si>
  <si>
    <t>郑思敏</t>
  </si>
  <si>
    <t>林城</t>
  </si>
  <si>
    <t>总计</t>
    <phoneticPr fontId="30" type="noConversion"/>
  </si>
  <si>
    <t>家具租赁：懒人沙发</t>
    <phoneticPr fontId="1" type="noConversion"/>
  </si>
  <si>
    <t>all-in</t>
    <phoneticPr fontId="1" type="noConversion"/>
  </si>
  <si>
    <t>王殷哲</t>
    <phoneticPr fontId="1" type="noConversion"/>
  </si>
  <si>
    <t>林海翔</t>
    <phoneticPr fontId="1" type="noConversion"/>
  </si>
  <si>
    <t>官晓强</t>
    <phoneticPr fontId="1" type="noConversion"/>
  </si>
  <si>
    <t>颜俊鸿</t>
    <phoneticPr fontId="1" type="noConversion"/>
  </si>
  <si>
    <t>黄健</t>
    <phoneticPr fontId="1" type="noConversion"/>
  </si>
  <si>
    <t>胡鑫斌</t>
    <phoneticPr fontId="1" type="noConversion"/>
  </si>
  <si>
    <t>蔡永钦</t>
    <phoneticPr fontId="1" type="noConversion"/>
  </si>
  <si>
    <t>陈俊聪</t>
    <phoneticPr fontId="1" type="noConversion"/>
  </si>
  <si>
    <t>叶健顺</t>
    <phoneticPr fontId="1" type="noConversion"/>
  </si>
  <si>
    <t>博饼区域两侧装饰</t>
    <phoneticPr fontId="1" type="noConversion"/>
  </si>
  <si>
    <t>平米</t>
    <phoneticPr fontId="1" type="noConversion"/>
  </si>
  <si>
    <t>博饼区装饰</t>
    <phoneticPr fontId="1" type="noConversion"/>
  </si>
  <si>
    <t>门头两侧造型</t>
    <phoneticPr fontId="1" type="noConversion"/>
  </si>
  <si>
    <t>门头发光灯</t>
    <phoneticPr fontId="1" type="noConversion"/>
  </si>
  <si>
    <t>接待区木质背板裱写真
6m*3m</t>
    <phoneticPr fontId="1" type="noConversion"/>
  </si>
  <si>
    <t>麻将区背板裱写真 8m*2.4m</t>
    <phoneticPr fontId="1" type="noConversion"/>
  </si>
  <si>
    <t>德扑区木质背板裱写真8m*2.4m</t>
    <phoneticPr fontId="1" type="noConversion"/>
  </si>
  <si>
    <t>PS区背板裱写真  8m*2.4m</t>
    <phoneticPr fontId="1" type="noConversion"/>
  </si>
  <si>
    <t>PS区木质地台</t>
    <phoneticPr fontId="1" type="noConversion"/>
  </si>
  <si>
    <t>PS区人形立牌</t>
    <phoneticPr fontId="1" type="noConversion"/>
  </si>
  <si>
    <t>麻将区域指示架</t>
    <phoneticPr fontId="1" type="noConversion"/>
  </si>
  <si>
    <t>桌游木质地台</t>
    <phoneticPr fontId="1" type="noConversion"/>
  </si>
  <si>
    <t>桌游区背板裱写真  8m*2.4m</t>
    <phoneticPr fontId="1" type="noConversion"/>
  </si>
  <si>
    <t>桌游区人形立牌</t>
    <phoneticPr fontId="1" type="noConversion"/>
  </si>
  <si>
    <t>博饼区域背板 3.5m*2.4m</t>
    <phoneticPr fontId="1" type="noConversion"/>
  </si>
  <si>
    <t>麻将区立体雕刻</t>
    <phoneticPr fontId="1" type="noConversion"/>
  </si>
  <si>
    <t>娃娃机画面包装</t>
  </si>
  <si>
    <t>博饼区礼品分类牌</t>
  </si>
  <si>
    <t>电子飞镖</t>
  </si>
  <si>
    <t>抓娃娃机</t>
  </si>
  <si>
    <t>桌上冰壶</t>
  </si>
  <si>
    <t>街机</t>
  </si>
  <si>
    <t>博饼大碗-直径1m</t>
    <phoneticPr fontId="1" type="noConversion"/>
  </si>
  <si>
    <t>博饼区-锣</t>
  </si>
  <si>
    <t>博饼区-状元服</t>
    <phoneticPr fontId="1" type="noConversion"/>
  </si>
  <si>
    <t>（含衣服+帽子+鞋）</t>
  </si>
  <si>
    <t>（含衣服+帽子+鞋）</t>
    <phoneticPr fontId="1" type="noConversion"/>
  </si>
  <si>
    <t>冠军横幅</t>
    <phoneticPr fontId="1" type="noConversion"/>
  </si>
  <si>
    <t>非定制气球 装饰kt板</t>
    <phoneticPr fontId="1" type="noConversion"/>
  </si>
  <si>
    <t>85寸电视提词器</t>
    <phoneticPr fontId="1" type="noConversion"/>
  </si>
  <si>
    <t>实际使用3天</t>
    <phoneticPr fontId="1" type="noConversion"/>
  </si>
  <si>
    <t>Truss  灯光架 单柱</t>
    <phoneticPr fontId="1" type="noConversion"/>
  </si>
  <si>
    <t>调光台</t>
    <phoneticPr fontId="1" type="noConversion"/>
  </si>
  <si>
    <t xml:space="preserve">全频音箱 </t>
    <phoneticPr fontId="1" type="noConversion"/>
  </si>
  <si>
    <t>氛围KT板</t>
    <phoneticPr fontId="1" type="noConversion"/>
  </si>
  <si>
    <t>三联屏赛车-9D赛车</t>
    <phoneticPr fontId="1" type="noConversion"/>
  </si>
  <si>
    <t>大头贴拍照机-含相纸（按需供应不限量）</t>
    <phoneticPr fontId="1" type="noConversion"/>
  </si>
  <si>
    <t>大头贴拍照机围挡-含包装贴好</t>
    <phoneticPr fontId="1" type="noConversion"/>
  </si>
  <si>
    <t>PS5 1+switch1（含电视)</t>
    <phoneticPr fontId="1" type="noConversion"/>
  </si>
  <si>
    <t>海悦1厅 培训室 背板裱写真 2m*2.4m</t>
    <phoneticPr fontId="1" type="noConversion"/>
  </si>
  <si>
    <t>沿路灯光路引线材</t>
    <phoneticPr fontId="1" type="noConversion"/>
  </si>
  <si>
    <t>定制pin8、9号+插片2个</t>
    <phoneticPr fontId="1" type="noConversion"/>
  </si>
  <si>
    <t>改为发光立体字</t>
    <phoneticPr fontId="1" type="noConversion"/>
  </si>
  <si>
    <t>礼品兑换区</t>
    <phoneticPr fontId="1" type="noConversion"/>
  </si>
  <si>
    <t>亚克力积分标识牌</t>
    <phoneticPr fontId="1" type="noConversion"/>
  </si>
  <si>
    <t>酒店大堂打卡处-地贴</t>
    <phoneticPr fontId="1" type="noConversion"/>
  </si>
  <si>
    <t>酒店大堂打卡处-指引立牌</t>
    <phoneticPr fontId="1" type="noConversion"/>
  </si>
  <si>
    <t>礼品兑换区围挡</t>
    <phoneticPr fontId="1" type="noConversion"/>
  </si>
  <si>
    <t>乐高墙底板背板</t>
    <phoneticPr fontId="1" type="noConversion"/>
  </si>
  <si>
    <t>乐高墙底板连接板</t>
    <phoneticPr fontId="1" type="noConversion"/>
  </si>
  <si>
    <t>乐高墙脚踏及装饰</t>
    <phoneticPr fontId="1" type="noConversion"/>
  </si>
  <si>
    <t>导览地贴</t>
    <phoneticPr fontId="1" type="noConversion"/>
  </si>
  <si>
    <t>次</t>
    <phoneticPr fontId="16" type="noConversion"/>
  </si>
  <si>
    <t>相机照片墙</t>
    <phoneticPr fontId="1" type="noConversion"/>
  </si>
  <si>
    <t>胸卡相框拍照墙</t>
    <phoneticPr fontId="1" type="noConversion"/>
  </si>
  <si>
    <t>宝可梦合影墙</t>
  </si>
  <si>
    <t>机器猫拍照墙</t>
  </si>
  <si>
    <t>太阳花合影框</t>
  </si>
  <si>
    <t>海贼王合影墙</t>
  </si>
  <si>
    <t>闽南特色拍区</t>
    <phoneticPr fontId="1" type="noConversion"/>
  </si>
  <si>
    <t>许愿树区域</t>
  </si>
  <si>
    <t>手作区-装饰帐篷</t>
    <phoneticPr fontId="1" type="noConversion"/>
  </si>
  <si>
    <t>陀螺对战陀螺比赛方墩</t>
  </si>
  <si>
    <t>陀螺对战陀螺比赛方墩雪弗板</t>
  </si>
  <si>
    <t>陀螺对战陀螺比赛押注板</t>
  </si>
  <si>
    <t>无人机足球顶部装饰</t>
  </si>
  <si>
    <t>无人机足球比赛押注板</t>
  </si>
  <si>
    <t>趣味乒乓球背景板</t>
  </si>
  <si>
    <t>趣味乒乓球球拍</t>
  </si>
  <si>
    <t>趣味乒乓球球桌含画面</t>
    <phoneticPr fontId="16" type="noConversion"/>
  </si>
  <si>
    <t>张</t>
  </si>
  <si>
    <t>气球狙击背景板</t>
  </si>
  <si>
    <t>餐饮区-装饰餐车</t>
    <phoneticPr fontId="1" type="noConversion"/>
  </si>
  <si>
    <t>餐饮区-酒店餐台装饰</t>
    <phoneticPr fontId="1" type="noConversion"/>
  </si>
  <si>
    <t>拍照背景框</t>
    <phoneticPr fontId="1" type="noConversion"/>
  </si>
  <si>
    <t>含装饰纸花</t>
    <phoneticPr fontId="1" type="noConversion"/>
  </si>
  <si>
    <t>舞台背板 异型发光</t>
    <phoneticPr fontId="1" type="noConversion"/>
  </si>
  <si>
    <t>果壳会舞台地毯、讲台包边</t>
    <phoneticPr fontId="1" type="noConversion"/>
  </si>
  <si>
    <t>灌篮高手合影墙</t>
    <phoneticPr fontId="1" type="noConversion"/>
  </si>
  <si>
    <t>积分兑奖处置物架</t>
    <phoneticPr fontId="1" type="noConversion"/>
  </si>
  <si>
    <t>积分兑奖处帐篷租赁</t>
    <phoneticPr fontId="16" type="noConversion"/>
  </si>
  <si>
    <t>功率增加 需换大电箱</t>
    <phoneticPr fontId="1" type="noConversion"/>
  </si>
  <si>
    <t>中心立柱（含+配重底盘+假草皮装饰）</t>
    <phoneticPr fontId="16" type="noConversion"/>
  </si>
  <si>
    <t>大头贴机器装饰</t>
    <phoneticPr fontId="1" type="noConversion"/>
  </si>
  <si>
    <t>串灯灯架</t>
    <phoneticPr fontId="1" type="noConversion"/>
  </si>
  <si>
    <t>星星灯串（树上装饰）</t>
    <phoneticPr fontId="1" type="noConversion"/>
  </si>
  <si>
    <t>水上向前冲氛围装饰</t>
    <phoneticPr fontId="1" type="noConversion"/>
  </si>
  <si>
    <t>草坪区域物料</t>
    <phoneticPr fontId="1" type="noConversion"/>
  </si>
  <si>
    <t>6日332；7日327；8日330
未入住的高价房间按800结算，总间夜数之和与预算一致，为1503</t>
    <phoneticPr fontId="1" type="noConversion"/>
  </si>
  <si>
    <t>顺丰</t>
    <phoneticPr fontId="1" type="noConversion"/>
  </si>
  <si>
    <t>货拉拉</t>
    <phoneticPr fontId="1" type="noConversion"/>
  </si>
  <si>
    <t>德邦</t>
    <phoneticPr fontId="1" type="noConversion"/>
  </si>
  <si>
    <t>未付</t>
    <phoneticPr fontId="1" type="noConversion"/>
  </si>
  <si>
    <t>晚宴发光宇航员木箱</t>
    <phoneticPr fontId="1" type="noConversion"/>
  </si>
  <si>
    <t>晚宴舞台发光宇航员定制 2m高 可运输</t>
    <phoneticPr fontId="1" type="noConversion"/>
  </si>
  <si>
    <t>爆炸星</t>
    <phoneticPr fontId="1" type="noConversion"/>
  </si>
  <si>
    <t>满天星灯串（树上装饰，摊位装饰）</t>
    <phoneticPr fontId="1" type="noConversion"/>
  </si>
  <si>
    <t>圆形灯串（中心立柱灯串）</t>
    <phoneticPr fontId="1" type="noConversion"/>
  </si>
  <si>
    <t>调光台 外场互动区域使用</t>
    <phoneticPr fontId="1" type="noConversion"/>
  </si>
  <si>
    <t>含打样</t>
    <phoneticPr fontId="1" type="noConversion"/>
  </si>
  <si>
    <t>15000标准：线下晚会导演
3 年以上导演经验
统筹 10 个内节目 的中型晚会项目
30000标准：资深晚会导演，有电视台工作经验
5 年以上中型、大型线上、线下晚会导演经验
主导 15个以上节目的大型晚会，全流程策划，统筹舞美 / 灯光</t>
    <phoneticPr fontId="1" type="noConversion"/>
  </si>
  <si>
    <t>398元/人优惠至330/人
上午148人 下午108人</t>
    <phoneticPr fontId="1" type="noConversion"/>
  </si>
  <si>
    <t>原15000元 全部减免</t>
    <phoneticPr fontId="1" type="noConversion"/>
  </si>
  <si>
    <t>三个异型圆形舞台</t>
    <phoneticPr fontId="1" type="noConversion"/>
  </si>
  <si>
    <t>立体发光logo字，背后趁透明亚克力</t>
  </si>
  <si>
    <t>AV搭建</t>
    <phoneticPr fontId="1" type="noConversion"/>
  </si>
  <si>
    <t>高清P3屏吊装弧形屏27m*1m</t>
    <phoneticPr fontId="1" type="noConversion"/>
  </si>
  <si>
    <t>Q合影墙 （桁架绷黑白布画面，前部3个拱形造型内嵌发光灯带，前部拱形做Q造型）</t>
    <phoneticPr fontId="1" type="noConversion"/>
  </si>
  <si>
    <t>绕线墙-表面装绕线线轴，右侧做绕线定位柱，定位柱表面做异型雪弗板雕刻画面</t>
    <phoneticPr fontId="1" type="noConversion"/>
  </si>
  <si>
    <t xml:space="preserve">木结构裱写真画面，表面装5mmLED灯带，灯带做流动光效。 </t>
    <phoneticPr fontId="1" type="noConversion"/>
  </si>
  <si>
    <t>形象圆牌签到墙(12.5m*3.2mH)</t>
    <phoneticPr fontId="1" type="noConversion"/>
  </si>
  <si>
    <t>绕线墙-木结构裱写真画面(9.5m*3.2mH)</t>
    <phoneticPr fontId="1" type="noConversion"/>
  </si>
  <si>
    <t>主会场影背墙(13m*3.2mH)</t>
    <phoneticPr fontId="1" type="noConversion"/>
  </si>
  <si>
    <t>UBIQUANT 发光logo（12m*2mH）</t>
    <phoneticPr fontId="1" type="noConversion"/>
  </si>
  <si>
    <t>UBIQUANT logo墙（28m*3.2mH）</t>
    <phoneticPr fontId="1" type="noConversion"/>
  </si>
  <si>
    <t>照片墙（10m*3.2mH）</t>
    <phoneticPr fontId="1" type="noConversion"/>
  </si>
  <si>
    <t>铁架结构挂镭射丝带</t>
  </si>
  <si>
    <t>钢木结构，拱形门头造型，表面贴写真画面。门头厚度600mm，前部错层贴雪弗板裱画面。两侧发光灯带，发光立体字。</t>
  </si>
  <si>
    <t>雪弗板雕刻立体字，贴金色拉丝饰面，”无界之夜“</t>
  </si>
  <si>
    <t>亚克力发光字，“2025”</t>
  </si>
  <si>
    <t>亚克力发光字，“welcome”</t>
  </si>
  <si>
    <t>钢架结构，6组拱门，每组拱门雪弗板雕刻裱画面，两侧柱子和年份数字凸起一层。 正背双面。  隧道顶部四周做黑布加遮光布封顶遮挡</t>
  </si>
  <si>
    <t>钢架结构拱门，雪弗板雕刻裱画面。
“无界之夜”金属拉丝饰面立体字</t>
  </si>
  <si>
    <t>钢架绷圆形投影膜，吊装在舞台顶部</t>
  </si>
  <si>
    <t>铁架挂黑丝绒布，前面装串灯</t>
  </si>
  <si>
    <t>木结构贴黑色饰面</t>
  </si>
  <si>
    <t>黑丝绒布加遮光布，挂在AV的Truss龙门上</t>
  </si>
  <si>
    <t>铁架挂黑色遮光布</t>
  </si>
  <si>
    <t>酒店大堂打卡处-充气星球</t>
    <phoneticPr fontId="1" type="noConversion"/>
  </si>
  <si>
    <t>酒店大堂打卡处-礼盒装饰</t>
    <phoneticPr fontId="1" type="noConversion"/>
  </si>
  <si>
    <t>个</t>
    <phoneticPr fontId="16" type="noConversion"/>
  </si>
  <si>
    <t>非遗油纸灯DIY区</t>
    <phoneticPr fontId="1" type="noConversion"/>
  </si>
  <si>
    <t>含1日拍摄</t>
    <phoneticPr fontId="1" type="noConversion"/>
  </si>
  <si>
    <t>十年员工视频</t>
    <phoneticPr fontId="1" type="noConversion"/>
  </si>
  <si>
    <t>活动物料</t>
    <phoneticPr fontId="1" type="noConversion"/>
  </si>
  <si>
    <t>星球灯-非定制</t>
    <phoneticPr fontId="1" type="noConversion"/>
  </si>
  <si>
    <t>美工</t>
    <phoneticPr fontId="1" type="noConversion"/>
  </si>
  <si>
    <t>锁柜租赁 9门锁柜*2个，15门锁柜*1个</t>
    <phoneticPr fontId="1" type="noConversion"/>
  </si>
  <si>
    <t>单面化妆台</t>
  </si>
  <si>
    <t>全身镜</t>
  </si>
  <si>
    <t>龙门衣架</t>
  </si>
  <si>
    <t>挂烫机</t>
  </si>
  <si>
    <t>草坪画框结构现场更改</t>
    <phoneticPr fontId="1" type="noConversion"/>
  </si>
  <si>
    <t>优惠</t>
    <phoneticPr fontId="1" type="noConversion"/>
  </si>
  <si>
    <t>室内木质签到处双面木质背板
7.5*3.2mm</t>
    <phoneticPr fontId="1" type="noConversion"/>
  </si>
  <si>
    <t>导视牌及异型导视牌</t>
    <phoneticPr fontId="1" type="noConversion"/>
  </si>
  <si>
    <t>增加CG建模内容</t>
    <phoneticPr fontId="1" type="noConversion"/>
  </si>
  <si>
    <t>气球狙击游戏道具</t>
    <phoneticPr fontId="1" type="noConversion"/>
  </si>
  <si>
    <t>气球气体</t>
  </si>
  <si>
    <t>耳饰</t>
  </si>
  <si>
    <t>橡皮筋</t>
  </si>
  <si>
    <t>diy材料</t>
  </si>
  <si>
    <t>蜡</t>
  </si>
  <si>
    <t>数字油画1</t>
    <phoneticPr fontId="1" type="noConversion"/>
  </si>
  <si>
    <t>数字油画2</t>
    <phoneticPr fontId="1" type="noConversion"/>
  </si>
  <si>
    <t>数字油画3</t>
    <phoneticPr fontId="1" type="noConversion"/>
  </si>
  <si>
    <t>小青柠汁</t>
    <phoneticPr fontId="1" type="noConversion"/>
  </si>
  <si>
    <t>柯茜</t>
    <phoneticPr fontId="1" type="noConversion"/>
  </si>
  <si>
    <t>实际出图量增加数倍</t>
    <phoneticPr fontId="1" type="noConversion"/>
  </si>
  <si>
    <t>水晶logo贴纸</t>
    <phoneticPr fontId="1" type="noConversion"/>
  </si>
  <si>
    <t>8日演出费用30000 7日彩排费用14400 前期排练费用8000</t>
    <phoneticPr fontId="1" type="noConversion"/>
  </si>
  <si>
    <t>摄像师-原定1天 增加2天</t>
    <phoneticPr fontId="1" type="noConversion"/>
  </si>
  <si>
    <t>灯光师-原定1天 增加2天</t>
    <phoneticPr fontId="1" type="noConversion"/>
  </si>
  <si>
    <t>灯光助理-原定1天 增加2天</t>
    <phoneticPr fontId="1" type="noConversion"/>
  </si>
  <si>
    <t>化妆师-原定1天 增加2天</t>
    <phoneticPr fontId="1" type="noConversion"/>
  </si>
  <si>
    <t>摄像器材-原定1天 增加2天</t>
    <phoneticPr fontId="1" type="noConversion"/>
  </si>
  <si>
    <t>灯光器材-原定1天 增加2天</t>
    <phoneticPr fontId="1" type="noConversion"/>
  </si>
  <si>
    <t>设备车-原定1天 增加2天</t>
    <phoneticPr fontId="1" type="noConversion"/>
  </si>
  <si>
    <t>微信收款：</t>
    <phoneticPr fontId="1" type="noConversion"/>
  </si>
  <si>
    <t>增加1日彩排</t>
    <phoneticPr fontId="1" type="noConversion"/>
  </si>
  <si>
    <t>8日演出费用21000 7日彩排费用11000 前期排练费用8000</t>
    <phoneticPr fontId="1" type="noConversion"/>
  </si>
  <si>
    <t>选择了晚宴相同的主持人</t>
    <phoneticPr fontId="1" type="noConversion"/>
  </si>
  <si>
    <t>增加1日主持彩排</t>
    <phoneticPr fontId="1" type="noConversion"/>
  </si>
  <si>
    <t>8日</t>
    <phoneticPr fontId="1" type="noConversion"/>
  </si>
  <si>
    <t>搭建运输</t>
    <phoneticPr fontId="1" type="noConversion"/>
  </si>
  <si>
    <t>金杯 帆船码头</t>
    <phoneticPr fontId="1" type="noConversion"/>
  </si>
  <si>
    <t>运输货车</t>
    <phoneticPr fontId="1" type="noConversion"/>
  </si>
  <si>
    <t>UBIQUANT立体字休息区（发光）</t>
    <phoneticPr fontId="1" type="noConversion"/>
  </si>
  <si>
    <t>AV搭建进撤场人工</t>
    <phoneticPr fontId="1" type="noConversion"/>
  </si>
  <si>
    <t>AV搭建运输</t>
    <phoneticPr fontId="1" type="noConversion"/>
  </si>
  <si>
    <t>冲关项目人员费用-2主教2助教3救生员</t>
    <phoneticPr fontId="1" type="noConversion"/>
  </si>
  <si>
    <t>冲关项目人员费用-1主教练1助教1救生员</t>
    <phoneticPr fontId="1" type="noConversion"/>
  </si>
  <si>
    <t>摊位，内部照明及装饰</t>
    <phoneticPr fontId="1" type="noConversion"/>
  </si>
  <si>
    <t>摊位租赁，内部照明及装饰</t>
    <phoneticPr fontId="1" type="noConversion"/>
  </si>
  <si>
    <t>电缆</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</si>
</sst>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0.00\)"/>
    <numFmt numFmtId="178" formatCode="_ &quot;￥&quot;* #,##0.00_ ;_ &quot;￥&quot;* \-#,##0.00_ ;_ &quot;￥&quot;* &quot;-&quot;??_ ;_ @_ "/>
    <numFmt numFmtId="179" formatCode="0.0_);[Red]\(0.0\)"/>
    <numFmt numFmtId="180" formatCode="0.0"/>
    <numFmt numFmtId="181" formatCode="0_ "/>
    <numFmt numFmtId="182" formatCode="#,##0.0"/>
    <numFmt numFmtId="183" formatCode="0.0_ "/>
    <numFmt numFmtId="184" formatCode="h&quot;时&quot;mm&quot;分&quot;;@"/>
  </numFmts>
  <fonts count="35">
    <font>
      <sz val="10"/>
      <color theme="1"/>
      <name val="等线"/>
      <family val="2"/>
      <scheme val="minor"/>
    </font>
    <font>
      <sz val="9"/>
      <name val="等线"/>
      <family val="3"/>
      <charset val="134"/>
      <scheme val="minor"/>
    </font>
    <font>
      <sz val="10"/>
      <color theme="1"/>
      <name val="等线"/>
      <family val="4"/>
      <charset val="134"/>
      <scheme val="minor"/>
    </font>
    <font>
      <b/>
      <sz val="12"/>
      <color rgb="FF000000"/>
      <name val="等线"/>
      <family val="4"/>
      <charset val="134"/>
      <scheme val="minor"/>
    </font>
    <font>
      <sz val="12"/>
      <color rgb="FF000000"/>
      <name val="等线"/>
      <family val="4"/>
      <charset val="134"/>
      <scheme val="minor"/>
    </font>
    <font>
      <sz val="14"/>
      <color theme="1"/>
      <name val="等线"/>
      <family val="4"/>
      <charset val="134"/>
      <scheme val="minor"/>
    </font>
    <font>
      <sz val="12"/>
      <color rgb="FFFF0000"/>
      <name val="等线"/>
      <family val="4"/>
      <charset val="134"/>
      <scheme val="minor"/>
    </font>
    <font>
      <sz val="11"/>
      <color rgb="FF000000"/>
      <name val="等线"/>
      <family val="4"/>
      <charset val="134"/>
      <scheme val="minor"/>
    </font>
    <font>
      <sz val="11"/>
      <color rgb="FF333333"/>
      <name val="等线"/>
      <family val="4"/>
      <charset val="134"/>
      <scheme val="minor"/>
    </font>
    <font>
      <sz val="10"/>
      <color rgb="FF0070C0"/>
      <name val="等线"/>
      <family val="4"/>
      <charset val="134"/>
      <scheme val="minor"/>
    </font>
    <font>
      <sz val="12"/>
      <color rgb="FF0070C0"/>
      <name val="等线"/>
      <family val="4"/>
      <charset val="134"/>
      <scheme val="minor"/>
    </font>
    <font>
      <sz val="10"/>
      <name val="等线"/>
      <family val="4"/>
      <charset val="134"/>
      <scheme val="minor"/>
    </font>
    <font>
      <sz val="10.5"/>
      <color rgb="FF000000"/>
      <name val="等线"/>
      <family val="4"/>
      <charset val="134"/>
      <scheme val="minor"/>
    </font>
    <font>
      <sz val="10.5"/>
      <color rgb="FF333333"/>
      <name val="等线"/>
      <family val="4"/>
      <charset val="134"/>
      <scheme val="minor"/>
    </font>
    <font>
      <sz val="10.5"/>
      <color rgb="FF000000"/>
      <name val="等线"/>
      <family val="2"/>
      <scheme val="minor"/>
    </font>
    <font>
      <sz val="10.5"/>
      <color rgb="FF333333"/>
      <name val="等线"/>
      <family val="2"/>
      <scheme val="minor"/>
    </font>
    <font>
      <sz val="9"/>
      <name val="等线"/>
      <family val="4"/>
      <charset val="134"/>
      <scheme val="minor"/>
    </font>
    <font>
      <sz val="12"/>
      <name val="宋体"/>
      <family val="3"/>
      <charset val="134"/>
    </font>
    <font>
      <b/>
      <sz val="10"/>
      <name val="等线"/>
      <family val="3"/>
      <charset val="134"/>
      <scheme val="minor"/>
    </font>
    <font>
      <sz val="10"/>
      <name val="等线"/>
      <family val="3"/>
      <charset val="134"/>
      <scheme val="minor"/>
    </font>
    <font>
      <sz val="10"/>
      <name val="Arial"/>
      <family val="2"/>
    </font>
    <font>
      <b/>
      <sz val="10"/>
      <color theme="1"/>
      <name val="等线"/>
      <family val="4"/>
      <charset val="134"/>
      <scheme val="minor"/>
    </font>
    <font>
      <sz val="11"/>
      <color theme="1"/>
      <name val="等线"/>
      <family val="3"/>
      <charset val="134"/>
      <scheme val="minor"/>
    </font>
    <font>
      <sz val="12"/>
      <name val="SimSun"/>
      <family val="3"/>
      <charset val="134"/>
    </font>
    <font>
      <sz val="10"/>
      <color rgb="FF000000"/>
      <name val="等线"/>
      <family val="4"/>
      <charset val="134"/>
      <scheme val="minor"/>
    </font>
    <font>
      <sz val="9"/>
      <color rgb="FF1A1A1A"/>
      <name val="等线"/>
      <family val="4"/>
      <charset val="134"/>
      <scheme val="minor"/>
    </font>
    <font>
      <sz val="11"/>
      <color rgb="FF000000"/>
      <name val="宋体"/>
      <family val="3"/>
      <charset val="134"/>
    </font>
    <font>
      <b/>
      <sz val="10"/>
      <name val="微软雅黑"/>
      <family val="2"/>
      <charset val="134"/>
    </font>
    <font>
      <sz val="10"/>
      <name val="微软雅黑"/>
      <family val="2"/>
      <charset val="134"/>
    </font>
    <font>
      <sz val="10"/>
      <name val="宋体"/>
      <family val="3"/>
      <charset val="134"/>
    </font>
    <font>
      <sz val="9"/>
      <name val="宋体"/>
      <family val="3"/>
      <charset val="134"/>
    </font>
    <font>
      <sz val="10"/>
      <color rgb="FFFF0000"/>
      <name val="等线"/>
      <family val="4"/>
      <charset val="134"/>
      <scheme val="minor"/>
    </font>
    <font>
      <b/>
      <sz val="10"/>
      <color rgb="FFFF0000"/>
      <name val="等线"/>
      <family val="4"/>
      <charset val="134"/>
      <scheme val="minor"/>
    </font>
    <font>
      <sz val="10"/>
      <color theme="4"/>
      <name val="等线"/>
      <family val="4"/>
      <charset val="134"/>
      <scheme val="minor"/>
    </font>
    <font>
      <b/>
      <sz val="10"/>
      <name val="等线"/>
      <family val="4"/>
      <charset val="134"/>
      <scheme val="minor"/>
    </font>
  </fonts>
  <fills count="17">
    <fill>
      <patternFill patternType="none"/>
    </fill>
    <fill>
      <patternFill patternType="gray125"/>
    </fill>
    <fill>
      <patternFill patternType="solid">
        <fgColor rgb="FFFFF3CA"/>
        <bgColor indexed="64"/>
      </patternFill>
    </fill>
    <fill>
      <patternFill patternType="solid">
        <fgColor rgb="FFFFFFFF"/>
        <bgColor indexed="64"/>
      </patternFill>
    </fill>
    <fill>
      <patternFill patternType="solid">
        <fgColor theme="9" tint="0.79998168889431442"/>
        <bgColor indexed="64"/>
      </patternFill>
    </fill>
    <fill>
      <patternFill patternType="solid">
        <fgColor rgb="FFE1EAFF"/>
        <bgColor indexed="64"/>
      </patternFill>
    </fill>
    <fill>
      <patternFill patternType="solid">
        <fgColor rgb="FF92D050"/>
        <bgColor indexed="64"/>
      </patternFill>
    </fill>
    <fill>
      <patternFill patternType="solid">
        <fgColor rgb="FFD4D0C8"/>
        <bgColor indexed="64"/>
      </patternFill>
    </fill>
    <fill>
      <patternFill patternType="solid">
        <fgColor theme="9"/>
        <bgColor indexed="64"/>
      </patternFill>
    </fill>
    <fill>
      <patternFill patternType="solid">
        <fgColor rgb="FFD4D0C8"/>
        <bgColor rgb="FF000000"/>
      </patternFill>
    </fill>
    <fill>
      <patternFill patternType="solid">
        <fgColor theme="4" tint="0.79998168889431442"/>
        <bgColor indexed="64"/>
      </patternFill>
    </fill>
    <fill>
      <patternFill patternType="solid">
        <fgColor theme="4" tint="0.79995117038483843"/>
        <bgColor indexed="64"/>
      </patternFill>
    </fill>
    <fill>
      <patternFill patternType="solid">
        <fgColor theme="4" tint="0.39988402966399123"/>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8" tint="0.79998168889431442"/>
        <bgColor indexed="64"/>
      </patternFill>
    </fill>
  </fills>
  <borders count="68">
    <border>
      <left/>
      <right/>
      <top/>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right/>
      <top/>
      <bottom/>
      <diagonal/>
    </border>
    <border>
      <left style="thin">
        <color rgb="FF1F2329"/>
      </left>
      <right style="thin">
        <color rgb="FF1F2329"/>
      </right>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right/>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style="thin">
        <color rgb="FF1F2329"/>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rgb="FF1F2329"/>
      </right>
      <top style="thin">
        <color rgb="FF1F2329"/>
      </top>
      <bottom style="thin">
        <color rgb="FF1F2329"/>
      </bottom>
      <diagonal/>
    </border>
    <border>
      <left style="thin">
        <color rgb="FFDEE0E3"/>
      </left>
      <right style="thin">
        <color rgb="FFDEE0E3"/>
      </right>
      <top style="thin">
        <color rgb="FFDEE0E3"/>
      </top>
      <bottom style="thin">
        <color rgb="FFDEE0E3"/>
      </bottom>
      <diagonal/>
    </border>
    <border>
      <left style="thin">
        <color rgb="FF000000"/>
      </left>
      <right style="thin">
        <color rgb="FF000000"/>
      </right>
      <top style="thin">
        <color rgb="FF000000"/>
      </top>
      <bottom style="thin">
        <color rgb="FF000000"/>
      </bottom>
      <diagonal/>
    </border>
    <border>
      <left style="thin">
        <color rgb="FF1F2329"/>
      </left>
      <right/>
      <top/>
      <bottom style="thin">
        <color rgb="FF1F232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1F2329"/>
      </left>
      <right style="thin">
        <color rgb="FF1F2329"/>
      </right>
      <top/>
      <bottom/>
      <diagonal/>
    </border>
    <border>
      <left style="thin">
        <color rgb="FFDEE0E3"/>
      </left>
      <right style="thin">
        <color rgb="FFDEE0E3"/>
      </right>
      <top/>
      <bottom style="thin">
        <color rgb="FFDEE0E3"/>
      </bottom>
      <diagonal/>
    </border>
    <border>
      <left style="thin">
        <color rgb="FF1F2329"/>
      </left>
      <right/>
      <top style="thin">
        <color rgb="FF1F2329"/>
      </top>
      <bottom/>
      <diagonal/>
    </border>
    <border>
      <left/>
      <right style="thin">
        <color rgb="FFDEE0E3"/>
      </right>
      <top style="thin">
        <color rgb="FFDEE0E3"/>
      </top>
      <bottom style="thin">
        <color rgb="FFDEE0E3"/>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000000"/>
      </right>
      <top style="thin">
        <color rgb="FF000000"/>
      </top>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indexed="64"/>
      </bottom>
      <diagonal/>
    </border>
    <border>
      <left/>
      <right/>
      <top/>
      <bottom style="thin">
        <color indexed="64"/>
      </bottom>
      <diagonal/>
    </border>
    <border>
      <left/>
      <right style="thin">
        <color rgb="FF000000"/>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rgb="FF1F2329"/>
      </right>
      <top style="thin">
        <color rgb="FF1F2329"/>
      </top>
      <bottom/>
      <diagonal/>
    </border>
  </borders>
  <cellStyleXfs count="7">
    <xf numFmtId="0" fontId="0" fillId="0" borderId="0" applyNumberFormat="0" applyFont="0" applyFill="0" applyBorder="0" applyProtection="0"/>
    <xf numFmtId="0" fontId="17" fillId="0" borderId="20" applyBorder="0">
      <alignment vertical="center"/>
    </xf>
    <xf numFmtId="0" fontId="20" fillId="0" borderId="20">
      <alignment vertical="center"/>
    </xf>
    <xf numFmtId="0" fontId="22" fillId="0" borderId="20">
      <alignment vertical="center"/>
    </xf>
    <xf numFmtId="0" fontId="23" fillId="7" borderId="27">
      <alignment horizontal="center" vertical="center"/>
    </xf>
    <xf numFmtId="0" fontId="17" fillId="0" borderId="20">
      <protection locked="0"/>
    </xf>
    <xf numFmtId="0" fontId="17" fillId="0" borderId="20" applyBorder="0">
      <alignment vertical="center"/>
    </xf>
  </cellStyleXfs>
  <cellXfs count="407">
    <xf numFmtId="0" fontId="0" fillId="0" borderId="0" xfId="0" applyAlignment="1">
      <alignment vertical="center"/>
    </xf>
    <xf numFmtId="0" fontId="2" fillId="0" borderId="0" xfId="0" applyFont="1" applyAlignment="1">
      <alignment vertical="center"/>
    </xf>
    <xf numFmtId="0" fontId="2" fillId="0" borderId="26" xfId="0" applyFont="1" applyBorder="1" applyAlignment="1">
      <alignment horizontal="center" vertical="center"/>
    </xf>
    <xf numFmtId="0" fontId="2" fillId="0" borderId="26" xfId="0" applyFont="1" applyBorder="1" applyAlignment="1">
      <alignment vertical="center"/>
    </xf>
    <xf numFmtId="0" fontId="0" fillId="0" borderId="0" xfId="0" applyAlignment="1">
      <alignment horizontal="center" vertical="center"/>
    </xf>
    <xf numFmtId="0" fontId="4" fillId="0" borderId="27" xfId="0" applyFont="1" applyBorder="1" applyAlignment="1">
      <alignment horizontal="center" vertical="center"/>
    </xf>
    <xf numFmtId="0" fontId="3" fillId="0" borderId="27" xfId="0" applyFont="1" applyBorder="1" applyAlignment="1">
      <alignment horizontal="center" vertical="center"/>
    </xf>
    <xf numFmtId="0" fontId="6" fillId="0" borderId="27" xfId="0" applyFont="1" applyBorder="1" applyAlignment="1">
      <alignment horizontal="center" vertical="center"/>
    </xf>
    <xf numFmtId="0" fontId="7" fillId="0" borderId="27" xfId="0" applyFont="1" applyBorder="1" applyAlignment="1">
      <alignment horizontal="center" vertical="center"/>
    </xf>
    <xf numFmtId="0" fontId="0" fillId="0" borderId="23" xfId="0" applyBorder="1" applyAlignment="1">
      <alignment horizontal="center" vertical="center"/>
    </xf>
    <xf numFmtId="0" fontId="7" fillId="2" borderId="21" xfId="0" applyFont="1" applyFill="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2" fillId="0" borderId="21" xfId="0" applyFont="1" applyBorder="1" applyAlignment="1">
      <alignment horizontal="center" vertical="center"/>
    </xf>
    <xf numFmtId="0" fontId="2" fillId="0" borderId="39" xfId="0" applyFont="1" applyBorder="1" applyAlignment="1">
      <alignment horizontal="center" vertical="center"/>
    </xf>
    <xf numFmtId="0" fontId="7" fillId="0" borderId="23" xfId="0" applyFont="1" applyBorder="1" applyAlignment="1">
      <alignment horizontal="center" vertical="center"/>
    </xf>
    <xf numFmtId="0" fontId="2" fillId="0" borderId="23" xfId="0" applyFont="1" applyBorder="1" applyAlignment="1">
      <alignment horizontal="center" vertical="center"/>
    </xf>
    <xf numFmtId="0" fontId="8" fillId="3" borderId="23" xfId="0" applyFont="1" applyFill="1" applyBorder="1" applyAlignment="1">
      <alignment horizontal="center" vertical="center"/>
    </xf>
    <xf numFmtId="0" fontId="2" fillId="0" borderId="35" xfId="0" applyFont="1" applyBorder="1" applyAlignment="1">
      <alignment horizontal="center" vertical="center"/>
    </xf>
    <xf numFmtId="0" fontId="2" fillId="0" borderId="18" xfId="0" applyFont="1" applyBorder="1" applyAlignment="1">
      <alignment horizontal="center" vertical="center"/>
    </xf>
    <xf numFmtId="0" fontId="0" fillId="4" borderId="23" xfId="0" applyFill="1" applyBorder="1" applyAlignment="1">
      <alignment horizontal="center" vertical="center"/>
    </xf>
    <xf numFmtId="0" fontId="10" fillId="0" borderId="27" xfId="0" applyFont="1" applyBorder="1" applyAlignment="1">
      <alignment horizontal="center" vertical="center"/>
    </xf>
    <xf numFmtId="0" fontId="9" fillId="0" borderId="0" xfId="0" applyFont="1" applyAlignment="1">
      <alignment vertical="center"/>
    </xf>
    <xf numFmtId="0" fontId="4" fillId="0" borderId="23" xfId="0" applyFont="1" applyBorder="1" applyAlignment="1">
      <alignment horizontal="center" vertical="center"/>
    </xf>
    <xf numFmtId="0" fontId="2" fillId="0" borderId="41" xfId="0" applyFont="1" applyBorder="1" applyAlignment="1">
      <alignment horizontal="center" vertical="center"/>
    </xf>
    <xf numFmtId="176" fontId="2" fillId="0" borderId="0" xfId="0" applyNumberFormat="1" applyFont="1" applyFill="1" applyAlignment="1">
      <alignment vertical="center"/>
    </xf>
    <xf numFmtId="0" fontId="12" fillId="0" borderId="0" xfId="0" applyFont="1" applyAlignment="1">
      <alignment vertical="center"/>
    </xf>
    <xf numFmtId="0" fontId="14" fillId="0" borderId="20" xfId="0" applyFont="1" applyBorder="1" applyAlignment="1">
      <alignment vertical="center"/>
    </xf>
    <xf numFmtId="0" fontId="18" fillId="0" borderId="23" xfId="1" applyFont="1" applyBorder="1" applyAlignment="1">
      <alignment horizontal="center" vertical="center" wrapText="1"/>
    </xf>
    <xf numFmtId="178" fontId="18" fillId="0" borderId="23" xfId="1" applyNumberFormat="1" applyFont="1" applyBorder="1" applyAlignment="1">
      <alignment horizontal="center" vertical="center" wrapText="1"/>
    </xf>
    <xf numFmtId="179" fontId="18" fillId="0" borderId="23" xfId="1" applyNumberFormat="1" applyFont="1" applyBorder="1" applyAlignment="1">
      <alignment horizontal="center" vertical="center" wrapText="1"/>
    </xf>
    <xf numFmtId="58" fontId="19" fillId="0" borderId="23" xfId="1" applyNumberFormat="1" applyFont="1" applyBorder="1" applyAlignment="1">
      <alignment horizontal="center" vertical="center" wrapText="1"/>
    </xf>
    <xf numFmtId="0" fontId="19" fillId="0" borderId="23" xfId="2" applyFont="1" applyBorder="1" applyAlignment="1">
      <alignment horizontal="center" vertical="center" wrapText="1"/>
    </xf>
    <xf numFmtId="178" fontId="19" fillId="0" borderId="23" xfId="1" applyNumberFormat="1" applyFont="1" applyBorder="1" applyAlignment="1">
      <alignment horizontal="center" vertical="center" wrapText="1"/>
    </xf>
    <xf numFmtId="0" fontId="19" fillId="0" borderId="23" xfId="1" applyFont="1" applyBorder="1" applyAlignment="1">
      <alignment horizontal="center" vertical="center" wrapText="1"/>
    </xf>
    <xf numFmtId="0" fontId="19" fillId="0" borderId="23" xfId="2" applyFont="1" applyBorder="1" applyAlignment="1">
      <alignment horizontal="left" vertical="center" wrapText="1"/>
    </xf>
    <xf numFmtId="0" fontId="0" fillId="0" borderId="23" xfId="0" applyBorder="1" applyAlignment="1">
      <alignment vertical="center"/>
    </xf>
    <xf numFmtId="178" fontId="21" fillId="0" borderId="23" xfId="0" applyNumberFormat="1" applyFont="1" applyBorder="1" applyAlignment="1">
      <alignment vertical="center"/>
    </xf>
    <xf numFmtId="0" fontId="21" fillId="0" borderId="23" xfId="0" applyFont="1" applyBorder="1" applyAlignment="1">
      <alignment vertical="center"/>
    </xf>
    <xf numFmtId="0" fontId="21" fillId="0" borderId="0" xfId="0" applyFont="1" applyAlignment="1">
      <alignment vertical="center"/>
    </xf>
    <xf numFmtId="58" fontId="11" fillId="0" borderId="23" xfId="1" applyNumberFormat="1" applyFont="1" applyBorder="1" applyAlignment="1">
      <alignment horizontal="center" vertical="center" wrapText="1"/>
    </xf>
    <xf numFmtId="0" fontId="11" fillId="0" borderId="23" xfId="2" applyFont="1" applyBorder="1" applyAlignment="1">
      <alignment horizontal="center" vertical="center" wrapText="1"/>
    </xf>
    <xf numFmtId="178" fontId="11" fillId="0" borderId="23" xfId="1" applyNumberFormat="1" applyFont="1" applyBorder="1" applyAlignment="1">
      <alignment horizontal="center" vertical="center" wrapText="1"/>
    </xf>
    <xf numFmtId="0" fontId="11" fillId="0" borderId="23" xfId="1" applyFont="1" applyBorder="1" applyAlignment="1">
      <alignment horizontal="center" vertical="center" wrapText="1"/>
    </xf>
    <xf numFmtId="178" fontId="11" fillId="0" borderId="23" xfId="1" applyNumberFormat="1" applyFont="1" applyBorder="1" applyAlignment="1">
      <alignment horizontal="left" vertical="center" wrapText="1"/>
    </xf>
    <xf numFmtId="0" fontId="2" fillId="0" borderId="0" xfId="0" applyFont="1" applyAlignment="1">
      <alignment horizontal="left"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4" fillId="0" borderId="46" xfId="0" applyFont="1" applyBorder="1" applyAlignment="1">
      <alignment horizontal="center" vertical="center"/>
    </xf>
    <xf numFmtId="0" fontId="24" fillId="0" borderId="23" xfId="0" applyFont="1" applyFill="1" applyBorder="1" applyAlignment="1">
      <alignment horizontal="center" vertical="center"/>
    </xf>
    <xf numFmtId="0" fontId="25" fillId="0" borderId="23" xfId="0" applyFont="1" applyFill="1" applyBorder="1" applyAlignment="1">
      <alignment vertical="center"/>
    </xf>
    <xf numFmtId="0" fontId="2" fillId="0" borderId="23" xfId="0" applyFont="1" applyBorder="1" applyAlignment="1">
      <alignment vertical="center"/>
    </xf>
    <xf numFmtId="0" fontId="2" fillId="0" borderId="23" xfId="0" applyFont="1" applyFill="1" applyBorder="1" applyAlignment="1">
      <alignment horizontal="center" vertical="center"/>
    </xf>
    <xf numFmtId="0" fontId="26" fillId="0" borderId="20" xfId="0" applyFont="1" applyBorder="1" applyAlignment="1">
      <alignment vertical="center"/>
    </xf>
    <xf numFmtId="0" fontId="23" fillId="9" borderId="31" xfId="0" applyFont="1" applyFill="1" applyBorder="1" applyAlignment="1">
      <alignment horizontal="center" vertical="center"/>
    </xf>
    <xf numFmtId="0" fontId="23" fillId="9" borderId="50" xfId="0" applyFont="1" applyFill="1" applyBorder="1" applyAlignment="1">
      <alignment horizontal="center" vertical="center"/>
    </xf>
    <xf numFmtId="0" fontId="23" fillId="9" borderId="51" xfId="0" applyFont="1" applyFill="1" applyBorder="1" applyAlignment="1">
      <alignment horizontal="center" vertical="center"/>
    </xf>
    <xf numFmtId="0" fontId="23" fillId="9" borderId="23" xfId="0" applyFont="1" applyFill="1" applyBorder="1" applyAlignment="1">
      <alignment horizontal="center" vertical="center"/>
    </xf>
    <xf numFmtId="0" fontId="23" fillId="9" borderId="34" xfId="0" applyFont="1" applyFill="1" applyBorder="1" applyAlignment="1">
      <alignment horizontal="center" vertical="center"/>
    </xf>
    <xf numFmtId="0" fontId="26" fillId="0" borderId="54"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6" fillId="0" borderId="54" xfId="0" applyFont="1" applyBorder="1" applyAlignment="1" applyProtection="1">
      <alignment horizontal="left" vertical="center"/>
      <protection locked="0"/>
    </xf>
    <xf numFmtId="0" fontId="26" fillId="0" borderId="20" xfId="0" applyFont="1" applyBorder="1" applyAlignment="1" applyProtection="1">
      <alignment horizontal="left" vertical="center"/>
      <protection locked="0"/>
    </xf>
    <xf numFmtId="0" fontId="2" fillId="0" borderId="0" xfId="0" applyFont="1" applyFill="1" applyAlignment="1">
      <alignment vertical="center"/>
    </xf>
    <xf numFmtId="176" fontId="11" fillId="0" borderId="0" xfId="0" applyNumberFormat="1" applyFont="1" applyFill="1" applyAlignment="1">
      <alignment vertical="center"/>
    </xf>
    <xf numFmtId="0" fontId="26" fillId="10" borderId="52" xfId="0" applyFont="1" applyFill="1" applyBorder="1" applyAlignment="1" applyProtection="1">
      <alignment horizontal="left" vertical="center"/>
      <protection locked="0"/>
    </xf>
    <xf numFmtId="0" fontId="26" fillId="10" borderId="23" xfId="0" applyFont="1" applyFill="1" applyBorder="1" applyAlignment="1" applyProtection="1">
      <alignment horizontal="center" vertical="center"/>
      <protection locked="0"/>
    </xf>
    <xf numFmtId="0" fontId="26" fillId="10" borderId="34" xfId="0" applyFont="1" applyFill="1" applyBorder="1" applyAlignment="1" applyProtection="1">
      <alignment horizontal="center" vertical="center"/>
      <protection locked="0"/>
    </xf>
    <xf numFmtId="0" fontId="26" fillId="10" borderId="33" xfId="0" applyFont="1" applyFill="1" applyBorder="1" applyAlignment="1" applyProtection="1">
      <alignment horizontal="center" vertical="center"/>
      <protection locked="0"/>
    </xf>
    <xf numFmtId="0" fontId="26" fillId="10" borderId="37" xfId="0" applyFont="1" applyFill="1" applyBorder="1" applyAlignment="1" applyProtection="1">
      <alignment horizontal="center" vertical="center"/>
      <protection locked="0"/>
    </xf>
    <xf numFmtId="0" fontId="26" fillId="10" borderId="54" xfId="0" applyFont="1" applyFill="1" applyBorder="1" applyAlignment="1" applyProtection="1">
      <alignment horizontal="center" vertical="center"/>
      <protection locked="0"/>
    </xf>
    <xf numFmtId="0" fontId="0" fillId="10" borderId="23" xfId="0" applyFill="1" applyBorder="1" applyAlignment="1">
      <alignment horizontal="center" vertical="center"/>
    </xf>
    <xf numFmtId="0" fontId="26" fillId="10" borderId="55" xfId="0" applyFont="1" applyFill="1" applyBorder="1" applyAlignment="1" applyProtection="1">
      <alignment horizontal="center" vertical="center"/>
      <protection locked="0"/>
    </xf>
    <xf numFmtId="0" fontId="26" fillId="10" borderId="56" xfId="0" applyFont="1" applyFill="1" applyBorder="1" applyAlignment="1" applyProtection="1">
      <alignment horizontal="left" vertical="center"/>
      <protection locked="0"/>
    </xf>
    <xf numFmtId="0" fontId="26" fillId="10" borderId="36" xfId="0" applyFont="1" applyFill="1" applyBorder="1" applyAlignment="1" applyProtection="1">
      <alignment horizontal="center" vertical="center"/>
      <protection locked="0"/>
    </xf>
    <xf numFmtId="0" fontId="26" fillId="10" borderId="57" xfId="0" applyFont="1" applyFill="1" applyBorder="1" applyAlignment="1" applyProtection="1">
      <alignment horizontal="center" vertical="center"/>
      <protection locked="0"/>
    </xf>
    <xf numFmtId="0" fontId="26" fillId="10" borderId="20" xfId="0" applyFont="1" applyFill="1" applyBorder="1" applyAlignment="1" applyProtection="1">
      <alignment horizontal="center" vertical="center"/>
      <protection locked="0"/>
    </xf>
    <xf numFmtId="0" fontId="26" fillId="10" borderId="54" xfId="0" applyFont="1" applyFill="1" applyBorder="1" applyAlignment="1" applyProtection="1">
      <alignment horizontal="left" vertical="center"/>
      <protection locked="0"/>
    </xf>
    <xf numFmtId="0" fontId="26" fillId="10" borderId="34" xfId="0" applyFont="1" applyFill="1" applyBorder="1" applyAlignment="1" applyProtection="1">
      <alignment horizontal="left" vertical="center"/>
      <protection locked="0"/>
    </xf>
    <xf numFmtId="0" fontId="0" fillId="11" borderId="23" xfId="0" applyFill="1" applyBorder="1" applyAlignment="1">
      <alignment horizontal="center" vertical="center"/>
    </xf>
    <xf numFmtId="0" fontId="0" fillId="0" borderId="32" xfId="0" applyBorder="1" applyAlignment="1">
      <alignment horizontal="center" vertical="center"/>
    </xf>
    <xf numFmtId="0" fontId="2" fillId="0" borderId="0" xfId="0" applyFont="1" applyAlignment="1">
      <alignment horizontal="center" vertical="center"/>
    </xf>
    <xf numFmtId="0" fontId="23" fillId="9" borderId="32" xfId="0" applyFont="1" applyFill="1" applyBorder="1" applyAlignment="1">
      <alignment horizontal="center" vertical="center"/>
    </xf>
    <xf numFmtId="0" fontId="0" fillId="11" borderId="32" xfId="0" applyFill="1" applyBorder="1" applyAlignment="1">
      <alignment horizontal="center" vertical="center"/>
    </xf>
    <xf numFmtId="0" fontId="0" fillId="0" borderId="20" xfId="0" applyBorder="1" applyAlignment="1">
      <alignment horizontal="center" vertical="center"/>
    </xf>
    <xf numFmtId="0" fontId="23" fillId="9" borderId="58" xfId="0" applyFont="1" applyFill="1" applyBorder="1" applyAlignment="1">
      <alignment horizontal="center" vertical="center"/>
    </xf>
    <xf numFmtId="0" fontId="23" fillId="9" borderId="59" xfId="0" applyFont="1" applyFill="1" applyBorder="1" applyAlignment="1">
      <alignment horizontal="center" vertical="center"/>
    </xf>
    <xf numFmtId="0" fontId="23" fillId="9" borderId="60" xfId="0" applyFont="1" applyFill="1" applyBorder="1" applyAlignment="1">
      <alignment horizontal="center" vertical="center"/>
    </xf>
    <xf numFmtId="0" fontId="0" fillId="11" borderId="45" xfId="0" applyFill="1" applyBorder="1" applyAlignment="1">
      <alignment horizontal="center" vertical="center"/>
    </xf>
    <xf numFmtId="0" fontId="0" fillId="11" borderId="46" xfId="0" applyFill="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27" fillId="0" borderId="23" xfId="0" applyFont="1" applyBorder="1" applyAlignment="1">
      <alignment vertical="center" wrapText="1"/>
    </xf>
    <xf numFmtId="0" fontId="17" fillId="0" borderId="0" xfId="0" applyFont="1" applyAlignment="1">
      <alignment vertical="center"/>
    </xf>
    <xf numFmtId="58" fontId="28" fillId="0" borderId="23" xfId="0" applyNumberFormat="1" applyFont="1" applyBorder="1" applyAlignment="1">
      <alignment horizontal="center" vertical="center" wrapText="1"/>
    </xf>
    <xf numFmtId="0" fontId="28" fillId="0" borderId="23" xfId="0" applyFont="1" applyBorder="1" applyAlignment="1">
      <alignment horizontal="center" vertical="center" wrapText="1"/>
    </xf>
    <xf numFmtId="20" fontId="28" fillId="0" borderId="23" xfId="0" applyNumberFormat="1" applyFont="1" applyBorder="1" applyAlignment="1">
      <alignment horizontal="center" vertical="center" wrapText="1"/>
    </xf>
    <xf numFmtId="184" fontId="28" fillId="0" borderId="23" xfId="0" applyNumberFormat="1" applyFont="1" applyBorder="1" applyAlignment="1">
      <alignment horizontal="center" vertical="center" wrapText="1"/>
    </xf>
    <xf numFmtId="20" fontId="28" fillId="0" borderId="23" xfId="0" applyNumberFormat="1" applyFont="1" applyBorder="1" applyAlignment="1">
      <alignment horizontal="center" vertical="center"/>
    </xf>
    <xf numFmtId="22" fontId="28" fillId="0" borderId="23" xfId="0" applyNumberFormat="1" applyFont="1" applyBorder="1" applyAlignment="1">
      <alignment horizontal="center" vertical="center" wrapText="1"/>
    </xf>
    <xf numFmtId="0" fontId="28" fillId="12" borderId="23" xfId="0" applyFont="1" applyFill="1" applyBorder="1" applyAlignment="1">
      <alignment vertical="center" wrapText="1"/>
    </xf>
    <xf numFmtId="0" fontId="27" fillId="12" borderId="23" xfId="0" applyFont="1" applyFill="1" applyBorder="1" applyAlignment="1">
      <alignment horizontal="center" vertical="center" wrapText="1"/>
    </xf>
    <xf numFmtId="0" fontId="28" fillId="12" borderId="23" xfId="0" applyFont="1" applyFill="1" applyBorder="1" applyAlignment="1">
      <alignment horizontal="center" vertical="center" wrapText="1"/>
    </xf>
    <xf numFmtId="0" fontId="27" fillId="0" borderId="23" xfId="0" applyFont="1" applyBorder="1" applyAlignment="1">
      <alignment horizontal="center" vertical="center" wrapText="1"/>
    </xf>
    <xf numFmtId="0" fontId="28" fillId="0" borderId="23" xfId="0" applyFont="1" applyBorder="1" applyAlignment="1">
      <alignment horizontal="center" vertical="center"/>
    </xf>
    <xf numFmtId="0" fontId="28" fillId="13" borderId="23" xfId="0" applyFont="1" applyFill="1" applyBorder="1" applyAlignment="1">
      <alignment horizontal="center" vertical="center"/>
    </xf>
    <xf numFmtId="0" fontId="12" fillId="5" borderId="23" xfId="0" applyFont="1" applyFill="1" applyBorder="1" applyAlignment="1">
      <alignment horizontal="center" vertical="center"/>
    </xf>
    <xf numFmtId="0" fontId="14" fillId="0" borderId="23" xfId="0" applyFont="1" applyBorder="1" applyAlignment="1">
      <alignment vertical="center"/>
    </xf>
    <xf numFmtId="0" fontId="15" fillId="0" borderId="23" xfId="0" applyFont="1" applyBorder="1" applyAlignment="1">
      <alignment vertical="center" wrapText="1"/>
    </xf>
    <xf numFmtId="0" fontId="12" fillId="0" borderId="23" xfId="0" applyFont="1" applyBorder="1" applyAlignment="1">
      <alignment vertical="center"/>
    </xf>
    <xf numFmtId="0" fontId="13" fillId="0" borderId="23" xfId="0" applyFont="1" applyBorder="1" applyAlignment="1">
      <alignment vertical="center" wrapText="1"/>
    </xf>
    <xf numFmtId="177" fontId="12" fillId="0" borderId="23" xfId="0" applyNumberFormat="1" applyFont="1" applyBorder="1" applyAlignment="1">
      <alignment vertical="center"/>
    </xf>
    <xf numFmtId="177" fontId="14" fillId="0" borderId="23" xfId="0" applyNumberFormat="1" applyFont="1" applyBorder="1" applyAlignment="1">
      <alignment vertical="center"/>
    </xf>
    <xf numFmtId="176" fontId="11" fillId="14" borderId="0" xfId="0" applyNumberFormat="1" applyFont="1" applyFill="1" applyAlignment="1">
      <alignment vertical="center"/>
    </xf>
    <xf numFmtId="176" fontId="2" fillId="14" borderId="0" xfId="0" applyNumberFormat="1" applyFont="1" applyFill="1" applyAlignment="1">
      <alignment vertical="center"/>
    </xf>
    <xf numFmtId="0" fontId="31" fillId="0" borderId="0" xfId="0" applyFont="1" applyFill="1" applyAlignment="1">
      <alignment vertical="center"/>
    </xf>
    <xf numFmtId="0" fontId="31" fillId="0" borderId="0" xfId="0" applyFont="1" applyAlignment="1">
      <alignment vertical="center"/>
    </xf>
    <xf numFmtId="0" fontId="11" fillId="0" borderId="0" xfId="0" applyFont="1" applyFill="1" applyAlignment="1">
      <alignment vertical="center"/>
    </xf>
    <xf numFmtId="0" fontId="11" fillId="0" borderId="23" xfId="0" applyFont="1" applyFill="1" applyBorder="1" applyAlignment="1">
      <alignment vertical="center" wrapText="1"/>
    </xf>
    <xf numFmtId="0" fontId="11" fillId="0" borderId="20" xfId="0" applyFont="1" applyFill="1" applyBorder="1" applyAlignment="1">
      <alignment vertical="center" wrapText="1"/>
    </xf>
    <xf numFmtId="0" fontId="2" fillId="0" borderId="23" xfId="5" applyFont="1" applyBorder="1" applyAlignment="1" applyProtection="1">
      <alignment horizontal="center" vertical="center" wrapText="1"/>
    </xf>
    <xf numFmtId="0" fontId="2" fillId="0" borderId="23" xfId="5" applyFont="1" applyBorder="1" applyAlignment="1" applyProtection="1">
      <alignment horizontal="left" vertical="center" wrapText="1"/>
    </xf>
    <xf numFmtId="0" fontId="2" fillId="3" borderId="23" xfId="6" applyFont="1" applyFill="1" applyBorder="1" applyAlignment="1">
      <alignment horizontal="center" vertical="center" wrapText="1"/>
    </xf>
    <xf numFmtId="0" fontId="2" fillId="0" borderId="23" xfId="6" applyFont="1" applyBorder="1" applyAlignment="1">
      <alignment horizontal="center" vertical="center" wrapText="1"/>
    </xf>
    <xf numFmtId="0" fontId="31" fillId="0" borderId="23" xfId="0" applyFont="1" applyFill="1" applyBorder="1" applyAlignment="1">
      <alignment vertical="center" wrapText="1"/>
    </xf>
    <xf numFmtId="0" fontId="31" fillId="0" borderId="23" xfId="0" applyFont="1" applyFill="1" applyBorder="1" applyAlignment="1">
      <alignment horizontal="left" vertical="center" wrapText="1"/>
    </xf>
    <xf numFmtId="0" fontId="31" fillId="0" borderId="35" xfId="0" applyFont="1" applyFill="1" applyBorder="1" applyAlignment="1">
      <alignment horizontal="left" vertical="center" wrapText="1"/>
    </xf>
    <xf numFmtId="0" fontId="2" fillId="0" borderId="23" xfId="0" applyFont="1" applyFill="1" applyBorder="1" applyAlignment="1">
      <alignment vertical="center" wrapText="1"/>
    </xf>
    <xf numFmtId="0" fontId="2" fillId="0" borderId="23"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9" fillId="0" borderId="0" xfId="0" applyFont="1" applyFill="1" applyAlignment="1">
      <alignment vertical="center"/>
    </xf>
    <xf numFmtId="0" fontId="31" fillId="0" borderId="23" xfId="0" applyFont="1" applyFill="1" applyBorder="1" applyAlignment="1">
      <alignment vertical="center"/>
    </xf>
    <xf numFmtId="0" fontId="2" fillId="0" borderId="23" xfId="0" applyFont="1" applyFill="1" applyBorder="1" applyAlignment="1">
      <alignment vertical="center"/>
    </xf>
    <xf numFmtId="0" fontId="11" fillId="0" borderId="23" xfId="0" applyFont="1" applyBorder="1" applyAlignment="1">
      <alignment horizontal="center" vertical="center"/>
    </xf>
    <xf numFmtId="0" fontId="2" fillId="0" borderId="23" xfId="2" applyFont="1" applyBorder="1" applyAlignment="1">
      <alignment horizontal="center" vertical="center" wrapText="1"/>
    </xf>
    <xf numFmtId="181" fontId="2" fillId="0" borderId="23" xfId="0" applyNumberFormat="1" applyFont="1" applyBorder="1" applyAlignment="1">
      <alignment horizontal="center" vertical="center" wrapText="1"/>
    </xf>
    <xf numFmtId="0" fontId="2" fillId="0" borderId="23" xfId="0" applyFont="1" applyBorder="1" applyAlignment="1">
      <alignment horizontal="center" vertical="center" wrapText="1"/>
    </xf>
    <xf numFmtId="181" fontId="2" fillId="0" borderId="23" xfId="0" applyNumberFormat="1" applyFont="1" applyFill="1" applyBorder="1" applyAlignment="1">
      <alignment horizontal="center" vertical="center" wrapText="1"/>
    </xf>
    <xf numFmtId="0" fontId="11" fillId="0" borderId="0" xfId="0" applyFont="1" applyAlignment="1">
      <alignment horizontal="center" vertical="center"/>
    </xf>
    <xf numFmtId="0" fontId="31" fillId="0" borderId="0" xfId="0" applyFont="1" applyFill="1" applyAlignment="1">
      <alignment vertical="center" wrapText="1"/>
    </xf>
    <xf numFmtId="2" fontId="31" fillId="0" borderId="0" xfId="0" applyNumberFormat="1" applyFont="1" applyFill="1" applyAlignment="1">
      <alignment vertical="center"/>
    </xf>
    <xf numFmtId="0" fontId="31" fillId="0" borderId="0" xfId="0" applyFont="1" applyFill="1" applyAlignment="1">
      <alignment horizontal="left" vertical="center" wrapText="1"/>
    </xf>
    <xf numFmtId="0" fontId="11" fillId="0" borderId="23" xfId="0" applyFont="1" applyFill="1" applyBorder="1" applyAlignment="1">
      <alignment vertical="center"/>
    </xf>
    <xf numFmtId="0" fontId="11" fillId="0" borderId="0" xfId="0" applyFont="1" applyAlignment="1">
      <alignment vertical="center"/>
    </xf>
    <xf numFmtId="0" fontId="11" fillId="0" borderId="23" xfId="0" applyFont="1" applyFill="1" applyBorder="1" applyAlignment="1">
      <alignment horizontal="center" vertical="center"/>
    </xf>
    <xf numFmtId="180" fontId="32" fillId="0" borderId="20" xfId="0" applyNumberFormat="1" applyFont="1" applyFill="1" applyBorder="1" applyAlignment="1">
      <alignment vertical="center" wrapText="1"/>
    </xf>
    <xf numFmtId="0" fontId="32" fillId="0" borderId="20" xfId="0" applyFont="1" applyFill="1" applyBorder="1" applyAlignment="1">
      <alignment vertical="center" wrapText="1"/>
    </xf>
    <xf numFmtId="0" fontId="21" fillId="0" borderId="20" xfId="0" applyFont="1" applyFill="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1" fillId="0" borderId="13" xfId="0" applyFont="1" applyFill="1" applyBorder="1" applyAlignment="1">
      <alignment horizontal="center" vertical="center" wrapText="1"/>
    </xf>
    <xf numFmtId="0" fontId="2" fillId="0" borderId="2" xfId="0" applyFont="1" applyFill="1" applyBorder="1" applyAlignment="1">
      <alignment horizontal="center" vertical="center" wrapText="1"/>
    </xf>
    <xf numFmtId="2" fontId="21" fillId="0" borderId="13" xfId="0" applyNumberFormat="1" applyFont="1" applyFill="1" applyBorder="1" applyAlignment="1">
      <alignment horizontal="center" vertical="center" wrapText="1"/>
    </xf>
    <xf numFmtId="0" fontId="21" fillId="0" borderId="13" xfId="0" applyFont="1" applyFill="1" applyBorder="1" applyAlignment="1">
      <alignment horizontal="left" vertical="center" wrapText="1"/>
    </xf>
    <xf numFmtId="0" fontId="11" fillId="0" borderId="2" xfId="0" applyFont="1" applyFill="1" applyBorder="1" applyAlignment="1">
      <alignment horizontal="center" vertical="center" wrapText="1"/>
    </xf>
    <xf numFmtId="2" fontId="11" fillId="0" borderId="6"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vertical="center"/>
    </xf>
    <xf numFmtId="0" fontId="11" fillId="0" borderId="21" xfId="0" applyFont="1" applyFill="1" applyBorder="1" applyAlignment="1">
      <alignment horizontal="center" vertical="center" wrapText="1"/>
    </xf>
    <xf numFmtId="2" fontId="11" fillId="0" borderId="21" xfId="0" applyNumberFormat="1" applyFont="1" applyFill="1" applyBorder="1" applyAlignment="1">
      <alignment horizontal="center" vertical="center" wrapText="1"/>
    </xf>
    <xf numFmtId="0" fontId="11" fillId="0" borderId="21" xfId="0" applyFont="1" applyFill="1" applyBorder="1" applyAlignment="1">
      <alignment horizontal="left" vertical="center" wrapText="1"/>
    </xf>
    <xf numFmtId="0" fontId="11" fillId="0" borderId="20" xfId="0" applyFont="1" applyFill="1" applyBorder="1" applyAlignment="1">
      <alignment vertical="center"/>
    </xf>
    <xf numFmtId="0" fontId="3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8" xfId="0" applyFont="1" applyFill="1" applyBorder="1" applyAlignment="1">
      <alignment horizontal="left" vertical="center" wrapText="1"/>
    </xf>
    <xf numFmtId="2" fontId="11" fillId="0" borderId="4" xfId="0" applyNumberFormat="1" applyFont="1" applyFill="1" applyBorder="1" applyAlignment="1">
      <alignment horizontal="center" vertical="center" wrapText="1"/>
    </xf>
    <xf numFmtId="0" fontId="11" fillId="0" borderId="23"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31" fillId="0" borderId="21" xfId="0" applyFont="1" applyFill="1" applyBorder="1" applyAlignment="1">
      <alignment horizontal="center" vertical="center" wrapText="1"/>
    </xf>
    <xf numFmtId="0" fontId="11" fillId="0" borderId="9" xfId="0" applyFont="1" applyFill="1" applyBorder="1" applyAlignment="1">
      <alignment horizontal="center" vertical="center" wrapText="1"/>
    </xf>
    <xf numFmtId="2" fontId="11" fillId="0" borderId="40" xfId="0" applyNumberFormat="1" applyFont="1" applyFill="1" applyBorder="1" applyAlignment="1">
      <alignment horizontal="center" vertical="center" wrapText="1"/>
    </xf>
    <xf numFmtId="0" fontId="11" fillId="0" borderId="35" xfId="0" applyFont="1" applyFill="1" applyBorder="1" applyAlignment="1">
      <alignment horizontal="left" vertical="center" wrapText="1"/>
    </xf>
    <xf numFmtId="0" fontId="11" fillId="0" borderId="23" xfId="0" applyFont="1" applyFill="1" applyBorder="1" applyAlignment="1">
      <alignment horizontal="center" vertical="center" wrapText="1"/>
    </xf>
    <xf numFmtId="2" fontId="11" fillId="0" borderId="23" xfId="0" applyNumberFormat="1" applyFont="1" applyFill="1" applyBorder="1" applyAlignment="1">
      <alignment horizontal="center" vertical="center" wrapText="1"/>
    </xf>
    <xf numFmtId="0" fontId="11" fillId="0" borderId="28" xfId="0" applyFont="1" applyFill="1" applyBorder="1" applyAlignment="1">
      <alignment horizontal="center" vertical="center" wrapText="1"/>
    </xf>
    <xf numFmtId="2" fontId="11" fillId="0" borderId="37" xfId="0" applyNumberFormat="1" applyFont="1" applyFill="1" applyBorder="1" applyAlignment="1">
      <alignment horizontal="center" vertical="center" wrapText="1"/>
    </xf>
    <xf numFmtId="0" fontId="11" fillId="0" borderId="37"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9" xfId="0" applyFont="1" applyFill="1" applyBorder="1" applyAlignment="1">
      <alignment horizontal="left" vertical="center" wrapText="1"/>
    </xf>
    <xf numFmtId="0" fontId="11" fillId="0" borderId="22" xfId="0" applyFont="1" applyFill="1" applyBorder="1" applyAlignment="1">
      <alignment horizontal="left" vertical="center"/>
    </xf>
    <xf numFmtId="0" fontId="11" fillId="0" borderId="40"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20" xfId="0" applyFont="1" applyFill="1" applyBorder="1" applyAlignment="1">
      <alignment horizontal="center" vertical="center" wrapText="1"/>
    </xf>
    <xf numFmtId="2" fontId="11" fillId="0" borderId="28" xfId="0" applyNumberFormat="1" applyFont="1" applyFill="1" applyBorder="1" applyAlignment="1">
      <alignment horizontal="center" vertical="center" wrapText="1"/>
    </xf>
    <xf numFmtId="0" fontId="11" fillId="0" borderId="20" xfId="0" applyFont="1" applyFill="1" applyBorder="1" applyAlignment="1">
      <alignment horizontal="center" vertical="center"/>
    </xf>
    <xf numFmtId="0" fontId="11" fillId="0" borderId="1" xfId="0" applyFont="1" applyBorder="1" applyAlignment="1">
      <alignment vertical="center" wrapText="1"/>
    </xf>
    <xf numFmtId="2" fontId="31" fillId="0" borderId="4" xfId="0" applyNumberFormat="1" applyFont="1" applyFill="1" applyBorder="1" applyAlignment="1">
      <alignment horizontal="center" vertical="center" wrapText="1"/>
    </xf>
    <xf numFmtId="0" fontId="31" fillId="0" borderId="21" xfId="0" applyFont="1" applyFill="1" applyBorder="1" applyAlignment="1">
      <alignment horizontal="left" vertical="center" wrapText="1"/>
    </xf>
    <xf numFmtId="0" fontId="31" fillId="0" borderId="20" xfId="0" applyFont="1" applyBorder="1" applyAlignment="1">
      <alignment vertical="center" wrapText="1"/>
    </xf>
    <xf numFmtId="0" fontId="11" fillId="8" borderId="2" xfId="0" applyFont="1" applyFill="1" applyBorder="1" applyAlignment="1">
      <alignment horizontal="center" vertical="center" wrapText="1"/>
    </xf>
    <xf numFmtId="2" fontId="11" fillId="8" borderId="4" xfId="0" applyNumberFormat="1" applyFont="1" applyFill="1" applyBorder="1" applyAlignment="1">
      <alignment horizontal="center" vertical="center" wrapText="1"/>
    </xf>
    <xf numFmtId="0" fontId="11" fillId="8" borderId="3" xfId="0" applyFont="1" applyFill="1" applyBorder="1" applyAlignment="1">
      <alignment horizontal="left" vertical="center" wrapText="1"/>
    </xf>
    <xf numFmtId="0" fontId="31" fillId="0" borderId="18" xfId="0" applyFont="1" applyFill="1" applyBorder="1" applyAlignment="1">
      <alignment horizontal="left" vertical="center" wrapText="1"/>
    </xf>
    <xf numFmtId="0" fontId="31" fillId="0" borderId="1" xfId="0" applyFont="1" applyBorder="1" applyAlignment="1">
      <alignment vertical="center"/>
    </xf>
    <xf numFmtId="0" fontId="31" fillId="0" borderId="18" xfId="0" applyFont="1" applyFill="1" applyBorder="1" applyAlignment="1">
      <alignment horizontal="center" vertical="center" wrapText="1"/>
    </xf>
    <xf numFmtId="2" fontId="31" fillId="0" borderId="40" xfId="0" applyNumberFormat="1" applyFont="1" applyFill="1" applyBorder="1" applyAlignment="1">
      <alignment horizontal="center" vertical="center" wrapText="1"/>
    </xf>
    <xf numFmtId="0" fontId="31" fillId="0" borderId="8" xfId="0" applyFont="1" applyBorder="1" applyAlignment="1">
      <alignment horizontal="left" vertical="center" wrapText="1"/>
    </xf>
    <xf numFmtId="0" fontId="31" fillId="0" borderId="23" xfId="0" applyFont="1" applyFill="1" applyBorder="1" applyAlignment="1">
      <alignment horizontal="center" vertical="center" wrapText="1"/>
    </xf>
    <xf numFmtId="2" fontId="31" fillId="0" borderId="23" xfId="0" applyNumberFormat="1" applyFont="1" applyFill="1" applyBorder="1" applyAlignment="1">
      <alignment horizontal="center" vertical="center" wrapText="1"/>
    </xf>
    <xf numFmtId="0" fontId="11" fillId="0" borderId="12" xfId="0" applyFont="1" applyFill="1" applyBorder="1" applyAlignment="1">
      <alignment horizontal="left" vertical="center" wrapText="1"/>
    </xf>
    <xf numFmtId="0" fontId="2" fillId="0" borderId="23" xfId="0"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31" fillId="0" borderId="21" xfId="0" applyFont="1" applyFill="1" applyBorder="1" applyAlignment="1">
      <alignment vertical="center"/>
    </xf>
    <xf numFmtId="0" fontId="2" fillId="0" borderId="18" xfId="0" applyFont="1" applyFill="1" applyBorder="1" applyAlignment="1">
      <alignment horizontal="center" vertical="center" wrapText="1"/>
    </xf>
    <xf numFmtId="0" fontId="31" fillId="0" borderId="20" xfId="0" applyFont="1" applyBorder="1" applyAlignment="1">
      <alignment horizontal="left" vertical="center" wrapText="1"/>
    </xf>
    <xf numFmtId="0" fontId="11" fillId="0" borderId="23" xfId="0" applyNumberFormat="1" applyFont="1" applyFill="1" applyBorder="1" applyAlignment="1">
      <alignment horizontal="center" vertical="center" wrapText="1"/>
    </xf>
    <xf numFmtId="0" fontId="31" fillId="0" borderId="9" xfId="0" applyFont="1" applyFill="1" applyBorder="1" applyAlignment="1">
      <alignment horizontal="center" vertical="center" wrapText="1"/>
    </xf>
    <xf numFmtId="2" fontId="31" fillId="0" borderId="28" xfId="0" applyNumberFormat="1" applyFont="1" applyFill="1" applyBorder="1" applyAlignment="1">
      <alignment horizontal="center" vertical="center" wrapText="1"/>
    </xf>
    <xf numFmtId="0" fontId="31" fillId="0" borderId="37" xfId="0" applyFont="1" applyFill="1" applyBorder="1" applyAlignment="1">
      <alignment horizontal="left" vertical="center" wrapText="1"/>
    </xf>
    <xf numFmtId="2" fontId="2" fillId="0" borderId="6" xfId="0" applyNumberFormat="1"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20" xfId="0" applyFont="1" applyBorder="1" applyAlignment="1">
      <alignment horizontal="left" vertical="center" wrapText="1"/>
    </xf>
    <xf numFmtId="0" fontId="31" fillId="0" borderId="9"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3" xfId="0" applyFont="1" applyFill="1" applyBorder="1" applyAlignment="1">
      <alignment vertical="center" wrapText="1"/>
    </xf>
    <xf numFmtId="0" fontId="31" fillId="0" borderId="20" xfId="0" applyFont="1" applyBorder="1" applyAlignment="1">
      <alignment vertical="center"/>
    </xf>
    <xf numFmtId="0" fontId="31" fillId="0" borderId="5" xfId="0" applyFont="1" applyFill="1" applyBorder="1" applyAlignment="1">
      <alignment horizontal="center" vertical="center" wrapText="1"/>
    </xf>
    <xf numFmtId="0" fontId="31" fillId="0" borderId="5" xfId="0" applyFont="1" applyFill="1" applyBorder="1" applyAlignment="1">
      <alignment horizontal="center" vertical="center"/>
    </xf>
    <xf numFmtId="0" fontId="31" fillId="0" borderId="1" xfId="0" applyFont="1" applyFill="1" applyBorder="1" applyAlignment="1">
      <alignment vertical="center"/>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31" fillId="0" borderId="21" xfId="0" applyFont="1" applyFill="1" applyBorder="1" applyAlignment="1">
      <alignment horizontal="center" vertical="center"/>
    </xf>
    <xf numFmtId="0" fontId="2" fillId="0" borderId="23" xfId="0" applyNumberFormat="1" applyFont="1" applyFill="1" applyBorder="1" applyAlignment="1">
      <alignment horizontal="center" vertical="center" wrapText="1"/>
    </xf>
    <xf numFmtId="2" fontId="2" fillId="0" borderId="23"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31" fillId="0" borderId="20" xfId="0" applyFont="1" applyFill="1" applyBorder="1" applyAlignment="1">
      <alignment vertical="center"/>
    </xf>
    <xf numFmtId="3" fontId="31" fillId="0" borderId="19" xfId="0" applyNumberFormat="1" applyFont="1" applyFill="1" applyBorder="1" applyAlignment="1">
      <alignment horizontal="center" vertical="center" wrapText="1"/>
    </xf>
    <xf numFmtId="3" fontId="31" fillId="0" borderId="21" xfId="0" applyNumberFormat="1" applyFont="1" applyFill="1" applyBorder="1" applyAlignment="1">
      <alignment horizontal="center" vertical="center" wrapText="1"/>
    </xf>
    <xf numFmtId="3" fontId="2" fillId="0" borderId="19" xfId="0" applyNumberFormat="1" applyFont="1" applyFill="1" applyBorder="1" applyAlignment="1">
      <alignment horizontal="center" vertical="center" wrapText="1"/>
    </xf>
    <xf numFmtId="2" fontId="31" fillId="0" borderId="6"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2" fontId="2" fillId="8" borderId="6" xfId="0" applyNumberFormat="1" applyFont="1" applyFill="1" applyBorder="1" applyAlignment="1">
      <alignment horizontal="center" vertical="center" wrapText="1"/>
    </xf>
    <xf numFmtId="0" fontId="2" fillId="8" borderId="3" xfId="0" applyFont="1" applyFill="1" applyBorder="1" applyAlignment="1">
      <alignment horizontal="left" vertical="center" wrapText="1"/>
    </xf>
    <xf numFmtId="0" fontId="11" fillId="0" borderId="1" xfId="0" applyFont="1" applyBorder="1" applyAlignment="1">
      <alignment vertical="center"/>
    </xf>
    <xf numFmtId="0" fontId="11" fillId="14" borderId="2" xfId="0" applyFont="1" applyFill="1" applyBorder="1" applyAlignment="1">
      <alignment horizontal="center" vertical="center" wrapText="1"/>
    </xf>
    <xf numFmtId="2" fontId="2" fillId="14" borderId="6" xfId="0" applyNumberFormat="1" applyFont="1" applyFill="1" applyBorder="1" applyAlignment="1">
      <alignment horizontal="center" vertical="center" wrapText="1"/>
    </xf>
    <xf numFmtId="0" fontId="11" fillId="14" borderId="3" xfId="0" applyFont="1" applyFill="1" applyBorder="1" applyAlignment="1">
      <alignment horizontal="left" vertical="center" wrapText="1"/>
    </xf>
    <xf numFmtId="3" fontId="11" fillId="0" borderId="19" xfId="0" applyNumberFormat="1" applyFont="1" applyFill="1" applyBorder="1" applyAlignment="1">
      <alignment horizontal="center" vertical="center" wrapText="1"/>
    </xf>
    <xf numFmtId="0" fontId="31" fillId="0" borderId="12" xfId="0" applyFont="1" applyFill="1" applyBorder="1" applyAlignment="1">
      <alignment horizontal="left" vertical="center" wrapText="1"/>
    </xf>
    <xf numFmtId="182" fontId="11" fillId="0" borderId="19" xfId="0" applyNumberFormat="1"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67" xfId="0" applyFont="1" applyFill="1" applyBorder="1" applyAlignment="1">
      <alignment horizontal="center" vertical="center" wrapText="1"/>
    </xf>
    <xf numFmtId="2" fontId="2" fillId="0" borderId="40" xfId="0" applyNumberFormat="1" applyFont="1" applyFill="1" applyBorder="1" applyAlignment="1">
      <alignment horizontal="center" vertical="center" wrapText="1"/>
    </xf>
    <xf numFmtId="0" fontId="11" fillId="0" borderId="23" xfId="0" applyFont="1" applyBorder="1" applyAlignment="1">
      <alignment horizontal="center" vertical="center" wrapText="1"/>
    </xf>
    <xf numFmtId="0" fontId="2" fillId="0" borderId="20" xfId="0" applyFont="1" applyBorder="1" applyAlignment="1">
      <alignment vertical="center"/>
    </xf>
    <xf numFmtId="0" fontId="2" fillId="0" borderId="25"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9" fillId="0" borderId="2" xfId="0" applyFont="1" applyFill="1" applyBorder="1" applyAlignment="1">
      <alignment horizontal="center" vertical="center" wrapText="1"/>
    </xf>
    <xf numFmtId="2" fontId="9" fillId="0" borderId="6" xfId="0" applyNumberFormat="1" applyFont="1" applyFill="1" applyBorder="1" applyAlignment="1">
      <alignment horizontal="center" vertical="center" wrapText="1"/>
    </xf>
    <xf numFmtId="0" fontId="9" fillId="0" borderId="1" xfId="0" applyFont="1" applyBorder="1" applyAlignment="1">
      <alignment vertical="center"/>
    </xf>
    <xf numFmtId="0" fontId="9" fillId="0" borderId="3" xfId="0" applyFont="1" applyFill="1" applyBorder="1" applyAlignment="1">
      <alignment horizontal="left" vertical="center" wrapText="1"/>
    </xf>
    <xf numFmtId="0" fontId="9" fillId="0" borderId="21" xfId="0" applyFont="1" applyFill="1" applyBorder="1" applyAlignment="1">
      <alignment horizontal="center" vertical="center" wrapText="1"/>
    </xf>
    <xf numFmtId="2" fontId="9" fillId="0" borderId="21" xfId="0" applyNumberFormat="1" applyFont="1" applyFill="1" applyBorder="1" applyAlignment="1">
      <alignment horizontal="center" vertical="center" wrapText="1"/>
    </xf>
    <xf numFmtId="0" fontId="9" fillId="0" borderId="21" xfId="0" applyFont="1" applyFill="1" applyBorder="1" applyAlignment="1">
      <alignment horizontal="left" vertical="center" wrapText="1"/>
    </xf>
    <xf numFmtId="0" fontId="9" fillId="0" borderId="20" xfId="0" applyFont="1" applyBorder="1" applyAlignment="1">
      <alignment vertical="center"/>
    </xf>
    <xf numFmtId="2" fontId="2" fillId="0" borderId="21" xfId="0" applyNumberFormat="1" applyFont="1" applyFill="1" applyBorder="1" applyAlignment="1">
      <alignment horizontal="center" vertical="center" wrapText="1"/>
    </xf>
    <xf numFmtId="0" fontId="2" fillId="0" borderId="21" xfId="0" applyFont="1" applyFill="1" applyBorder="1" applyAlignment="1">
      <alignment horizontal="left" vertical="center" wrapText="1"/>
    </xf>
    <xf numFmtId="2" fontId="31" fillId="0" borderId="21" xfId="0" applyNumberFormat="1" applyFont="1" applyFill="1" applyBorder="1" applyAlignment="1">
      <alignment horizontal="center" vertical="center" wrapText="1"/>
    </xf>
    <xf numFmtId="2" fontId="11" fillId="0" borderId="18" xfId="0" applyNumberFormat="1" applyFont="1" applyFill="1" applyBorder="1" applyAlignment="1">
      <alignment horizontal="center" vertical="center" wrapText="1"/>
    </xf>
    <xf numFmtId="2" fontId="11" fillId="8" borderId="21" xfId="0" applyNumberFormat="1" applyFont="1" applyFill="1" applyBorder="1" applyAlignment="1">
      <alignment horizontal="center" vertical="center" wrapText="1"/>
    </xf>
    <xf numFmtId="0" fontId="31" fillId="8" borderId="23" xfId="0" applyFont="1" applyFill="1" applyBorder="1" applyAlignment="1">
      <alignment horizontal="left" vertical="center" wrapText="1"/>
    </xf>
    <xf numFmtId="2" fontId="11" fillId="0" borderId="9" xfId="0" applyNumberFormat="1" applyFont="1" applyFill="1" applyBorder="1" applyAlignment="1">
      <alignment horizontal="center" vertical="center" wrapText="1"/>
    </xf>
    <xf numFmtId="0" fontId="11" fillId="0" borderId="18" xfId="0" applyFont="1" applyFill="1" applyBorder="1" applyAlignment="1">
      <alignment horizontal="center" vertical="center"/>
    </xf>
    <xf numFmtId="0" fontId="2" fillId="0" borderId="18"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1" fillId="0" borderId="21" xfId="0" applyFont="1" applyFill="1" applyBorder="1" applyAlignment="1">
      <alignment vertical="center" wrapText="1"/>
    </xf>
    <xf numFmtId="0" fontId="31" fillId="0" borderId="8"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1" xfId="0" applyFont="1" applyBorder="1" applyAlignment="1">
      <alignment vertical="center" wrapText="1"/>
    </xf>
    <xf numFmtId="0" fontId="11" fillId="4" borderId="2" xfId="0" applyFont="1" applyFill="1" applyBorder="1" applyAlignment="1">
      <alignment horizontal="center" vertical="center" wrapText="1"/>
    </xf>
    <xf numFmtId="2" fontId="11" fillId="4" borderId="6" xfId="0" applyNumberFormat="1" applyFont="1" applyFill="1" applyBorder="1" applyAlignment="1">
      <alignment horizontal="center" vertical="center" wrapText="1"/>
    </xf>
    <xf numFmtId="0" fontId="11" fillId="0" borderId="21" xfId="0" applyFont="1" applyFill="1" applyBorder="1" applyAlignment="1">
      <alignment vertical="center" wrapText="1"/>
    </xf>
    <xf numFmtId="0" fontId="11" fillId="0" borderId="20" xfId="0" applyFont="1" applyBorder="1" applyAlignment="1">
      <alignment vertical="center"/>
    </xf>
    <xf numFmtId="3" fontId="11" fillId="0" borderId="21" xfId="0" applyNumberFormat="1" applyFont="1" applyFill="1" applyBorder="1" applyAlignment="1">
      <alignment horizontal="center" vertical="center" wrapText="1"/>
    </xf>
    <xf numFmtId="3" fontId="2" fillId="0" borderId="21" xfId="0" applyNumberFormat="1" applyFont="1" applyFill="1" applyBorder="1" applyAlignment="1">
      <alignment horizontal="center" vertical="center" wrapText="1"/>
    </xf>
    <xf numFmtId="58" fontId="11" fillId="0" borderId="21" xfId="0" applyNumberFormat="1" applyFont="1" applyFill="1" applyBorder="1" applyAlignment="1">
      <alignment horizontal="left" vertical="center" wrapText="1"/>
    </xf>
    <xf numFmtId="2" fontId="11" fillId="14" borderId="6" xfId="0" applyNumberFormat="1" applyFont="1" applyFill="1" applyBorder="1" applyAlignment="1">
      <alignment horizontal="center" vertical="center" wrapText="1"/>
    </xf>
    <xf numFmtId="0" fontId="11" fillId="0" borderId="12" xfId="0" applyFont="1" applyFill="1" applyBorder="1" applyAlignment="1">
      <alignment vertical="center" wrapText="1"/>
    </xf>
    <xf numFmtId="0" fontId="11" fillId="0" borderId="8" xfId="0" applyFont="1" applyFill="1" applyBorder="1" applyAlignment="1">
      <alignment horizontal="left" vertical="center" wrapText="1"/>
    </xf>
    <xf numFmtId="0" fontId="33" fillId="0" borderId="3" xfId="0" applyFont="1" applyFill="1" applyBorder="1" applyAlignment="1">
      <alignment horizontal="left" vertical="center" wrapText="1"/>
    </xf>
    <xf numFmtId="2" fontId="11" fillId="8" borderId="6" xfId="0" applyNumberFormat="1" applyFont="1" applyFill="1" applyBorder="1" applyAlignment="1">
      <alignment horizontal="center" vertical="center" wrapText="1"/>
    </xf>
    <xf numFmtId="0" fontId="2" fillId="8" borderId="21" xfId="0" applyFont="1" applyFill="1" applyBorder="1" applyAlignment="1">
      <alignment horizontal="center" vertical="center" wrapText="1"/>
    </xf>
    <xf numFmtId="0" fontId="11" fillId="0" borderId="1" xfId="0" applyFont="1" applyFill="1" applyBorder="1" applyAlignment="1">
      <alignment vertical="center" wrapText="1"/>
    </xf>
    <xf numFmtId="0" fontId="11" fillId="4" borderId="3"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7" xfId="0" applyFont="1" applyBorder="1" applyAlignment="1">
      <alignment vertical="center" wrapText="1"/>
    </xf>
    <xf numFmtId="0" fontId="11" fillId="16" borderId="2" xfId="0" applyFont="1" applyFill="1" applyBorder="1" applyAlignment="1">
      <alignment horizontal="center" vertical="center" wrapText="1"/>
    </xf>
    <xf numFmtId="2" fontId="11" fillId="16" borderId="4" xfId="0" applyNumberFormat="1" applyFont="1" applyFill="1" applyBorder="1" applyAlignment="1">
      <alignment horizontal="center" vertical="center" wrapText="1"/>
    </xf>
    <xf numFmtId="0" fontId="11" fillId="16" borderId="3" xfId="0" applyFont="1" applyFill="1" applyBorder="1" applyAlignment="1">
      <alignment horizontal="left" vertical="center" wrapText="1"/>
    </xf>
    <xf numFmtId="0" fontId="31" fillId="0" borderId="1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15" borderId="21" xfId="0" applyFont="1" applyFill="1" applyBorder="1" applyAlignment="1">
      <alignment horizontal="center" vertical="center" wrapText="1"/>
    </xf>
    <xf numFmtId="0" fontId="11" fillId="15" borderId="2" xfId="0" applyFont="1" applyFill="1" applyBorder="1" applyAlignment="1">
      <alignment horizontal="center" vertical="center" wrapText="1"/>
    </xf>
    <xf numFmtId="2" fontId="11" fillId="15" borderId="21" xfId="0" applyNumberFormat="1" applyFont="1" applyFill="1" applyBorder="1" applyAlignment="1">
      <alignment horizontal="center" vertical="center" wrapText="1"/>
    </xf>
    <xf numFmtId="2" fontId="11" fillId="15" borderId="6" xfId="0" applyNumberFormat="1" applyFont="1" applyFill="1" applyBorder="1" applyAlignment="1">
      <alignment horizontal="center" vertical="center" wrapText="1"/>
    </xf>
    <xf numFmtId="0" fontId="11" fillId="15" borderId="21" xfId="0" applyFont="1" applyFill="1" applyBorder="1" applyAlignment="1">
      <alignment horizontal="left" vertical="center" wrapText="1"/>
    </xf>
    <xf numFmtId="2" fontId="32" fillId="0" borderId="15" xfId="0" applyNumberFormat="1" applyFont="1" applyFill="1" applyBorder="1" applyAlignment="1">
      <alignment horizontal="center" vertical="center" wrapText="1"/>
    </xf>
    <xf numFmtId="0" fontId="32" fillId="0" borderId="14" xfId="0" applyFont="1" applyFill="1" applyBorder="1" applyAlignment="1">
      <alignment horizontal="left" vertical="center" wrapText="1"/>
    </xf>
    <xf numFmtId="176" fontId="31" fillId="0" borderId="1" xfId="0" applyNumberFormat="1" applyFont="1" applyBorder="1" applyAlignment="1">
      <alignment vertical="center"/>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2" fontId="34" fillId="0" borderId="15" xfId="0" applyNumberFormat="1" applyFont="1" applyFill="1" applyBorder="1" applyAlignment="1">
      <alignment horizontal="center" vertical="center" wrapText="1"/>
    </xf>
    <xf numFmtId="0" fontId="31" fillId="0" borderId="16" xfId="0" applyFont="1" applyFill="1" applyBorder="1" applyAlignment="1">
      <alignment vertical="center" wrapText="1"/>
    </xf>
    <xf numFmtId="0" fontId="31" fillId="0" borderId="7" xfId="0" applyFont="1" applyFill="1" applyBorder="1" applyAlignment="1">
      <alignment horizontal="center" vertical="center" wrapText="1"/>
    </xf>
    <xf numFmtId="2" fontId="31" fillId="0" borderId="7" xfId="0" applyNumberFormat="1" applyFont="1" applyFill="1" applyBorder="1" applyAlignment="1">
      <alignment horizontal="center" vertical="center" wrapText="1"/>
    </xf>
    <xf numFmtId="183" fontId="31" fillId="0" borderId="20" xfId="0" applyNumberFormat="1" applyFont="1" applyFill="1" applyBorder="1" applyAlignment="1">
      <alignment horizontal="center" vertical="center" wrapText="1"/>
    </xf>
    <xf numFmtId="0" fontId="31" fillId="0" borderId="20" xfId="0" applyFont="1" applyFill="1" applyBorder="1" applyAlignment="1">
      <alignment vertical="center" wrapText="1"/>
    </xf>
    <xf numFmtId="0" fontId="31" fillId="0" borderId="16" xfId="0" applyFont="1" applyFill="1" applyBorder="1" applyAlignment="1">
      <alignment horizontal="right" vertical="center" wrapText="1"/>
    </xf>
    <xf numFmtId="0" fontId="31" fillId="0" borderId="7" xfId="0" applyFont="1" applyFill="1" applyBorder="1" applyAlignment="1">
      <alignment horizontal="right" vertical="center" wrapText="1"/>
    </xf>
    <xf numFmtId="183" fontId="31" fillId="0" borderId="8" xfId="0" applyNumberFormat="1" applyFont="1" applyFill="1" applyBorder="1" applyAlignment="1">
      <alignment horizontal="left" vertical="center" wrapText="1"/>
    </xf>
    <xf numFmtId="14" fontId="26" fillId="0" borderId="20" xfId="0" applyNumberFormat="1" applyFont="1" applyBorder="1" applyAlignment="1">
      <alignment vertical="center"/>
    </xf>
    <xf numFmtId="14" fontId="23" fillId="9" borderId="31" xfId="0" applyNumberFormat="1" applyFont="1" applyFill="1" applyBorder="1" applyAlignment="1">
      <alignment horizontal="center" vertical="center"/>
    </xf>
    <xf numFmtId="14" fontId="26" fillId="10" borderId="52" xfId="0" applyNumberFormat="1" applyFont="1" applyFill="1" applyBorder="1" applyAlignment="1" applyProtection="1">
      <alignment horizontal="center" vertical="center"/>
      <protection locked="0"/>
    </xf>
    <xf numFmtId="14" fontId="26" fillId="10" borderId="53" xfId="0" applyNumberFormat="1" applyFont="1" applyFill="1" applyBorder="1" applyAlignment="1" applyProtection="1">
      <alignment horizontal="center" vertical="center"/>
      <protection locked="0"/>
    </xf>
    <xf numFmtId="14" fontId="26" fillId="10" borderId="56" xfId="0" applyNumberFormat="1" applyFont="1" applyFill="1" applyBorder="1" applyAlignment="1" applyProtection="1">
      <alignment horizontal="center" vertical="center"/>
      <protection locked="0"/>
    </xf>
    <xf numFmtId="14" fontId="26" fillId="10" borderId="20" xfId="0" applyNumberFormat="1" applyFont="1" applyFill="1" applyBorder="1" applyAlignment="1" applyProtection="1">
      <alignment horizontal="center" vertical="center"/>
      <protection locked="0"/>
    </xf>
    <xf numFmtId="14" fontId="26" fillId="10" borderId="34" xfId="0" applyNumberFormat="1" applyFont="1" applyFill="1" applyBorder="1" applyAlignment="1" applyProtection="1">
      <alignment horizontal="center" vertical="center"/>
      <protection locked="0"/>
    </xf>
    <xf numFmtId="14" fontId="26" fillId="0" borderId="54" xfId="0" applyNumberFormat="1" applyFont="1" applyBorder="1" applyAlignment="1" applyProtection="1">
      <alignment horizontal="center" vertical="center"/>
      <protection locked="0"/>
    </xf>
    <xf numFmtId="14" fontId="26" fillId="10" borderId="54" xfId="0" applyNumberFormat="1" applyFont="1" applyFill="1" applyBorder="1" applyAlignment="1" applyProtection="1">
      <alignment horizontal="center" vertical="center"/>
      <protection locked="0"/>
    </xf>
    <xf numFmtId="14" fontId="26" fillId="0" borderId="20" xfId="0" applyNumberFormat="1" applyFont="1" applyBorder="1" applyAlignment="1" applyProtection="1">
      <alignment horizontal="center" vertical="center"/>
      <protection locked="0"/>
    </xf>
    <xf numFmtId="14" fontId="0" fillId="0" borderId="0" xfId="0" applyNumberFormat="1" applyAlignment="1">
      <alignment vertical="center"/>
    </xf>
    <xf numFmtId="0" fontId="11" fillId="0" borderId="3" xfId="0" applyFont="1" applyFill="1" applyBorder="1" applyAlignment="1">
      <alignment horizontal="left" vertical="center" wrapText="1"/>
    </xf>
    <xf numFmtId="0" fontId="11" fillId="0" borderId="22" xfId="0" applyFont="1" applyFill="1" applyBorder="1" applyAlignment="1">
      <alignment horizontal="center" vertical="center"/>
    </xf>
    <xf numFmtId="0" fontId="11" fillId="0" borderId="22"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22" xfId="0" applyFont="1" applyFill="1" applyBorder="1" applyAlignment="1">
      <alignment horizontal="left" vertical="center"/>
    </xf>
    <xf numFmtId="0" fontId="31" fillId="0" borderId="9"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11" fillId="0" borderId="18"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1" fillId="0" borderId="20" xfId="0" applyFont="1" applyFill="1" applyBorder="1" applyAlignment="1">
      <alignment horizontal="right" vertical="center" wrapText="1"/>
    </xf>
    <xf numFmtId="0" fontId="31" fillId="0" borderId="8" xfId="0" applyFont="1" applyBorder="1" applyAlignment="1">
      <alignment horizontal="left" vertical="center" wrapText="1"/>
    </xf>
    <xf numFmtId="0" fontId="11" fillId="0" borderId="22" xfId="0" applyFont="1" applyBorder="1" applyAlignment="1">
      <alignment horizontal="left" vertical="center"/>
    </xf>
    <xf numFmtId="0" fontId="32" fillId="0" borderId="1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31" fillId="0" borderId="11" xfId="0" applyFont="1" applyFill="1" applyBorder="1" applyAlignment="1">
      <alignment vertical="center"/>
    </xf>
    <xf numFmtId="0" fontId="31" fillId="0" borderId="21" xfId="0" applyFont="1" applyFill="1" applyBorder="1" applyAlignment="1">
      <alignment vertical="center"/>
    </xf>
    <xf numFmtId="0" fontId="31" fillId="0" borderId="4" xfId="0" applyFont="1" applyFill="1" applyBorder="1" applyAlignment="1">
      <alignment vertical="center"/>
    </xf>
    <xf numFmtId="0" fontId="31" fillId="0" borderId="40" xfId="0" applyFont="1" applyFill="1" applyBorder="1" applyAlignment="1">
      <alignment horizontal="center" vertical="center"/>
    </xf>
    <xf numFmtId="0" fontId="31" fillId="0" borderId="38" xfId="0" applyFont="1" applyFill="1" applyBorder="1" applyAlignment="1">
      <alignment horizontal="center" vertical="center"/>
    </xf>
    <xf numFmtId="0" fontId="21" fillId="0" borderId="1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4" fillId="0" borderId="45"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4" fillId="0" borderId="29" xfId="0" applyFont="1" applyBorder="1" applyAlignment="1">
      <alignment horizontal="right" vertical="center"/>
    </xf>
    <xf numFmtId="0" fontId="4" fillId="0" borderId="30" xfId="0" applyFont="1" applyBorder="1" applyAlignment="1">
      <alignment horizontal="right" vertical="center"/>
    </xf>
    <xf numFmtId="0" fontId="4" fillId="0" borderId="31" xfId="0" applyFont="1" applyBorder="1" applyAlignment="1">
      <alignment horizontal="righ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7" fillId="0" borderId="18" xfId="0" applyFont="1" applyBorder="1" applyAlignment="1">
      <alignment horizontal="center" vertical="center"/>
    </xf>
    <xf numFmtId="0" fontId="7" fillId="0" borderId="38" xfId="0" applyFont="1" applyBorder="1" applyAlignment="1">
      <alignment horizontal="center" vertical="center"/>
    </xf>
    <xf numFmtId="0" fontId="7" fillId="0" borderId="9" xfId="0" applyFont="1" applyBorder="1" applyAlignment="1">
      <alignment horizontal="center" vertical="center"/>
    </xf>
    <xf numFmtId="0" fontId="7" fillId="0" borderId="35" xfId="0" applyFont="1" applyBorder="1" applyAlignment="1">
      <alignment horizontal="center" vertical="center"/>
    </xf>
    <xf numFmtId="0" fontId="7" fillId="0" borderId="37" xfId="0" applyFont="1" applyBorder="1" applyAlignment="1">
      <alignment horizontal="center" vertical="center"/>
    </xf>
    <xf numFmtId="0" fontId="7" fillId="0" borderId="23"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7" fillId="0" borderId="36" xfId="0" applyFont="1" applyBorder="1" applyAlignment="1">
      <alignment horizontal="center" vertical="center"/>
    </xf>
    <xf numFmtId="0" fontId="0" fillId="0" borderId="23" xfId="0" applyBorder="1" applyAlignment="1">
      <alignment horizontal="center" vertical="center"/>
    </xf>
    <xf numFmtId="0" fontId="2" fillId="0" borderId="23"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0" fillId="4" borderId="23" xfId="0"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 fillId="6" borderId="23" xfId="0" applyFont="1" applyFill="1" applyBorder="1" applyAlignment="1">
      <alignment horizontal="center" vertical="center"/>
    </xf>
    <xf numFmtId="0" fontId="2" fillId="8" borderId="23" xfId="0" applyFont="1" applyFill="1" applyBorder="1" applyAlignment="1">
      <alignment horizontal="center" vertical="center"/>
    </xf>
    <xf numFmtId="0" fontId="2" fillId="8" borderId="35" xfId="0" applyFont="1" applyFill="1" applyBorder="1" applyAlignment="1">
      <alignment horizontal="center" vertical="center"/>
    </xf>
    <xf numFmtId="0" fontId="2" fillId="8" borderId="36" xfId="0" applyFont="1" applyFill="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8" borderId="37" xfId="0" applyFont="1" applyFill="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49" xfId="0" applyFont="1" applyBorder="1" applyAlignment="1">
      <alignment horizontal="center" vertical="center"/>
    </xf>
    <xf numFmtId="0" fontId="0" fillId="10" borderId="32" xfId="0" applyFill="1" applyBorder="1" applyAlignment="1">
      <alignment horizontal="center" vertical="center"/>
    </xf>
    <xf numFmtId="0" fontId="0" fillId="10" borderId="61" xfId="0" applyFill="1" applyBorder="1" applyAlignment="1">
      <alignment horizontal="center" vertical="center"/>
    </xf>
    <xf numFmtId="0" fontId="0" fillId="10" borderId="62" xfId="0" applyFill="1" applyBorder="1" applyAlignment="1">
      <alignment horizontal="center" vertical="center"/>
    </xf>
    <xf numFmtId="0" fontId="0" fillId="10" borderId="63" xfId="0" applyFill="1" applyBorder="1" applyAlignment="1">
      <alignment horizontal="center" vertical="center"/>
    </xf>
    <xf numFmtId="0" fontId="0" fillId="10" borderId="24" xfId="0" applyFill="1" applyBorder="1" applyAlignment="1">
      <alignment horizontal="center" vertical="center"/>
    </xf>
    <xf numFmtId="0" fontId="0" fillId="10" borderId="64" xfId="0" applyFill="1" applyBorder="1" applyAlignment="1">
      <alignment horizontal="center" vertical="center"/>
    </xf>
    <xf numFmtId="0" fontId="0" fillId="10" borderId="65" xfId="0" applyFill="1" applyBorder="1" applyAlignment="1">
      <alignment horizontal="center" vertical="center"/>
    </xf>
    <xf numFmtId="0" fontId="0" fillId="10" borderId="66" xfId="0" applyFill="1" applyBorder="1" applyAlignment="1">
      <alignment horizontal="center" vertical="center"/>
    </xf>
  </cellXfs>
  <cellStyles count="7">
    <cellStyle name="Normal" xfId="4" xr:uid="{A502DA8A-6C92-F94A-A109-553D6D5DCA9B}"/>
    <cellStyle name="Normal_Sheet1" xfId="2" xr:uid="{6C3EA5C4-6AEF-1346-9DD1-B750B805B5DD}"/>
    <cellStyle name="常规" xfId="0" builtinId="0"/>
    <cellStyle name="常规 2" xfId="3" xr:uid="{DA2D5CD1-00BF-8149-A9BB-5FE62A416508}"/>
    <cellStyle name="常规 2 2 2" xfId="5" xr:uid="{FFE6697F-FA0B-4744-90CC-4245BFC5BA3E}"/>
    <cellStyle name="常规 4" xfId="6" xr:uid="{E5E4A55D-1F3F-0949-9D17-AE49B90609E8}"/>
    <cellStyle name="常规_会议综合表1" xfId="1" xr:uid="{9933FCDC-2EAD-0145-A2FB-36DA227BA8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9" Type="http://schemas.openxmlformats.org/officeDocument/2006/relationships/image" Target="../media/image40.jpeg"/><Relationship Id="rId21" Type="http://schemas.openxmlformats.org/officeDocument/2006/relationships/image" Target="../media/image22.png"/><Relationship Id="rId34" Type="http://schemas.openxmlformats.org/officeDocument/2006/relationships/image" Target="../media/image35.png"/><Relationship Id="rId42" Type="http://schemas.openxmlformats.org/officeDocument/2006/relationships/image" Target="../media/image43.png"/><Relationship Id="rId47" Type="http://schemas.openxmlformats.org/officeDocument/2006/relationships/image" Target="../media/image48.png"/><Relationship Id="rId7" Type="http://schemas.openxmlformats.org/officeDocument/2006/relationships/image" Target="../media/image8.png"/><Relationship Id="rId2" Type="http://schemas.openxmlformats.org/officeDocument/2006/relationships/image" Target="../media/image3.png"/><Relationship Id="rId16" Type="http://schemas.openxmlformats.org/officeDocument/2006/relationships/image" Target="../media/image17.png"/><Relationship Id="rId29" Type="http://schemas.openxmlformats.org/officeDocument/2006/relationships/image" Target="../media/image30.jpe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jpeg"/><Relationship Id="rId24" Type="http://schemas.openxmlformats.org/officeDocument/2006/relationships/image" Target="../media/image25.jpe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jpeg"/><Relationship Id="rId45" Type="http://schemas.openxmlformats.org/officeDocument/2006/relationships/image" Target="../media/image46.png"/><Relationship Id="rId5" Type="http://schemas.openxmlformats.org/officeDocument/2006/relationships/image" Target="../media/image6.png"/><Relationship Id="rId15" Type="http://schemas.openxmlformats.org/officeDocument/2006/relationships/image" Target="../media/image16.jpeg"/><Relationship Id="rId23" Type="http://schemas.openxmlformats.org/officeDocument/2006/relationships/image" Target="../media/image24.png"/><Relationship Id="rId28" Type="http://schemas.openxmlformats.org/officeDocument/2006/relationships/image" Target="../media/image29.jpeg"/><Relationship Id="rId36" Type="http://schemas.openxmlformats.org/officeDocument/2006/relationships/image" Target="../media/image37.png"/><Relationship Id="rId10" Type="http://schemas.openxmlformats.org/officeDocument/2006/relationships/image" Target="../media/image11.png"/><Relationship Id="rId19" Type="http://schemas.openxmlformats.org/officeDocument/2006/relationships/image" Target="../media/image20.png"/><Relationship Id="rId31" Type="http://schemas.openxmlformats.org/officeDocument/2006/relationships/image" Target="../media/image32.png"/><Relationship Id="rId44" Type="http://schemas.openxmlformats.org/officeDocument/2006/relationships/image" Target="../media/image45.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jpeg"/><Relationship Id="rId35" Type="http://schemas.openxmlformats.org/officeDocument/2006/relationships/image" Target="../media/image36.png"/><Relationship Id="rId43" Type="http://schemas.openxmlformats.org/officeDocument/2006/relationships/image" Target="../media/image44.png"/><Relationship Id="rId8" Type="http://schemas.openxmlformats.org/officeDocument/2006/relationships/image" Target="../media/image9.png"/><Relationship Id="rId3" Type="http://schemas.openxmlformats.org/officeDocument/2006/relationships/image" Target="../media/image4.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jpe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20" Type="http://schemas.openxmlformats.org/officeDocument/2006/relationships/image" Target="../media/image21.jpeg"/><Relationship Id="rId41" Type="http://schemas.openxmlformats.org/officeDocument/2006/relationships/image" Target="../media/image4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38100</xdr:colOff>
      <xdr:row>259</xdr:row>
      <xdr:rowOff>38100</xdr:rowOff>
    </xdr:from>
    <xdr:to>
      <xdr:col>11</xdr:col>
      <xdr:colOff>-38100</xdr:colOff>
      <xdr:row>260</xdr:row>
      <xdr:rowOff>-38100</xdr:rowOff>
    </xdr:to>
    <xdr:pic>
      <xdr:nvPicPr>
        <xdr:cNvPr id="2" name="Picture 2" descr="lXahpv">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256</xdr:row>
      <xdr:rowOff>38100</xdr:rowOff>
    </xdr:from>
    <xdr:to>
      <xdr:col>11</xdr:col>
      <xdr:colOff>-38100</xdr:colOff>
      <xdr:row>257</xdr:row>
      <xdr:rowOff>-38100</xdr:rowOff>
    </xdr:to>
    <xdr:pic>
      <xdr:nvPicPr>
        <xdr:cNvPr id="3" name="Picture 3" descr="AsxZuz">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59</xdr:row>
      <xdr:rowOff>38100</xdr:rowOff>
    </xdr:from>
    <xdr:to>
      <xdr:col>10</xdr:col>
      <xdr:colOff>1792817</xdr:colOff>
      <xdr:row>59</xdr:row>
      <xdr:rowOff>391583</xdr:rowOff>
    </xdr:to>
    <xdr:pic>
      <xdr:nvPicPr>
        <xdr:cNvPr id="5" name="Picture 5" descr="sSRCbF">
          <a:extLst>
            <a:ext uri="{FF2B5EF4-FFF2-40B4-BE49-F238E27FC236}">
              <a16:creationId xmlns:a16="http://schemas.microsoft.com/office/drawing/2014/main" id="{00000000-0008-0000-0000-000005000000}"/>
            </a:ext>
          </a:extLst>
        </xdr:cNvPr>
        <xdr:cNvPicPr>
          <a:picLocks/>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1161183" y="20135850"/>
          <a:ext cx="1754717" cy="353483"/>
        </a:xfrm>
        <a:prstGeom prst="rect">
          <a:avLst/>
        </a:prstGeom>
      </xdr:spPr>
    </xdr:pic>
    <xdr:clientData fLocksWithSheet="0"/>
  </xdr:twoCellAnchor>
  <xdr:twoCellAnchor>
    <xdr:from>
      <xdr:col>10</xdr:col>
      <xdr:colOff>38100</xdr:colOff>
      <xdr:row>56</xdr:row>
      <xdr:rowOff>38100</xdr:rowOff>
    </xdr:from>
    <xdr:to>
      <xdr:col>11</xdr:col>
      <xdr:colOff>-38100</xdr:colOff>
      <xdr:row>57</xdr:row>
      <xdr:rowOff>-38100</xdr:rowOff>
    </xdr:to>
    <xdr:pic>
      <xdr:nvPicPr>
        <xdr:cNvPr id="6" name="Picture 6" descr="wNGgzi">
          <a:extLst>
            <a:ext uri="{FF2B5EF4-FFF2-40B4-BE49-F238E27FC236}">
              <a16:creationId xmlns:a16="http://schemas.microsoft.com/office/drawing/2014/main" id="{00000000-0008-0000-0000-000006000000}"/>
            </a:ext>
          </a:extLst>
        </xdr:cNvPr>
        <xdr:cNvPicPr>
          <a:picLocks/>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57</xdr:row>
      <xdr:rowOff>38100</xdr:rowOff>
    </xdr:from>
    <xdr:to>
      <xdr:col>10</xdr:col>
      <xdr:colOff>1592580</xdr:colOff>
      <xdr:row>57</xdr:row>
      <xdr:rowOff>1253490</xdr:rowOff>
    </xdr:to>
    <xdr:pic>
      <xdr:nvPicPr>
        <xdr:cNvPr id="7" name="Picture 7" descr="QmUWAx">
          <a:extLst>
            <a:ext uri="{FF2B5EF4-FFF2-40B4-BE49-F238E27FC236}">
              <a16:creationId xmlns:a16="http://schemas.microsoft.com/office/drawing/2014/main" id="{00000000-0008-0000-0000-000007000000}"/>
            </a:ext>
          </a:extLst>
        </xdr:cNvPr>
        <xdr:cNvPicPr>
          <a:picLocks/>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3197840" y="13834110"/>
          <a:ext cx="1554480" cy="1215390"/>
        </a:xfrm>
        <a:prstGeom prst="rect">
          <a:avLst/>
        </a:prstGeom>
      </xdr:spPr>
    </xdr:pic>
    <xdr:clientData fLocksWithSheet="0"/>
  </xdr:twoCellAnchor>
  <xdr:twoCellAnchor>
    <xdr:from>
      <xdr:col>10</xdr:col>
      <xdr:colOff>38100</xdr:colOff>
      <xdr:row>86</xdr:row>
      <xdr:rowOff>38099</xdr:rowOff>
    </xdr:from>
    <xdr:to>
      <xdr:col>10</xdr:col>
      <xdr:colOff>872066</xdr:colOff>
      <xdr:row>89</xdr:row>
      <xdr:rowOff>52916</xdr:rowOff>
    </xdr:to>
    <xdr:pic>
      <xdr:nvPicPr>
        <xdr:cNvPr id="8" name="Picture 8" descr="pMnmfI">
          <a:extLst>
            <a:ext uri="{FF2B5EF4-FFF2-40B4-BE49-F238E27FC236}">
              <a16:creationId xmlns:a16="http://schemas.microsoft.com/office/drawing/2014/main" id="{00000000-0008-0000-0000-000008000000}"/>
            </a:ext>
          </a:extLst>
        </xdr:cNvPr>
        <xdr:cNvPicPr>
          <a:picLocks/>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0346267" y="27734682"/>
          <a:ext cx="833966" cy="618067"/>
        </a:xfrm>
        <a:prstGeom prst="rect">
          <a:avLst/>
        </a:prstGeom>
      </xdr:spPr>
    </xdr:pic>
    <xdr:clientData fLocksWithSheet="0"/>
  </xdr:twoCellAnchor>
  <xdr:twoCellAnchor>
    <xdr:from>
      <xdr:col>10</xdr:col>
      <xdr:colOff>38100</xdr:colOff>
      <xdr:row>91</xdr:row>
      <xdr:rowOff>38100</xdr:rowOff>
    </xdr:from>
    <xdr:to>
      <xdr:col>10</xdr:col>
      <xdr:colOff>872066</xdr:colOff>
      <xdr:row>93</xdr:row>
      <xdr:rowOff>158750</xdr:rowOff>
    </xdr:to>
    <xdr:pic>
      <xdr:nvPicPr>
        <xdr:cNvPr id="9" name="Picture 9" descr="EnTPLb">
          <a:extLst>
            <a:ext uri="{FF2B5EF4-FFF2-40B4-BE49-F238E27FC236}">
              <a16:creationId xmlns:a16="http://schemas.microsoft.com/office/drawing/2014/main" id="{00000000-0008-0000-0000-000009000000}"/>
            </a:ext>
          </a:extLst>
        </xdr:cNvPr>
        <xdr:cNvPicPr>
          <a:picLocks/>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0346267" y="28740100"/>
          <a:ext cx="833966" cy="522817"/>
        </a:xfrm>
        <a:prstGeom prst="rect">
          <a:avLst/>
        </a:prstGeom>
      </xdr:spPr>
    </xdr:pic>
    <xdr:clientData fLocksWithSheet="0"/>
  </xdr:twoCellAnchor>
  <xdr:twoCellAnchor>
    <xdr:from>
      <xdr:col>10</xdr:col>
      <xdr:colOff>38100</xdr:colOff>
      <xdr:row>94</xdr:row>
      <xdr:rowOff>38100</xdr:rowOff>
    </xdr:from>
    <xdr:to>
      <xdr:col>10</xdr:col>
      <xdr:colOff>872066</xdr:colOff>
      <xdr:row>96</xdr:row>
      <xdr:rowOff>31750</xdr:rowOff>
    </xdr:to>
    <xdr:pic>
      <xdr:nvPicPr>
        <xdr:cNvPr id="10" name="Picture 10" descr="mZDIXM">
          <a:extLst>
            <a:ext uri="{FF2B5EF4-FFF2-40B4-BE49-F238E27FC236}">
              <a16:creationId xmlns:a16="http://schemas.microsoft.com/office/drawing/2014/main" id="{00000000-0008-0000-0000-00000A000000}"/>
            </a:ext>
          </a:extLst>
        </xdr:cNvPr>
        <xdr:cNvPicPr>
          <a:picLocks/>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0346267" y="29343350"/>
          <a:ext cx="833966" cy="395817"/>
        </a:xfrm>
        <a:prstGeom prst="rect">
          <a:avLst/>
        </a:prstGeom>
      </xdr:spPr>
    </xdr:pic>
    <xdr:clientData fLocksWithSheet="0"/>
  </xdr:twoCellAnchor>
  <xdr:twoCellAnchor>
    <xdr:from>
      <xdr:col>9</xdr:col>
      <xdr:colOff>1714500</xdr:colOff>
      <xdr:row>215</xdr:row>
      <xdr:rowOff>45720</xdr:rowOff>
    </xdr:from>
    <xdr:to>
      <xdr:col>10</xdr:col>
      <xdr:colOff>3348</xdr:colOff>
      <xdr:row>215</xdr:row>
      <xdr:rowOff>196850</xdr:rowOff>
    </xdr:to>
    <xdr:pic>
      <xdr:nvPicPr>
        <xdr:cNvPr id="11" name="Picture 11" descr="Grrfro">
          <a:extLst>
            <a:ext uri="{FF2B5EF4-FFF2-40B4-BE49-F238E27FC236}">
              <a16:creationId xmlns:a16="http://schemas.microsoft.com/office/drawing/2014/main" id="{00000000-0008-0000-0000-00000B000000}"/>
            </a:ext>
          </a:extLst>
        </xdr:cNvPr>
        <xdr:cNvPicPr>
          <a:picLocks/>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0200409" y="60370720"/>
          <a:ext cx="113030" cy="151130"/>
        </a:xfrm>
        <a:prstGeom prst="rect">
          <a:avLst/>
        </a:prstGeom>
      </xdr:spPr>
    </xdr:pic>
    <xdr:clientData fLocksWithSheet="0"/>
  </xdr:twoCellAnchor>
  <xdr:twoCellAnchor>
    <xdr:from>
      <xdr:col>10</xdr:col>
      <xdr:colOff>38100</xdr:colOff>
      <xdr:row>215</xdr:row>
      <xdr:rowOff>38100</xdr:rowOff>
    </xdr:from>
    <xdr:to>
      <xdr:col>10</xdr:col>
      <xdr:colOff>873991</xdr:colOff>
      <xdr:row>215</xdr:row>
      <xdr:rowOff>169718</xdr:rowOff>
    </xdr:to>
    <xdr:pic>
      <xdr:nvPicPr>
        <xdr:cNvPr id="12" name="Picture 12" descr="FPiKAR">
          <a:extLst>
            <a:ext uri="{FF2B5EF4-FFF2-40B4-BE49-F238E27FC236}">
              <a16:creationId xmlns:a16="http://schemas.microsoft.com/office/drawing/2014/main" id="{00000000-0008-0000-0000-00000C000000}"/>
            </a:ext>
          </a:extLst>
        </xdr:cNvPr>
        <xdr:cNvPicPr>
          <a:picLocks/>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0348191" y="60363100"/>
          <a:ext cx="835891" cy="131618"/>
        </a:xfrm>
        <a:prstGeom prst="rect">
          <a:avLst/>
        </a:prstGeom>
      </xdr:spPr>
    </xdr:pic>
    <xdr:clientData fLocksWithSheet="0"/>
  </xdr:twoCellAnchor>
  <xdr:twoCellAnchor>
    <xdr:from>
      <xdr:col>10</xdr:col>
      <xdr:colOff>38100</xdr:colOff>
      <xdr:row>178</xdr:row>
      <xdr:rowOff>38100</xdr:rowOff>
    </xdr:from>
    <xdr:to>
      <xdr:col>11</xdr:col>
      <xdr:colOff>-38100</xdr:colOff>
      <xdr:row>179</xdr:row>
      <xdr:rowOff>-38100</xdr:rowOff>
    </xdr:to>
    <xdr:pic>
      <xdr:nvPicPr>
        <xdr:cNvPr id="14" name="Picture 14" descr="DSJsYJ">
          <a:extLst>
            <a:ext uri="{FF2B5EF4-FFF2-40B4-BE49-F238E27FC236}">
              <a16:creationId xmlns:a16="http://schemas.microsoft.com/office/drawing/2014/main" id="{00000000-0008-0000-0000-00000E000000}"/>
            </a:ext>
          </a:extLst>
        </xdr:cNvPr>
        <xdr:cNvPicPr>
          <a:picLocks/>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176</xdr:row>
      <xdr:rowOff>38100</xdr:rowOff>
    </xdr:from>
    <xdr:to>
      <xdr:col>11</xdr:col>
      <xdr:colOff>-38100</xdr:colOff>
      <xdr:row>177</xdr:row>
      <xdr:rowOff>-38100</xdr:rowOff>
    </xdr:to>
    <xdr:pic>
      <xdr:nvPicPr>
        <xdr:cNvPr id="15" name="Picture 15" descr="ORloay">
          <a:extLst>
            <a:ext uri="{FF2B5EF4-FFF2-40B4-BE49-F238E27FC236}">
              <a16:creationId xmlns:a16="http://schemas.microsoft.com/office/drawing/2014/main" id="{00000000-0008-0000-0000-00000F000000}"/>
            </a:ext>
          </a:extLst>
        </xdr:cNvPr>
        <xdr:cNvPicPr>
          <a:picLocks/>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54</xdr:row>
      <xdr:rowOff>38100</xdr:rowOff>
    </xdr:from>
    <xdr:to>
      <xdr:col>11</xdr:col>
      <xdr:colOff>-38100</xdr:colOff>
      <xdr:row>55</xdr:row>
      <xdr:rowOff>-38100</xdr:rowOff>
    </xdr:to>
    <xdr:pic>
      <xdr:nvPicPr>
        <xdr:cNvPr id="16" name="Picture 16" descr="AdytWJ">
          <a:extLst>
            <a:ext uri="{FF2B5EF4-FFF2-40B4-BE49-F238E27FC236}">
              <a16:creationId xmlns:a16="http://schemas.microsoft.com/office/drawing/2014/main" id="{00000000-0008-0000-0000-000010000000}"/>
            </a:ext>
          </a:extLst>
        </xdr:cNvPr>
        <xdr:cNvPicPr>
          <a:picLocks/>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55</xdr:row>
      <xdr:rowOff>38100</xdr:rowOff>
    </xdr:from>
    <xdr:to>
      <xdr:col>11</xdr:col>
      <xdr:colOff>-38100</xdr:colOff>
      <xdr:row>56</xdr:row>
      <xdr:rowOff>-38100</xdr:rowOff>
    </xdr:to>
    <xdr:pic>
      <xdr:nvPicPr>
        <xdr:cNvPr id="17" name="Picture 17" descr="zUCtEA">
          <a:extLst>
            <a:ext uri="{FF2B5EF4-FFF2-40B4-BE49-F238E27FC236}">
              <a16:creationId xmlns:a16="http://schemas.microsoft.com/office/drawing/2014/main" id="{00000000-0008-0000-0000-000011000000}"/>
            </a:ext>
          </a:extLst>
        </xdr:cNvPr>
        <xdr:cNvPicPr>
          <a:picLocks/>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262</xdr:row>
      <xdr:rowOff>38100</xdr:rowOff>
    </xdr:from>
    <xdr:to>
      <xdr:col>11</xdr:col>
      <xdr:colOff>-38100</xdr:colOff>
      <xdr:row>263</xdr:row>
      <xdr:rowOff>-38100</xdr:rowOff>
    </xdr:to>
    <xdr:pic>
      <xdr:nvPicPr>
        <xdr:cNvPr id="18" name="Picture 18" descr="IaCtsn">
          <a:extLst>
            <a:ext uri="{FF2B5EF4-FFF2-40B4-BE49-F238E27FC236}">
              <a16:creationId xmlns:a16="http://schemas.microsoft.com/office/drawing/2014/main" id="{00000000-0008-0000-0000-000012000000}"/>
            </a:ext>
          </a:extLst>
        </xdr:cNvPr>
        <xdr:cNvPicPr>
          <a:picLocks/>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260</xdr:row>
      <xdr:rowOff>38100</xdr:rowOff>
    </xdr:from>
    <xdr:to>
      <xdr:col>11</xdr:col>
      <xdr:colOff>-38100</xdr:colOff>
      <xdr:row>261</xdr:row>
      <xdr:rowOff>-38100</xdr:rowOff>
    </xdr:to>
    <xdr:pic>
      <xdr:nvPicPr>
        <xdr:cNvPr id="19" name="Picture 19" descr="jrbppp">
          <a:extLst>
            <a:ext uri="{FF2B5EF4-FFF2-40B4-BE49-F238E27FC236}">
              <a16:creationId xmlns:a16="http://schemas.microsoft.com/office/drawing/2014/main" id="{00000000-0008-0000-0000-000013000000}"/>
            </a:ext>
          </a:extLst>
        </xdr:cNvPr>
        <xdr:cNvPicPr>
          <a:picLocks/>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261</xdr:row>
      <xdr:rowOff>38100</xdr:rowOff>
    </xdr:from>
    <xdr:to>
      <xdr:col>11</xdr:col>
      <xdr:colOff>-38100</xdr:colOff>
      <xdr:row>262</xdr:row>
      <xdr:rowOff>-38100</xdr:rowOff>
    </xdr:to>
    <xdr:pic>
      <xdr:nvPicPr>
        <xdr:cNvPr id="20" name="Picture 20" descr="xuhXUn">
          <a:extLst>
            <a:ext uri="{FF2B5EF4-FFF2-40B4-BE49-F238E27FC236}">
              <a16:creationId xmlns:a16="http://schemas.microsoft.com/office/drawing/2014/main" id="{00000000-0008-0000-0000-000014000000}"/>
            </a:ext>
          </a:extLst>
        </xdr:cNvPr>
        <xdr:cNvPicPr>
          <a:picLocks/>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143</xdr:row>
      <xdr:rowOff>38100</xdr:rowOff>
    </xdr:from>
    <xdr:to>
      <xdr:col>11</xdr:col>
      <xdr:colOff>-38100</xdr:colOff>
      <xdr:row>144</xdr:row>
      <xdr:rowOff>-38100</xdr:rowOff>
    </xdr:to>
    <xdr:pic>
      <xdr:nvPicPr>
        <xdr:cNvPr id="21" name="Picture 21" descr="LgsABE">
          <a:extLst>
            <a:ext uri="{FF2B5EF4-FFF2-40B4-BE49-F238E27FC236}">
              <a16:creationId xmlns:a16="http://schemas.microsoft.com/office/drawing/2014/main" id="{00000000-0008-0000-0000-000015000000}"/>
            </a:ext>
          </a:extLst>
        </xdr:cNvPr>
        <xdr:cNvPicPr>
          <a:picLocks/>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405</xdr:row>
      <xdr:rowOff>38100</xdr:rowOff>
    </xdr:from>
    <xdr:to>
      <xdr:col>11</xdr:col>
      <xdr:colOff>9314</xdr:colOff>
      <xdr:row>405</xdr:row>
      <xdr:rowOff>400050</xdr:rowOff>
    </xdr:to>
    <xdr:pic>
      <xdr:nvPicPr>
        <xdr:cNvPr id="22" name="Picture 22" descr="icaeDd">
          <a:extLst>
            <a:ext uri="{FF2B5EF4-FFF2-40B4-BE49-F238E27FC236}">
              <a16:creationId xmlns:a16="http://schemas.microsoft.com/office/drawing/2014/main" id="{00000000-0008-0000-0000-000016000000}"/>
            </a:ext>
          </a:extLst>
        </xdr:cNvPr>
        <xdr:cNvPicPr>
          <a:picLocks/>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0346267" y="79878767"/>
          <a:ext cx="881380" cy="361950"/>
        </a:xfrm>
        <a:prstGeom prst="rect">
          <a:avLst/>
        </a:prstGeom>
      </xdr:spPr>
    </xdr:pic>
    <xdr:clientData fLocksWithSheet="0"/>
  </xdr:twoCellAnchor>
  <xdr:twoCellAnchor>
    <xdr:from>
      <xdr:col>10</xdr:col>
      <xdr:colOff>38100</xdr:colOff>
      <xdr:row>142</xdr:row>
      <xdr:rowOff>38100</xdr:rowOff>
    </xdr:from>
    <xdr:to>
      <xdr:col>11</xdr:col>
      <xdr:colOff>-38100</xdr:colOff>
      <xdr:row>143</xdr:row>
      <xdr:rowOff>-38100</xdr:rowOff>
    </xdr:to>
    <xdr:pic>
      <xdr:nvPicPr>
        <xdr:cNvPr id="23" name="Picture 23" descr="CcZwJS">
          <a:extLst>
            <a:ext uri="{FF2B5EF4-FFF2-40B4-BE49-F238E27FC236}">
              <a16:creationId xmlns:a16="http://schemas.microsoft.com/office/drawing/2014/main" id="{00000000-0008-0000-0000-000017000000}"/>
            </a:ext>
          </a:extLst>
        </xdr:cNvPr>
        <xdr:cNvPicPr>
          <a:picLocks/>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408</xdr:row>
      <xdr:rowOff>38100</xdr:rowOff>
    </xdr:from>
    <xdr:to>
      <xdr:col>11</xdr:col>
      <xdr:colOff>-38100</xdr:colOff>
      <xdr:row>409</xdr:row>
      <xdr:rowOff>-38100</xdr:rowOff>
    </xdr:to>
    <xdr:pic>
      <xdr:nvPicPr>
        <xdr:cNvPr id="24" name="Picture 24" descr="gAQVad">
          <a:extLst>
            <a:ext uri="{FF2B5EF4-FFF2-40B4-BE49-F238E27FC236}">
              <a16:creationId xmlns:a16="http://schemas.microsoft.com/office/drawing/2014/main" id="{00000000-0008-0000-0000-000018000000}"/>
            </a:ext>
          </a:extLst>
        </xdr:cNvPr>
        <xdr:cNvPicPr>
          <a:picLocks/>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403</xdr:row>
      <xdr:rowOff>38100</xdr:rowOff>
    </xdr:from>
    <xdr:to>
      <xdr:col>11</xdr:col>
      <xdr:colOff>-38100</xdr:colOff>
      <xdr:row>404</xdr:row>
      <xdr:rowOff>-38100</xdr:rowOff>
    </xdr:to>
    <xdr:pic>
      <xdr:nvPicPr>
        <xdr:cNvPr id="25" name="Picture 25" descr="BhKEos">
          <a:extLst>
            <a:ext uri="{FF2B5EF4-FFF2-40B4-BE49-F238E27FC236}">
              <a16:creationId xmlns:a16="http://schemas.microsoft.com/office/drawing/2014/main" id="{00000000-0008-0000-0000-000019000000}"/>
            </a:ext>
          </a:extLst>
        </xdr:cNvPr>
        <xdr:cNvPicPr>
          <a:picLocks/>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404</xdr:row>
      <xdr:rowOff>38100</xdr:rowOff>
    </xdr:from>
    <xdr:to>
      <xdr:col>10</xdr:col>
      <xdr:colOff>872066</xdr:colOff>
      <xdr:row>404</xdr:row>
      <xdr:rowOff>162984</xdr:rowOff>
    </xdr:to>
    <xdr:pic>
      <xdr:nvPicPr>
        <xdr:cNvPr id="26" name="Picture 26" descr="jENKPK">
          <a:extLst>
            <a:ext uri="{FF2B5EF4-FFF2-40B4-BE49-F238E27FC236}">
              <a16:creationId xmlns:a16="http://schemas.microsoft.com/office/drawing/2014/main" id="{00000000-0008-0000-0000-00001A000000}"/>
            </a:ext>
          </a:extLst>
        </xdr:cNvPr>
        <xdr:cNvPicPr>
          <a:picLocks/>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0346267" y="79677683"/>
          <a:ext cx="833966" cy="124884"/>
        </a:xfrm>
        <a:prstGeom prst="rect">
          <a:avLst/>
        </a:prstGeom>
      </xdr:spPr>
    </xdr:pic>
    <xdr:clientData fLocksWithSheet="0"/>
  </xdr:twoCellAnchor>
  <xdr:twoCellAnchor>
    <xdr:from>
      <xdr:col>10</xdr:col>
      <xdr:colOff>38100</xdr:colOff>
      <xdr:row>145</xdr:row>
      <xdr:rowOff>38100</xdr:rowOff>
    </xdr:from>
    <xdr:to>
      <xdr:col>11</xdr:col>
      <xdr:colOff>-38100</xdr:colOff>
      <xdr:row>146</xdr:row>
      <xdr:rowOff>-38100</xdr:rowOff>
    </xdr:to>
    <xdr:pic>
      <xdr:nvPicPr>
        <xdr:cNvPr id="27" name="Picture 27" descr="YtVJpy">
          <a:extLst>
            <a:ext uri="{FF2B5EF4-FFF2-40B4-BE49-F238E27FC236}">
              <a16:creationId xmlns:a16="http://schemas.microsoft.com/office/drawing/2014/main" id="{00000000-0008-0000-0000-00001B000000}"/>
            </a:ext>
          </a:extLst>
        </xdr:cNvPr>
        <xdr:cNvPicPr>
          <a:picLocks/>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409</xdr:row>
      <xdr:rowOff>38101</xdr:rowOff>
    </xdr:from>
    <xdr:to>
      <xdr:col>10</xdr:col>
      <xdr:colOff>872066</xdr:colOff>
      <xdr:row>410</xdr:row>
      <xdr:rowOff>21168</xdr:rowOff>
    </xdr:to>
    <xdr:pic>
      <xdr:nvPicPr>
        <xdr:cNvPr id="28" name="Picture 28" descr="aFGoFW">
          <a:extLst>
            <a:ext uri="{FF2B5EF4-FFF2-40B4-BE49-F238E27FC236}">
              <a16:creationId xmlns:a16="http://schemas.microsoft.com/office/drawing/2014/main" id="{00000000-0008-0000-0000-00001C000000}"/>
            </a:ext>
          </a:extLst>
        </xdr:cNvPr>
        <xdr:cNvPicPr>
          <a:picLocks/>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0346267" y="81413351"/>
          <a:ext cx="833966" cy="184150"/>
        </a:xfrm>
        <a:prstGeom prst="rect">
          <a:avLst/>
        </a:prstGeom>
      </xdr:spPr>
    </xdr:pic>
    <xdr:clientData fLocksWithSheet="0"/>
  </xdr:twoCellAnchor>
  <xdr:twoCellAnchor>
    <xdr:from>
      <xdr:col>9</xdr:col>
      <xdr:colOff>1432560</xdr:colOff>
      <xdr:row>409</xdr:row>
      <xdr:rowOff>22860</xdr:rowOff>
    </xdr:from>
    <xdr:to>
      <xdr:col>9</xdr:col>
      <xdr:colOff>1824990</xdr:colOff>
      <xdr:row>410</xdr:row>
      <xdr:rowOff>31750</xdr:rowOff>
    </xdr:to>
    <xdr:pic>
      <xdr:nvPicPr>
        <xdr:cNvPr id="29" name="Picture 29" descr="DGdphx">
          <a:extLst>
            <a:ext uri="{FF2B5EF4-FFF2-40B4-BE49-F238E27FC236}">
              <a16:creationId xmlns:a16="http://schemas.microsoft.com/office/drawing/2014/main" id="{00000000-0008-0000-0000-00001D000000}"/>
            </a:ext>
          </a:extLst>
        </xdr:cNvPr>
        <xdr:cNvPicPr>
          <a:picLocks/>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9909810" y="81398110"/>
          <a:ext cx="392430" cy="209973"/>
        </a:xfrm>
        <a:prstGeom prst="rect">
          <a:avLst/>
        </a:prstGeom>
      </xdr:spPr>
    </xdr:pic>
    <xdr:clientData fLocksWithSheet="0"/>
  </xdr:twoCellAnchor>
  <xdr:twoCellAnchor>
    <xdr:from>
      <xdr:col>9</xdr:col>
      <xdr:colOff>1911350</xdr:colOff>
      <xdr:row>463</xdr:row>
      <xdr:rowOff>508000</xdr:rowOff>
    </xdr:from>
    <xdr:to>
      <xdr:col>9</xdr:col>
      <xdr:colOff>2527300</xdr:colOff>
      <xdr:row>463</xdr:row>
      <xdr:rowOff>1747520</xdr:rowOff>
    </xdr:to>
    <xdr:pic>
      <xdr:nvPicPr>
        <xdr:cNvPr id="30" name="Picture 30" descr="nuDTuk">
          <a:extLst>
            <a:ext uri="{FF2B5EF4-FFF2-40B4-BE49-F238E27FC236}">
              <a16:creationId xmlns:a16="http://schemas.microsoft.com/office/drawing/2014/main" id="{00000000-0008-0000-0000-00001E000000}"/>
            </a:ext>
          </a:extLst>
        </xdr:cNvPr>
        <xdr:cNvPicPr>
          <a:picLocks/>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1899900" y="76962000"/>
          <a:ext cx="615950" cy="1239520"/>
        </a:xfrm>
        <a:prstGeom prst="rect">
          <a:avLst/>
        </a:prstGeom>
      </xdr:spPr>
    </xdr:pic>
    <xdr:clientData fLocksWithSheet="0"/>
  </xdr:twoCellAnchor>
  <xdr:twoCellAnchor>
    <xdr:from>
      <xdr:col>9</xdr:col>
      <xdr:colOff>2500630</xdr:colOff>
      <xdr:row>463</xdr:row>
      <xdr:rowOff>64770</xdr:rowOff>
    </xdr:from>
    <xdr:to>
      <xdr:col>10</xdr:col>
      <xdr:colOff>471170</xdr:colOff>
      <xdr:row>463</xdr:row>
      <xdr:rowOff>1327150</xdr:rowOff>
    </xdr:to>
    <xdr:pic>
      <xdr:nvPicPr>
        <xdr:cNvPr id="31" name="Picture 31" descr="vvxisV">
          <a:extLst>
            <a:ext uri="{FF2B5EF4-FFF2-40B4-BE49-F238E27FC236}">
              <a16:creationId xmlns:a16="http://schemas.microsoft.com/office/drawing/2014/main" id="{00000000-0008-0000-0000-00001F000000}"/>
            </a:ext>
          </a:extLst>
        </xdr:cNvPr>
        <xdr:cNvPicPr>
          <a:picLocks/>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2489180" y="76518770"/>
          <a:ext cx="1145540" cy="1262380"/>
        </a:xfrm>
        <a:prstGeom prst="rect">
          <a:avLst/>
        </a:prstGeom>
      </xdr:spPr>
    </xdr:pic>
    <xdr:clientData fLocksWithSheet="0"/>
  </xdr:twoCellAnchor>
  <xdr:twoCellAnchor>
    <xdr:from>
      <xdr:col>10</xdr:col>
      <xdr:colOff>501649</xdr:colOff>
      <xdr:row>463</xdr:row>
      <xdr:rowOff>31750</xdr:rowOff>
    </xdr:from>
    <xdr:to>
      <xdr:col>11</xdr:col>
      <xdr:colOff>352777</xdr:colOff>
      <xdr:row>465</xdr:row>
      <xdr:rowOff>2116</xdr:rowOff>
    </xdr:to>
    <xdr:pic>
      <xdr:nvPicPr>
        <xdr:cNvPr id="32" name="Picture 32" descr="ohZgjb">
          <a:extLst>
            <a:ext uri="{FF2B5EF4-FFF2-40B4-BE49-F238E27FC236}">
              <a16:creationId xmlns:a16="http://schemas.microsoft.com/office/drawing/2014/main" id="{00000000-0008-0000-0000-000020000000}"/>
            </a:ext>
          </a:extLst>
        </xdr:cNvPr>
        <xdr:cNvPicPr>
          <a:picLocks/>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0809816" y="81608083"/>
          <a:ext cx="761294" cy="171450"/>
        </a:xfrm>
        <a:prstGeom prst="rect">
          <a:avLst/>
        </a:prstGeom>
      </xdr:spPr>
    </xdr:pic>
    <xdr:clientData fLocksWithSheet="0"/>
  </xdr:twoCellAnchor>
  <xdr:twoCellAnchor>
    <xdr:from>
      <xdr:col>10</xdr:col>
      <xdr:colOff>38100</xdr:colOff>
      <xdr:row>98</xdr:row>
      <xdr:rowOff>38100</xdr:rowOff>
    </xdr:from>
    <xdr:to>
      <xdr:col>11</xdr:col>
      <xdr:colOff>-38100</xdr:colOff>
      <xdr:row>99</xdr:row>
      <xdr:rowOff>-38100</xdr:rowOff>
    </xdr:to>
    <xdr:pic>
      <xdr:nvPicPr>
        <xdr:cNvPr id="33" name="Picture 33" descr="HFstEK">
          <a:extLst>
            <a:ext uri="{FF2B5EF4-FFF2-40B4-BE49-F238E27FC236}">
              <a16:creationId xmlns:a16="http://schemas.microsoft.com/office/drawing/2014/main" id="{00000000-0008-0000-0000-000021000000}"/>
            </a:ext>
          </a:extLst>
        </xdr:cNvPr>
        <xdr:cNvPicPr>
          <a:picLocks/>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222</xdr:row>
      <xdr:rowOff>38100</xdr:rowOff>
    </xdr:from>
    <xdr:to>
      <xdr:col>11</xdr:col>
      <xdr:colOff>-38100</xdr:colOff>
      <xdr:row>235</xdr:row>
      <xdr:rowOff>-38100</xdr:rowOff>
    </xdr:to>
    <xdr:pic>
      <xdr:nvPicPr>
        <xdr:cNvPr id="34" name="Picture 34" descr="RlboJc">
          <a:extLst>
            <a:ext uri="{FF2B5EF4-FFF2-40B4-BE49-F238E27FC236}">
              <a16:creationId xmlns:a16="http://schemas.microsoft.com/office/drawing/2014/main" id="{00000000-0008-0000-0000-000022000000}"/>
            </a:ext>
          </a:extLst>
        </xdr:cNvPr>
        <xdr:cNvPicPr>
          <a:picLocks/>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9</xdr:col>
      <xdr:colOff>1733550</xdr:colOff>
      <xdr:row>222</xdr:row>
      <xdr:rowOff>57150</xdr:rowOff>
    </xdr:from>
    <xdr:to>
      <xdr:col>9</xdr:col>
      <xdr:colOff>2964180</xdr:colOff>
      <xdr:row>222</xdr:row>
      <xdr:rowOff>1085850</xdr:rowOff>
    </xdr:to>
    <xdr:pic>
      <xdr:nvPicPr>
        <xdr:cNvPr id="35" name="Picture 35" descr="aQPoLr">
          <a:extLst>
            <a:ext uri="{FF2B5EF4-FFF2-40B4-BE49-F238E27FC236}">
              <a16:creationId xmlns:a16="http://schemas.microsoft.com/office/drawing/2014/main" id="{00000000-0008-0000-0000-000023000000}"/>
            </a:ext>
          </a:extLst>
        </xdr:cNvPr>
        <xdr:cNvPicPr>
          <a:picLocks/>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1719560" y="43994070"/>
          <a:ext cx="1230630" cy="1028700"/>
        </a:xfrm>
        <a:prstGeom prst="rect">
          <a:avLst/>
        </a:prstGeom>
      </xdr:spPr>
    </xdr:pic>
    <xdr:clientData fLocksWithSheet="0"/>
  </xdr:twoCellAnchor>
  <xdr:twoCellAnchor>
    <xdr:from>
      <xdr:col>10</xdr:col>
      <xdr:colOff>38100</xdr:colOff>
      <xdr:row>235</xdr:row>
      <xdr:rowOff>38100</xdr:rowOff>
    </xdr:from>
    <xdr:to>
      <xdr:col>11</xdr:col>
      <xdr:colOff>-38100</xdr:colOff>
      <xdr:row>236</xdr:row>
      <xdr:rowOff>-38100</xdr:rowOff>
    </xdr:to>
    <xdr:pic>
      <xdr:nvPicPr>
        <xdr:cNvPr id="36" name="Picture 36" descr="PkarsF">
          <a:extLst>
            <a:ext uri="{FF2B5EF4-FFF2-40B4-BE49-F238E27FC236}">
              <a16:creationId xmlns:a16="http://schemas.microsoft.com/office/drawing/2014/main" id="{00000000-0008-0000-0000-000024000000}"/>
            </a:ext>
          </a:extLst>
        </xdr:cNvPr>
        <xdr:cNvPicPr>
          <a:picLocks/>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9</xdr:col>
      <xdr:colOff>1771650</xdr:colOff>
      <xdr:row>222</xdr:row>
      <xdr:rowOff>1082040</xdr:rowOff>
    </xdr:from>
    <xdr:to>
      <xdr:col>9</xdr:col>
      <xdr:colOff>3002280</xdr:colOff>
      <xdr:row>235</xdr:row>
      <xdr:rowOff>1687830</xdr:rowOff>
    </xdr:to>
    <xdr:pic>
      <xdr:nvPicPr>
        <xdr:cNvPr id="37" name="Picture 37" descr="SNgnCR">
          <a:extLst>
            <a:ext uri="{FF2B5EF4-FFF2-40B4-BE49-F238E27FC236}">
              <a16:creationId xmlns:a16="http://schemas.microsoft.com/office/drawing/2014/main" id="{00000000-0008-0000-0000-000025000000}"/>
            </a:ext>
          </a:extLst>
        </xdr:cNvPr>
        <xdr:cNvPicPr>
          <a:picLocks/>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1757660" y="45018960"/>
          <a:ext cx="1230630" cy="1710690"/>
        </a:xfrm>
        <a:prstGeom prst="rect">
          <a:avLst/>
        </a:prstGeom>
      </xdr:spPr>
    </xdr:pic>
    <xdr:clientData fLocksWithSheet="0"/>
  </xdr:twoCellAnchor>
  <xdr:twoCellAnchor>
    <xdr:from>
      <xdr:col>10</xdr:col>
      <xdr:colOff>38100</xdr:colOff>
      <xdr:row>103</xdr:row>
      <xdr:rowOff>38100</xdr:rowOff>
    </xdr:from>
    <xdr:to>
      <xdr:col>11</xdr:col>
      <xdr:colOff>-38100</xdr:colOff>
      <xdr:row>104</xdr:row>
      <xdr:rowOff>-38100</xdr:rowOff>
    </xdr:to>
    <xdr:pic>
      <xdr:nvPicPr>
        <xdr:cNvPr id="40" name="Picture 40" descr="CDJCho">
          <a:extLst>
            <a:ext uri="{FF2B5EF4-FFF2-40B4-BE49-F238E27FC236}">
              <a16:creationId xmlns:a16="http://schemas.microsoft.com/office/drawing/2014/main" id="{00000000-0008-0000-0000-000028000000}"/>
            </a:ext>
          </a:extLst>
        </xdr:cNvPr>
        <xdr:cNvPicPr>
          <a:picLocks/>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232410</xdr:colOff>
      <xdr:row>244</xdr:row>
      <xdr:rowOff>22860</xdr:rowOff>
    </xdr:from>
    <xdr:to>
      <xdr:col>10</xdr:col>
      <xdr:colOff>1463040</xdr:colOff>
      <xdr:row>244</xdr:row>
      <xdr:rowOff>1824990</xdr:rowOff>
    </xdr:to>
    <xdr:pic>
      <xdr:nvPicPr>
        <xdr:cNvPr id="41" name="Picture 41" descr="ywmejX">
          <a:extLst>
            <a:ext uri="{FF2B5EF4-FFF2-40B4-BE49-F238E27FC236}">
              <a16:creationId xmlns:a16="http://schemas.microsoft.com/office/drawing/2014/main" id="{00000000-0008-0000-0000-000029000000}"/>
            </a:ext>
          </a:extLst>
        </xdr:cNvPr>
        <xdr:cNvPicPr>
          <a:picLocks/>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3392150" y="47019210"/>
          <a:ext cx="1230630" cy="1802130"/>
        </a:xfrm>
        <a:prstGeom prst="rect">
          <a:avLst/>
        </a:prstGeom>
      </xdr:spPr>
    </xdr:pic>
    <xdr:clientData fLocksWithSheet="0"/>
  </xdr:twoCellAnchor>
  <xdr:twoCellAnchor>
    <xdr:from>
      <xdr:col>10</xdr:col>
      <xdr:colOff>38100</xdr:colOff>
      <xdr:row>101</xdr:row>
      <xdr:rowOff>38099</xdr:rowOff>
    </xdr:from>
    <xdr:to>
      <xdr:col>10</xdr:col>
      <xdr:colOff>873991</xdr:colOff>
      <xdr:row>102</xdr:row>
      <xdr:rowOff>184726</xdr:rowOff>
    </xdr:to>
    <xdr:pic>
      <xdr:nvPicPr>
        <xdr:cNvPr id="42" name="Picture 42" descr="kqZUbx">
          <a:extLst>
            <a:ext uri="{FF2B5EF4-FFF2-40B4-BE49-F238E27FC236}">
              <a16:creationId xmlns:a16="http://schemas.microsoft.com/office/drawing/2014/main" id="{00000000-0008-0000-0000-00002A000000}"/>
            </a:ext>
          </a:extLst>
        </xdr:cNvPr>
        <xdr:cNvPicPr>
          <a:picLocks/>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0348191" y="31649554"/>
          <a:ext cx="835891" cy="354445"/>
        </a:xfrm>
        <a:prstGeom prst="rect">
          <a:avLst/>
        </a:prstGeom>
      </xdr:spPr>
    </xdr:pic>
    <xdr:clientData fLocksWithSheet="0"/>
  </xdr:twoCellAnchor>
  <xdr:twoCellAnchor>
    <xdr:from>
      <xdr:col>10</xdr:col>
      <xdr:colOff>38099</xdr:colOff>
      <xdr:row>253</xdr:row>
      <xdr:rowOff>228600</xdr:rowOff>
    </xdr:from>
    <xdr:to>
      <xdr:col>10</xdr:col>
      <xdr:colOff>867833</xdr:colOff>
      <xdr:row>253</xdr:row>
      <xdr:rowOff>433916</xdr:rowOff>
    </xdr:to>
    <xdr:pic>
      <xdr:nvPicPr>
        <xdr:cNvPr id="43" name="Picture 43" descr="WZHVnh">
          <a:extLst>
            <a:ext uri="{FF2B5EF4-FFF2-40B4-BE49-F238E27FC236}">
              <a16:creationId xmlns:a16="http://schemas.microsoft.com/office/drawing/2014/main" id="{00000000-0008-0000-0000-00002B000000}"/>
            </a:ext>
          </a:extLst>
        </xdr:cNvPr>
        <xdr:cNvPicPr>
          <a:picLocks/>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0346266" y="48986017"/>
          <a:ext cx="829734" cy="205316"/>
        </a:xfrm>
        <a:prstGeom prst="rect">
          <a:avLst/>
        </a:prstGeom>
      </xdr:spPr>
    </xdr:pic>
    <xdr:clientData fLocksWithSheet="0"/>
  </xdr:twoCellAnchor>
  <xdr:twoCellAnchor>
    <xdr:from>
      <xdr:col>10</xdr:col>
      <xdr:colOff>38100</xdr:colOff>
      <xdr:row>253</xdr:row>
      <xdr:rowOff>38100</xdr:rowOff>
    </xdr:from>
    <xdr:to>
      <xdr:col>10</xdr:col>
      <xdr:colOff>872066</xdr:colOff>
      <xdr:row>253</xdr:row>
      <xdr:rowOff>243416</xdr:rowOff>
    </xdr:to>
    <xdr:pic>
      <xdr:nvPicPr>
        <xdr:cNvPr id="44" name="Picture 44" descr="bnGZHM">
          <a:extLst>
            <a:ext uri="{FF2B5EF4-FFF2-40B4-BE49-F238E27FC236}">
              <a16:creationId xmlns:a16="http://schemas.microsoft.com/office/drawing/2014/main" id="{00000000-0008-0000-0000-00002C000000}"/>
            </a:ext>
          </a:extLst>
        </xdr:cNvPr>
        <xdr:cNvPicPr>
          <a:picLocks/>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0346267" y="48795517"/>
          <a:ext cx="833966" cy="205316"/>
        </a:xfrm>
        <a:prstGeom prst="rect">
          <a:avLst/>
        </a:prstGeom>
      </xdr:spPr>
    </xdr:pic>
    <xdr:clientData fLocksWithSheet="0"/>
  </xdr:twoCellAnchor>
  <xdr:twoCellAnchor>
    <xdr:from>
      <xdr:col>10</xdr:col>
      <xdr:colOff>38100</xdr:colOff>
      <xdr:row>106</xdr:row>
      <xdr:rowOff>38100</xdr:rowOff>
    </xdr:from>
    <xdr:to>
      <xdr:col>11</xdr:col>
      <xdr:colOff>-38100</xdr:colOff>
      <xdr:row>107</xdr:row>
      <xdr:rowOff>-38100</xdr:rowOff>
    </xdr:to>
    <xdr:pic>
      <xdr:nvPicPr>
        <xdr:cNvPr id="45" name="Picture 45" descr="FDWCKT">
          <a:extLst>
            <a:ext uri="{FF2B5EF4-FFF2-40B4-BE49-F238E27FC236}">
              <a16:creationId xmlns:a16="http://schemas.microsoft.com/office/drawing/2014/main" id="{00000000-0008-0000-0000-00002D000000}"/>
            </a:ext>
          </a:extLst>
        </xdr:cNvPr>
        <xdr:cNvPicPr>
          <a:picLocks/>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9</xdr:col>
      <xdr:colOff>1916430</xdr:colOff>
      <xdr:row>374</xdr:row>
      <xdr:rowOff>80010</xdr:rowOff>
    </xdr:from>
    <xdr:to>
      <xdr:col>10</xdr:col>
      <xdr:colOff>12700</xdr:colOff>
      <xdr:row>376</xdr:row>
      <xdr:rowOff>43180</xdr:rowOff>
    </xdr:to>
    <xdr:pic>
      <xdr:nvPicPr>
        <xdr:cNvPr id="46" name="Picture 46" descr="hzkwHz">
          <a:extLst>
            <a:ext uri="{FF2B5EF4-FFF2-40B4-BE49-F238E27FC236}">
              <a16:creationId xmlns:a16="http://schemas.microsoft.com/office/drawing/2014/main" id="{00000000-0008-0000-0000-00002E000000}"/>
            </a:ext>
          </a:extLst>
        </xdr:cNvPr>
        <xdr:cNvPicPr>
          <a:picLocks/>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1902440" y="67459860"/>
          <a:ext cx="1270000" cy="763270"/>
        </a:xfrm>
        <a:prstGeom prst="rect">
          <a:avLst/>
        </a:prstGeom>
      </xdr:spPr>
    </xdr:pic>
    <xdr:clientData fLocksWithSheet="0"/>
  </xdr:twoCellAnchor>
  <xdr:twoCellAnchor>
    <xdr:from>
      <xdr:col>10</xdr:col>
      <xdr:colOff>38100</xdr:colOff>
      <xdr:row>374</xdr:row>
      <xdr:rowOff>38100</xdr:rowOff>
    </xdr:from>
    <xdr:to>
      <xdr:col>10</xdr:col>
      <xdr:colOff>1485900</xdr:colOff>
      <xdr:row>374</xdr:row>
      <xdr:rowOff>850900</xdr:rowOff>
    </xdr:to>
    <xdr:pic>
      <xdr:nvPicPr>
        <xdr:cNvPr id="47" name="Picture 47" descr="iOJSku">
          <a:extLst>
            <a:ext uri="{FF2B5EF4-FFF2-40B4-BE49-F238E27FC236}">
              <a16:creationId xmlns:a16="http://schemas.microsoft.com/office/drawing/2014/main" id="{00000000-0008-0000-0000-00002F000000}"/>
            </a:ext>
          </a:extLst>
        </xdr:cNvPr>
        <xdr:cNvPicPr>
          <a:picLocks/>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2674600" y="72237600"/>
          <a:ext cx="1447800" cy="812800"/>
        </a:xfrm>
        <a:prstGeom prst="rect">
          <a:avLst/>
        </a:prstGeom>
      </xdr:spPr>
    </xdr:pic>
    <xdr:clientData fLocksWithSheet="0"/>
  </xdr:twoCellAnchor>
  <xdr:twoCellAnchor>
    <xdr:from>
      <xdr:col>10</xdr:col>
      <xdr:colOff>38100</xdr:colOff>
      <xdr:row>107</xdr:row>
      <xdr:rowOff>38100</xdr:rowOff>
    </xdr:from>
    <xdr:to>
      <xdr:col>10</xdr:col>
      <xdr:colOff>873991</xdr:colOff>
      <xdr:row>112</xdr:row>
      <xdr:rowOff>23091</xdr:rowOff>
    </xdr:to>
    <xdr:pic>
      <xdr:nvPicPr>
        <xdr:cNvPr id="48" name="Picture 48" descr="mRkhvx">
          <a:extLst>
            <a:ext uri="{FF2B5EF4-FFF2-40B4-BE49-F238E27FC236}">
              <a16:creationId xmlns:a16="http://schemas.microsoft.com/office/drawing/2014/main" id="{00000000-0008-0000-0000-000030000000}"/>
            </a:ext>
          </a:extLst>
        </xdr:cNvPr>
        <xdr:cNvPicPr>
          <a:picLocks/>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10348191" y="33473736"/>
          <a:ext cx="835891" cy="389082"/>
        </a:xfrm>
        <a:prstGeom prst="rect">
          <a:avLst/>
        </a:prstGeom>
      </xdr:spPr>
    </xdr:pic>
    <xdr:clientData fLocksWithSheet="0"/>
  </xdr:twoCellAnchor>
  <xdr:twoCellAnchor>
    <xdr:from>
      <xdr:col>10</xdr:col>
      <xdr:colOff>38100</xdr:colOff>
      <xdr:row>105</xdr:row>
      <xdr:rowOff>38100</xdr:rowOff>
    </xdr:from>
    <xdr:to>
      <xdr:col>11</xdr:col>
      <xdr:colOff>-38100</xdr:colOff>
      <xdr:row>106</xdr:row>
      <xdr:rowOff>-38100</xdr:rowOff>
    </xdr:to>
    <xdr:pic>
      <xdr:nvPicPr>
        <xdr:cNvPr id="49" name="Picture 49" descr="lOeztD">
          <a:extLst>
            <a:ext uri="{FF2B5EF4-FFF2-40B4-BE49-F238E27FC236}">
              <a16:creationId xmlns:a16="http://schemas.microsoft.com/office/drawing/2014/main" id="{00000000-0008-0000-0000-000031000000}"/>
            </a:ext>
          </a:extLst>
        </xdr:cNvPr>
        <xdr:cNvPicPr>
          <a:picLocks/>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258</xdr:row>
      <xdr:rowOff>38100</xdr:rowOff>
    </xdr:from>
    <xdr:to>
      <xdr:col>11</xdr:col>
      <xdr:colOff>-38100</xdr:colOff>
      <xdr:row>259</xdr:row>
      <xdr:rowOff>-38100</xdr:rowOff>
    </xdr:to>
    <xdr:pic>
      <xdr:nvPicPr>
        <xdr:cNvPr id="50" name="Picture 50" descr="uQYzGD">
          <a:extLst>
            <a:ext uri="{FF2B5EF4-FFF2-40B4-BE49-F238E27FC236}">
              <a16:creationId xmlns:a16="http://schemas.microsoft.com/office/drawing/2014/main" id="{00000000-0008-0000-0000-000032000000}"/>
            </a:ext>
          </a:extLst>
        </xdr:cNvPr>
        <xdr:cNvPicPr>
          <a:picLocks/>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9</xdr:col>
      <xdr:colOff>1756410</xdr:colOff>
      <xdr:row>386</xdr:row>
      <xdr:rowOff>49530</xdr:rowOff>
    </xdr:from>
    <xdr:to>
      <xdr:col>9</xdr:col>
      <xdr:colOff>2987040</xdr:colOff>
      <xdr:row>386</xdr:row>
      <xdr:rowOff>1165860</xdr:rowOff>
    </xdr:to>
    <xdr:pic>
      <xdr:nvPicPr>
        <xdr:cNvPr id="51" name="Picture 51" descr="LfQBHw">
          <a:extLst>
            <a:ext uri="{FF2B5EF4-FFF2-40B4-BE49-F238E27FC236}">
              <a16:creationId xmlns:a16="http://schemas.microsoft.com/office/drawing/2014/main" id="{00000000-0008-0000-0000-000033000000}"/>
            </a:ext>
          </a:extLst>
        </xdr:cNvPr>
        <xdr:cNvPicPr>
          <a:picLocks/>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1742420" y="68732400"/>
          <a:ext cx="1230630" cy="1116330"/>
        </a:xfrm>
        <a:prstGeom prst="rect">
          <a:avLst/>
        </a:prstGeom>
      </xdr:spPr>
    </xdr:pic>
    <xdr:clientData fLocksWithSheet="0"/>
  </xdr:twoCellAnchor>
  <xdr:twoCellAnchor>
    <xdr:from>
      <xdr:col>10</xdr:col>
      <xdr:colOff>38100</xdr:colOff>
      <xdr:row>386</xdr:row>
      <xdr:rowOff>38100</xdr:rowOff>
    </xdr:from>
    <xdr:to>
      <xdr:col>11</xdr:col>
      <xdr:colOff>-38100</xdr:colOff>
      <xdr:row>389</xdr:row>
      <xdr:rowOff>-38100</xdr:rowOff>
    </xdr:to>
    <xdr:pic>
      <xdr:nvPicPr>
        <xdr:cNvPr id="52" name="Picture 52" descr="WxblSg">
          <a:extLst>
            <a:ext uri="{FF2B5EF4-FFF2-40B4-BE49-F238E27FC236}">
              <a16:creationId xmlns:a16="http://schemas.microsoft.com/office/drawing/2014/main" id="{00000000-0008-0000-0000-000034000000}"/>
            </a:ext>
          </a:extLst>
        </xdr:cNvPr>
        <xdr:cNvPicPr>
          <a:picLocks/>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mc:AlternateContent xmlns:mc="http://schemas.openxmlformats.org/markup-compatibility/2006">
    <mc:Choice xmlns:a14="http://schemas.microsoft.com/office/drawing/2010/main" Requires="a14">
      <xdr:twoCellAnchor editAs="oneCell">
        <xdr:from>
          <xdr:col>10</xdr:col>
          <xdr:colOff>12700</xdr:colOff>
          <xdr:row>470</xdr:row>
          <xdr:rowOff>127000</xdr:rowOff>
        </xdr:from>
        <xdr:to>
          <xdr:col>10</xdr:col>
          <xdr:colOff>381000</xdr:colOff>
          <xdr:row>471</xdr:row>
          <xdr:rowOff>139700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editAs="oneCell">
    <xdr:from>
      <xdr:col>10</xdr:col>
      <xdr:colOff>0</xdr:colOff>
      <xdr:row>352</xdr:row>
      <xdr:rowOff>0</xdr:rowOff>
    </xdr:from>
    <xdr:to>
      <xdr:col>10</xdr:col>
      <xdr:colOff>658452</xdr:colOff>
      <xdr:row>353</xdr:row>
      <xdr:rowOff>86177</xdr:rowOff>
    </xdr:to>
    <xdr:pic>
      <xdr:nvPicPr>
        <xdr:cNvPr id="38" name="图片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10308167" y="66410417"/>
          <a:ext cx="658452" cy="433916"/>
        </a:xfrm>
        <a:prstGeom prst="rect">
          <a:avLst/>
        </a:prstGeom>
      </xdr:spPr>
    </xdr:pic>
    <xdr:clientData/>
  </xdr:twoCellAnchor>
</xdr:wsDr>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4D84-2900-9649-BEB9-DF9FE1ADC640}">
  <sheetPr>
    <tabColor rgb="FFF54A45"/>
    <outlinePr summaryBelow="0" summaryRight="0"/>
  </sheetPr>
  <dimension ref="A1:T620"/>
  <sheetViews>
    <sheetView zoomScaleNormal="100" workbookViewId="0">
      <pane xSplit="2" ySplit="1" topLeftCell="C476" activePane="bottomRight" state="frozen"/>
      <selection pane="topRight" activeCell="C1" sqref="C1"/>
      <selection pane="bottomLeft" activeCell="A2" sqref="A2"/>
      <selection pane="bottomRight" activeCell="L13" sqref="L13"/>
    </sheetView>
  </sheetViews>
  <sheetFormatPr baseColWidth="10" defaultColWidth="14" defaultRowHeight="13"/>
  <cols>
    <col min="1" max="1" width="16.796875" style="116" bestFit="1" customWidth="1"/>
    <col min="2" max="2" width="18.19921875" style="116" customWidth="1"/>
    <col min="3" max="3" width="46" style="140" customWidth="1"/>
    <col min="4" max="4" width="7.59765625" style="116" bestFit="1" customWidth="1"/>
    <col min="5" max="5" width="6.796875" style="116" bestFit="1" customWidth="1"/>
    <col min="6" max="6" width="7.59765625" style="116" bestFit="1" customWidth="1"/>
    <col min="7" max="7" width="7.3984375" style="116" bestFit="1" customWidth="1"/>
    <col min="8" max="8" width="10.19921875" style="116" bestFit="1" customWidth="1"/>
    <col min="9" max="9" width="14" style="141" bestFit="1" customWidth="1"/>
    <col min="10" max="10" width="28.796875" style="140" customWidth="1"/>
    <col min="11" max="11" width="14.3984375" style="117" customWidth="1"/>
    <col min="12" max="12" width="50.19921875" style="140" bestFit="1" customWidth="1"/>
    <col min="13" max="13" width="8" style="116" bestFit="1" customWidth="1"/>
    <col min="14" max="14" width="6.796875" style="116" bestFit="1" customWidth="1"/>
    <col min="15" max="15" width="7.59765625" style="116" bestFit="1" customWidth="1"/>
    <col min="16" max="16" width="7.3984375" style="116" bestFit="1" customWidth="1"/>
    <col min="17" max="17" width="12.59765625" style="116" bestFit="1" customWidth="1"/>
    <col min="18" max="18" width="14.3984375" style="141" bestFit="1" customWidth="1"/>
    <col min="19" max="19" width="33" style="142" customWidth="1"/>
    <col min="20" max="20" width="14.3984375" style="64" bestFit="1" customWidth="1"/>
    <col min="21" max="16384" width="14" style="116"/>
  </cols>
  <sheetData>
    <row r="1" spans="1:20" s="64" customFormat="1">
      <c r="A1" s="146"/>
      <c r="B1" s="147"/>
      <c r="C1" s="148"/>
      <c r="D1" s="148"/>
      <c r="E1" s="148"/>
      <c r="F1" s="148"/>
      <c r="G1" s="148"/>
      <c r="H1" s="148"/>
      <c r="I1" s="148"/>
      <c r="J1" s="148"/>
      <c r="K1" s="149"/>
      <c r="L1" s="150"/>
      <c r="M1" s="151"/>
      <c r="N1" s="149"/>
      <c r="O1" s="149"/>
      <c r="P1" s="149"/>
      <c r="Q1" s="149"/>
      <c r="R1" s="1"/>
      <c r="S1" s="45"/>
    </row>
    <row r="2" spans="1:20" s="64" customFormat="1" ht="14">
      <c r="A2" s="355" t="s">
        <v>0</v>
      </c>
      <c r="B2" s="355"/>
      <c r="C2" s="153" t="s">
        <v>1</v>
      </c>
      <c r="D2" s="355" t="s">
        <v>2</v>
      </c>
      <c r="E2" s="355"/>
      <c r="F2" s="355"/>
      <c r="G2" s="356" t="s">
        <v>378</v>
      </c>
      <c r="H2" s="356"/>
      <c r="I2" s="356"/>
      <c r="J2" s="356"/>
      <c r="K2" s="149"/>
      <c r="L2" s="153" t="s">
        <v>1</v>
      </c>
      <c r="M2" s="355" t="s">
        <v>2</v>
      </c>
      <c r="N2" s="355"/>
      <c r="O2" s="355"/>
      <c r="P2" s="356" t="s">
        <v>378</v>
      </c>
      <c r="Q2" s="356"/>
      <c r="R2" s="356"/>
      <c r="S2" s="356"/>
    </row>
    <row r="3" spans="1:20" s="64" customFormat="1">
      <c r="A3" s="355" t="s">
        <v>3</v>
      </c>
      <c r="B3" s="355"/>
      <c r="C3" s="153"/>
      <c r="D3" s="355" t="s">
        <v>4</v>
      </c>
      <c r="E3" s="355"/>
      <c r="F3" s="355"/>
      <c r="G3" s="356" t="s">
        <v>379</v>
      </c>
      <c r="H3" s="356"/>
      <c r="I3" s="356"/>
      <c r="J3" s="356"/>
      <c r="K3" s="149"/>
      <c r="L3" s="153"/>
      <c r="M3" s="355" t="s">
        <v>4</v>
      </c>
      <c r="N3" s="355"/>
      <c r="O3" s="355"/>
      <c r="P3" s="356" t="s">
        <v>379</v>
      </c>
      <c r="Q3" s="356"/>
      <c r="R3" s="356"/>
      <c r="S3" s="356"/>
    </row>
    <row r="4" spans="1:20" s="64" customFormat="1" ht="14">
      <c r="A4" s="357" t="s">
        <v>5</v>
      </c>
      <c r="B4" s="358"/>
      <c r="C4" s="153" t="s">
        <v>380</v>
      </c>
      <c r="D4" s="355" t="s">
        <v>6</v>
      </c>
      <c r="E4" s="355"/>
      <c r="F4" s="355"/>
      <c r="G4" s="356" t="s">
        <v>7</v>
      </c>
      <c r="H4" s="356"/>
      <c r="I4" s="356"/>
      <c r="J4" s="356"/>
      <c r="K4" s="149"/>
      <c r="L4" s="153" t="s">
        <v>380</v>
      </c>
      <c r="M4" s="355" t="s">
        <v>6</v>
      </c>
      <c r="N4" s="355"/>
      <c r="O4" s="355"/>
      <c r="P4" s="356" t="s">
        <v>7</v>
      </c>
      <c r="Q4" s="356"/>
      <c r="R4" s="356"/>
      <c r="S4" s="356"/>
    </row>
    <row r="5" spans="1:20" s="64" customFormat="1" ht="14">
      <c r="A5" s="152" t="s">
        <v>8</v>
      </c>
      <c r="B5" s="152" t="s">
        <v>9</v>
      </c>
      <c r="C5" s="152" t="s">
        <v>10</v>
      </c>
      <c r="D5" s="152" t="s">
        <v>11</v>
      </c>
      <c r="E5" s="152" t="s">
        <v>12</v>
      </c>
      <c r="F5" s="152" t="s">
        <v>11</v>
      </c>
      <c r="G5" s="152" t="s">
        <v>13</v>
      </c>
      <c r="H5" s="152" t="s">
        <v>14</v>
      </c>
      <c r="I5" s="154" t="s">
        <v>15</v>
      </c>
      <c r="J5" s="152" t="s">
        <v>16</v>
      </c>
      <c r="K5" s="149"/>
      <c r="L5" s="152" t="s">
        <v>10</v>
      </c>
      <c r="M5" s="152" t="s">
        <v>11</v>
      </c>
      <c r="N5" s="152" t="s">
        <v>12</v>
      </c>
      <c r="O5" s="152" t="s">
        <v>11</v>
      </c>
      <c r="P5" s="152" t="s">
        <v>13</v>
      </c>
      <c r="Q5" s="152" t="s">
        <v>14</v>
      </c>
      <c r="R5" s="154" t="s">
        <v>15</v>
      </c>
      <c r="S5" s="155" t="s">
        <v>16</v>
      </c>
    </row>
    <row r="6" spans="1:20" s="118" customFormat="1" ht="14">
      <c r="A6" s="344" t="s">
        <v>17</v>
      </c>
      <c r="B6" s="344" t="s">
        <v>18</v>
      </c>
      <c r="C6" s="156" t="s">
        <v>19</v>
      </c>
      <c r="D6" s="156">
        <v>350</v>
      </c>
      <c r="E6" s="156" t="s">
        <v>20</v>
      </c>
      <c r="F6" s="156">
        <v>1</v>
      </c>
      <c r="G6" s="156" t="s">
        <v>21</v>
      </c>
      <c r="H6" s="156">
        <v>2200</v>
      </c>
      <c r="I6" s="157">
        <f t="shared" ref="I6:I135" si="0">D6*F6*H6</f>
        <v>770000</v>
      </c>
      <c r="J6" s="158" t="s">
        <v>322</v>
      </c>
      <c r="K6" s="159"/>
      <c r="L6" s="156" t="s">
        <v>383</v>
      </c>
      <c r="M6" s="156">
        <v>1</v>
      </c>
      <c r="N6" s="156" t="s">
        <v>381</v>
      </c>
      <c r="O6" s="156">
        <v>1</v>
      </c>
      <c r="P6" s="156" t="s">
        <v>21</v>
      </c>
      <c r="Q6" s="156">
        <v>874600</v>
      </c>
      <c r="R6" s="157">
        <f t="shared" ref="R6:R84" si="1">M6*O6*Q6</f>
        <v>874600</v>
      </c>
      <c r="S6" s="158" t="s">
        <v>974</v>
      </c>
      <c r="T6" s="65">
        <f>R6-I6</f>
        <v>104600</v>
      </c>
    </row>
    <row r="7" spans="1:20" s="118" customFormat="1" ht="14">
      <c r="A7" s="344"/>
      <c r="B7" s="344"/>
      <c r="C7" s="156" t="s">
        <v>22</v>
      </c>
      <c r="D7" s="156">
        <v>200</v>
      </c>
      <c r="E7" s="156" t="s">
        <v>20</v>
      </c>
      <c r="F7" s="156">
        <v>1</v>
      </c>
      <c r="G7" s="156" t="s">
        <v>21</v>
      </c>
      <c r="H7" s="156">
        <v>1800</v>
      </c>
      <c r="I7" s="157">
        <f t="shared" si="0"/>
        <v>360000</v>
      </c>
      <c r="J7" s="158" t="s">
        <v>322</v>
      </c>
      <c r="K7" s="159"/>
      <c r="L7" s="156" t="s">
        <v>384</v>
      </c>
      <c r="M7" s="156">
        <v>1</v>
      </c>
      <c r="N7" s="156" t="s">
        <v>381</v>
      </c>
      <c r="O7" s="156">
        <v>1</v>
      </c>
      <c r="P7" s="156" t="s">
        <v>21</v>
      </c>
      <c r="Q7" s="156">
        <v>264812</v>
      </c>
      <c r="R7" s="157">
        <f t="shared" si="1"/>
        <v>264812</v>
      </c>
      <c r="S7" s="158" t="s">
        <v>975</v>
      </c>
      <c r="T7" s="65">
        <f t="shared" ref="T7:T119" si="2">R7-I7</f>
        <v>-95188</v>
      </c>
    </row>
    <row r="8" spans="1:20" s="118" customFormat="1" ht="14">
      <c r="A8" s="348"/>
      <c r="B8" s="348"/>
      <c r="C8" s="160"/>
      <c r="D8" s="160"/>
      <c r="E8" s="160"/>
      <c r="F8" s="160"/>
      <c r="G8" s="160"/>
      <c r="H8" s="160"/>
      <c r="I8" s="161"/>
      <c r="J8" s="162"/>
      <c r="K8" s="163"/>
      <c r="L8" s="156" t="s">
        <v>385</v>
      </c>
      <c r="M8" s="156">
        <v>1</v>
      </c>
      <c r="N8" s="156" t="s">
        <v>381</v>
      </c>
      <c r="O8" s="156">
        <v>1</v>
      </c>
      <c r="P8" s="156" t="s">
        <v>21</v>
      </c>
      <c r="Q8" s="156">
        <f>员工报销明细!F14</f>
        <v>9946.0499999999993</v>
      </c>
      <c r="R8" s="157">
        <f t="shared" ref="R8" si="3">M8*O8*Q8</f>
        <v>9946.0499999999993</v>
      </c>
      <c r="S8" s="158" t="s">
        <v>978</v>
      </c>
      <c r="T8" s="65">
        <f t="shared" si="2"/>
        <v>9946.0499999999993</v>
      </c>
    </row>
    <row r="9" spans="1:20" s="118" customFormat="1" ht="14">
      <c r="A9" s="344"/>
      <c r="B9" s="344"/>
      <c r="C9" s="156" t="s">
        <v>23</v>
      </c>
      <c r="D9" s="156">
        <v>50</v>
      </c>
      <c r="E9" s="156" t="s">
        <v>20</v>
      </c>
      <c r="F9" s="156">
        <v>1</v>
      </c>
      <c r="G9" s="156" t="s">
        <v>21</v>
      </c>
      <c r="H9" s="156">
        <v>460</v>
      </c>
      <c r="I9" s="157">
        <f t="shared" si="0"/>
        <v>23000</v>
      </c>
      <c r="J9" s="158" t="s">
        <v>323</v>
      </c>
      <c r="K9" s="159"/>
      <c r="L9" s="156" t="s">
        <v>386</v>
      </c>
      <c r="M9" s="156">
        <v>1</v>
      </c>
      <c r="N9" s="156" t="s">
        <v>381</v>
      </c>
      <c r="O9" s="156">
        <v>1</v>
      </c>
      <c r="P9" s="156" t="s">
        <v>21</v>
      </c>
      <c r="Q9" s="156">
        <v>35433.5</v>
      </c>
      <c r="R9" s="157">
        <f t="shared" si="1"/>
        <v>35433.5</v>
      </c>
      <c r="S9" s="158" t="s">
        <v>976</v>
      </c>
      <c r="T9" s="65">
        <f t="shared" si="2"/>
        <v>12433.5</v>
      </c>
    </row>
    <row r="10" spans="1:20" s="118" customFormat="1" ht="182">
      <c r="A10" s="344"/>
      <c r="B10" s="156" t="s">
        <v>24</v>
      </c>
      <c r="C10" s="156" t="s">
        <v>25</v>
      </c>
      <c r="D10" s="156">
        <v>1</v>
      </c>
      <c r="E10" s="156" t="s">
        <v>26</v>
      </c>
      <c r="F10" s="156">
        <v>1</v>
      </c>
      <c r="G10" s="156" t="s">
        <v>21</v>
      </c>
      <c r="H10" s="156">
        <v>145000</v>
      </c>
      <c r="I10" s="157">
        <f t="shared" si="0"/>
        <v>145000</v>
      </c>
      <c r="J10" s="158" t="s">
        <v>382</v>
      </c>
      <c r="K10" s="159"/>
      <c r="L10" s="156" t="s">
        <v>973</v>
      </c>
      <c r="M10" s="156">
        <v>1</v>
      </c>
      <c r="N10" s="156" t="s">
        <v>381</v>
      </c>
      <c r="O10" s="156">
        <v>1</v>
      </c>
      <c r="P10" s="156" t="s">
        <v>21</v>
      </c>
      <c r="Q10" s="156">
        <v>163880</v>
      </c>
      <c r="R10" s="157">
        <f t="shared" ref="R10" si="4">M10*O10*Q10</f>
        <v>163880</v>
      </c>
      <c r="S10" s="158" t="s">
        <v>977</v>
      </c>
      <c r="T10" s="65">
        <f t="shared" si="2"/>
        <v>18880</v>
      </c>
    </row>
    <row r="11" spans="1:20" s="118" customFormat="1" ht="42">
      <c r="A11" s="342" t="s">
        <v>27</v>
      </c>
      <c r="B11" s="336" t="s">
        <v>28</v>
      </c>
      <c r="C11" s="156" t="s">
        <v>29</v>
      </c>
      <c r="D11" s="156">
        <v>3</v>
      </c>
      <c r="E11" s="156" t="s">
        <v>30</v>
      </c>
      <c r="F11" s="156">
        <v>264</v>
      </c>
      <c r="G11" s="156" t="s">
        <v>31</v>
      </c>
      <c r="H11" s="156">
        <v>800</v>
      </c>
      <c r="I11" s="157">
        <f t="shared" si="0"/>
        <v>633600</v>
      </c>
      <c r="J11" s="158" t="s">
        <v>328</v>
      </c>
      <c r="K11" s="330" t="s">
        <v>324</v>
      </c>
      <c r="L11" s="156" t="s">
        <v>29</v>
      </c>
      <c r="M11" s="156">
        <v>1</v>
      </c>
      <c r="N11" s="156" t="s">
        <v>381</v>
      </c>
      <c r="O11" s="156">
        <f>332+327+330</f>
        <v>989</v>
      </c>
      <c r="P11" s="156" t="s">
        <v>1102</v>
      </c>
      <c r="Q11" s="156">
        <v>800</v>
      </c>
      <c r="R11" s="157">
        <f>M11*O11*Q11</f>
        <v>791200</v>
      </c>
      <c r="S11" s="158" t="s">
        <v>1845</v>
      </c>
      <c r="T11" s="65">
        <f t="shared" si="2"/>
        <v>157600</v>
      </c>
    </row>
    <row r="12" spans="1:20" s="118" customFormat="1" ht="28">
      <c r="A12" s="342"/>
      <c r="B12" s="337"/>
      <c r="C12" s="156" t="s">
        <v>33</v>
      </c>
      <c r="D12" s="156">
        <v>3</v>
      </c>
      <c r="E12" s="156" t="s">
        <v>30</v>
      </c>
      <c r="F12" s="156">
        <v>187</v>
      </c>
      <c r="G12" s="156" t="s">
        <v>31</v>
      </c>
      <c r="H12" s="156">
        <v>980</v>
      </c>
      <c r="I12" s="157">
        <f t="shared" si="0"/>
        <v>549780</v>
      </c>
      <c r="J12" s="166" t="s">
        <v>327</v>
      </c>
      <c r="K12" s="330"/>
      <c r="L12" s="156" t="s">
        <v>33</v>
      </c>
      <c r="M12" s="156">
        <v>1</v>
      </c>
      <c r="N12" s="156" t="s">
        <v>381</v>
      </c>
      <c r="O12" s="156">
        <f>151+154+151</f>
        <v>456</v>
      </c>
      <c r="P12" s="156" t="s">
        <v>1102</v>
      </c>
      <c r="Q12" s="156">
        <v>980</v>
      </c>
      <c r="R12" s="157">
        <f t="shared" si="1"/>
        <v>446880</v>
      </c>
      <c r="S12" s="158" t="s">
        <v>1112</v>
      </c>
      <c r="T12" s="65">
        <f t="shared" si="2"/>
        <v>-102900</v>
      </c>
    </row>
    <row r="13" spans="1:20" s="118" customFormat="1" ht="28">
      <c r="A13" s="342"/>
      <c r="B13" s="337"/>
      <c r="C13" s="156" t="s">
        <v>34</v>
      </c>
      <c r="D13" s="156">
        <v>3</v>
      </c>
      <c r="E13" s="156" t="s">
        <v>30</v>
      </c>
      <c r="F13" s="156">
        <v>37</v>
      </c>
      <c r="G13" s="156" t="s">
        <v>31</v>
      </c>
      <c r="H13" s="156">
        <v>1500</v>
      </c>
      <c r="I13" s="167">
        <f t="shared" si="0"/>
        <v>166500</v>
      </c>
      <c r="J13" s="168" t="s">
        <v>326</v>
      </c>
      <c r="K13" s="331"/>
      <c r="L13" s="156" t="s">
        <v>34</v>
      </c>
      <c r="M13" s="156">
        <v>1</v>
      </c>
      <c r="N13" s="156" t="s">
        <v>381</v>
      </c>
      <c r="O13" s="156">
        <f>16+18+18</f>
        <v>52</v>
      </c>
      <c r="P13" s="156" t="s">
        <v>1102</v>
      </c>
      <c r="Q13" s="156">
        <v>1500</v>
      </c>
      <c r="R13" s="157">
        <f t="shared" si="1"/>
        <v>78000</v>
      </c>
      <c r="S13" s="158" t="s">
        <v>1104</v>
      </c>
      <c r="T13" s="65">
        <f t="shared" si="2"/>
        <v>-88500</v>
      </c>
    </row>
    <row r="14" spans="1:20" s="118" customFormat="1" ht="28">
      <c r="A14" s="342"/>
      <c r="B14" s="337"/>
      <c r="C14" s="156" t="s">
        <v>35</v>
      </c>
      <c r="D14" s="156">
        <v>3</v>
      </c>
      <c r="E14" s="156" t="s">
        <v>30</v>
      </c>
      <c r="F14" s="156">
        <v>13</v>
      </c>
      <c r="G14" s="156" t="s">
        <v>31</v>
      </c>
      <c r="H14" s="156">
        <v>3000</v>
      </c>
      <c r="I14" s="167">
        <f t="shared" si="0"/>
        <v>117000</v>
      </c>
      <c r="J14" s="168" t="s">
        <v>325</v>
      </c>
      <c r="K14" s="331"/>
      <c r="L14" s="156" t="s">
        <v>35</v>
      </c>
      <c r="M14" s="156">
        <v>1</v>
      </c>
      <c r="N14" s="156" t="s">
        <v>381</v>
      </c>
      <c r="O14" s="156">
        <f>2+2+2</f>
        <v>6</v>
      </c>
      <c r="P14" s="156" t="s">
        <v>1102</v>
      </c>
      <c r="Q14" s="156">
        <v>3000</v>
      </c>
      <c r="R14" s="157">
        <f t="shared" si="1"/>
        <v>18000</v>
      </c>
      <c r="S14" s="158" t="s">
        <v>1103</v>
      </c>
      <c r="T14" s="65">
        <f t="shared" si="2"/>
        <v>-99000</v>
      </c>
    </row>
    <row r="15" spans="1:20" s="118" customFormat="1" ht="14">
      <c r="A15" s="343"/>
      <c r="B15" s="337"/>
      <c r="C15" s="160"/>
      <c r="D15" s="160"/>
      <c r="E15" s="160"/>
      <c r="F15" s="160"/>
      <c r="G15" s="160"/>
      <c r="H15" s="160"/>
      <c r="I15" s="167"/>
      <c r="J15" s="168"/>
      <c r="K15" s="169"/>
      <c r="L15" s="156" t="s">
        <v>1101</v>
      </c>
      <c r="M15" s="156">
        <v>3</v>
      </c>
      <c r="N15" s="156" t="s">
        <v>30</v>
      </c>
      <c r="O15" s="156">
        <v>1</v>
      </c>
      <c r="P15" s="156" t="s">
        <v>31</v>
      </c>
      <c r="Q15" s="156">
        <v>490</v>
      </c>
      <c r="R15" s="157">
        <f t="shared" si="1"/>
        <v>1470</v>
      </c>
      <c r="S15" s="158" t="s">
        <v>1105</v>
      </c>
      <c r="T15" s="65">
        <f t="shared" ref="T15" si="5">R15-I15</f>
        <v>1470</v>
      </c>
    </row>
    <row r="16" spans="1:20" s="118" customFormat="1" ht="28">
      <c r="A16" s="343"/>
      <c r="B16" s="349"/>
      <c r="C16" s="160"/>
      <c r="D16" s="160"/>
      <c r="E16" s="160"/>
      <c r="F16" s="160"/>
      <c r="G16" s="160"/>
      <c r="H16" s="160"/>
      <c r="I16" s="167"/>
      <c r="J16" s="168"/>
      <c r="K16" s="169"/>
      <c r="L16" s="156" t="s">
        <v>1111</v>
      </c>
      <c r="M16" s="156">
        <v>1</v>
      </c>
      <c r="N16" s="156" t="s">
        <v>30</v>
      </c>
      <c r="O16" s="156">
        <v>40</v>
      </c>
      <c r="P16" s="156" t="s">
        <v>1102</v>
      </c>
      <c r="Q16" s="156">
        <v>400</v>
      </c>
      <c r="R16" s="157">
        <f t="shared" ref="R16" si="6">M16*O16*Q16</f>
        <v>16000</v>
      </c>
      <c r="S16" s="158" t="s">
        <v>1291</v>
      </c>
      <c r="T16" s="65">
        <f t="shared" si="2"/>
        <v>16000</v>
      </c>
    </row>
    <row r="17" spans="1:20" s="118" customFormat="1" ht="14">
      <c r="A17" s="343"/>
      <c r="B17" s="336" t="s">
        <v>1110</v>
      </c>
      <c r="C17" s="160"/>
      <c r="D17" s="160"/>
      <c r="E17" s="160"/>
      <c r="F17" s="160"/>
      <c r="G17" s="160"/>
      <c r="H17" s="160"/>
      <c r="I17" s="167"/>
      <c r="J17" s="168"/>
      <c r="K17" s="169"/>
      <c r="L17" s="156" t="s">
        <v>1106</v>
      </c>
      <c r="M17" s="156">
        <v>111</v>
      </c>
      <c r="N17" s="156" t="s">
        <v>20</v>
      </c>
      <c r="O17" s="156">
        <v>1</v>
      </c>
      <c r="P17" s="156" t="s">
        <v>1114</v>
      </c>
      <c r="Q17" s="156">
        <v>198</v>
      </c>
      <c r="R17" s="167">
        <f>M17*O17*Q17</f>
        <v>21978</v>
      </c>
      <c r="S17" s="168"/>
      <c r="T17" s="65">
        <f t="shared" si="2"/>
        <v>21978</v>
      </c>
    </row>
    <row r="18" spans="1:20" s="118" customFormat="1" ht="14">
      <c r="A18" s="343"/>
      <c r="B18" s="337"/>
      <c r="C18" s="160"/>
      <c r="D18" s="160"/>
      <c r="E18" s="160"/>
      <c r="F18" s="160"/>
      <c r="G18" s="160"/>
      <c r="H18" s="160"/>
      <c r="I18" s="167"/>
      <c r="J18" s="168"/>
      <c r="K18" s="169"/>
      <c r="L18" s="165" t="s">
        <v>1108</v>
      </c>
      <c r="M18" s="165">
        <v>10</v>
      </c>
      <c r="N18" s="165" t="s">
        <v>1109</v>
      </c>
      <c r="O18" s="165">
        <v>1</v>
      </c>
      <c r="P18" s="165" t="s">
        <v>1114</v>
      </c>
      <c r="Q18" s="165">
        <v>3250</v>
      </c>
      <c r="R18" s="172">
        <f>M18*O18*Q18</f>
        <v>32500</v>
      </c>
      <c r="S18" s="173"/>
      <c r="T18" s="65">
        <f t="shared" si="2"/>
        <v>32500</v>
      </c>
    </row>
    <row r="19" spans="1:20" s="118" customFormat="1" ht="14">
      <c r="A19" s="343"/>
      <c r="B19" s="337"/>
      <c r="C19" s="160"/>
      <c r="D19" s="160"/>
      <c r="E19" s="160"/>
      <c r="F19" s="160"/>
      <c r="G19" s="160"/>
      <c r="H19" s="160"/>
      <c r="I19" s="167"/>
      <c r="J19" s="168"/>
      <c r="K19" s="169"/>
      <c r="L19" s="174" t="s">
        <v>1271</v>
      </c>
      <c r="M19" s="174">
        <v>1</v>
      </c>
      <c r="N19" s="174" t="s">
        <v>381</v>
      </c>
      <c r="O19" s="174">
        <v>1</v>
      </c>
      <c r="P19" s="174" t="s">
        <v>1114</v>
      </c>
      <c r="Q19" s="174">
        <v>1001</v>
      </c>
      <c r="R19" s="175">
        <f>M19*O19*Q19</f>
        <v>1001</v>
      </c>
      <c r="S19" s="168"/>
      <c r="T19" s="65">
        <f t="shared" si="2"/>
        <v>1001</v>
      </c>
    </row>
    <row r="20" spans="1:20" s="118" customFormat="1" ht="14">
      <c r="A20" s="343"/>
      <c r="B20" s="337"/>
      <c r="C20" s="160"/>
      <c r="D20" s="160"/>
      <c r="E20" s="160"/>
      <c r="F20" s="160"/>
      <c r="G20" s="160"/>
      <c r="H20" s="160"/>
      <c r="I20" s="167"/>
      <c r="J20" s="168"/>
      <c r="K20" s="169"/>
      <c r="L20" s="174" t="s">
        <v>1115</v>
      </c>
      <c r="M20" s="174">
        <v>1</v>
      </c>
      <c r="N20" s="174" t="s">
        <v>381</v>
      </c>
      <c r="O20" s="174">
        <v>1</v>
      </c>
      <c r="P20" s="174" t="s">
        <v>1114</v>
      </c>
      <c r="Q20" s="174">
        <v>101.2</v>
      </c>
      <c r="R20" s="175">
        <f>M20*O20*Q20</f>
        <v>101.2</v>
      </c>
      <c r="S20" s="168"/>
      <c r="T20" s="65">
        <f t="shared" si="2"/>
        <v>101.2</v>
      </c>
    </row>
    <row r="21" spans="1:20" s="118" customFormat="1" ht="28">
      <c r="A21" s="342"/>
      <c r="B21" s="337"/>
      <c r="C21" s="156" t="s">
        <v>37</v>
      </c>
      <c r="D21" s="156">
        <v>400</v>
      </c>
      <c r="E21" s="156" t="s">
        <v>20</v>
      </c>
      <c r="F21" s="156">
        <v>1</v>
      </c>
      <c r="G21" s="156" t="s">
        <v>26</v>
      </c>
      <c r="H21" s="156">
        <v>228</v>
      </c>
      <c r="I21" s="167">
        <f t="shared" si="0"/>
        <v>91200</v>
      </c>
      <c r="J21" s="168" t="s">
        <v>329</v>
      </c>
      <c r="K21" s="331"/>
      <c r="L21" s="174" t="s">
        <v>37</v>
      </c>
      <c r="M21" s="174">
        <v>363</v>
      </c>
      <c r="N21" s="174" t="s">
        <v>20</v>
      </c>
      <c r="O21" s="174">
        <v>1</v>
      </c>
      <c r="P21" s="174" t="s">
        <v>1114</v>
      </c>
      <c r="Q21" s="174">
        <v>228</v>
      </c>
      <c r="R21" s="175">
        <f>M21*O21*Q21</f>
        <v>82764</v>
      </c>
      <c r="S21" s="143"/>
      <c r="T21" s="65">
        <f t="shared" si="2"/>
        <v>-8436</v>
      </c>
    </row>
    <row r="22" spans="1:20" s="118" customFormat="1" ht="28">
      <c r="A22" s="342"/>
      <c r="B22" s="337"/>
      <c r="C22" s="156" t="s">
        <v>38</v>
      </c>
      <c r="D22" s="156">
        <v>500</v>
      </c>
      <c r="E22" s="156" t="s">
        <v>20</v>
      </c>
      <c r="F22" s="156">
        <v>1</v>
      </c>
      <c r="G22" s="156" t="s">
        <v>26</v>
      </c>
      <c r="H22" s="156">
        <v>198</v>
      </c>
      <c r="I22" s="167">
        <f t="shared" si="0"/>
        <v>99000</v>
      </c>
      <c r="J22" s="168" t="s">
        <v>330</v>
      </c>
      <c r="K22" s="331"/>
      <c r="L22" s="174" t="s">
        <v>38</v>
      </c>
      <c r="M22" s="174">
        <v>305</v>
      </c>
      <c r="N22" s="174" t="s">
        <v>318</v>
      </c>
      <c r="O22" s="174">
        <v>1</v>
      </c>
      <c r="P22" s="174" t="s">
        <v>1114</v>
      </c>
      <c r="Q22" s="174">
        <v>198</v>
      </c>
      <c r="R22" s="175">
        <f t="shared" si="1"/>
        <v>60390</v>
      </c>
      <c r="S22" s="168"/>
      <c r="T22" s="65">
        <f t="shared" si="2"/>
        <v>-38610</v>
      </c>
    </row>
    <row r="23" spans="1:20" s="118" customFormat="1" ht="28">
      <c r="A23" s="342"/>
      <c r="B23" s="337"/>
      <c r="C23" s="156" t="s">
        <v>39</v>
      </c>
      <c r="D23" s="156">
        <v>600</v>
      </c>
      <c r="E23" s="156" t="s">
        <v>20</v>
      </c>
      <c r="F23" s="156">
        <v>1</v>
      </c>
      <c r="G23" s="156" t="s">
        <v>26</v>
      </c>
      <c r="H23" s="156">
        <v>228</v>
      </c>
      <c r="I23" s="167">
        <f t="shared" si="0"/>
        <v>136800</v>
      </c>
      <c r="J23" s="168" t="s">
        <v>329</v>
      </c>
      <c r="K23" s="332"/>
      <c r="L23" s="174" t="s">
        <v>39</v>
      </c>
      <c r="M23" s="174">
        <v>193</v>
      </c>
      <c r="N23" s="174" t="s">
        <v>20</v>
      </c>
      <c r="O23" s="174">
        <v>1</v>
      </c>
      <c r="P23" s="174" t="s">
        <v>1114</v>
      </c>
      <c r="Q23" s="174">
        <v>228</v>
      </c>
      <c r="R23" s="175">
        <f t="shared" si="1"/>
        <v>44004</v>
      </c>
      <c r="S23" s="168"/>
      <c r="T23" s="65">
        <f t="shared" si="2"/>
        <v>-92796</v>
      </c>
    </row>
    <row r="24" spans="1:20" s="118" customFormat="1" ht="28">
      <c r="A24" s="342"/>
      <c r="B24" s="337"/>
      <c r="C24" s="156" t="s">
        <v>40</v>
      </c>
      <c r="D24" s="156">
        <v>500</v>
      </c>
      <c r="E24" s="156" t="s">
        <v>20</v>
      </c>
      <c r="F24" s="156">
        <v>1</v>
      </c>
      <c r="G24" s="156" t="s">
        <v>26</v>
      </c>
      <c r="H24" s="156">
        <v>198</v>
      </c>
      <c r="I24" s="167">
        <f t="shared" si="0"/>
        <v>99000</v>
      </c>
      <c r="J24" s="168" t="s">
        <v>330</v>
      </c>
      <c r="K24" s="332"/>
      <c r="L24" s="171" t="s">
        <v>40</v>
      </c>
      <c r="M24" s="171">
        <v>275</v>
      </c>
      <c r="N24" s="171" t="s">
        <v>20</v>
      </c>
      <c r="O24" s="171">
        <v>1</v>
      </c>
      <c r="P24" s="171" t="s">
        <v>1114</v>
      </c>
      <c r="Q24" s="176">
        <v>198</v>
      </c>
      <c r="R24" s="177">
        <f t="shared" si="1"/>
        <v>54450</v>
      </c>
      <c r="S24" s="178"/>
      <c r="T24" s="65">
        <f t="shared" si="2"/>
        <v>-44550</v>
      </c>
    </row>
    <row r="25" spans="1:20" s="118" customFormat="1" ht="14">
      <c r="A25" s="343"/>
      <c r="B25" s="349"/>
      <c r="C25" s="160"/>
      <c r="D25" s="160"/>
      <c r="E25" s="160"/>
      <c r="F25" s="160"/>
      <c r="G25" s="160"/>
      <c r="H25" s="160"/>
      <c r="I25" s="167"/>
      <c r="J25" s="169"/>
      <c r="K25" s="169"/>
      <c r="L25" s="156" t="s">
        <v>1107</v>
      </c>
      <c r="M25" s="156">
        <v>131</v>
      </c>
      <c r="N25" s="156" t="s">
        <v>20</v>
      </c>
      <c r="O25" s="156">
        <v>1</v>
      </c>
      <c r="P25" s="156" t="s">
        <v>1114</v>
      </c>
      <c r="Q25" s="179">
        <v>198</v>
      </c>
      <c r="R25" s="175">
        <f t="shared" ref="R25" si="7">M25*O25*Q25</f>
        <v>25938</v>
      </c>
      <c r="S25" s="168"/>
      <c r="T25" s="65">
        <f t="shared" si="2"/>
        <v>25938</v>
      </c>
    </row>
    <row r="26" spans="1:20" s="118" customFormat="1" ht="14">
      <c r="A26" s="343"/>
      <c r="B26" s="336" t="s">
        <v>1113</v>
      </c>
      <c r="C26" s="160"/>
      <c r="D26" s="160"/>
      <c r="E26" s="160"/>
      <c r="F26" s="160"/>
      <c r="G26" s="160"/>
      <c r="H26" s="160"/>
      <c r="I26" s="167"/>
      <c r="J26" s="169"/>
      <c r="K26" s="169"/>
      <c r="L26" s="160" t="s">
        <v>1270</v>
      </c>
      <c r="M26" s="160">
        <v>15</v>
      </c>
      <c r="N26" s="156" t="s">
        <v>1109</v>
      </c>
      <c r="O26" s="156">
        <v>1</v>
      </c>
      <c r="P26" s="156" t="s">
        <v>1114</v>
      </c>
      <c r="Q26" s="179">
        <v>1500</v>
      </c>
      <c r="R26" s="175">
        <f t="shared" ref="R26" si="8">M26*O26*Q26</f>
        <v>22500</v>
      </c>
      <c r="S26" s="168"/>
      <c r="T26" s="65">
        <f t="shared" si="2"/>
        <v>22500</v>
      </c>
    </row>
    <row r="27" spans="1:20" s="118" customFormat="1" ht="14">
      <c r="A27" s="343"/>
      <c r="B27" s="337"/>
      <c r="C27" s="160"/>
      <c r="D27" s="160"/>
      <c r="E27" s="160"/>
      <c r="F27" s="160"/>
      <c r="G27" s="160"/>
      <c r="H27" s="160"/>
      <c r="I27" s="167"/>
      <c r="J27" s="169"/>
      <c r="K27" s="169"/>
      <c r="L27" s="160" t="s">
        <v>1267</v>
      </c>
      <c r="M27" s="160">
        <v>14</v>
      </c>
      <c r="N27" s="156" t="s">
        <v>1109</v>
      </c>
      <c r="O27" s="156">
        <v>1</v>
      </c>
      <c r="P27" s="156" t="s">
        <v>1114</v>
      </c>
      <c r="Q27" s="179">
        <v>1500</v>
      </c>
      <c r="R27" s="175">
        <f t="shared" ref="R27:R31" si="9">M27*O27*Q27</f>
        <v>21000</v>
      </c>
      <c r="S27" s="168"/>
      <c r="T27" s="65">
        <f t="shared" si="2"/>
        <v>21000</v>
      </c>
    </row>
    <row r="28" spans="1:20" s="118" customFormat="1" ht="14">
      <c r="A28" s="343"/>
      <c r="B28" s="337"/>
      <c r="C28" s="160"/>
      <c r="D28" s="160"/>
      <c r="E28" s="160"/>
      <c r="F28" s="160"/>
      <c r="G28" s="160"/>
      <c r="H28" s="160"/>
      <c r="I28" s="167"/>
      <c r="J28" s="169"/>
      <c r="K28" s="169"/>
      <c r="L28" s="160" t="s">
        <v>1268</v>
      </c>
      <c r="M28" s="160">
        <v>10</v>
      </c>
      <c r="N28" s="156" t="s">
        <v>1109</v>
      </c>
      <c r="O28" s="156">
        <v>1</v>
      </c>
      <c r="P28" s="156" t="s">
        <v>1114</v>
      </c>
      <c r="Q28" s="179">
        <v>1500</v>
      </c>
      <c r="R28" s="175">
        <f t="shared" ref="R28" si="10">M28*O28*Q28</f>
        <v>15000</v>
      </c>
      <c r="S28" s="168"/>
      <c r="T28" s="65">
        <f t="shared" si="2"/>
        <v>15000</v>
      </c>
    </row>
    <row r="29" spans="1:20" s="118" customFormat="1" ht="14">
      <c r="A29" s="343"/>
      <c r="B29" s="337"/>
      <c r="C29" s="160"/>
      <c r="D29" s="160"/>
      <c r="E29" s="160"/>
      <c r="F29" s="160"/>
      <c r="G29" s="160"/>
      <c r="H29" s="160"/>
      <c r="I29" s="167"/>
      <c r="J29" s="169"/>
      <c r="K29" s="169"/>
      <c r="L29" s="160" t="s">
        <v>1269</v>
      </c>
      <c r="M29" s="160">
        <v>1</v>
      </c>
      <c r="N29" s="156" t="s">
        <v>381</v>
      </c>
      <c r="O29" s="156">
        <v>1</v>
      </c>
      <c r="P29" s="156" t="s">
        <v>1114</v>
      </c>
      <c r="Q29" s="179">
        <v>164</v>
      </c>
      <c r="R29" s="175">
        <f t="shared" ref="R29" si="11">M29*O29*Q29</f>
        <v>164</v>
      </c>
      <c r="S29" s="168"/>
      <c r="T29" s="65">
        <f t="shared" ref="T29" si="12">R29-I29</f>
        <v>164</v>
      </c>
    </row>
    <row r="30" spans="1:20" s="118" customFormat="1" ht="14">
      <c r="A30" s="343"/>
      <c r="B30" s="337"/>
      <c r="C30" s="160"/>
      <c r="D30" s="160"/>
      <c r="E30" s="160"/>
      <c r="F30" s="160"/>
      <c r="G30" s="160"/>
      <c r="H30" s="160"/>
      <c r="I30" s="167"/>
      <c r="J30" s="169"/>
      <c r="K30" s="169"/>
      <c r="L30" s="160" t="s">
        <v>1528</v>
      </c>
      <c r="M30" s="160">
        <v>1</v>
      </c>
      <c r="N30" s="156" t="s">
        <v>381</v>
      </c>
      <c r="O30" s="156">
        <v>1</v>
      </c>
      <c r="P30" s="156" t="s">
        <v>1114</v>
      </c>
      <c r="Q30" s="179">
        <f>7541.6+532.6</f>
        <v>8074.2000000000007</v>
      </c>
      <c r="R30" s="175">
        <f t="shared" ref="R30" si="13">M30*O30*Q30</f>
        <v>8074.2000000000007</v>
      </c>
      <c r="S30" s="168"/>
      <c r="T30" s="65">
        <f t="shared" ref="T30" si="14">R30-I30</f>
        <v>8074.2000000000007</v>
      </c>
    </row>
    <row r="31" spans="1:20" s="118" customFormat="1" ht="14">
      <c r="A31" s="343"/>
      <c r="B31" s="337"/>
      <c r="C31" s="160"/>
      <c r="D31" s="160"/>
      <c r="E31" s="160"/>
      <c r="F31" s="160"/>
      <c r="G31" s="160"/>
      <c r="H31" s="160"/>
      <c r="I31" s="167"/>
      <c r="J31" s="169"/>
      <c r="K31" s="169"/>
      <c r="L31" s="160" t="s">
        <v>1527</v>
      </c>
      <c r="M31" s="160">
        <v>13</v>
      </c>
      <c r="N31" s="156" t="s">
        <v>1109</v>
      </c>
      <c r="O31" s="156">
        <v>1</v>
      </c>
      <c r="P31" s="156" t="s">
        <v>1114</v>
      </c>
      <c r="Q31" s="179">
        <v>1500</v>
      </c>
      <c r="R31" s="175">
        <f t="shared" si="9"/>
        <v>19500</v>
      </c>
      <c r="S31" s="168"/>
      <c r="T31" s="65">
        <f t="shared" si="2"/>
        <v>19500</v>
      </c>
    </row>
    <row r="32" spans="1:20" s="118" customFormat="1" ht="28">
      <c r="A32" s="342"/>
      <c r="B32" s="156" t="s">
        <v>41</v>
      </c>
      <c r="C32" s="156" t="s">
        <v>42</v>
      </c>
      <c r="D32" s="156">
        <v>1</v>
      </c>
      <c r="E32" s="156" t="s">
        <v>26</v>
      </c>
      <c r="F32" s="156">
        <v>0</v>
      </c>
      <c r="G32" s="156" t="s">
        <v>43</v>
      </c>
      <c r="H32" s="156">
        <v>30000</v>
      </c>
      <c r="I32" s="167">
        <f t="shared" si="0"/>
        <v>0</v>
      </c>
      <c r="J32" s="180" t="s">
        <v>331</v>
      </c>
      <c r="K32" s="333"/>
      <c r="L32" s="156" t="s">
        <v>42</v>
      </c>
      <c r="M32" s="156">
        <v>1</v>
      </c>
      <c r="N32" s="156" t="s">
        <v>26</v>
      </c>
      <c r="O32" s="156">
        <v>0</v>
      </c>
      <c r="P32" s="156" t="s">
        <v>43</v>
      </c>
      <c r="Q32" s="179">
        <v>30000</v>
      </c>
      <c r="R32" s="175">
        <f t="shared" si="1"/>
        <v>0</v>
      </c>
      <c r="S32" s="168"/>
      <c r="T32" s="65">
        <f t="shared" si="2"/>
        <v>0</v>
      </c>
    </row>
    <row r="33" spans="1:20" s="118" customFormat="1" ht="14">
      <c r="A33" s="342"/>
      <c r="B33" s="156" t="s">
        <v>41</v>
      </c>
      <c r="C33" s="156" t="s">
        <v>44</v>
      </c>
      <c r="D33" s="156">
        <v>1</v>
      </c>
      <c r="E33" s="156" t="s">
        <v>26</v>
      </c>
      <c r="F33" s="156">
        <v>3</v>
      </c>
      <c r="G33" s="156" t="s">
        <v>43</v>
      </c>
      <c r="H33" s="156">
        <v>60000</v>
      </c>
      <c r="I33" s="167">
        <f t="shared" si="0"/>
        <v>180000</v>
      </c>
      <c r="J33" s="158"/>
      <c r="K33" s="333"/>
      <c r="L33" s="165" t="s">
        <v>44</v>
      </c>
      <c r="M33" s="165">
        <v>1</v>
      </c>
      <c r="N33" s="165" t="s">
        <v>26</v>
      </c>
      <c r="O33" s="165">
        <v>3</v>
      </c>
      <c r="P33" s="165" t="s">
        <v>43</v>
      </c>
      <c r="Q33" s="182">
        <v>60000</v>
      </c>
      <c r="R33" s="175">
        <f t="shared" si="1"/>
        <v>180000</v>
      </c>
      <c r="S33" s="168"/>
      <c r="T33" s="65">
        <f t="shared" si="2"/>
        <v>0</v>
      </c>
    </row>
    <row r="34" spans="1:20" s="118" customFormat="1" ht="28">
      <c r="A34" s="342"/>
      <c r="B34" s="156" t="s">
        <v>41</v>
      </c>
      <c r="C34" s="156" t="s">
        <v>45</v>
      </c>
      <c r="D34" s="156">
        <v>1</v>
      </c>
      <c r="E34" s="156" t="s">
        <v>26</v>
      </c>
      <c r="F34" s="156">
        <v>0</v>
      </c>
      <c r="G34" s="156" t="s">
        <v>43</v>
      </c>
      <c r="H34" s="156">
        <v>15000</v>
      </c>
      <c r="I34" s="167">
        <f t="shared" si="0"/>
        <v>0</v>
      </c>
      <c r="J34" s="158" t="s">
        <v>331</v>
      </c>
      <c r="K34" s="333"/>
      <c r="L34" s="174" t="s">
        <v>45</v>
      </c>
      <c r="M34" s="174">
        <v>1</v>
      </c>
      <c r="N34" s="174" t="s">
        <v>26</v>
      </c>
      <c r="O34" s="174">
        <v>0</v>
      </c>
      <c r="P34" s="174" t="s">
        <v>43</v>
      </c>
      <c r="Q34" s="183">
        <v>15000</v>
      </c>
      <c r="R34" s="175">
        <f t="shared" si="1"/>
        <v>0</v>
      </c>
      <c r="S34" s="168"/>
      <c r="T34" s="65">
        <f t="shared" si="2"/>
        <v>0</v>
      </c>
    </row>
    <row r="35" spans="1:20" s="118" customFormat="1" ht="28">
      <c r="A35" s="343"/>
      <c r="B35" s="160"/>
      <c r="C35" s="160"/>
      <c r="D35" s="160"/>
      <c r="E35" s="160"/>
      <c r="F35" s="160"/>
      <c r="G35" s="160"/>
      <c r="H35" s="160"/>
      <c r="I35" s="167"/>
      <c r="J35" s="162"/>
      <c r="K35" s="333"/>
      <c r="L35" s="174" t="s">
        <v>1118</v>
      </c>
      <c r="M35" s="174">
        <v>1</v>
      </c>
      <c r="N35" s="174" t="s">
        <v>26</v>
      </c>
      <c r="O35" s="174">
        <v>1</v>
      </c>
      <c r="P35" s="174" t="s">
        <v>1114</v>
      </c>
      <c r="Q35" s="174">
        <v>15000</v>
      </c>
      <c r="R35" s="175">
        <f t="shared" ref="R35" si="15">M35*O35*Q35</f>
        <v>15000</v>
      </c>
      <c r="S35" s="168" t="s">
        <v>1343</v>
      </c>
      <c r="T35" s="65">
        <f t="shared" si="2"/>
        <v>15000</v>
      </c>
    </row>
    <row r="36" spans="1:20" s="118" customFormat="1" ht="14">
      <c r="A36" s="342"/>
      <c r="B36" s="156" t="s">
        <v>41</v>
      </c>
      <c r="C36" s="156" t="s">
        <v>46</v>
      </c>
      <c r="D36" s="156">
        <v>1</v>
      </c>
      <c r="E36" s="156" t="s">
        <v>26</v>
      </c>
      <c r="F36" s="156">
        <v>3</v>
      </c>
      <c r="G36" s="156" t="s">
        <v>43</v>
      </c>
      <c r="H36" s="156">
        <v>25000</v>
      </c>
      <c r="I36" s="167">
        <f t="shared" si="0"/>
        <v>75000</v>
      </c>
      <c r="J36" s="158"/>
      <c r="K36" s="333"/>
      <c r="L36" s="174" t="s">
        <v>46</v>
      </c>
      <c r="M36" s="174">
        <v>1</v>
      </c>
      <c r="N36" s="174" t="s">
        <v>26</v>
      </c>
      <c r="O36" s="174">
        <v>3</v>
      </c>
      <c r="P36" s="174" t="s">
        <v>43</v>
      </c>
      <c r="Q36" s="174">
        <v>25000</v>
      </c>
      <c r="R36" s="175">
        <f t="shared" si="1"/>
        <v>75000</v>
      </c>
      <c r="S36" s="168"/>
      <c r="T36" s="65">
        <f t="shared" si="2"/>
        <v>0</v>
      </c>
    </row>
    <row r="37" spans="1:20" s="118" customFormat="1" ht="28">
      <c r="A37" s="342"/>
      <c r="B37" s="156" t="s">
        <v>41</v>
      </c>
      <c r="C37" s="156" t="s">
        <v>333</v>
      </c>
      <c r="D37" s="156">
        <v>1</v>
      </c>
      <c r="E37" s="156" t="s">
        <v>26</v>
      </c>
      <c r="F37" s="156">
        <v>0</v>
      </c>
      <c r="G37" s="156" t="s">
        <v>43</v>
      </c>
      <c r="H37" s="156">
        <v>15000</v>
      </c>
      <c r="I37" s="167">
        <f t="shared" si="0"/>
        <v>0</v>
      </c>
      <c r="J37" s="158" t="s">
        <v>331</v>
      </c>
      <c r="K37" s="333"/>
      <c r="L37" s="174" t="s">
        <v>333</v>
      </c>
      <c r="M37" s="174">
        <v>1</v>
      </c>
      <c r="N37" s="174" t="s">
        <v>26</v>
      </c>
      <c r="O37" s="174">
        <v>0</v>
      </c>
      <c r="P37" s="174" t="s">
        <v>43</v>
      </c>
      <c r="Q37" s="174">
        <v>15000</v>
      </c>
      <c r="R37" s="175">
        <f t="shared" si="1"/>
        <v>0</v>
      </c>
      <c r="S37" s="168"/>
      <c r="T37" s="65">
        <f t="shared" si="2"/>
        <v>0</v>
      </c>
    </row>
    <row r="38" spans="1:20" s="118" customFormat="1" ht="14">
      <c r="A38" s="342"/>
      <c r="B38" s="156" t="s">
        <v>41</v>
      </c>
      <c r="C38" s="156" t="s">
        <v>332</v>
      </c>
      <c r="D38" s="156">
        <v>1</v>
      </c>
      <c r="E38" s="156" t="s">
        <v>26</v>
      </c>
      <c r="F38" s="156">
        <v>1</v>
      </c>
      <c r="G38" s="156" t="s">
        <v>43</v>
      </c>
      <c r="H38" s="156">
        <v>25000</v>
      </c>
      <c r="I38" s="167">
        <f t="shared" si="0"/>
        <v>25000</v>
      </c>
      <c r="J38" s="158"/>
      <c r="K38" s="333"/>
      <c r="L38" s="174" t="s">
        <v>332</v>
      </c>
      <c r="M38" s="174">
        <v>1</v>
      </c>
      <c r="N38" s="174" t="s">
        <v>26</v>
      </c>
      <c r="O38" s="174">
        <v>0</v>
      </c>
      <c r="P38" s="174" t="s">
        <v>43</v>
      </c>
      <c r="Q38" s="174">
        <v>25000</v>
      </c>
      <c r="R38" s="175">
        <f t="shared" si="1"/>
        <v>0</v>
      </c>
      <c r="S38" s="168"/>
      <c r="T38" s="65">
        <f t="shared" si="2"/>
        <v>-25000</v>
      </c>
    </row>
    <row r="39" spans="1:20" s="118" customFormat="1" ht="14">
      <c r="A39" s="342"/>
      <c r="B39" s="156" t="s">
        <v>41</v>
      </c>
      <c r="C39" s="156" t="s">
        <v>47</v>
      </c>
      <c r="D39" s="156">
        <v>1</v>
      </c>
      <c r="E39" s="156" t="s">
        <v>26</v>
      </c>
      <c r="F39" s="156">
        <v>2</v>
      </c>
      <c r="G39" s="156" t="s">
        <v>43</v>
      </c>
      <c r="H39" s="156">
        <v>5000</v>
      </c>
      <c r="I39" s="167">
        <f t="shared" si="0"/>
        <v>10000</v>
      </c>
      <c r="J39" s="158"/>
      <c r="K39" s="333"/>
      <c r="L39" s="174" t="s">
        <v>47</v>
      </c>
      <c r="M39" s="174">
        <v>1</v>
      </c>
      <c r="N39" s="174" t="s">
        <v>26</v>
      </c>
      <c r="O39" s="174">
        <v>0</v>
      </c>
      <c r="P39" s="174" t="s">
        <v>43</v>
      </c>
      <c r="Q39" s="174">
        <v>5000</v>
      </c>
      <c r="R39" s="175">
        <f t="shared" si="1"/>
        <v>0</v>
      </c>
      <c r="S39" s="168"/>
      <c r="T39" s="65">
        <f t="shared" si="2"/>
        <v>-10000</v>
      </c>
    </row>
    <row r="40" spans="1:20" s="118" customFormat="1" ht="14">
      <c r="A40" s="343"/>
      <c r="B40" s="160" t="s">
        <v>1116</v>
      </c>
      <c r="C40" s="184"/>
      <c r="D40" s="160"/>
      <c r="E40" s="160"/>
      <c r="F40" s="160"/>
      <c r="G40" s="160"/>
      <c r="H40" s="160"/>
      <c r="I40" s="167"/>
      <c r="J40" s="162"/>
      <c r="K40" s="181"/>
      <c r="L40" s="174" t="s">
        <v>1119</v>
      </c>
      <c r="M40" s="174">
        <v>1</v>
      </c>
      <c r="N40" s="174" t="s">
        <v>26</v>
      </c>
      <c r="O40" s="174">
        <v>1</v>
      </c>
      <c r="P40" s="174" t="s">
        <v>1114</v>
      </c>
      <c r="Q40" s="174">
        <v>25000</v>
      </c>
      <c r="R40" s="175">
        <f t="shared" ref="R40" si="16">M40*O40*Q40</f>
        <v>25000</v>
      </c>
      <c r="S40" s="168"/>
      <c r="T40" s="65">
        <f t="shared" si="2"/>
        <v>25000</v>
      </c>
    </row>
    <row r="41" spans="1:20" s="118" customFormat="1" ht="28">
      <c r="A41" s="343"/>
      <c r="B41" s="160"/>
      <c r="C41" s="184"/>
      <c r="D41" s="160"/>
      <c r="E41" s="160"/>
      <c r="F41" s="160"/>
      <c r="G41" s="160"/>
      <c r="H41" s="160"/>
      <c r="I41" s="167"/>
      <c r="J41" s="162"/>
      <c r="K41" s="181"/>
      <c r="L41" s="174" t="s">
        <v>1123</v>
      </c>
      <c r="M41" s="174">
        <v>1</v>
      </c>
      <c r="N41" s="174" t="s">
        <v>26</v>
      </c>
      <c r="O41" s="174">
        <v>1</v>
      </c>
      <c r="P41" s="174" t="s">
        <v>319</v>
      </c>
      <c r="Q41" s="174">
        <v>4000</v>
      </c>
      <c r="R41" s="175">
        <f t="shared" ref="R41" si="17">M41*O41*Q41</f>
        <v>4000</v>
      </c>
      <c r="S41" s="168" t="s">
        <v>1125</v>
      </c>
      <c r="T41" s="65">
        <f t="shared" si="2"/>
        <v>4000</v>
      </c>
    </row>
    <row r="42" spans="1:20" s="118" customFormat="1" ht="28">
      <c r="A42" s="343"/>
      <c r="B42" s="160"/>
      <c r="C42" s="184"/>
      <c r="D42" s="160"/>
      <c r="E42" s="160"/>
      <c r="F42" s="160"/>
      <c r="G42" s="160"/>
      <c r="H42" s="160"/>
      <c r="I42" s="167"/>
      <c r="J42" s="162"/>
      <c r="K42" s="181"/>
      <c r="L42" s="174" t="s">
        <v>1124</v>
      </c>
      <c r="M42" s="174">
        <v>1</v>
      </c>
      <c r="N42" s="174" t="s">
        <v>26</v>
      </c>
      <c r="O42" s="174">
        <v>1</v>
      </c>
      <c r="P42" s="174" t="s">
        <v>1114</v>
      </c>
      <c r="Q42" s="174">
        <v>13000</v>
      </c>
      <c r="R42" s="175">
        <f t="shared" ref="R42" si="18">M42*O42*Q42</f>
        <v>13000</v>
      </c>
      <c r="S42" s="168" t="s">
        <v>1126</v>
      </c>
      <c r="T42" s="65">
        <f t="shared" si="2"/>
        <v>13000</v>
      </c>
    </row>
    <row r="43" spans="1:20" s="118" customFormat="1" ht="14">
      <c r="A43" s="343"/>
      <c r="B43" s="160" t="s">
        <v>1116</v>
      </c>
      <c r="D43" s="160"/>
      <c r="E43" s="160"/>
      <c r="F43" s="160"/>
      <c r="G43" s="160"/>
      <c r="H43" s="160"/>
      <c r="I43" s="167"/>
      <c r="J43" s="162"/>
      <c r="K43" s="181"/>
      <c r="L43" s="145" t="s">
        <v>1120</v>
      </c>
      <c r="M43" s="174">
        <v>1</v>
      </c>
      <c r="N43" s="174" t="s">
        <v>26</v>
      </c>
      <c r="O43" s="174">
        <v>6</v>
      </c>
      <c r="P43" s="174" t="s">
        <v>43</v>
      </c>
      <c r="Q43" s="174">
        <v>4200</v>
      </c>
      <c r="R43" s="175">
        <f t="shared" ref="R43" si="19">M43*O43*Q43</f>
        <v>25200</v>
      </c>
      <c r="S43" s="168" t="s">
        <v>1122</v>
      </c>
      <c r="T43" s="65">
        <f t="shared" si="2"/>
        <v>25200</v>
      </c>
    </row>
    <row r="44" spans="1:20" s="118" customFormat="1" ht="14">
      <c r="A44" s="343"/>
      <c r="B44" s="160" t="s">
        <v>1116</v>
      </c>
      <c r="D44" s="160"/>
      <c r="E44" s="160"/>
      <c r="F44" s="160"/>
      <c r="G44" s="160"/>
      <c r="H44" s="160"/>
      <c r="I44" s="167"/>
      <c r="J44" s="162"/>
      <c r="K44" s="181"/>
      <c r="L44" s="145" t="s">
        <v>1120</v>
      </c>
      <c r="M44" s="174">
        <v>1</v>
      </c>
      <c r="N44" s="174" t="s">
        <v>26</v>
      </c>
      <c r="O44" s="174">
        <v>1</v>
      </c>
      <c r="P44" s="174" t="s">
        <v>1117</v>
      </c>
      <c r="Q44" s="174">
        <v>2520</v>
      </c>
      <c r="R44" s="175">
        <f t="shared" ref="R44" si="20">M44*O44*Q44</f>
        <v>2520</v>
      </c>
      <c r="S44" s="168" t="s">
        <v>1121</v>
      </c>
      <c r="T44" s="65">
        <f t="shared" si="2"/>
        <v>2520</v>
      </c>
    </row>
    <row r="45" spans="1:20" s="118" customFormat="1" ht="168">
      <c r="A45" s="342"/>
      <c r="B45" s="156" t="s">
        <v>41</v>
      </c>
      <c r="C45" s="156" t="s">
        <v>48</v>
      </c>
      <c r="D45" s="156">
        <v>1</v>
      </c>
      <c r="E45" s="156" t="s">
        <v>26</v>
      </c>
      <c r="F45" s="156">
        <v>1</v>
      </c>
      <c r="G45" s="156" t="s">
        <v>43</v>
      </c>
      <c r="H45" s="156">
        <v>240000</v>
      </c>
      <c r="I45" s="167">
        <f t="shared" si="0"/>
        <v>240000</v>
      </c>
      <c r="J45" s="158" t="s">
        <v>49</v>
      </c>
      <c r="K45" s="329" t="s">
        <v>334</v>
      </c>
      <c r="L45" s="171" t="s">
        <v>1127</v>
      </c>
      <c r="M45" s="171">
        <v>1</v>
      </c>
      <c r="N45" s="171" t="s">
        <v>26</v>
      </c>
      <c r="O45" s="171">
        <v>1</v>
      </c>
      <c r="P45" s="171" t="s">
        <v>43</v>
      </c>
      <c r="Q45" s="171">
        <f>231745+9600</f>
        <v>241345</v>
      </c>
      <c r="R45" s="185">
        <f t="shared" si="1"/>
        <v>241345</v>
      </c>
      <c r="S45" s="180" t="s">
        <v>1344</v>
      </c>
      <c r="T45" s="65">
        <f t="shared" si="2"/>
        <v>1345</v>
      </c>
    </row>
    <row r="46" spans="1:20" s="118" customFormat="1" ht="42">
      <c r="A46" s="342"/>
      <c r="B46" s="156" t="s">
        <v>50</v>
      </c>
      <c r="C46" s="156" t="s">
        <v>51</v>
      </c>
      <c r="D46" s="156">
        <v>1</v>
      </c>
      <c r="E46" s="156" t="s">
        <v>26</v>
      </c>
      <c r="F46" s="156">
        <v>1</v>
      </c>
      <c r="G46" s="156" t="s">
        <v>43</v>
      </c>
      <c r="H46" s="156">
        <v>60000</v>
      </c>
      <c r="I46" s="167">
        <f t="shared" si="0"/>
        <v>60000</v>
      </c>
      <c r="J46" s="158" t="s">
        <v>52</v>
      </c>
      <c r="K46" s="329"/>
      <c r="L46" s="156" t="s">
        <v>1128</v>
      </c>
      <c r="M46" s="156">
        <v>1</v>
      </c>
      <c r="N46" s="156" t="s">
        <v>26</v>
      </c>
      <c r="O46" s="156">
        <v>1</v>
      </c>
      <c r="P46" s="156" t="s">
        <v>43</v>
      </c>
      <c r="Q46" s="156">
        <v>25965</v>
      </c>
      <c r="R46" s="167">
        <f t="shared" si="1"/>
        <v>25965</v>
      </c>
      <c r="S46" s="158"/>
      <c r="T46" s="65">
        <f t="shared" si="2"/>
        <v>-34035</v>
      </c>
    </row>
    <row r="47" spans="1:20" s="118" customFormat="1" ht="14">
      <c r="A47" s="343"/>
      <c r="B47" s="160"/>
      <c r="C47" s="160"/>
      <c r="D47" s="160"/>
      <c r="E47" s="160"/>
      <c r="F47" s="160"/>
      <c r="G47" s="160"/>
      <c r="H47" s="160"/>
      <c r="I47" s="167"/>
      <c r="J47" s="162"/>
      <c r="K47" s="186"/>
      <c r="L47" s="160" t="s">
        <v>1132</v>
      </c>
      <c r="M47" s="156">
        <v>1</v>
      </c>
      <c r="N47" s="156" t="s">
        <v>26</v>
      </c>
      <c r="O47" s="156">
        <v>1</v>
      </c>
      <c r="P47" s="156" t="s">
        <v>43</v>
      </c>
      <c r="Q47" s="156">
        <v>39580</v>
      </c>
      <c r="R47" s="167">
        <f t="shared" ref="R47" si="21">M47*O47*Q47</f>
        <v>39580</v>
      </c>
      <c r="S47" s="162"/>
      <c r="T47" s="65">
        <f t="shared" si="2"/>
        <v>39580</v>
      </c>
    </row>
    <row r="48" spans="1:20" s="118" customFormat="1" ht="14">
      <c r="A48" s="342"/>
      <c r="B48" s="156" t="s">
        <v>41</v>
      </c>
      <c r="C48" s="156" t="s">
        <v>53</v>
      </c>
      <c r="D48" s="156">
        <v>1</v>
      </c>
      <c r="E48" s="156" t="s">
        <v>26</v>
      </c>
      <c r="F48" s="156">
        <v>1</v>
      </c>
      <c r="G48" s="156" t="s">
        <v>21</v>
      </c>
      <c r="H48" s="156">
        <v>30000</v>
      </c>
      <c r="I48" s="167">
        <f t="shared" si="0"/>
        <v>30000</v>
      </c>
      <c r="J48" s="158"/>
      <c r="K48" s="159"/>
      <c r="L48" s="156" t="s">
        <v>1129</v>
      </c>
      <c r="M48" s="156">
        <v>1</v>
      </c>
      <c r="N48" s="156" t="s">
        <v>26</v>
      </c>
      <c r="O48" s="156">
        <v>1</v>
      </c>
      <c r="P48" s="156" t="s">
        <v>21</v>
      </c>
      <c r="Q48" s="156">
        <f>500+21290</f>
        <v>21790</v>
      </c>
      <c r="R48" s="167">
        <f t="shared" si="1"/>
        <v>21790</v>
      </c>
      <c r="S48" s="158"/>
      <c r="T48" s="65">
        <f t="shared" si="2"/>
        <v>-8210</v>
      </c>
    </row>
    <row r="49" spans="1:20" s="118" customFormat="1" ht="14">
      <c r="A49" s="343"/>
      <c r="B49" s="160"/>
      <c r="C49" s="160"/>
      <c r="D49" s="160"/>
      <c r="E49" s="160"/>
      <c r="F49" s="160"/>
      <c r="G49" s="160"/>
      <c r="H49" s="160"/>
      <c r="I49" s="167"/>
      <c r="J49" s="162"/>
      <c r="K49" s="163"/>
      <c r="L49" s="160" t="s">
        <v>1130</v>
      </c>
      <c r="M49" s="156">
        <v>1</v>
      </c>
      <c r="N49" s="156" t="s">
        <v>26</v>
      </c>
      <c r="O49" s="156">
        <v>1</v>
      </c>
      <c r="P49" s="156" t="s">
        <v>21</v>
      </c>
      <c r="Q49" s="160">
        <v>5000</v>
      </c>
      <c r="R49" s="167">
        <f t="shared" si="1"/>
        <v>5000</v>
      </c>
      <c r="S49" s="162"/>
      <c r="T49" s="65">
        <f t="shared" si="2"/>
        <v>5000</v>
      </c>
    </row>
    <row r="50" spans="1:20" s="118" customFormat="1" ht="14">
      <c r="A50" s="343"/>
      <c r="B50" s="160"/>
      <c r="C50" s="160"/>
      <c r="D50" s="160"/>
      <c r="E50" s="160"/>
      <c r="F50" s="160"/>
      <c r="G50" s="160"/>
      <c r="H50" s="160"/>
      <c r="I50" s="167"/>
      <c r="J50" s="162"/>
      <c r="K50" s="163"/>
      <c r="L50" s="160" t="s">
        <v>1131</v>
      </c>
      <c r="M50" s="156">
        <v>1</v>
      </c>
      <c r="N50" s="156" t="s">
        <v>26</v>
      </c>
      <c r="O50" s="156">
        <v>1</v>
      </c>
      <c r="P50" s="156" t="s">
        <v>21</v>
      </c>
      <c r="Q50" s="160">
        <v>6000</v>
      </c>
      <c r="R50" s="167">
        <f t="shared" si="1"/>
        <v>6000</v>
      </c>
      <c r="S50" s="162"/>
      <c r="T50" s="65">
        <f t="shared" si="2"/>
        <v>6000</v>
      </c>
    </row>
    <row r="51" spans="1:20" s="118" customFormat="1" ht="14">
      <c r="A51" s="342"/>
      <c r="B51" s="156" t="s">
        <v>41</v>
      </c>
      <c r="C51" s="156" t="s">
        <v>54</v>
      </c>
      <c r="D51" s="156">
        <v>1</v>
      </c>
      <c r="E51" s="156" t="s">
        <v>26</v>
      </c>
      <c r="F51" s="156">
        <v>1</v>
      </c>
      <c r="G51" s="156" t="s">
        <v>43</v>
      </c>
      <c r="H51" s="156">
        <v>5000</v>
      </c>
      <c r="I51" s="167">
        <f t="shared" si="0"/>
        <v>5000</v>
      </c>
      <c r="J51" s="158" t="s">
        <v>55</v>
      </c>
      <c r="K51" s="159"/>
      <c r="L51" s="156" t="s">
        <v>54</v>
      </c>
      <c r="M51" s="156">
        <v>1</v>
      </c>
      <c r="N51" s="156" t="s">
        <v>26</v>
      </c>
      <c r="O51" s="156">
        <v>1</v>
      </c>
      <c r="P51" s="156" t="s">
        <v>43</v>
      </c>
      <c r="Q51" s="156">
        <v>0</v>
      </c>
      <c r="R51" s="167">
        <f t="shared" si="1"/>
        <v>0</v>
      </c>
      <c r="S51" s="158"/>
      <c r="T51" s="65">
        <f t="shared" si="2"/>
        <v>-5000</v>
      </c>
    </row>
    <row r="52" spans="1:20" s="118" customFormat="1" ht="56">
      <c r="A52" s="342"/>
      <c r="B52" s="156" t="s">
        <v>36</v>
      </c>
      <c r="C52" s="156" t="s">
        <v>56</v>
      </c>
      <c r="D52" s="156">
        <v>600</v>
      </c>
      <c r="E52" s="156" t="s">
        <v>20</v>
      </c>
      <c r="F52" s="156">
        <v>1</v>
      </c>
      <c r="G52" s="156" t="s">
        <v>26</v>
      </c>
      <c r="H52" s="156">
        <v>500</v>
      </c>
      <c r="I52" s="167">
        <f t="shared" si="0"/>
        <v>300000</v>
      </c>
      <c r="J52" s="158" t="s">
        <v>335</v>
      </c>
      <c r="K52" s="187" t="s">
        <v>336</v>
      </c>
      <c r="L52" s="156" t="s">
        <v>56</v>
      </c>
      <c r="M52" s="156">
        <v>60</v>
      </c>
      <c r="N52" s="156" t="s">
        <v>1109</v>
      </c>
      <c r="O52" s="156">
        <v>1</v>
      </c>
      <c r="P52" s="156" t="s">
        <v>26</v>
      </c>
      <c r="Q52" s="156">
        <v>4500</v>
      </c>
      <c r="R52" s="167">
        <f t="shared" si="1"/>
        <v>270000</v>
      </c>
      <c r="S52" s="158"/>
      <c r="T52" s="65">
        <f t="shared" si="2"/>
        <v>-30000</v>
      </c>
    </row>
    <row r="53" spans="1:20" ht="14">
      <c r="A53" s="343"/>
      <c r="B53" s="170"/>
      <c r="C53" s="170"/>
      <c r="D53" s="170"/>
      <c r="E53" s="170"/>
      <c r="F53" s="170"/>
      <c r="G53" s="170"/>
      <c r="H53" s="170"/>
      <c r="I53" s="188"/>
      <c r="J53" s="189"/>
      <c r="K53" s="190"/>
      <c r="L53" s="156" t="s">
        <v>1365</v>
      </c>
      <c r="M53" s="156">
        <v>10</v>
      </c>
      <c r="N53" s="156" t="s">
        <v>318</v>
      </c>
      <c r="O53" s="156">
        <v>1</v>
      </c>
      <c r="P53" s="156" t="s">
        <v>26</v>
      </c>
      <c r="Q53" s="156">
        <v>100</v>
      </c>
      <c r="R53" s="167">
        <f t="shared" ref="R53:R60" si="22">M53*O53*Q53</f>
        <v>1000</v>
      </c>
      <c r="S53" s="158"/>
      <c r="T53" s="25">
        <f t="shared" ref="T53" si="23">R53-I53</f>
        <v>1000</v>
      </c>
    </row>
    <row r="54" spans="1:20" s="118" customFormat="1" ht="42">
      <c r="A54" s="342"/>
      <c r="B54" s="156" t="s">
        <v>57</v>
      </c>
      <c r="C54" s="156" t="s">
        <v>58</v>
      </c>
      <c r="D54" s="156">
        <v>1</v>
      </c>
      <c r="E54" s="156" t="s">
        <v>26</v>
      </c>
      <c r="F54" s="156">
        <v>1</v>
      </c>
      <c r="G54" s="156" t="s">
        <v>21</v>
      </c>
      <c r="H54" s="156">
        <v>50000</v>
      </c>
      <c r="I54" s="167">
        <f t="shared" si="0"/>
        <v>50000</v>
      </c>
      <c r="J54" s="158" t="s">
        <v>59</v>
      </c>
      <c r="K54" s="187" t="s">
        <v>337</v>
      </c>
      <c r="L54" s="156" t="s">
        <v>1133</v>
      </c>
      <c r="M54" s="156">
        <v>1</v>
      </c>
      <c r="N54" s="156" t="s">
        <v>26</v>
      </c>
      <c r="O54" s="156">
        <v>1</v>
      </c>
      <c r="P54" s="156" t="s">
        <v>21</v>
      </c>
      <c r="Q54" s="191">
        <v>18331</v>
      </c>
      <c r="R54" s="192">
        <f t="shared" si="1"/>
        <v>18331</v>
      </c>
      <c r="S54" s="193" t="s">
        <v>1607</v>
      </c>
      <c r="T54" s="25">
        <f t="shared" si="2"/>
        <v>-31669</v>
      </c>
    </row>
    <row r="55" spans="1:20" ht="28">
      <c r="A55" s="350" t="s">
        <v>60</v>
      </c>
      <c r="B55" s="350" t="s">
        <v>61</v>
      </c>
      <c r="C55" s="164" t="s">
        <v>62</v>
      </c>
      <c r="D55" s="164">
        <v>24</v>
      </c>
      <c r="E55" s="164" t="s">
        <v>63</v>
      </c>
      <c r="F55" s="164">
        <v>1</v>
      </c>
      <c r="G55" s="164" t="s">
        <v>26</v>
      </c>
      <c r="H55" s="164">
        <v>300</v>
      </c>
      <c r="I55" s="188">
        <f t="shared" si="0"/>
        <v>7200</v>
      </c>
      <c r="J55" s="194" t="s">
        <v>339</v>
      </c>
      <c r="K55" s="195"/>
      <c r="L55" s="156" t="s">
        <v>62</v>
      </c>
      <c r="M55" s="156">
        <v>24</v>
      </c>
      <c r="N55" s="156" t="s">
        <v>63</v>
      </c>
      <c r="O55" s="156">
        <v>0</v>
      </c>
      <c r="P55" s="156" t="s">
        <v>26</v>
      </c>
      <c r="Q55" s="156">
        <v>300</v>
      </c>
      <c r="R55" s="167">
        <f t="shared" si="22"/>
        <v>0</v>
      </c>
      <c r="S55" s="166"/>
      <c r="T55" s="25">
        <f t="shared" si="2"/>
        <v>-7200</v>
      </c>
    </row>
    <row r="56" spans="1:20" ht="14">
      <c r="A56" s="350"/>
      <c r="B56" s="350"/>
      <c r="C56" s="196" t="s">
        <v>64</v>
      </c>
      <c r="D56" s="196">
        <v>70</v>
      </c>
      <c r="E56" s="196" t="s">
        <v>65</v>
      </c>
      <c r="F56" s="196">
        <v>1</v>
      </c>
      <c r="G56" s="196" t="s">
        <v>26</v>
      </c>
      <c r="H56" s="196">
        <v>380</v>
      </c>
      <c r="I56" s="197">
        <f t="shared" si="0"/>
        <v>26600</v>
      </c>
      <c r="J56" s="194" t="s">
        <v>340</v>
      </c>
      <c r="K56" s="198"/>
      <c r="L56" s="156" t="s">
        <v>64</v>
      </c>
      <c r="M56" s="156">
        <v>44</v>
      </c>
      <c r="N56" s="156" t="s">
        <v>65</v>
      </c>
      <c r="O56" s="156">
        <v>1</v>
      </c>
      <c r="P56" s="156" t="s">
        <v>26</v>
      </c>
      <c r="Q56" s="156">
        <v>380</v>
      </c>
      <c r="R56" s="167">
        <f t="shared" si="22"/>
        <v>16720</v>
      </c>
      <c r="S56" s="194"/>
      <c r="T56" s="25">
        <f t="shared" si="2"/>
        <v>-9880</v>
      </c>
    </row>
    <row r="57" spans="1:20" ht="28">
      <c r="A57" s="350"/>
      <c r="B57" s="352"/>
      <c r="C57" s="199" t="s">
        <v>66</v>
      </c>
      <c r="D57" s="199">
        <v>1</v>
      </c>
      <c r="E57" s="199" t="s">
        <v>65</v>
      </c>
      <c r="F57" s="199">
        <v>1</v>
      </c>
      <c r="G57" s="199" t="s">
        <v>26</v>
      </c>
      <c r="H57" s="199">
        <v>5500</v>
      </c>
      <c r="I57" s="200">
        <f t="shared" si="0"/>
        <v>5500</v>
      </c>
      <c r="J57" s="125" t="s">
        <v>341</v>
      </c>
      <c r="K57" s="195"/>
      <c r="L57" s="156" t="s">
        <v>66</v>
      </c>
      <c r="M57" s="156">
        <v>1</v>
      </c>
      <c r="N57" s="156" t="s">
        <v>65</v>
      </c>
      <c r="O57" s="156">
        <v>1</v>
      </c>
      <c r="P57" s="156" t="s">
        <v>26</v>
      </c>
      <c r="Q57" s="156">
        <v>8300</v>
      </c>
      <c r="R57" s="167">
        <f t="shared" si="22"/>
        <v>8300</v>
      </c>
      <c r="S57" s="201" t="s">
        <v>1799</v>
      </c>
      <c r="T57" s="25">
        <f t="shared" si="2"/>
        <v>2800</v>
      </c>
    </row>
    <row r="58" spans="1:20" ht="28">
      <c r="A58" s="350"/>
      <c r="B58" s="352"/>
      <c r="C58" s="199" t="s">
        <v>67</v>
      </c>
      <c r="D58" s="199">
        <v>8</v>
      </c>
      <c r="E58" s="199" t="s">
        <v>65</v>
      </c>
      <c r="F58" s="199">
        <v>1</v>
      </c>
      <c r="G58" s="199" t="s">
        <v>26</v>
      </c>
      <c r="H58" s="199">
        <v>1500</v>
      </c>
      <c r="I58" s="200">
        <f t="shared" si="0"/>
        <v>12000</v>
      </c>
      <c r="J58" s="126" t="s">
        <v>340</v>
      </c>
      <c r="K58" s="198"/>
      <c r="L58" s="165" t="s">
        <v>67</v>
      </c>
      <c r="M58" s="165">
        <v>8</v>
      </c>
      <c r="N58" s="165" t="s">
        <v>65</v>
      </c>
      <c r="O58" s="165">
        <v>0</v>
      </c>
      <c r="P58" s="165" t="s">
        <v>26</v>
      </c>
      <c r="Q58" s="165">
        <v>1500</v>
      </c>
      <c r="R58" s="167">
        <f t="shared" si="22"/>
        <v>0</v>
      </c>
      <c r="S58" s="166"/>
      <c r="T58" s="25">
        <f t="shared" si="2"/>
        <v>-12000</v>
      </c>
    </row>
    <row r="59" spans="1:20" ht="28">
      <c r="A59" s="350"/>
      <c r="B59" s="352"/>
      <c r="C59" s="199" t="s">
        <v>68</v>
      </c>
      <c r="D59" s="199">
        <v>24</v>
      </c>
      <c r="E59" s="199" t="s">
        <v>63</v>
      </c>
      <c r="F59" s="199">
        <v>1</v>
      </c>
      <c r="G59" s="199" t="s">
        <v>26</v>
      </c>
      <c r="H59" s="199">
        <v>300</v>
      </c>
      <c r="I59" s="200">
        <f t="shared" si="0"/>
        <v>7200</v>
      </c>
      <c r="J59" s="126" t="s">
        <v>339</v>
      </c>
      <c r="K59" s="198"/>
      <c r="L59" s="202" t="s">
        <v>1901</v>
      </c>
      <c r="M59" s="202">
        <f>7.5*3.2</f>
        <v>24</v>
      </c>
      <c r="N59" s="202" t="s">
        <v>63</v>
      </c>
      <c r="O59" s="202">
        <v>1</v>
      </c>
      <c r="P59" s="202" t="s">
        <v>26</v>
      </c>
      <c r="Q59" s="202">
        <v>300</v>
      </c>
      <c r="R59" s="203">
        <f t="shared" si="22"/>
        <v>7200</v>
      </c>
      <c r="S59" s="126"/>
      <c r="T59" s="25">
        <f t="shared" si="2"/>
        <v>0</v>
      </c>
    </row>
    <row r="60" spans="1:20" ht="28">
      <c r="A60" s="351"/>
      <c r="B60" s="352"/>
      <c r="C60" s="199" t="s">
        <v>69</v>
      </c>
      <c r="D60" s="199">
        <v>1</v>
      </c>
      <c r="E60" s="199" t="s">
        <v>26</v>
      </c>
      <c r="F60" s="199">
        <v>1</v>
      </c>
      <c r="G60" s="199" t="s">
        <v>21</v>
      </c>
      <c r="H60" s="199">
        <v>30000</v>
      </c>
      <c r="I60" s="200">
        <f>D60*F60*H60</f>
        <v>30000</v>
      </c>
      <c r="J60" s="126" t="s">
        <v>338</v>
      </c>
      <c r="K60" s="198"/>
      <c r="L60" s="202" t="s">
        <v>69</v>
      </c>
      <c r="M60" s="202">
        <v>1</v>
      </c>
      <c r="N60" s="202" t="s">
        <v>26</v>
      </c>
      <c r="O60" s="205">
        <v>0</v>
      </c>
      <c r="P60" s="202" t="s">
        <v>21</v>
      </c>
      <c r="Q60" s="202">
        <v>30000</v>
      </c>
      <c r="R60" s="203">
        <f t="shared" si="22"/>
        <v>0</v>
      </c>
      <c r="S60" s="126"/>
      <c r="T60" s="25">
        <f>R60-I60</f>
        <v>-30000</v>
      </c>
    </row>
    <row r="61" spans="1:20" ht="14">
      <c r="A61" s="351"/>
      <c r="B61" s="352"/>
      <c r="C61" s="199"/>
      <c r="D61" s="199"/>
      <c r="E61" s="199"/>
      <c r="F61" s="199"/>
      <c r="G61" s="199"/>
      <c r="H61" s="199"/>
      <c r="I61" s="200"/>
      <c r="J61" s="126"/>
      <c r="K61" s="206"/>
      <c r="L61" s="202" t="s">
        <v>1800</v>
      </c>
      <c r="M61" s="153">
        <v>1</v>
      </c>
      <c r="N61" s="153" t="s">
        <v>65</v>
      </c>
      <c r="O61" s="153">
        <v>1</v>
      </c>
      <c r="P61" s="153" t="s">
        <v>26</v>
      </c>
      <c r="Q61" s="153">
        <v>19240</v>
      </c>
      <c r="R61" s="167">
        <f t="shared" ref="R61" si="24">M61*O61*Q61</f>
        <v>19240</v>
      </c>
      <c r="S61" s="126"/>
      <c r="T61" s="25">
        <f t="shared" ref="T61:T73" si="25">R61-I61</f>
        <v>19240</v>
      </c>
    </row>
    <row r="62" spans="1:20" ht="14">
      <c r="A62" s="351"/>
      <c r="B62" s="352"/>
      <c r="C62" s="199"/>
      <c r="D62" s="199"/>
      <c r="E62" s="199"/>
      <c r="F62" s="199"/>
      <c r="G62" s="199"/>
      <c r="H62" s="199"/>
      <c r="I62" s="200"/>
      <c r="J62" s="126"/>
      <c r="K62" s="206"/>
      <c r="L62" s="202" t="s">
        <v>1804</v>
      </c>
      <c r="M62" s="153">
        <v>1</v>
      </c>
      <c r="N62" s="153" t="s">
        <v>65</v>
      </c>
      <c r="O62" s="153">
        <v>1</v>
      </c>
      <c r="P62" s="153" t="s">
        <v>26</v>
      </c>
      <c r="Q62" s="153">
        <v>900</v>
      </c>
      <c r="R62" s="167">
        <f t="shared" ref="R62" si="26">M62*O62*Q62</f>
        <v>900</v>
      </c>
      <c r="S62" s="126"/>
      <c r="T62" s="25">
        <f t="shared" ref="T62" si="27">R62-I62</f>
        <v>900</v>
      </c>
    </row>
    <row r="63" spans="1:20" ht="14">
      <c r="A63" s="351"/>
      <c r="B63" s="352"/>
      <c r="C63" s="199"/>
      <c r="D63" s="199"/>
      <c r="E63" s="199"/>
      <c r="F63" s="199"/>
      <c r="G63" s="199"/>
      <c r="H63" s="199"/>
      <c r="I63" s="200"/>
      <c r="J63" s="126"/>
      <c r="K63" s="206"/>
      <c r="L63" s="202" t="s">
        <v>1801</v>
      </c>
      <c r="M63" s="153">
        <v>6</v>
      </c>
      <c r="N63" s="153" t="s">
        <v>65</v>
      </c>
      <c r="O63" s="153">
        <v>1</v>
      </c>
      <c r="P63" s="153" t="s">
        <v>26</v>
      </c>
      <c r="Q63" s="153">
        <v>180</v>
      </c>
      <c r="R63" s="167">
        <f t="shared" ref="R63" si="28">M63*O63*Q63</f>
        <v>1080</v>
      </c>
      <c r="S63" s="126"/>
      <c r="T63" s="25">
        <f t="shared" si="25"/>
        <v>1080</v>
      </c>
    </row>
    <row r="64" spans="1:20" ht="14">
      <c r="A64" s="351"/>
      <c r="B64" s="352"/>
      <c r="C64" s="199"/>
      <c r="D64" s="199"/>
      <c r="E64" s="199"/>
      <c r="F64" s="199"/>
      <c r="G64" s="199"/>
      <c r="H64" s="199"/>
      <c r="I64" s="200"/>
      <c r="J64" s="126"/>
      <c r="K64" s="206"/>
      <c r="L64" s="202" t="s">
        <v>1802</v>
      </c>
      <c r="M64" s="153">
        <v>9</v>
      </c>
      <c r="N64" s="153" t="s">
        <v>1757</v>
      </c>
      <c r="O64" s="153">
        <v>1</v>
      </c>
      <c r="P64" s="153" t="s">
        <v>26</v>
      </c>
      <c r="Q64" s="153">
        <v>150</v>
      </c>
      <c r="R64" s="167">
        <f t="shared" ref="R64:R70" si="29">M64*O64*Q64</f>
        <v>1350</v>
      </c>
      <c r="S64" s="126"/>
      <c r="T64" s="25">
        <f t="shared" si="25"/>
        <v>1350</v>
      </c>
    </row>
    <row r="65" spans="1:20" ht="14">
      <c r="A65" s="351"/>
      <c r="B65" s="352"/>
      <c r="C65" s="199"/>
      <c r="D65" s="199"/>
      <c r="E65" s="199"/>
      <c r="F65" s="199"/>
      <c r="G65" s="199"/>
      <c r="H65" s="199"/>
      <c r="I65" s="200"/>
      <c r="J65" s="126"/>
      <c r="K65" s="206"/>
      <c r="L65" s="202" t="s">
        <v>1803</v>
      </c>
      <c r="M65" s="153">
        <v>2</v>
      </c>
      <c r="N65" s="153" t="s">
        <v>65</v>
      </c>
      <c r="O65" s="153">
        <v>1</v>
      </c>
      <c r="P65" s="153" t="s">
        <v>26</v>
      </c>
      <c r="Q65" s="153">
        <v>950</v>
      </c>
      <c r="R65" s="167">
        <f t="shared" si="29"/>
        <v>1900</v>
      </c>
      <c r="S65" s="126"/>
      <c r="T65" s="25">
        <f t="shared" si="25"/>
        <v>1900</v>
      </c>
    </row>
    <row r="66" spans="1:20" ht="14">
      <c r="A66" s="351"/>
      <c r="B66" s="352"/>
      <c r="C66" s="199"/>
      <c r="D66" s="199"/>
      <c r="E66" s="199"/>
      <c r="F66" s="199"/>
      <c r="G66" s="199"/>
      <c r="H66" s="199"/>
      <c r="I66" s="200"/>
      <c r="J66" s="126"/>
      <c r="K66" s="206"/>
      <c r="L66" s="202" t="s">
        <v>1885</v>
      </c>
      <c r="M66" s="153">
        <v>1</v>
      </c>
      <c r="N66" s="153" t="s">
        <v>65</v>
      </c>
      <c r="O66" s="153">
        <v>1</v>
      </c>
      <c r="P66" s="153" t="s">
        <v>26</v>
      </c>
      <c r="Q66" s="153">
        <v>1200</v>
      </c>
      <c r="R66" s="167">
        <f t="shared" si="29"/>
        <v>1200</v>
      </c>
      <c r="S66" s="126"/>
      <c r="T66" s="25">
        <f t="shared" ref="T66:T67" si="30">R66-I66</f>
        <v>1200</v>
      </c>
    </row>
    <row r="67" spans="1:20" ht="14">
      <c r="A67" s="351"/>
      <c r="B67" s="352"/>
      <c r="C67" s="199"/>
      <c r="D67" s="199"/>
      <c r="E67" s="199"/>
      <c r="F67" s="199"/>
      <c r="G67" s="199"/>
      <c r="H67" s="199"/>
      <c r="I67" s="200"/>
      <c r="J67" s="126"/>
      <c r="K67" s="206"/>
      <c r="L67" s="202" t="s">
        <v>1886</v>
      </c>
      <c r="M67" s="153">
        <v>8</v>
      </c>
      <c r="N67" s="153" t="s">
        <v>65</v>
      </c>
      <c r="O67" s="153">
        <v>1</v>
      </c>
      <c r="P67" s="153" t="s">
        <v>26</v>
      </c>
      <c r="Q67" s="153">
        <v>600</v>
      </c>
      <c r="R67" s="167">
        <f t="shared" si="29"/>
        <v>4800</v>
      </c>
      <c r="S67" s="126"/>
      <c r="T67" s="25">
        <f t="shared" si="30"/>
        <v>4800</v>
      </c>
    </row>
    <row r="68" spans="1:20" ht="14">
      <c r="A68" s="351"/>
      <c r="B68" s="352"/>
      <c r="C68" s="199"/>
      <c r="D68" s="199"/>
      <c r="E68" s="199"/>
      <c r="F68" s="199"/>
      <c r="G68" s="199"/>
      <c r="H68" s="199"/>
      <c r="I68" s="200"/>
      <c r="J68" s="126"/>
      <c r="K68" s="206"/>
      <c r="L68" s="202" t="s">
        <v>1805</v>
      </c>
      <c r="M68" s="153">
        <v>24</v>
      </c>
      <c r="N68" s="153" t="s">
        <v>1757</v>
      </c>
      <c r="O68" s="153">
        <v>1</v>
      </c>
      <c r="P68" s="153" t="s">
        <v>26</v>
      </c>
      <c r="Q68" s="153">
        <v>300</v>
      </c>
      <c r="R68" s="167">
        <f t="shared" si="29"/>
        <v>7200</v>
      </c>
      <c r="S68" s="126"/>
      <c r="T68" s="25">
        <f t="shared" si="25"/>
        <v>7200</v>
      </c>
    </row>
    <row r="69" spans="1:20" ht="14">
      <c r="A69" s="351"/>
      <c r="B69" s="352"/>
      <c r="C69" s="199"/>
      <c r="D69" s="199"/>
      <c r="E69" s="199"/>
      <c r="F69" s="199"/>
      <c r="G69" s="199"/>
      <c r="H69" s="199"/>
      <c r="I69" s="200"/>
      <c r="J69" s="126"/>
      <c r="K69" s="206"/>
      <c r="L69" s="202" t="s">
        <v>1806</v>
      </c>
      <c r="M69" s="153">
        <v>8</v>
      </c>
      <c r="N69" s="153" t="s">
        <v>65</v>
      </c>
      <c r="O69" s="153">
        <v>1</v>
      </c>
      <c r="P69" s="153" t="s">
        <v>26</v>
      </c>
      <c r="Q69" s="153">
        <v>450</v>
      </c>
      <c r="R69" s="167">
        <f t="shared" si="29"/>
        <v>3600</v>
      </c>
      <c r="S69" s="126"/>
      <c r="T69" s="25">
        <f t="shared" si="25"/>
        <v>3600</v>
      </c>
    </row>
    <row r="70" spans="1:20" ht="14">
      <c r="A70" s="351"/>
      <c r="B70" s="352"/>
      <c r="C70" s="199"/>
      <c r="D70" s="199"/>
      <c r="E70" s="199"/>
      <c r="F70" s="199"/>
      <c r="G70" s="199"/>
      <c r="H70" s="199"/>
      <c r="I70" s="200"/>
      <c r="J70" s="126"/>
      <c r="K70" s="206"/>
      <c r="L70" s="202" t="s">
        <v>1807</v>
      </c>
      <c r="M70" s="153">
        <v>1</v>
      </c>
      <c r="N70" s="153" t="s">
        <v>65</v>
      </c>
      <c r="O70" s="153">
        <v>1</v>
      </c>
      <c r="P70" s="153" t="s">
        <v>26</v>
      </c>
      <c r="Q70" s="153">
        <v>800</v>
      </c>
      <c r="R70" s="167">
        <f t="shared" si="29"/>
        <v>800</v>
      </c>
      <c r="S70" s="126"/>
      <c r="T70" s="25">
        <f t="shared" si="25"/>
        <v>800</v>
      </c>
    </row>
    <row r="71" spans="1:20" ht="14">
      <c r="A71" s="351"/>
      <c r="B71" s="352"/>
      <c r="C71" s="199"/>
      <c r="D71" s="199"/>
      <c r="E71" s="199"/>
      <c r="F71" s="199"/>
      <c r="G71" s="199"/>
      <c r="H71" s="199"/>
      <c r="I71" s="200"/>
      <c r="J71" s="126"/>
      <c r="K71" s="206"/>
      <c r="L71" s="174" t="s">
        <v>1431</v>
      </c>
      <c r="M71" s="174">
        <v>37</v>
      </c>
      <c r="N71" s="174" t="s">
        <v>1202</v>
      </c>
      <c r="O71" s="174">
        <v>1</v>
      </c>
      <c r="P71" s="174" t="s">
        <v>21</v>
      </c>
      <c r="Q71" s="174">
        <v>80</v>
      </c>
      <c r="R71" s="175">
        <f>M71*O71*Q71</f>
        <v>2960</v>
      </c>
      <c r="S71" s="168"/>
      <c r="T71" s="25">
        <f t="shared" si="25"/>
        <v>2960</v>
      </c>
    </row>
    <row r="72" spans="1:20" ht="14">
      <c r="A72" s="351"/>
      <c r="B72" s="352"/>
      <c r="C72" s="199"/>
      <c r="D72" s="199"/>
      <c r="E72" s="199"/>
      <c r="F72" s="199"/>
      <c r="G72" s="199"/>
      <c r="H72" s="199"/>
      <c r="I72" s="200"/>
      <c r="J72" s="126"/>
      <c r="K72" s="206"/>
      <c r="L72" s="174" t="s">
        <v>1432</v>
      </c>
      <c r="M72" s="174">
        <v>8</v>
      </c>
      <c r="N72" s="174" t="s">
        <v>1202</v>
      </c>
      <c r="O72" s="174">
        <v>1</v>
      </c>
      <c r="P72" s="174" t="s">
        <v>21</v>
      </c>
      <c r="Q72" s="174">
        <v>20</v>
      </c>
      <c r="R72" s="175">
        <f>M72*O72*Q72</f>
        <v>160</v>
      </c>
      <c r="S72" s="168"/>
      <c r="T72" s="25">
        <f t="shared" si="25"/>
        <v>160</v>
      </c>
    </row>
    <row r="73" spans="1:20" ht="14">
      <c r="A73" s="351"/>
      <c r="B73" s="352"/>
      <c r="C73" s="199"/>
      <c r="D73" s="199"/>
      <c r="E73" s="199"/>
      <c r="F73" s="199"/>
      <c r="G73" s="199"/>
      <c r="H73" s="199"/>
      <c r="I73" s="200"/>
      <c r="J73" s="126"/>
      <c r="K73" s="206"/>
      <c r="L73" s="145" t="s">
        <v>1786</v>
      </c>
      <c r="M73" s="207">
        <v>1</v>
      </c>
      <c r="N73" s="174" t="s">
        <v>134</v>
      </c>
      <c r="O73" s="207">
        <v>1.5</v>
      </c>
      <c r="P73" s="174" t="s">
        <v>319</v>
      </c>
      <c r="Q73" s="207">
        <v>2500</v>
      </c>
      <c r="R73" s="175">
        <f>M73*O73*Q73</f>
        <v>3750</v>
      </c>
      <c r="S73" s="129" t="s">
        <v>1787</v>
      </c>
      <c r="T73" s="25">
        <f t="shared" si="25"/>
        <v>3750</v>
      </c>
    </row>
    <row r="74" spans="1:20" ht="14">
      <c r="A74" s="351"/>
      <c r="B74" s="352"/>
      <c r="C74" s="199"/>
      <c r="D74" s="199"/>
      <c r="E74" s="199"/>
      <c r="F74" s="199"/>
      <c r="G74" s="199"/>
      <c r="H74" s="199"/>
      <c r="I74" s="200"/>
      <c r="J74" s="126"/>
      <c r="K74" s="206"/>
      <c r="L74" s="145" t="s">
        <v>1192</v>
      </c>
      <c r="M74" s="207">
        <v>1</v>
      </c>
      <c r="N74" s="174" t="s">
        <v>134</v>
      </c>
      <c r="O74" s="207">
        <v>1.5</v>
      </c>
      <c r="P74" s="174" t="s">
        <v>21</v>
      </c>
      <c r="Q74" s="207">
        <v>200</v>
      </c>
      <c r="R74" s="175">
        <f t="shared" ref="R74" si="31">M74*O74*Q74</f>
        <v>300</v>
      </c>
      <c r="S74" s="129" t="s">
        <v>1787</v>
      </c>
      <c r="T74" s="25">
        <f t="shared" ref="T74:T75" si="32">R74-I74</f>
        <v>300</v>
      </c>
    </row>
    <row r="75" spans="1:20" ht="14">
      <c r="A75" s="204"/>
      <c r="B75" s="353" t="s">
        <v>1197</v>
      </c>
      <c r="C75" s="199"/>
      <c r="D75" s="199"/>
      <c r="E75" s="199"/>
      <c r="F75" s="199"/>
      <c r="G75" s="199"/>
      <c r="H75" s="199"/>
      <c r="I75" s="200"/>
      <c r="J75" s="126"/>
      <c r="K75" s="206"/>
      <c r="L75" s="145" t="s">
        <v>1191</v>
      </c>
      <c r="M75" s="207">
        <v>1</v>
      </c>
      <c r="N75" s="174" t="s">
        <v>134</v>
      </c>
      <c r="O75" s="207">
        <v>2</v>
      </c>
      <c r="P75" s="174" t="s">
        <v>319</v>
      </c>
      <c r="Q75" s="207">
        <v>600</v>
      </c>
      <c r="R75" s="175">
        <f t="shared" si="1"/>
        <v>1200</v>
      </c>
      <c r="S75" s="129" t="s">
        <v>1787</v>
      </c>
      <c r="T75" s="25">
        <f t="shared" si="32"/>
        <v>1200</v>
      </c>
    </row>
    <row r="76" spans="1:20" ht="14">
      <c r="A76" s="204"/>
      <c r="B76" s="354"/>
      <c r="C76" s="208"/>
      <c r="D76" s="208"/>
      <c r="E76" s="208"/>
      <c r="F76" s="208"/>
      <c r="G76" s="208"/>
      <c r="H76" s="208"/>
      <c r="I76" s="209"/>
      <c r="J76" s="210"/>
      <c r="K76" s="206"/>
      <c r="L76" s="145" t="s">
        <v>1192</v>
      </c>
      <c r="M76" s="207">
        <v>1</v>
      </c>
      <c r="N76" s="174" t="s">
        <v>134</v>
      </c>
      <c r="O76" s="207">
        <v>2</v>
      </c>
      <c r="P76" s="174" t="s">
        <v>319</v>
      </c>
      <c r="Q76" s="207">
        <v>200</v>
      </c>
      <c r="R76" s="175">
        <f t="shared" si="1"/>
        <v>400</v>
      </c>
      <c r="S76" s="129" t="s">
        <v>1787</v>
      </c>
      <c r="T76" s="25">
        <f t="shared" si="2"/>
        <v>400</v>
      </c>
    </row>
    <row r="77" spans="1:20" ht="14">
      <c r="A77" s="204"/>
      <c r="B77" s="354"/>
      <c r="C77" s="170"/>
      <c r="D77" s="170"/>
      <c r="E77" s="170"/>
      <c r="F77" s="170"/>
      <c r="G77" s="170"/>
      <c r="H77" s="170"/>
      <c r="I77" s="188"/>
      <c r="J77" s="126"/>
      <c r="K77" s="206"/>
      <c r="L77" s="145" t="s">
        <v>1193</v>
      </c>
      <c r="M77" s="207">
        <v>2</v>
      </c>
      <c r="N77" s="174" t="s">
        <v>146</v>
      </c>
      <c r="O77" s="207">
        <v>2</v>
      </c>
      <c r="P77" s="174" t="s">
        <v>319</v>
      </c>
      <c r="Q77" s="207">
        <v>700</v>
      </c>
      <c r="R77" s="175">
        <f t="shared" si="1"/>
        <v>2800</v>
      </c>
      <c r="S77" s="129" t="s">
        <v>1787</v>
      </c>
      <c r="T77" s="25">
        <f t="shared" si="2"/>
        <v>2800</v>
      </c>
    </row>
    <row r="78" spans="1:20" ht="14">
      <c r="A78" s="204"/>
      <c r="B78" s="354"/>
      <c r="C78" s="170"/>
      <c r="D78" s="170"/>
      <c r="E78" s="170"/>
      <c r="F78" s="170"/>
      <c r="G78" s="170"/>
      <c r="H78" s="170"/>
      <c r="I78" s="188"/>
      <c r="J78" s="126"/>
      <c r="K78" s="206"/>
      <c r="L78" s="145" t="s">
        <v>1187</v>
      </c>
      <c r="M78" s="207">
        <v>1</v>
      </c>
      <c r="N78" s="174" t="s">
        <v>146</v>
      </c>
      <c r="O78" s="207">
        <v>2</v>
      </c>
      <c r="P78" s="174" t="s">
        <v>319</v>
      </c>
      <c r="Q78" s="207">
        <v>600</v>
      </c>
      <c r="R78" s="175">
        <f t="shared" si="1"/>
        <v>1200</v>
      </c>
      <c r="S78" s="129" t="s">
        <v>1787</v>
      </c>
      <c r="T78" s="25">
        <f t="shared" si="2"/>
        <v>1200</v>
      </c>
    </row>
    <row r="79" spans="1:20" ht="14">
      <c r="A79" s="204"/>
      <c r="B79" s="354"/>
      <c r="C79" s="170"/>
      <c r="D79" s="170"/>
      <c r="E79" s="170"/>
      <c r="F79" s="170"/>
      <c r="G79" s="170"/>
      <c r="H79" s="170"/>
      <c r="I79" s="188"/>
      <c r="J79" s="126"/>
      <c r="K79" s="206"/>
      <c r="L79" s="145" t="s">
        <v>1194</v>
      </c>
      <c r="M79" s="207">
        <v>1</v>
      </c>
      <c r="N79" s="174" t="s">
        <v>1189</v>
      </c>
      <c r="O79" s="207">
        <v>2</v>
      </c>
      <c r="P79" s="174" t="s">
        <v>319</v>
      </c>
      <c r="Q79" s="207">
        <v>1200</v>
      </c>
      <c r="R79" s="175">
        <f t="shared" si="1"/>
        <v>2400</v>
      </c>
      <c r="S79" s="129" t="s">
        <v>1787</v>
      </c>
      <c r="T79" s="25">
        <f t="shared" si="2"/>
        <v>2400</v>
      </c>
    </row>
    <row r="80" spans="1:20" ht="14">
      <c r="A80" s="204"/>
      <c r="B80" s="354"/>
      <c r="C80" s="170"/>
      <c r="D80" s="170"/>
      <c r="E80" s="170"/>
      <c r="F80" s="170"/>
      <c r="G80" s="170"/>
      <c r="H80" s="170"/>
      <c r="I80" s="188"/>
      <c r="J80" s="126"/>
      <c r="K80" s="206"/>
      <c r="L80" s="145" t="s">
        <v>1195</v>
      </c>
      <c r="M80" s="207">
        <v>2</v>
      </c>
      <c r="N80" s="174" t="s">
        <v>1189</v>
      </c>
      <c r="O80" s="207">
        <v>2</v>
      </c>
      <c r="P80" s="174" t="s">
        <v>319</v>
      </c>
      <c r="Q80" s="207">
        <v>100</v>
      </c>
      <c r="R80" s="175">
        <f t="shared" si="1"/>
        <v>400</v>
      </c>
      <c r="S80" s="129" t="s">
        <v>1787</v>
      </c>
      <c r="T80" s="25">
        <f t="shared" si="2"/>
        <v>400</v>
      </c>
    </row>
    <row r="81" spans="1:20" ht="14">
      <c r="A81" s="204"/>
      <c r="B81" s="354"/>
      <c r="C81" s="170"/>
      <c r="D81" s="170"/>
      <c r="E81" s="170"/>
      <c r="F81" s="170"/>
      <c r="G81" s="170"/>
      <c r="H81" s="170"/>
      <c r="I81" s="188"/>
      <c r="J81" s="126"/>
      <c r="K81" s="206"/>
      <c r="L81" s="145" t="s">
        <v>1196</v>
      </c>
      <c r="M81" s="207">
        <v>1</v>
      </c>
      <c r="N81" s="174" t="s">
        <v>1189</v>
      </c>
      <c r="O81" s="207">
        <v>2</v>
      </c>
      <c r="P81" s="174" t="s">
        <v>319</v>
      </c>
      <c r="Q81" s="207">
        <v>300</v>
      </c>
      <c r="R81" s="175">
        <f t="shared" si="1"/>
        <v>600</v>
      </c>
      <c r="S81" s="129" t="s">
        <v>1787</v>
      </c>
      <c r="T81" s="25">
        <f t="shared" si="2"/>
        <v>600</v>
      </c>
    </row>
    <row r="82" spans="1:20" ht="14">
      <c r="A82" s="204"/>
      <c r="B82" s="354"/>
      <c r="C82" s="170"/>
      <c r="D82" s="170"/>
      <c r="E82" s="170"/>
      <c r="F82" s="170"/>
      <c r="G82" s="170"/>
      <c r="H82" s="170"/>
      <c r="I82" s="188"/>
      <c r="J82" s="126"/>
      <c r="K82" s="206"/>
      <c r="L82" s="145" t="s">
        <v>1192</v>
      </c>
      <c r="M82" s="207">
        <v>1</v>
      </c>
      <c r="N82" s="174" t="s">
        <v>1189</v>
      </c>
      <c r="O82" s="207">
        <v>2</v>
      </c>
      <c r="P82" s="174" t="s">
        <v>319</v>
      </c>
      <c r="Q82" s="207">
        <v>200</v>
      </c>
      <c r="R82" s="175">
        <f t="shared" si="1"/>
        <v>400</v>
      </c>
      <c r="S82" s="129" t="s">
        <v>1787</v>
      </c>
      <c r="T82" s="25">
        <f t="shared" si="2"/>
        <v>400</v>
      </c>
    </row>
    <row r="83" spans="1:20" ht="14">
      <c r="A83" s="204"/>
      <c r="B83" s="354"/>
      <c r="C83" s="170"/>
      <c r="D83" s="170"/>
      <c r="E83" s="170"/>
      <c r="F83" s="170"/>
      <c r="G83" s="170"/>
      <c r="H83" s="170"/>
      <c r="I83" s="188"/>
      <c r="J83" s="126"/>
      <c r="K83" s="206"/>
      <c r="L83" s="153" t="s">
        <v>104</v>
      </c>
      <c r="M83" s="153">
        <v>1</v>
      </c>
      <c r="N83" s="153" t="s">
        <v>318</v>
      </c>
      <c r="O83" s="153">
        <v>3</v>
      </c>
      <c r="P83" s="153" t="s">
        <v>319</v>
      </c>
      <c r="Q83" s="153">
        <v>500</v>
      </c>
      <c r="R83" s="211">
        <f t="shared" si="1"/>
        <v>1500</v>
      </c>
      <c r="S83" s="126"/>
      <c r="T83" s="25">
        <f t="shared" si="2"/>
        <v>1500</v>
      </c>
    </row>
    <row r="84" spans="1:20" s="118" customFormat="1" ht="14">
      <c r="A84" s="345" t="s">
        <v>70</v>
      </c>
      <c r="B84" s="156" t="s">
        <v>71</v>
      </c>
      <c r="C84" s="156" t="s">
        <v>72</v>
      </c>
      <c r="D84" s="156">
        <v>1</v>
      </c>
      <c r="E84" s="156" t="s">
        <v>26</v>
      </c>
      <c r="F84" s="156">
        <v>1</v>
      </c>
      <c r="G84" s="156" t="s">
        <v>43</v>
      </c>
      <c r="H84" s="156">
        <v>25000</v>
      </c>
      <c r="I84" s="167">
        <f t="shared" si="0"/>
        <v>25000</v>
      </c>
      <c r="J84" s="168" t="s">
        <v>364</v>
      </c>
      <c r="K84" s="212"/>
      <c r="L84" s="156" t="s">
        <v>1834</v>
      </c>
      <c r="M84" s="156">
        <v>1</v>
      </c>
      <c r="N84" s="156" t="s">
        <v>26</v>
      </c>
      <c r="O84" s="156">
        <v>1</v>
      </c>
      <c r="P84" s="156" t="s">
        <v>43</v>
      </c>
      <c r="Q84" s="156">
        <v>4500</v>
      </c>
      <c r="R84" s="157">
        <f t="shared" si="1"/>
        <v>4500</v>
      </c>
      <c r="S84" s="168"/>
      <c r="T84" s="65">
        <f t="shared" si="2"/>
        <v>-20500</v>
      </c>
    </row>
    <row r="85" spans="1:20" s="118" customFormat="1" ht="42">
      <c r="A85" s="346"/>
      <c r="B85" s="342" t="s">
        <v>73</v>
      </c>
      <c r="C85" s="156" t="s">
        <v>74</v>
      </c>
      <c r="D85" s="156">
        <v>600</v>
      </c>
      <c r="E85" s="156" t="s">
        <v>75</v>
      </c>
      <c r="F85" s="156">
        <v>2.5</v>
      </c>
      <c r="G85" s="156" t="s">
        <v>43</v>
      </c>
      <c r="H85" s="156">
        <v>32</v>
      </c>
      <c r="I85" s="167">
        <f t="shared" si="0"/>
        <v>48000</v>
      </c>
      <c r="J85" s="119" t="s">
        <v>343</v>
      </c>
      <c r="K85" s="212"/>
      <c r="L85" s="156" t="s">
        <v>74</v>
      </c>
      <c r="M85" s="156">
        <v>600</v>
      </c>
      <c r="N85" s="156" t="s">
        <v>75</v>
      </c>
      <c r="O85" s="156">
        <v>0</v>
      </c>
      <c r="P85" s="156" t="s">
        <v>43</v>
      </c>
      <c r="Q85" s="156">
        <v>0</v>
      </c>
      <c r="R85" s="211">
        <f t="shared" ref="R85" si="33">M85*O85*Q85</f>
        <v>0</v>
      </c>
      <c r="S85" s="126"/>
      <c r="T85" s="25">
        <f t="shared" si="2"/>
        <v>-48000</v>
      </c>
    </row>
    <row r="86" spans="1:20" s="118" customFormat="1" ht="14">
      <c r="A86" s="346"/>
      <c r="B86" s="343"/>
      <c r="C86" s="160"/>
      <c r="D86" s="160"/>
      <c r="E86" s="160"/>
      <c r="F86" s="160"/>
      <c r="G86" s="160"/>
      <c r="H86" s="160"/>
      <c r="I86" s="167"/>
      <c r="J86" s="120"/>
      <c r="K86" s="213"/>
      <c r="L86" s="160" t="s">
        <v>1485</v>
      </c>
      <c r="M86" s="156">
        <v>1</v>
      </c>
      <c r="N86" s="156" t="s">
        <v>381</v>
      </c>
      <c r="O86" s="156">
        <v>3</v>
      </c>
      <c r="P86" s="156" t="s">
        <v>1202</v>
      </c>
      <c r="Q86" s="156">
        <v>880</v>
      </c>
      <c r="R86" s="211">
        <f t="shared" ref="R86:R107" si="34">M86*O86*Q86</f>
        <v>2640</v>
      </c>
      <c r="S86" s="126"/>
      <c r="T86" s="25">
        <f t="shared" ref="T86" si="35">R86-I86</f>
        <v>2640</v>
      </c>
    </row>
    <row r="87" spans="1:20" ht="14">
      <c r="A87" s="346"/>
      <c r="B87" s="342"/>
      <c r="C87" s="164" t="s">
        <v>76</v>
      </c>
      <c r="D87" s="164">
        <v>1</v>
      </c>
      <c r="E87" s="164" t="s">
        <v>26</v>
      </c>
      <c r="F87" s="164">
        <v>1</v>
      </c>
      <c r="G87" s="164" t="s">
        <v>21</v>
      </c>
      <c r="H87" s="164">
        <v>8500</v>
      </c>
      <c r="I87" s="188">
        <f t="shared" si="0"/>
        <v>8500</v>
      </c>
      <c r="J87" s="334"/>
      <c r="K87" s="339"/>
      <c r="L87" s="156" t="s">
        <v>76</v>
      </c>
      <c r="M87" s="156">
        <v>1</v>
      </c>
      <c r="N87" s="156" t="s">
        <v>26</v>
      </c>
      <c r="O87" s="156">
        <v>1</v>
      </c>
      <c r="P87" s="156" t="s">
        <v>21</v>
      </c>
      <c r="Q87" s="156">
        <v>8500</v>
      </c>
      <c r="R87" s="157">
        <f t="shared" si="34"/>
        <v>8500</v>
      </c>
      <c r="S87" s="334"/>
      <c r="T87" s="25">
        <f t="shared" si="2"/>
        <v>0</v>
      </c>
    </row>
    <row r="88" spans="1:20" ht="14">
      <c r="A88" s="346"/>
      <c r="B88" s="342"/>
      <c r="C88" s="164" t="s">
        <v>77</v>
      </c>
      <c r="D88" s="164">
        <v>1</v>
      </c>
      <c r="E88" s="164" t="s">
        <v>26</v>
      </c>
      <c r="F88" s="164">
        <v>1</v>
      </c>
      <c r="G88" s="164" t="s">
        <v>21</v>
      </c>
      <c r="H88" s="164">
        <v>6800</v>
      </c>
      <c r="I88" s="188">
        <f t="shared" si="0"/>
        <v>6800</v>
      </c>
      <c r="J88" s="335"/>
      <c r="K88" s="339"/>
      <c r="L88" s="156" t="s">
        <v>1760</v>
      </c>
      <c r="M88" s="156">
        <v>1</v>
      </c>
      <c r="N88" s="156" t="s">
        <v>26</v>
      </c>
      <c r="O88" s="156">
        <v>1</v>
      </c>
      <c r="P88" s="156" t="s">
        <v>21</v>
      </c>
      <c r="Q88" s="156">
        <v>3000</v>
      </c>
      <c r="R88" s="157">
        <f t="shared" si="34"/>
        <v>3000</v>
      </c>
      <c r="S88" s="335"/>
      <c r="T88" s="25">
        <f t="shared" si="2"/>
        <v>-3800</v>
      </c>
    </row>
    <row r="89" spans="1:20" ht="14">
      <c r="A89" s="346"/>
      <c r="B89" s="342"/>
      <c r="C89" s="164" t="s">
        <v>78</v>
      </c>
      <c r="D89" s="164">
        <v>1</v>
      </c>
      <c r="E89" s="164" t="s">
        <v>26</v>
      </c>
      <c r="F89" s="164">
        <v>1</v>
      </c>
      <c r="G89" s="164" t="s">
        <v>21</v>
      </c>
      <c r="H89" s="164">
        <v>1210</v>
      </c>
      <c r="I89" s="188">
        <f t="shared" si="0"/>
        <v>1210</v>
      </c>
      <c r="J89" s="335"/>
      <c r="K89" s="339"/>
      <c r="L89" s="156" t="s">
        <v>1759</v>
      </c>
      <c r="M89" s="156">
        <v>1</v>
      </c>
      <c r="N89" s="156" t="s">
        <v>26</v>
      </c>
      <c r="O89" s="156">
        <v>1</v>
      </c>
      <c r="P89" s="156" t="s">
        <v>21</v>
      </c>
      <c r="Q89" s="156">
        <v>3500</v>
      </c>
      <c r="R89" s="157">
        <f t="shared" si="34"/>
        <v>3500</v>
      </c>
      <c r="S89" s="335"/>
      <c r="T89" s="25">
        <f t="shared" si="2"/>
        <v>2290</v>
      </c>
    </row>
    <row r="90" spans="1:20" ht="14">
      <c r="A90" s="346"/>
      <c r="B90" s="342"/>
      <c r="C90" s="164" t="s">
        <v>79</v>
      </c>
      <c r="D90" s="164">
        <v>1</v>
      </c>
      <c r="E90" s="164" t="s">
        <v>26</v>
      </c>
      <c r="F90" s="164">
        <v>1</v>
      </c>
      <c r="G90" s="164" t="s">
        <v>21</v>
      </c>
      <c r="H90" s="164">
        <v>3000</v>
      </c>
      <c r="I90" s="188">
        <f t="shared" si="0"/>
        <v>3000</v>
      </c>
      <c r="J90" s="335"/>
      <c r="K90" s="339"/>
      <c r="L90" s="156" t="s">
        <v>79</v>
      </c>
      <c r="M90" s="156">
        <v>1</v>
      </c>
      <c r="N90" s="156" t="s">
        <v>26</v>
      </c>
      <c r="O90" s="156">
        <v>0</v>
      </c>
      <c r="P90" s="156" t="s">
        <v>21</v>
      </c>
      <c r="Q90" s="156">
        <v>3000</v>
      </c>
      <c r="R90" s="157">
        <f t="shared" si="34"/>
        <v>0</v>
      </c>
      <c r="S90" s="335"/>
      <c r="T90" s="25">
        <f t="shared" si="2"/>
        <v>-3000</v>
      </c>
    </row>
    <row r="91" spans="1:20" ht="14">
      <c r="A91" s="346"/>
      <c r="B91" s="342"/>
      <c r="C91" s="164" t="s">
        <v>80</v>
      </c>
      <c r="D91" s="164">
        <v>1</v>
      </c>
      <c r="E91" s="164" t="s">
        <v>26</v>
      </c>
      <c r="F91" s="164">
        <v>1</v>
      </c>
      <c r="G91" s="164" t="s">
        <v>21</v>
      </c>
      <c r="H91" s="164">
        <v>3000</v>
      </c>
      <c r="I91" s="188">
        <f t="shared" si="0"/>
        <v>3000</v>
      </c>
      <c r="J91" s="335"/>
      <c r="K91" s="339"/>
      <c r="L91" s="156" t="s">
        <v>80</v>
      </c>
      <c r="M91" s="156">
        <v>1</v>
      </c>
      <c r="N91" s="156" t="s">
        <v>26</v>
      </c>
      <c r="O91" s="156">
        <v>0</v>
      </c>
      <c r="P91" s="156" t="s">
        <v>21</v>
      </c>
      <c r="Q91" s="156">
        <v>3000</v>
      </c>
      <c r="R91" s="157">
        <f t="shared" si="34"/>
        <v>0</v>
      </c>
      <c r="S91" s="335"/>
      <c r="T91" s="25">
        <f t="shared" si="2"/>
        <v>-3000</v>
      </c>
    </row>
    <row r="92" spans="1:20" ht="14">
      <c r="A92" s="346"/>
      <c r="B92" s="342"/>
      <c r="C92" s="164" t="s">
        <v>81</v>
      </c>
      <c r="D92" s="164">
        <v>1</v>
      </c>
      <c r="E92" s="164" t="s">
        <v>26</v>
      </c>
      <c r="F92" s="164">
        <v>1</v>
      </c>
      <c r="G92" s="164" t="s">
        <v>21</v>
      </c>
      <c r="H92" s="164">
        <v>5400</v>
      </c>
      <c r="I92" s="188">
        <f t="shared" si="0"/>
        <v>5400</v>
      </c>
      <c r="J92" s="335"/>
      <c r="K92" s="339"/>
      <c r="L92" s="156" t="s">
        <v>81</v>
      </c>
      <c r="M92" s="156">
        <v>1</v>
      </c>
      <c r="N92" s="156" t="s">
        <v>26</v>
      </c>
      <c r="O92" s="156">
        <v>0</v>
      </c>
      <c r="P92" s="156" t="s">
        <v>21</v>
      </c>
      <c r="Q92" s="156">
        <v>5400</v>
      </c>
      <c r="R92" s="157">
        <f t="shared" si="34"/>
        <v>0</v>
      </c>
      <c r="S92" s="335"/>
      <c r="T92" s="25">
        <f t="shared" si="2"/>
        <v>-5400</v>
      </c>
    </row>
    <row r="93" spans="1:20" ht="14">
      <c r="A93" s="346"/>
      <c r="B93" s="342"/>
      <c r="C93" s="164" t="s">
        <v>82</v>
      </c>
      <c r="D93" s="164">
        <v>1</v>
      </c>
      <c r="E93" s="164" t="s">
        <v>26</v>
      </c>
      <c r="F93" s="164">
        <v>1</v>
      </c>
      <c r="G93" s="164" t="s">
        <v>21</v>
      </c>
      <c r="H93" s="164">
        <v>650</v>
      </c>
      <c r="I93" s="188">
        <f t="shared" si="0"/>
        <v>650</v>
      </c>
      <c r="J93" s="335"/>
      <c r="K93" s="339"/>
      <c r="L93" s="156" t="s">
        <v>82</v>
      </c>
      <c r="M93" s="156">
        <v>1</v>
      </c>
      <c r="N93" s="156" t="s">
        <v>26</v>
      </c>
      <c r="O93" s="156">
        <v>0</v>
      </c>
      <c r="P93" s="156" t="s">
        <v>21</v>
      </c>
      <c r="Q93" s="156">
        <v>650</v>
      </c>
      <c r="R93" s="157">
        <f t="shared" si="34"/>
        <v>0</v>
      </c>
      <c r="S93" s="335"/>
      <c r="T93" s="25">
        <f t="shared" si="2"/>
        <v>-650</v>
      </c>
    </row>
    <row r="94" spans="1:20" ht="14">
      <c r="A94" s="346"/>
      <c r="B94" s="342"/>
      <c r="C94" s="164" t="s">
        <v>83</v>
      </c>
      <c r="D94" s="164">
        <v>1</v>
      </c>
      <c r="E94" s="164" t="s">
        <v>26</v>
      </c>
      <c r="F94" s="164">
        <v>1</v>
      </c>
      <c r="G94" s="164" t="s">
        <v>21</v>
      </c>
      <c r="H94" s="164">
        <v>800</v>
      </c>
      <c r="I94" s="188">
        <f t="shared" si="0"/>
        <v>800</v>
      </c>
      <c r="J94" s="335"/>
      <c r="K94" s="339"/>
      <c r="L94" s="156" t="s">
        <v>83</v>
      </c>
      <c r="M94" s="156">
        <v>1</v>
      </c>
      <c r="N94" s="156" t="s">
        <v>26</v>
      </c>
      <c r="O94" s="156">
        <v>0</v>
      </c>
      <c r="P94" s="156" t="s">
        <v>21</v>
      </c>
      <c r="Q94" s="156">
        <v>800</v>
      </c>
      <c r="R94" s="157">
        <f t="shared" si="34"/>
        <v>0</v>
      </c>
      <c r="S94" s="335"/>
      <c r="T94" s="25">
        <f t="shared" si="2"/>
        <v>-800</v>
      </c>
    </row>
    <row r="95" spans="1:20" ht="14">
      <c r="A95" s="346"/>
      <c r="B95" s="342"/>
      <c r="C95" s="164" t="s">
        <v>84</v>
      </c>
      <c r="D95" s="164">
        <v>1</v>
      </c>
      <c r="E95" s="164" t="s">
        <v>26</v>
      </c>
      <c r="F95" s="164">
        <v>1</v>
      </c>
      <c r="G95" s="164" t="s">
        <v>21</v>
      </c>
      <c r="H95" s="164">
        <v>4000</v>
      </c>
      <c r="I95" s="188">
        <f t="shared" si="0"/>
        <v>4000</v>
      </c>
      <c r="J95" s="335"/>
      <c r="K95" s="339"/>
      <c r="L95" s="156" t="s">
        <v>84</v>
      </c>
      <c r="M95" s="156">
        <v>1</v>
      </c>
      <c r="N95" s="156" t="s">
        <v>26</v>
      </c>
      <c r="O95" s="156">
        <v>0</v>
      </c>
      <c r="P95" s="156" t="s">
        <v>21</v>
      </c>
      <c r="Q95" s="156">
        <v>4000</v>
      </c>
      <c r="R95" s="157">
        <f t="shared" si="34"/>
        <v>0</v>
      </c>
      <c r="S95" s="335"/>
      <c r="T95" s="25">
        <f t="shared" si="2"/>
        <v>-4000</v>
      </c>
    </row>
    <row r="96" spans="1:20" ht="14">
      <c r="A96" s="346"/>
      <c r="B96" s="342"/>
      <c r="C96" s="164" t="s">
        <v>85</v>
      </c>
      <c r="D96" s="164">
        <v>1</v>
      </c>
      <c r="E96" s="164" t="s">
        <v>26</v>
      </c>
      <c r="F96" s="164">
        <v>1</v>
      </c>
      <c r="G96" s="164" t="s">
        <v>21</v>
      </c>
      <c r="H96" s="164">
        <v>4700</v>
      </c>
      <c r="I96" s="188">
        <f t="shared" si="0"/>
        <v>4700</v>
      </c>
      <c r="J96" s="335"/>
      <c r="K96" s="339"/>
      <c r="L96" s="156" t="s">
        <v>85</v>
      </c>
      <c r="M96" s="156">
        <v>1</v>
      </c>
      <c r="N96" s="156" t="s">
        <v>26</v>
      </c>
      <c r="O96" s="156">
        <v>0</v>
      </c>
      <c r="P96" s="156" t="s">
        <v>21</v>
      </c>
      <c r="Q96" s="156">
        <v>4700</v>
      </c>
      <c r="R96" s="157">
        <f t="shared" si="34"/>
        <v>0</v>
      </c>
      <c r="S96" s="335"/>
      <c r="T96" s="25">
        <f t="shared" si="2"/>
        <v>-4700</v>
      </c>
    </row>
    <row r="97" spans="1:20" ht="14">
      <c r="A97" s="346"/>
      <c r="B97" s="342"/>
      <c r="C97" s="164" t="s">
        <v>86</v>
      </c>
      <c r="D97" s="164">
        <v>1</v>
      </c>
      <c r="E97" s="164" t="s">
        <v>26</v>
      </c>
      <c r="F97" s="164">
        <v>1</v>
      </c>
      <c r="G97" s="164" t="s">
        <v>21</v>
      </c>
      <c r="H97" s="164">
        <v>800</v>
      </c>
      <c r="I97" s="188">
        <f t="shared" si="0"/>
        <v>800</v>
      </c>
      <c r="J97" s="335"/>
      <c r="K97" s="339"/>
      <c r="L97" s="156" t="s">
        <v>86</v>
      </c>
      <c r="M97" s="156">
        <v>1</v>
      </c>
      <c r="N97" s="156" t="s">
        <v>26</v>
      </c>
      <c r="O97" s="156">
        <v>0</v>
      </c>
      <c r="P97" s="156" t="s">
        <v>21</v>
      </c>
      <c r="Q97" s="156">
        <v>800</v>
      </c>
      <c r="R97" s="157">
        <f t="shared" si="34"/>
        <v>0</v>
      </c>
      <c r="S97" s="335"/>
      <c r="T97" s="25">
        <f t="shared" si="2"/>
        <v>-800</v>
      </c>
    </row>
    <row r="98" spans="1:20" ht="14">
      <c r="A98" s="346"/>
      <c r="B98" s="342"/>
      <c r="C98" s="164" t="s">
        <v>87</v>
      </c>
      <c r="D98" s="164">
        <v>1</v>
      </c>
      <c r="E98" s="164" t="s">
        <v>26</v>
      </c>
      <c r="F98" s="164">
        <v>1</v>
      </c>
      <c r="G98" s="164" t="s">
        <v>21</v>
      </c>
      <c r="H98" s="164">
        <v>1000</v>
      </c>
      <c r="I98" s="188">
        <f t="shared" si="0"/>
        <v>1000</v>
      </c>
      <c r="J98" s="335"/>
      <c r="K98" s="339"/>
      <c r="L98" s="156" t="s">
        <v>87</v>
      </c>
      <c r="M98" s="156">
        <v>1</v>
      </c>
      <c r="N98" s="156" t="s">
        <v>26</v>
      </c>
      <c r="O98" s="156">
        <v>0</v>
      </c>
      <c r="P98" s="156" t="s">
        <v>21</v>
      </c>
      <c r="Q98" s="156">
        <v>1000</v>
      </c>
      <c r="R98" s="157">
        <f t="shared" si="34"/>
        <v>0</v>
      </c>
      <c r="S98" s="335"/>
      <c r="T98" s="25">
        <f t="shared" si="2"/>
        <v>-1000</v>
      </c>
    </row>
    <row r="99" spans="1:20" ht="14">
      <c r="A99" s="346"/>
      <c r="B99" s="342"/>
      <c r="C99" s="164" t="s">
        <v>88</v>
      </c>
      <c r="D99" s="164">
        <v>2</v>
      </c>
      <c r="E99" s="164" t="s">
        <v>26</v>
      </c>
      <c r="F99" s="164">
        <v>1</v>
      </c>
      <c r="G99" s="164" t="s">
        <v>21</v>
      </c>
      <c r="H99" s="164">
        <v>2800</v>
      </c>
      <c r="I99" s="188">
        <f t="shared" si="0"/>
        <v>5600</v>
      </c>
      <c r="J99" s="335"/>
      <c r="K99" s="339"/>
      <c r="L99" s="156" t="s">
        <v>88</v>
      </c>
      <c r="M99" s="156">
        <v>2</v>
      </c>
      <c r="N99" s="156" t="s">
        <v>26</v>
      </c>
      <c r="O99" s="156">
        <v>0</v>
      </c>
      <c r="P99" s="156" t="s">
        <v>21</v>
      </c>
      <c r="Q99" s="156">
        <v>2800</v>
      </c>
      <c r="R99" s="157">
        <f t="shared" si="34"/>
        <v>0</v>
      </c>
      <c r="S99" s="328"/>
      <c r="T99" s="25">
        <f t="shared" si="2"/>
        <v>-5600</v>
      </c>
    </row>
    <row r="100" spans="1:20" ht="14">
      <c r="A100" s="346"/>
      <c r="B100" s="342"/>
      <c r="C100" s="164" t="s">
        <v>89</v>
      </c>
      <c r="D100" s="164">
        <v>1</v>
      </c>
      <c r="E100" s="164" t="s">
        <v>26</v>
      </c>
      <c r="F100" s="164">
        <v>1</v>
      </c>
      <c r="G100" s="164" t="s">
        <v>21</v>
      </c>
      <c r="H100" s="164">
        <v>8600</v>
      </c>
      <c r="I100" s="188">
        <f t="shared" si="0"/>
        <v>8600</v>
      </c>
      <c r="J100" s="335"/>
      <c r="K100" s="339"/>
      <c r="L100" s="156" t="s">
        <v>89</v>
      </c>
      <c r="M100" s="156">
        <v>1</v>
      </c>
      <c r="N100" s="156" t="s">
        <v>26</v>
      </c>
      <c r="O100" s="156">
        <v>0</v>
      </c>
      <c r="P100" s="156" t="s">
        <v>21</v>
      </c>
      <c r="Q100" s="156">
        <v>8600</v>
      </c>
      <c r="R100" s="157">
        <f t="shared" si="34"/>
        <v>0</v>
      </c>
      <c r="S100" s="328"/>
      <c r="T100" s="25">
        <f t="shared" si="2"/>
        <v>-8600</v>
      </c>
    </row>
    <row r="101" spans="1:20" ht="14">
      <c r="A101" s="346"/>
      <c r="B101" s="342"/>
      <c r="C101" s="164" t="s">
        <v>90</v>
      </c>
      <c r="D101" s="164">
        <v>1</v>
      </c>
      <c r="E101" s="164" t="s">
        <v>26</v>
      </c>
      <c r="F101" s="164">
        <v>1</v>
      </c>
      <c r="G101" s="164" t="s">
        <v>21</v>
      </c>
      <c r="H101" s="164">
        <v>8500</v>
      </c>
      <c r="I101" s="188">
        <f t="shared" si="0"/>
        <v>8500</v>
      </c>
      <c r="J101" s="215" t="s">
        <v>344</v>
      </c>
      <c r="K101" s="198"/>
      <c r="L101" s="156" t="s">
        <v>1745</v>
      </c>
      <c r="M101" s="156">
        <v>6</v>
      </c>
      <c r="N101" s="156" t="s">
        <v>1202</v>
      </c>
      <c r="O101" s="156">
        <v>1</v>
      </c>
      <c r="P101" s="156" t="s">
        <v>21</v>
      </c>
      <c r="Q101" s="156">
        <v>350</v>
      </c>
      <c r="R101" s="157">
        <f t="shared" si="34"/>
        <v>2100</v>
      </c>
      <c r="S101" s="158"/>
      <c r="T101" s="25">
        <f t="shared" si="2"/>
        <v>-6400</v>
      </c>
    </row>
    <row r="102" spans="1:20" ht="14">
      <c r="A102" s="346"/>
      <c r="B102" s="342"/>
      <c r="C102" s="164" t="s">
        <v>91</v>
      </c>
      <c r="D102" s="164">
        <v>1</v>
      </c>
      <c r="E102" s="164" t="s">
        <v>26</v>
      </c>
      <c r="F102" s="164">
        <v>1</v>
      </c>
      <c r="G102" s="164" t="s">
        <v>21</v>
      </c>
      <c r="H102" s="164">
        <v>8500</v>
      </c>
      <c r="I102" s="188">
        <f t="shared" si="0"/>
        <v>8500</v>
      </c>
      <c r="J102" s="215"/>
      <c r="K102" s="339"/>
      <c r="L102" s="156" t="s">
        <v>91</v>
      </c>
      <c r="M102" s="156">
        <v>1</v>
      </c>
      <c r="N102" s="156" t="s">
        <v>26</v>
      </c>
      <c r="O102" s="156">
        <v>0</v>
      </c>
      <c r="P102" s="156" t="s">
        <v>21</v>
      </c>
      <c r="Q102" s="156">
        <v>8500</v>
      </c>
      <c r="R102" s="157">
        <f t="shared" si="34"/>
        <v>0</v>
      </c>
      <c r="S102" s="215"/>
      <c r="T102" s="25">
        <f t="shared" si="2"/>
        <v>-8500</v>
      </c>
    </row>
    <row r="103" spans="1:20" ht="14">
      <c r="A103" s="346"/>
      <c r="B103" s="342"/>
      <c r="C103" s="164" t="s">
        <v>92</v>
      </c>
      <c r="D103" s="164">
        <v>2</v>
      </c>
      <c r="E103" s="164" t="s">
        <v>26</v>
      </c>
      <c r="F103" s="164">
        <v>1</v>
      </c>
      <c r="G103" s="164" t="s">
        <v>21</v>
      </c>
      <c r="H103" s="164">
        <v>900</v>
      </c>
      <c r="I103" s="188">
        <f t="shared" si="0"/>
        <v>1800</v>
      </c>
      <c r="J103" s="215"/>
      <c r="K103" s="339"/>
      <c r="L103" s="156" t="s">
        <v>92</v>
      </c>
      <c r="M103" s="156">
        <v>2</v>
      </c>
      <c r="N103" s="156" t="s">
        <v>26</v>
      </c>
      <c r="O103" s="156">
        <v>0</v>
      </c>
      <c r="P103" s="156" t="s">
        <v>21</v>
      </c>
      <c r="Q103" s="156">
        <v>900</v>
      </c>
      <c r="R103" s="157">
        <f t="shared" si="34"/>
        <v>0</v>
      </c>
      <c r="S103" s="215"/>
      <c r="T103" s="25">
        <f t="shared" si="2"/>
        <v>-1800</v>
      </c>
    </row>
    <row r="104" spans="1:20" ht="14">
      <c r="A104" s="346"/>
      <c r="B104" s="342"/>
      <c r="C104" s="164" t="s">
        <v>93</v>
      </c>
      <c r="D104" s="164">
        <v>1</v>
      </c>
      <c r="E104" s="164" t="s">
        <v>26</v>
      </c>
      <c r="F104" s="164">
        <v>1</v>
      </c>
      <c r="G104" s="164" t="s">
        <v>21</v>
      </c>
      <c r="H104" s="164">
        <v>4500</v>
      </c>
      <c r="I104" s="188">
        <f t="shared" si="0"/>
        <v>4500</v>
      </c>
      <c r="J104" s="335"/>
      <c r="K104" s="339"/>
      <c r="L104" s="156" t="s">
        <v>1771</v>
      </c>
      <c r="M104" s="156">
        <f>3.5*2.4</f>
        <v>8.4</v>
      </c>
      <c r="N104" s="156" t="s">
        <v>1757</v>
      </c>
      <c r="O104" s="156">
        <v>2</v>
      </c>
      <c r="P104" s="156" t="s">
        <v>21</v>
      </c>
      <c r="Q104" s="156">
        <v>300</v>
      </c>
      <c r="R104" s="157">
        <f t="shared" si="34"/>
        <v>5040</v>
      </c>
      <c r="S104" s="216"/>
      <c r="T104" s="25">
        <f t="shared" si="2"/>
        <v>540</v>
      </c>
    </row>
    <row r="105" spans="1:20" ht="14">
      <c r="A105" s="346"/>
      <c r="B105" s="342"/>
      <c r="C105" s="164" t="s">
        <v>1756</v>
      </c>
      <c r="D105" s="164">
        <v>8</v>
      </c>
      <c r="E105" s="164" t="s">
        <v>65</v>
      </c>
      <c r="F105" s="164">
        <v>1</v>
      </c>
      <c r="G105" s="164" t="s">
        <v>21</v>
      </c>
      <c r="H105" s="164">
        <v>800</v>
      </c>
      <c r="I105" s="188">
        <f t="shared" si="0"/>
        <v>6400</v>
      </c>
      <c r="J105" s="335"/>
      <c r="K105" s="339"/>
      <c r="L105" s="156" t="s">
        <v>1758</v>
      </c>
      <c r="M105" s="156">
        <v>1</v>
      </c>
      <c r="N105" s="156" t="s">
        <v>381</v>
      </c>
      <c r="O105" s="156">
        <v>1</v>
      </c>
      <c r="P105" s="156" t="s">
        <v>21</v>
      </c>
      <c r="Q105" s="156">
        <v>2400</v>
      </c>
      <c r="R105" s="157">
        <f t="shared" si="34"/>
        <v>2400</v>
      </c>
      <c r="S105" s="216"/>
      <c r="T105" s="25">
        <f t="shared" si="2"/>
        <v>-4000</v>
      </c>
    </row>
    <row r="106" spans="1:20" ht="28">
      <c r="A106" s="346"/>
      <c r="B106" s="342"/>
      <c r="C106" s="164" t="s">
        <v>94</v>
      </c>
      <c r="D106" s="164">
        <v>21.6</v>
      </c>
      <c r="E106" s="164" t="s">
        <v>63</v>
      </c>
      <c r="F106" s="164">
        <v>1</v>
      </c>
      <c r="G106" s="164" t="s">
        <v>21</v>
      </c>
      <c r="H106" s="164">
        <v>300</v>
      </c>
      <c r="I106" s="188">
        <f t="shared" si="0"/>
        <v>6480</v>
      </c>
      <c r="J106" s="215"/>
      <c r="K106" s="198"/>
      <c r="L106" s="156" t="s">
        <v>1761</v>
      </c>
      <c r="M106" s="156">
        <v>18</v>
      </c>
      <c r="N106" s="156" t="s">
        <v>63</v>
      </c>
      <c r="O106" s="156">
        <v>1</v>
      </c>
      <c r="P106" s="156" t="s">
        <v>21</v>
      </c>
      <c r="Q106" s="156">
        <v>300</v>
      </c>
      <c r="R106" s="157">
        <f t="shared" si="34"/>
        <v>5400</v>
      </c>
      <c r="S106" s="158"/>
      <c r="T106" s="25">
        <f t="shared" si="2"/>
        <v>-1080</v>
      </c>
    </row>
    <row r="107" spans="1:20" ht="28">
      <c r="A107" s="346"/>
      <c r="B107" s="342"/>
      <c r="C107" s="164" t="s">
        <v>95</v>
      </c>
      <c r="D107" s="164">
        <v>24</v>
      </c>
      <c r="E107" s="164" t="s">
        <v>63</v>
      </c>
      <c r="F107" s="164">
        <v>1</v>
      </c>
      <c r="G107" s="164" t="s">
        <v>21</v>
      </c>
      <c r="H107" s="164">
        <v>300</v>
      </c>
      <c r="I107" s="188">
        <f t="shared" si="0"/>
        <v>7200</v>
      </c>
      <c r="J107" s="215"/>
      <c r="K107" s="198"/>
      <c r="L107" s="156" t="s">
        <v>1763</v>
      </c>
      <c r="M107" s="156">
        <f>8*2.4</f>
        <v>19.2</v>
      </c>
      <c r="N107" s="156" t="s">
        <v>63</v>
      </c>
      <c r="O107" s="156">
        <v>1</v>
      </c>
      <c r="P107" s="156" t="s">
        <v>21</v>
      </c>
      <c r="Q107" s="156">
        <v>300</v>
      </c>
      <c r="R107" s="157">
        <f t="shared" si="34"/>
        <v>5760</v>
      </c>
      <c r="S107" s="158"/>
      <c r="T107" s="25">
        <f t="shared" si="2"/>
        <v>-1440</v>
      </c>
    </row>
    <row r="108" spans="1:20" ht="28">
      <c r="A108" s="346"/>
      <c r="B108" s="342"/>
      <c r="C108" s="164" t="s">
        <v>96</v>
      </c>
      <c r="D108" s="164">
        <v>20.399999999999999</v>
      </c>
      <c r="E108" s="164" t="s">
        <v>63</v>
      </c>
      <c r="F108" s="164">
        <v>1</v>
      </c>
      <c r="G108" s="164" t="s">
        <v>21</v>
      </c>
      <c r="H108" s="164">
        <v>300</v>
      </c>
      <c r="I108" s="188">
        <f t="shared" si="0"/>
        <v>6120</v>
      </c>
      <c r="J108" s="215"/>
      <c r="K108" s="198"/>
      <c r="L108" s="156" t="s">
        <v>1762</v>
      </c>
      <c r="M108" s="156">
        <f>8*2.4</f>
        <v>19.2</v>
      </c>
      <c r="N108" s="156" t="s">
        <v>63</v>
      </c>
      <c r="O108" s="156">
        <v>1</v>
      </c>
      <c r="P108" s="156" t="s">
        <v>21</v>
      </c>
      <c r="Q108" s="156">
        <v>300</v>
      </c>
      <c r="R108" s="157">
        <f t="shared" ref="R108:R109" si="36">M108*O108*Q108</f>
        <v>5760</v>
      </c>
      <c r="S108" s="215"/>
      <c r="T108" s="25">
        <f t="shared" si="2"/>
        <v>-360</v>
      </c>
    </row>
    <row r="109" spans="1:20" ht="14">
      <c r="A109" s="346"/>
      <c r="B109" s="343"/>
      <c r="C109" s="174" t="s">
        <v>97</v>
      </c>
      <c r="D109" s="174">
        <v>1</v>
      </c>
      <c r="E109" s="174" t="s">
        <v>26</v>
      </c>
      <c r="F109" s="174">
        <v>1</v>
      </c>
      <c r="G109" s="174" t="s">
        <v>21</v>
      </c>
      <c r="H109" s="174">
        <v>1500</v>
      </c>
      <c r="I109" s="175">
        <f t="shared" si="0"/>
        <v>1500</v>
      </c>
      <c r="J109" s="189"/>
      <c r="K109" s="206"/>
      <c r="L109" s="174" t="s">
        <v>97</v>
      </c>
      <c r="M109" s="174">
        <v>1</v>
      </c>
      <c r="N109" s="174" t="s">
        <v>26</v>
      </c>
      <c r="O109" s="174">
        <v>0</v>
      </c>
      <c r="P109" s="174" t="s">
        <v>21</v>
      </c>
      <c r="Q109" s="174">
        <v>0</v>
      </c>
      <c r="R109" s="175">
        <f t="shared" si="36"/>
        <v>0</v>
      </c>
      <c r="S109" s="189"/>
      <c r="T109" s="25">
        <f t="shared" si="2"/>
        <v>-1500</v>
      </c>
    </row>
    <row r="110" spans="1:20" ht="14">
      <c r="A110" s="346"/>
      <c r="B110" s="343"/>
      <c r="C110" s="170"/>
      <c r="D110" s="170"/>
      <c r="E110" s="170"/>
      <c r="F110" s="170"/>
      <c r="G110" s="170"/>
      <c r="H110" s="170"/>
      <c r="I110" s="188"/>
      <c r="J110" s="189"/>
      <c r="K110" s="206"/>
      <c r="L110" s="156" t="s">
        <v>1796</v>
      </c>
      <c r="M110" s="156">
        <f>2*2.4</f>
        <v>4.8</v>
      </c>
      <c r="N110" s="156" t="s">
        <v>63</v>
      </c>
      <c r="O110" s="156">
        <v>1</v>
      </c>
      <c r="P110" s="156" t="s">
        <v>21</v>
      </c>
      <c r="Q110" s="156">
        <v>300</v>
      </c>
      <c r="R110" s="157">
        <f t="shared" ref="R110" si="37">M110*O110*Q110</f>
        <v>1440</v>
      </c>
      <c r="S110" s="215"/>
      <c r="T110" s="25">
        <f t="shared" si="2"/>
        <v>1440</v>
      </c>
    </row>
    <row r="111" spans="1:20" ht="14">
      <c r="A111" s="346"/>
      <c r="B111" s="343"/>
      <c r="C111" s="170"/>
      <c r="D111" s="170"/>
      <c r="E111" s="170"/>
      <c r="F111" s="170"/>
      <c r="G111" s="170"/>
      <c r="H111" s="170"/>
      <c r="I111" s="188"/>
      <c r="J111" s="189"/>
      <c r="K111" s="206"/>
      <c r="L111" s="160" t="s">
        <v>1772</v>
      </c>
      <c r="M111" s="156">
        <v>1</v>
      </c>
      <c r="N111" s="156" t="s">
        <v>26</v>
      </c>
      <c r="O111" s="156">
        <v>1</v>
      </c>
      <c r="P111" s="156" t="s">
        <v>21</v>
      </c>
      <c r="Q111" s="156">
        <v>4000</v>
      </c>
      <c r="R111" s="157">
        <f>M111*O111*Q111</f>
        <v>4000</v>
      </c>
      <c r="S111" s="189"/>
      <c r="T111" s="25">
        <f t="shared" si="2"/>
        <v>4000</v>
      </c>
    </row>
    <row r="112" spans="1:20" ht="14">
      <c r="A112" s="346"/>
      <c r="B112" s="343"/>
      <c r="C112" s="170"/>
      <c r="D112" s="170"/>
      <c r="E112" s="170"/>
      <c r="F112" s="170"/>
      <c r="G112" s="170"/>
      <c r="H112" s="170"/>
      <c r="I112" s="188"/>
      <c r="J112" s="189"/>
      <c r="K112" s="206"/>
      <c r="L112" s="156" t="s">
        <v>1767</v>
      </c>
      <c r="M112" s="156">
        <v>2</v>
      </c>
      <c r="N112" s="156" t="s">
        <v>26</v>
      </c>
      <c r="O112" s="156">
        <v>1</v>
      </c>
      <c r="P112" s="156" t="s">
        <v>21</v>
      </c>
      <c r="Q112" s="156">
        <v>1500</v>
      </c>
      <c r="R112" s="157">
        <f>M112*O112*Q112</f>
        <v>3000</v>
      </c>
      <c r="S112" s="215"/>
      <c r="T112" s="25">
        <f t="shared" si="2"/>
        <v>3000</v>
      </c>
    </row>
    <row r="113" spans="1:20" ht="14">
      <c r="A113" s="346"/>
      <c r="B113" s="343"/>
      <c r="C113" s="170"/>
      <c r="D113" s="170"/>
      <c r="E113" s="170"/>
      <c r="F113" s="170"/>
      <c r="G113" s="170"/>
      <c r="H113" s="170"/>
      <c r="I113" s="188"/>
      <c r="J113" s="189"/>
      <c r="K113" s="206"/>
      <c r="L113" s="156" t="s">
        <v>1764</v>
      </c>
      <c r="M113" s="156">
        <f>8*2.4</f>
        <v>19.2</v>
      </c>
      <c r="N113" s="156" t="s">
        <v>63</v>
      </c>
      <c r="O113" s="156">
        <v>1</v>
      </c>
      <c r="P113" s="156" t="s">
        <v>21</v>
      </c>
      <c r="Q113" s="156">
        <v>300</v>
      </c>
      <c r="R113" s="157">
        <f t="shared" ref="R113" si="38">M113*O113*Q113</f>
        <v>5760</v>
      </c>
      <c r="S113" s="215"/>
      <c r="T113" s="25">
        <f t="shared" si="2"/>
        <v>5760</v>
      </c>
    </row>
    <row r="114" spans="1:20" ht="14">
      <c r="A114" s="346"/>
      <c r="B114" s="343"/>
      <c r="C114" s="170"/>
      <c r="D114" s="170"/>
      <c r="E114" s="170"/>
      <c r="F114" s="170"/>
      <c r="G114" s="170"/>
      <c r="H114" s="170"/>
      <c r="I114" s="188"/>
      <c r="J114" s="189"/>
      <c r="K114" s="206"/>
      <c r="L114" s="156" t="s">
        <v>1765</v>
      </c>
      <c r="M114" s="156">
        <v>5</v>
      </c>
      <c r="N114" s="156" t="s">
        <v>63</v>
      </c>
      <c r="O114" s="156">
        <v>1</v>
      </c>
      <c r="P114" s="156" t="s">
        <v>21</v>
      </c>
      <c r="Q114" s="156">
        <v>300</v>
      </c>
      <c r="R114" s="157">
        <f t="shared" ref="R114" si="39">M114*O114*Q114</f>
        <v>1500</v>
      </c>
      <c r="S114" s="215"/>
      <c r="T114" s="25">
        <f t="shared" si="2"/>
        <v>1500</v>
      </c>
    </row>
    <row r="115" spans="1:20" ht="14">
      <c r="A115" s="346"/>
      <c r="B115" s="343"/>
      <c r="C115" s="170"/>
      <c r="D115" s="170"/>
      <c r="E115" s="170"/>
      <c r="F115" s="170"/>
      <c r="G115" s="170"/>
      <c r="H115" s="170"/>
      <c r="I115" s="188"/>
      <c r="J115" s="189"/>
      <c r="K115" s="206"/>
      <c r="L115" s="156" t="s">
        <v>1766</v>
      </c>
      <c r="M115" s="156">
        <v>6</v>
      </c>
      <c r="N115" s="156" t="s">
        <v>1202</v>
      </c>
      <c r="O115" s="156">
        <v>1</v>
      </c>
      <c r="P115" s="156" t="s">
        <v>21</v>
      </c>
      <c r="Q115" s="156">
        <v>1200</v>
      </c>
      <c r="R115" s="157">
        <f t="shared" ref="R115:R119" si="40">M115*O115*Q115</f>
        <v>7200</v>
      </c>
      <c r="S115" s="215"/>
      <c r="T115" s="25">
        <f t="shared" si="2"/>
        <v>7200</v>
      </c>
    </row>
    <row r="116" spans="1:20" ht="14">
      <c r="A116" s="346"/>
      <c r="B116" s="343"/>
      <c r="C116" s="170"/>
      <c r="D116" s="170"/>
      <c r="E116" s="170"/>
      <c r="F116" s="170"/>
      <c r="G116" s="170"/>
      <c r="H116" s="170"/>
      <c r="I116" s="188"/>
      <c r="J116" s="189"/>
      <c r="K116" s="206"/>
      <c r="L116" s="156" t="s">
        <v>1769</v>
      </c>
      <c r="M116" s="156">
        <f>8*2.4</f>
        <v>19.2</v>
      </c>
      <c r="N116" s="156" t="s">
        <v>63</v>
      </c>
      <c r="O116" s="156">
        <v>1</v>
      </c>
      <c r="P116" s="156" t="s">
        <v>21</v>
      </c>
      <c r="Q116" s="156">
        <v>300</v>
      </c>
      <c r="R116" s="157">
        <f t="shared" si="40"/>
        <v>5760</v>
      </c>
      <c r="S116" s="215"/>
      <c r="T116" s="25">
        <f t="shared" si="2"/>
        <v>5760</v>
      </c>
    </row>
    <row r="117" spans="1:20" ht="14">
      <c r="A117" s="346"/>
      <c r="B117" s="343"/>
      <c r="C117" s="170"/>
      <c r="D117" s="170"/>
      <c r="E117" s="170"/>
      <c r="F117" s="170"/>
      <c r="G117" s="170"/>
      <c r="H117" s="170"/>
      <c r="I117" s="188"/>
      <c r="J117" s="189"/>
      <c r="K117" s="206"/>
      <c r="L117" s="156" t="s">
        <v>1768</v>
      </c>
      <c r="M117" s="156">
        <v>5</v>
      </c>
      <c r="N117" s="156" t="s">
        <v>63</v>
      </c>
      <c r="O117" s="156">
        <v>1</v>
      </c>
      <c r="P117" s="156" t="s">
        <v>21</v>
      </c>
      <c r="Q117" s="156">
        <v>300</v>
      </c>
      <c r="R117" s="157">
        <f t="shared" si="40"/>
        <v>1500</v>
      </c>
      <c r="S117" s="215"/>
      <c r="T117" s="25">
        <f t="shared" si="2"/>
        <v>1500</v>
      </c>
    </row>
    <row r="118" spans="1:20" ht="14">
      <c r="A118" s="346"/>
      <c r="B118" s="343"/>
      <c r="C118" s="170"/>
      <c r="D118" s="170"/>
      <c r="E118" s="170"/>
      <c r="F118" s="170"/>
      <c r="G118" s="170"/>
      <c r="H118" s="170"/>
      <c r="I118" s="188"/>
      <c r="J118" s="189"/>
      <c r="K118" s="206"/>
      <c r="L118" s="156" t="s">
        <v>1770</v>
      </c>
      <c r="M118" s="156">
        <v>6</v>
      </c>
      <c r="N118" s="156" t="s">
        <v>1202</v>
      </c>
      <c r="O118" s="156">
        <v>1</v>
      </c>
      <c r="P118" s="156" t="s">
        <v>21</v>
      </c>
      <c r="Q118" s="156">
        <v>1060</v>
      </c>
      <c r="R118" s="157">
        <f t="shared" ref="R118" si="41">M118*O118*Q118</f>
        <v>6360</v>
      </c>
      <c r="S118" s="215"/>
      <c r="T118" s="25">
        <f t="shared" si="2"/>
        <v>6360</v>
      </c>
    </row>
    <row r="119" spans="1:20" ht="14">
      <c r="A119" s="346"/>
      <c r="B119" s="342"/>
      <c r="C119" s="164" t="s">
        <v>98</v>
      </c>
      <c r="D119" s="164">
        <v>18</v>
      </c>
      <c r="E119" s="164" t="s">
        <v>26</v>
      </c>
      <c r="F119" s="164">
        <v>1</v>
      </c>
      <c r="G119" s="164" t="s">
        <v>21</v>
      </c>
      <c r="H119" s="164">
        <v>180</v>
      </c>
      <c r="I119" s="188">
        <f t="shared" si="0"/>
        <v>3240</v>
      </c>
      <c r="J119" s="215"/>
      <c r="K119" s="195"/>
      <c r="L119" s="156" t="s">
        <v>98</v>
      </c>
      <c r="M119" s="153">
        <v>2</v>
      </c>
      <c r="N119" s="156" t="s">
        <v>26</v>
      </c>
      <c r="O119" s="156">
        <v>1</v>
      </c>
      <c r="P119" s="156" t="s">
        <v>21</v>
      </c>
      <c r="Q119" s="156">
        <v>180</v>
      </c>
      <c r="R119" s="157">
        <f t="shared" si="40"/>
        <v>360</v>
      </c>
      <c r="S119" s="215"/>
      <c r="T119" s="25">
        <f t="shared" si="2"/>
        <v>-2880</v>
      </c>
    </row>
    <row r="120" spans="1:20" ht="14">
      <c r="A120" s="346"/>
      <c r="B120" s="343"/>
      <c r="C120" s="170"/>
      <c r="D120" s="170"/>
      <c r="E120" s="170"/>
      <c r="F120" s="170"/>
      <c r="G120" s="170"/>
      <c r="H120" s="170"/>
      <c r="I120" s="188"/>
      <c r="J120" s="189"/>
      <c r="K120" s="217"/>
      <c r="L120" s="160" t="s">
        <v>1791</v>
      </c>
      <c r="M120" s="121">
        <v>20</v>
      </c>
      <c r="N120" s="156" t="s">
        <v>1202</v>
      </c>
      <c r="O120" s="156">
        <v>1</v>
      </c>
      <c r="P120" s="156" t="s">
        <v>21</v>
      </c>
      <c r="Q120" s="156">
        <v>40</v>
      </c>
      <c r="R120" s="157">
        <f t="shared" ref="R120:R122" si="42">M120*O120*Q120</f>
        <v>800</v>
      </c>
      <c r="S120" s="215"/>
      <c r="T120" s="25">
        <f t="shared" ref="T120:T135" si="43">R120-I120</f>
        <v>800</v>
      </c>
    </row>
    <row r="121" spans="1:20" ht="14">
      <c r="A121" s="346"/>
      <c r="B121" s="343"/>
      <c r="C121" s="170"/>
      <c r="D121" s="170"/>
      <c r="E121" s="170"/>
      <c r="F121" s="170"/>
      <c r="G121" s="170"/>
      <c r="H121" s="170"/>
      <c r="I121" s="188"/>
      <c r="J121" s="189"/>
      <c r="K121" s="217"/>
      <c r="L121" s="160" t="s">
        <v>1773</v>
      </c>
      <c r="M121" s="121">
        <v>3</v>
      </c>
      <c r="N121" s="156" t="s">
        <v>1202</v>
      </c>
      <c r="O121" s="156">
        <v>1</v>
      </c>
      <c r="P121" s="156" t="s">
        <v>21</v>
      </c>
      <c r="Q121" s="156">
        <v>45</v>
      </c>
      <c r="R121" s="157">
        <f t="shared" si="42"/>
        <v>135</v>
      </c>
      <c r="S121" s="215"/>
      <c r="T121" s="25">
        <f t="shared" si="43"/>
        <v>135</v>
      </c>
    </row>
    <row r="122" spans="1:20" ht="14">
      <c r="A122" s="346"/>
      <c r="B122" s="343"/>
      <c r="C122" s="170"/>
      <c r="D122" s="170"/>
      <c r="E122" s="170"/>
      <c r="F122" s="170"/>
      <c r="G122" s="170"/>
      <c r="H122" s="170"/>
      <c r="I122" s="188"/>
      <c r="J122" s="189"/>
      <c r="K122" s="217"/>
      <c r="L122" s="160" t="s">
        <v>1774</v>
      </c>
      <c r="M122" s="121">
        <v>6</v>
      </c>
      <c r="N122" s="156" t="s">
        <v>1202</v>
      </c>
      <c r="O122" s="156">
        <v>1</v>
      </c>
      <c r="P122" s="156" t="s">
        <v>21</v>
      </c>
      <c r="Q122" s="156">
        <v>25</v>
      </c>
      <c r="R122" s="157">
        <f t="shared" si="42"/>
        <v>150</v>
      </c>
      <c r="S122" s="215"/>
      <c r="T122" s="25">
        <f t="shared" si="43"/>
        <v>150</v>
      </c>
    </row>
    <row r="123" spans="1:20" ht="14">
      <c r="A123" s="346"/>
      <c r="B123" s="342"/>
      <c r="C123" s="164" t="s">
        <v>99</v>
      </c>
      <c r="D123" s="164">
        <v>6</v>
      </c>
      <c r="E123" s="164" t="s">
        <v>20</v>
      </c>
      <c r="F123" s="164">
        <v>1</v>
      </c>
      <c r="G123" s="164" t="s">
        <v>43</v>
      </c>
      <c r="H123" s="164">
        <v>700</v>
      </c>
      <c r="I123" s="188">
        <f t="shared" si="0"/>
        <v>4200</v>
      </c>
      <c r="J123" s="215"/>
      <c r="K123" s="195"/>
      <c r="L123" s="156" t="s">
        <v>99</v>
      </c>
      <c r="M123" s="156">
        <v>5</v>
      </c>
      <c r="N123" s="156" t="s">
        <v>20</v>
      </c>
      <c r="O123" s="156">
        <v>1</v>
      </c>
      <c r="P123" s="156" t="s">
        <v>43</v>
      </c>
      <c r="Q123" s="156">
        <v>700</v>
      </c>
      <c r="R123" s="157">
        <f t="shared" ref="R123:R133" si="44">M123*O123*Q123</f>
        <v>3500</v>
      </c>
      <c r="S123" s="215"/>
      <c r="T123" s="25">
        <f t="shared" si="43"/>
        <v>-700</v>
      </c>
    </row>
    <row r="124" spans="1:20" ht="14">
      <c r="A124" s="346"/>
      <c r="B124" s="342"/>
      <c r="C124" s="218" t="s">
        <v>100</v>
      </c>
      <c r="D124" s="219">
        <v>32</v>
      </c>
      <c r="E124" s="164" t="s">
        <v>20</v>
      </c>
      <c r="F124" s="219">
        <v>2</v>
      </c>
      <c r="G124" s="164" t="s">
        <v>101</v>
      </c>
      <c r="H124" s="164">
        <v>330</v>
      </c>
      <c r="I124" s="188">
        <f t="shared" si="0"/>
        <v>21120</v>
      </c>
      <c r="J124" s="215"/>
      <c r="K124" s="220"/>
      <c r="L124" s="221" t="s">
        <v>100</v>
      </c>
      <c r="M124" s="222">
        <v>30</v>
      </c>
      <c r="N124" s="156" t="s">
        <v>20</v>
      </c>
      <c r="O124" s="222">
        <v>2</v>
      </c>
      <c r="P124" s="156" t="s">
        <v>101</v>
      </c>
      <c r="Q124" s="156">
        <v>330</v>
      </c>
      <c r="R124" s="157">
        <f t="shared" si="44"/>
        <v>19800</v>
      </c>
      <c r="S124" s="158"/>
      <c r="T124" s="25">
        <f t="shared" si="43"/>
        <v>-1320</v>
      </c>
    </row>
    <row r="125" spans="1:20" ht="14">
      <c r="A125" s="346"/>
      <c r="B125" s="342"/>
      <c r="C125" s="218" t="s">
        <v>345</v>
      </c>
      <c r="D125" s="219">
        <v>8</v>
      </c>
      <c r="E125" s="164" t="s">
        <v>102</v>
      </c>
      <c r="F125" s="219">
        <v>1</v>
      </c>
      <c r="G125" s="164" t="s">
        <v>43</v>
      </c>
      <c r="H125" s="164">
        <v>600</v>
      </c>
      <c r="I125" s="188">
        <f t="shared" si="0"/>
        <v>4800</v>
      </c>
      <c r="J125" s="215"/>
      <c r="K125" s="195"/>
      <c r="L125" s="223" t="s">
        <v>1790</v>
      </c>
      <c r="M125" s="224">
        <v>3</v>
      </c>
      <c r="N125" s="153" t="s">
        <v>102</v>
      </c>
      <c r="O125" s="224">
        <v>1.5</v>
      </c>
      <c r="P125" s="153" t="s">
        <v>43</v>
      </c>
      <c r="Q125" s="153">
        <v>600</v>
      </c>
      <c r="R125" s="211">
        <f t="shared" si="44"/>
        <v>2700</v>
      </c>
      <c r="S125" s="129" t="s">
        <v>1787</v>
      </c>
      <c r="T125" s="25">
        <f t="shared" si="43"/>
        <v>-2100</v>
      </c>
    </row>
    <row r="126" spans="1:20" ht="14">
      <c r="A126" s="346"/>
      <c r="B126" s="342"/>
      <c r="C126" s="218" t="s">
        <v>103</v>
      </c>
      <c r="D126" s="219">
        <v>1</v>
      </c>
      <c r="E126" s="164" t="s">
        <v>102</v>
      </c>
      <c r="F126" s="219">
        <v>1</v>
      </c>
      <c r="G126" s="164" t="s">
        <v>43</v>
      </c>
      <c r="H126" s="164">
        <v>1200</v>
      </c>
      <c r="I126" s="188">
        <f t="shared" si="0"/>
        <v>1200</v>
      </c>
      <c r="J126" s="215"/>
      <c r="K126" s="195"/>
      <c r="L126" s="223" t="s">
        <v>103</v>
      </c>
      <c r="M126" s="224">
        <v>1</v>
      </c>
      <c r="N126" s="153" t="s">
        <v>102</v>
      </c>
      <c r="O126" s="224">
        <v>1.5</v>
      </c>
      <c r="P126" s="153" t="s">
        <v>43</v>
      </c>
      <c r="Q126" s="153">
        <v>1200</v>
      </c>
      <c r="R126" s="211">
        <f t="shared" si="44"/>
        <v>1800</v>
      </c>
      <c r="S126" s="129" t="s">
        <v>1787</v>
      </c>
      <c r="T126" s="25">
        <f t="shared" si="43"/>
        <v>600</v>
      </c>
    </row>
    <row r="127" spans="1:20" ht="14">
      <c r="A127" s="346"/>
      <c r="B127" s="343"/>
      <c r="C127" s="170"/>
      <c r="D127" s="225"/>
      <c r="E127" s="170"/>
      <c r="F127" s="225"/>
      <c r="G127" s="170"/>
      <c r="H127" s="170"/>
      <c r="I127" s="188"/>
      <c r="J127" s="189"/>
      <c r="K127" s="217"/>
      <c r="L127" s="53" t="s">
        <v>1192</v>
      </c>
      <c r="M127" s="226">
        <v>1</v>
      </c>
      <c r="N127" s="202" t="s">
        <v>134</v>
      </c>
      <c r="O127" s="226">
        <v>1.5</v>
      </c>
      <c r="P127" s="202" t="s">
        <v>21</v>
      </c>
      <c r="Q127" s="226">
        <v>200</v>
      </c>
      <c r="R127" s="227">
        <f t="shared" si="44"/>
        <v>300</v>
      </c>
      <c r="S127" s="129" t="s">
        <v>1787</v>
      </c>
      <c r="T127" s="25">
        <f t="shared" si="43"/>
        <v>300</v>
      </c>
    </row>
    <row r="128" spans="1:20" ht="14">
      <c r="A128" s="346"/>
      <c r="B128" s="342"/>
      <c r="C128" s="218" t="s">
        <v>104</v>
      </c>
      <c r="D128" s="219">
        <v>1</v>
      </c>
      <c r="E128" s="164" t="s">
        <v>20</v>
      </c>
      <c r="F128" s="219">
        <v>3</v>
      </c>
      <c r="G128" s="164" t="s">
        <v>43</v>
      </c>
      <c r="H128" s="164">
        <v>800</v>
      </c>
      <c r="I128" s="188">
        <f t="shared" si="0"/>
        <v>2400</v>
      </c>
      <c r="J128" s="215"/>
      <c r="K128" s="195"/>
      <c r="L128" s="223" t="s">
        <v>104</v>
      </c>
      <c r="M128" s="224">
        <v>1</v>
      </c>
      <c r="N128" s="153" t="s">
        <v>20</v>
      </c>
      <c r="O128" s="224">
        <v>3</v>
      </c>
      <c r="P128" s="153" t="s">
        <v>43</v>
      </c>
      <c r="Q128" s="153">
        <v>800</v>
      </c>
      <c r="R128" s="211">
        <f t="shared" si="44"/>
        <v>2400</v>
      </c>
      <c r="S128" s="129" t="s">
        <v>1787</v>
      </c>
      <c r="T128" s="25">
        <f t="shared" si="43"/>
        <v>0</v>
      </c>
    </row>
    <row r="129" spans="1:20" ht="14">
      <c r="A129" s="346"/>
      <c r="B129" s="343"/>
      <c r="C129" s="170"/>
      <c r="D129" s="225"/>
      <c r="E129" s="170"/>
      <c r="F129" s="225"/>
      <c r="G129" s="170"/>
      <c r="H129" s="170"/>
      <c r="I129" s="188"/>
      <c r="J129" s="189"/>
      <c r="K129" s="217"/>
      <c r="L129" s="228" t="s">
        <v>201</v>
      </c>
      <c r="M129" s="202">
        <v>8</v>
      </c>
      <c r="N129" s="202" t="s">
        <v>199</v>
      </c>
      <c r="O129" s="202">
        <v>1.5</v>
      </c>
      <c r="P129" s="202" t="s">
        <v>21</v>
      </c>
      <c r="Q129" s="202">
        <v>350</v>
      </c>
      <c r="R129" s="227">
        <f t="shared" si="44"/>
        <v>4200</v>
      </c>
      <c r="S129" s="129" t="s">
        <v>1787</v>
      </c>
      <c r="T129" s="25">
        <f t="shared" si="43"/>
        <v>4200</v>
      </c>
    </row>
    <row r="130" spans="1:20" ht="14">
      <c r="A130" s="346"/>
      <c r="B130" s="343"/>
      <c r="C130" s="170"/>
      <c r="D130" s="225"/>
      <c r="E130" s="170"/>
      <c r="F130" s="225"/>
      <c r="G130" s="170"/>
      <c r="H130" s="170"/>
      <c r="I130" s="188"/>
      <c r="J130" s="189"/>
      <c r="K130" s="217"/>
      <c r="L130" s="53" t="s">
        <v>1788</v>
      </c>
      <c r="M130" s="226">
        <v>4</v>
      </c>
      <c r="N130" s="202" t="s">
        <v>1210</v>
      </c>
      <c r="O130" s="226">
        <v>1.5</v>
      </c>
      <c r="P130" s="202" t="s">
        <v>21</v>
      </c>
      <c r="Q130" s="226">
        <v>500</v>
      </c>
      <c r="R130" s="227">
        <f>M130*O130*Q130</f>
        <v>3000</v>
      </c>
      <c r="S130" s="129" t="s">
        <v>1787</v>
      </c>
      <c r="T130" s="25">
        <f t="shared" si="43"/>
        <v>3000</v>
      </c>
    </row>
    <row r="131" spans="1:20" ht="14">
      <c r="A131" s="346"/>
      <c r="B131" s="343"/>
      <c r="C131" s="170"/>
      <c r="D131" s="225"/>
      <c r="E131" s="170"/>
      <c r="F131" s="225"/>
      <c r="G131" s="170"/>
      <c r="H131" s="170"/>
      <c r="I131" s="188"/>
      <c r="J131" s="189"/>
      <c r="K131" s="217"/>
      <c r="L131" s="53" t="s">
        <v>1789</v>
      </c>
      <c r="M131" s="226">
        <v>1</v>
      </c>
      <c r="N131" s="202" t="s">
        <v>134</v>
      </c>
      <c r="O131" s="226">
        <v>1.5</v>
      </c>
      <c r="P131" s="202" t="s">
        <v>21</v>
      </c>
      <c r="Q131" s="226">
        <v>2000</v>
      </c>
      <c r="R131" s="227">
        <f t="shared" ref="R131:R132" si="45">M131*O131*Q131</f>
        <v>3000</v>
      </c>
      <c r="S131" s="129" t="s">
        <v>1787</v>
      </c>
      <c r="T131" s="25">
        <f t="shared" si="43"/>
        <v>3000</v>
      </c>
    </row>
    <row r="132" spans="1:20" ht="14">
      <c r="A132" s="346"/>
      <c r="B132" s="343"/>
      <c r="C132" s="170"/>
      <c r="D132" s="225"/>
      <c r="E132" s="170"/>
      <c r="F132" s="225"/>
      <c r="G132" s="170"/>
      <c r="H132" s="170"/>
      <c r="I132" s="188"/>
      <c r="J132" s="189"/>
      <c r="K132" s="217"/>
      <c r="L132" s="53" t="s">
        <v>1188</v>
      </c>
      <c r="M132" s="226">
        <v>1</v>
      </c>
      <c r="N132" s="202" t="s">
        <v>1189</v>
      </c>
      <c r="O132" s="153">
        <v>1.5</v>
      </c>
      <c r="P132" s="202" t="s">
        <v>21</v>
      </c>
      <c r="Q132" s="226">
        <v>700</v>
      </c>
      <c r="R132" s="227">
        <f t="shared" si="45"/>
        <v>1050</v>
      </c>
      <c r="S132" s="129" t="s">
        <v>1787</v>
      </c>
      <c r="T132" s="25">
        <f t="shared" si="43"/>
        <v>1050</v>
      </c>
    </row>
    <row r="133" spans="1:20" ht="14">
      <c r="A133" s="346"/>
      <c r="B133" s="342"/>
      <c r="C133" s="218" t="s">
        <v>105</v>
      </c>
      <c r="D133" s="164">
        <v>4</v>
      </c>
      <c r="E133" s="219" t="s">
        <v>106</v>
      </c>
      <c r="F133" s="219">
        <v>2</v>
      </c>
      <c r="G133" s="164" t="s">
        <v>21</v>
      </c>
      <c r="H133" s="164">
        <v>1000</v>
      </c>
      <c r="I133" s="188">
        <f t="shared" si="0"/>
        <v>8000</v>
      </c>
      <c r="J133" s="215"/>
      <c r="K133" s="220"/>
      <c r="L133" s="223" t="s">
        <v>1931</v>
      </c>
      <c r="M133" s="153">
        <v>2</v>
      </c>
      <c r="N133" s="224" t="s">
        <v>106</v>
      </c>
      <c r="O133" s="224">
        <v>2</v>
      </c>
      <c r="P133" s="153" t="s">
        <v>21</v>
      </c>
      <c r="Q133" s="153">
        <v>1000</v>
      </c>
      <c r="R133" s="211">
        <f t="shared" si="44"/>
        <v>4000</v>
      </c>
      <c r="S133" s="229"/>
      <c r="T133" s="25">
        <f t="shared" si="43"/>
        <v>-4000</v>
      </c>
    </row>
    <row r="134" spans="1:20" ht="14">
      <c r="A134" s="346"/>
      <c r="B134" s="343"/>
      <c r="C134" s="170"/>
      <c r="D134" s="170"/>
      <c r="E134" s="225"/>
      <c r="F134" s="225"/>
      <c r="G134" s="170"/>
      <c r="H134" s="170"/>
      <c r="I134" s="188"/>
      <c r="J134" s="189"/>
      <c r="K134" s="230"/>
      <c r="L134" s="223" t="s">
        <v>105</v>
      </c>
      <c r="M134" s="153">
        <v>1</v>
      </c>
      <c r="N134" s="224" t="s">
        <v>106</v>
      </c>
      <c r="O134" s="224">
        <v>2</v>
      </c>
      <c r="P134" s="153" t="s">
        <v>21</v>
      </c>
      <c r="Q134" s="153">
        <v>500</v>
      </c>
      <c r="R134" s="211">
        <f t="shared" ref="R134" si="46">M134*O134*Q134</f>
        <v>1000</v>
      </c>
      <c r="S134" s="229" t="s">
        <v>1932</v>
      </c>
      <c r="T134" s="25">
        <f t="shared" si="43"/>
        <v>1000</v>
      </c>
    </row>
    <row r="135" spans="1:20" ht="28">
      <c r="A135" s="346"/>
      <c r="B135" s="342"/>
      <c r="C135" s="164" t="s">
        <v>107</v>
      </c>
      <c r="D135" s="164">
        <v>1</v>
      </c>
      <c r="E135" s="164" t="s">
        <v>26</v>
      </c>
      <c r="F135" s="164">
        <v>1</v>
      </c>
      <c r="G135" s="164" t="s">
        <v>21</v>
      </c>
      <c r="H135" s="231">
        <v>32400</v>
      </c>
      <c r="I135" s="188">
        <f t="shared" si="0"/>
        <v>32400</v>
      </c>
      <c r="J135" s="215" t="s">
        <v>346</v>
      </c>
      <c r="K135" s="195"/>
      <c r="L135" s="121" t="s">
        <v>1775</v>
      </c>
      <c r="M135" s="121">
        <v>2</v>
      </c>
      <c r="N135" s="153" t="s">
        <v>26</v>
      </c>
      <c r="O135" s="153">
        <v>1</v>
      </c>
      <c r="P135" s="153" t="s">
        <v>21</v>
      </c>
      <c r="Q135" s="153">
        <v>3000</v>
      </c>
      <c r="R135" s="211">
        <f t="shared" ref="R135" si="47">M135*O135*Q135</f>
        <v>6000</v>
      </c>
      <c r="S135" s="122"/>
      <c r="T135" s="25">
        <f t="shared" si="43"/>
        <v>-26400</v>
      </c>
    </row>
    <row r="136" spans="1:20" ht="14">
      <c r="A136" s="346"/>
      <c r="B136" s="343"/>
      <c r="C136" s="170"/>
      <c r="D136" s="170"/>
      <c r="E136" s="170"/>
      <c r="F136" s="170"/>
      <c r="G136" s="170"/>
      <c r="H136" s="232"/>
      <c r="I136" s="188"/>
      <c r="J136" s="189"/>
      <c r="K136" s="217"/>
      <c r="L136" s="123" t="s">
        <v>1776</v>
      </c>
      <c r="M136" s="121">
        <v>3</v>
      </c>
      <c r="N136" s="153" t="s">
        <v>26</v>
      </c>
      <c r="O136" s="153">
        <v>1</v>
      </c>
      <c r="P136" s="153" t="s">
        <v>21</v>
      </c>
      <c r="Q136" s="153">
        <v>1500</v>
      </c>
      <c r="R136" s="211">
        <f t="shared" ref="R136:R143" si="48">M136*O136*Q136</f>
        <v>4500</v>
      </c>
      <c r="S136" s="122"/>
      <c r="T136" s="25">
        <f t="shared" ref="T136:T179" si="49">R136-I136</f>
        <v>4500</v>
      </c>
    </row>
    <row r="137" spans="1:20" ht="14">
      <c r="A137" s="346"/>
      <c r="B137" s="343"/>
      <c r="C137" s="170"/>
      <c r="D137" s="170"/>
      <c r="E137" s="170"/>
      <c r="F137" s="170"/>
      <c r="G137" s="170"/>
      <c r="H137" s="232"/>
      <c r="I137" s="188"/>
      <c r="J137" s="189"/>
      <c r="K137" s="217"/>
      <c r="L137" s="123" t="s">
        <v>1777</v>
      </c>
      <c r="M137" s="121">
        <v>1</v>
      </c>
      <c r="N137" s="153" t="s">
        <v>26</v>
      </c>
      <c r="O137" s="153">
        <v>1</v>
      </c>
      <c r="P137" s="153" t="s">
        <v>21</v>
      </c>
      <c r="Q137" s="153">
        <v>2500</v>
      </c>
      <c r="R137" s="211">
        <f t="shared" si="48"/>
        <v>2500</v>
      </c>
      <c r="S137" s="122"/>
      <c r="T137" s="25">
        <f t="shared" si="49"/>
        <v>2500</v>
      </c>
    </row>
    <row r="138" spans="1:20" ht="14">
      <c r="A138" s="346"/>
      <c r="B138" s="343"/>
      <c r="C138" s="170"/>
      <c r="D138" s="170"/>
      <c r="E138" s="170"/>
      <c r="F138" s="170"/>
      <c r="G138" s="170"/>
      <c r="H138" s="232"/>
      <c r="I138" s="188"/>
      <c r="J138" s="189"/>
      <c r="K138" s="217"/>
      <c r="L138" s="123" t="s">
        <v>1778</v>
      </c>
      <c r="M138" s="121">
        <v>3</v>
      </c>
      <c r="N138" s="153" t="s">
        <v>26</v>
      </c>
      <c r="O138" s="153">
        <v>1</v>
      </c>
      <c r="P138" s="153" t="s">
        <v>21</v>
      </c>
      <c r="Q138" s="153">
        <v>1800</v>
      </c>
      <c r="R138" s="211">
        <f t="shared" si="48"/>
        <v>5400</v>
      </c>
      <c r="S138" s="122"/>
      <c r="T138" s="25">
        <f t="shared" si="49"/>
        <v>5400</v>
      </c>
    </row>
    <row r="139" spans="1:20" ht="14">
      <c r="A139" s="346"/>
      <c r="B139" s="343"/>
      <c r="C139" s="170"/>
      <c r="D139" s="170"/>
      <c r="E139" s="170"/>
      <c r="F139" s="170"/>
      <c r="G139" s="170"/>
      <c r="H139" s="232"/>
      <c r="I139" s="188"/>
      <c r="J139" s="189"/>
      <c r="K139" s="217"/>
      <c r="L139" s="123" t="s">
        <v>1792</v>
      </c>
      <c r="M139" s="121">
        <v>2</v>
      </c>
      <c r="N139" s="153" t="s">
        <v>26</v>
      </c>
      <c r="O139" s="153">
        <v>1</v>
      </c>
      <c r="P139" s="153" t="s">
        <v>21</v>
      </c>
      <c r="Q139" s="153">
        <v>8500</v>
      </c>
      <c r="R139" s="211">
        <f t="shared" si="48"/>
        <v>17000</v>
      </c>
      <c r="S139" s="122"/>
      <c r="T139" s="25">
        <f t="shared" si="49"/>
        <v>17000</v>
      </c>
    </row>
    <row r="140" spans="1:20" ht="14">
      <c r="A140" s="346"/>
      <c r="B140" s="343"/>
      <c r="C140" s="170"/>
      <c r="D140" s="170"/>
      <c r="E140" s="170"/>
      <c r="F140" s="170"/>
      <c r="G140" s="170"/>
      <c r="H140" s="232"/>
      <c r="I140" s="188"/>
      <c r="J140" s="189"/>
      <c r="K140" s="217"/>
      <c r="L140" s="124" t="s">
        <v>1779</v>
      </c>
      <c r="M140" s="121">
        <v>1</v>
      </c>
      <c r="N140" s="153" t="s">
        <v>26</v>
      </c>
      <c r="O140" s="153">
        <v>1</v>
      </c>
      <c r="P140" s="153" t="s">
        <v>21</v>
      </c>
      <c r="Q140" s="153">
        <v>1500</v>
      </c>
      <c r="R140" s="211">
        <f t="shared" si="48"/>
        <v>1500</v>
      </c>
      <c r="S140" s="122"/>
      <c r="T140" s="25">
        <f t="shared" si="49"/>
        <v>1500</v>
      </c>
    </row>
    <row r="141" spans="1:20" ht="14">
      <c r="A141" s="346"/>
      <c r="B141" s="343"/>
      <c r="C141" s="170"/>
      <c r="D141" s="170"/>
      <c r="E141" s="170"/>
      <c r="F141" s="170"/>
      <c r="G141" s="170"/>
      <c r="H141" s="232"/>
      <c r="I141" s="188"/>
      <c r="J141" s="189"/>
      <c r="K141" s="217"/>
      <c r="L141" s="121" t="s">
        <v>1793</v>
      </c>
      <c r="M141" s="121">
        <v>1</v>
      </c>
      <c r="N141" s="153" t="s">
        <v>26</v>
      </c>
      <c r="O141" s="153">
        <v>1</v>
      </c>
      <c r="P141" s="153" t="s">
        <v>21</v>
      </c>
      <c r="Q141" s="153">
        <v>7000</v>
      </c>
      <c r="R141" s="211">
        <f t="shared" si="48"/>
        <v>7000</v>
      </c>
      <c r="S141" s="122"/>
      <c r="T141" s="25">
        <f t="shared" si="49"/>
        <v>7000</v>
      </c>
    </row>
    <row r="142" spans="1:20" ht="14">
      <c r="A142" s="346"/>
      <c r="B142" s="343"/>
      <c r="C142" s="170"/>
      <c r="D142" s="170"/>
      <c r="E142" s="170"/>
      <c r="F142" s="170"/>
      <c r="G142" s="170"/>
      <c r="H142" s="232"/>
      <c r="I142" s="188"/>
      <c r="J142" s="189"/>
      <c r="K142" s="217"/>
      <c r="L142" s="121" t="s">
        <v>1794</v>
      </c>
      <c r="M142" s="121">
        <v>1</v>
      </c>
      <c r="N142" s="153" t="s">
        <v>26</v>
      </c>
      <c r="O142" s="153">
        <v>1</v>
      </c>
      <c r="P142" s="153" t="s">
        <v>21</v>
      </c>
      <c r="Q142" s="153">
        <v>1500</v>
      </c>
      <c r="R142" s="211">
        <f t="shared" si="48"/>
        <v>1500</v>
      </c>
      <c r="S142" s="122"/>
      <c r="T142" s="25">
        <f t="shared" si="49"/>
        <v>1500</v>
      </c>
    </row>
    <row r="143" spans="1:20" ht="14">
      <c r="A143" s="346"/>
      <c r="B143" s="342"/>
      <c r="C143" s="164" t="s">
        <v>108</v>
      </c>
      <c r="D143" s="164">
        <v>4</v>
      </c>
      <c r="E143" s="164" t="s">
        <v>102</v>
      </c>
      <c r="F143" s="164">
        <v>1</v>
      </c>
      <c r="G143" s="164" t="s">
        <v>21</v>
      </c>
      <c r="H143" s="164">
        <v>280</v>
      </c>
      <c r="I143" s="188">
        <f t="shared" ref="I143:I265" si="50">D143*F143*H143</f>
        <v>1120</v>
      </c>
      <c r="J143" s="215"/>
      <c r="K143" s="195"/>
      <c r="L143" s="153" t="s">
        <v>108</v>
      </c>
      <c r="M143" s="153">
        <v>4</v>
      </c>
      <c r="N143" s="153" t="s">
        <v>102</v>
      </c>
      <c r="O143" s="153">
        <v>1</v>
      </c>
      <c r="P143" s="153" t="s">
        <v>21</v>
      </c>
      <c r="Q143" s="153">
        <v>280</v>
      </c>
      <c r="R143" s="211">
        <f t="shared" si="48"/>
        <v>1120</v>
      </c>
      <c r="S143" s="122"/>
      <c r="T143" s="25">
        <f t="shared" si="49"/>
        <v>0</v>
      </c>
    </row>
    <row r="144" spans="1:20" ht="14">
      <c r="A144" s="346"/>
      <c r="B144" s="342"/>
      <c r="C144" s="164" t="s">
        <v>109</v>
      </c>
      <c r="D144" s="164">
        <v>6</v>
      </c>
      <c r="E144" s="164" t="s">
        <v>102</v>
      </c>
      <c r="F144" s="164">
        <v>1</v>
      </c>
      <c r="G144" s="164" t="s">
        <v>21</v>
      </c>
      <c r="H144" s="231">
        <v>1000</v>
      </c>
      <c r="I144" s="188">
        <f t="shared" si="50"/>
        <v>6000</v>
      </c>
      <c r="J144" s="215"/>
      <c r="K144" s="195"/>
      <c r="L144" s="153" t="s">
        <v>109</v>
      </c>
      <c r="M144" s="153">
        <v>2</v>
      </c>
      <c r="N144" s="153" t="s">
        <v>102</v>
      </c>
      <c r="O144" s="153">
        <v>1</v>
      </c>
      <c r="P144" s="153" t="s">
        <v>21</v>
      </c>
      <c r="Q144" s="233">
        <v>1000</v>
      </c>
      <c r="R144" s="211">
        <f t="shared" ref="R144" si="51">M144*O144*Q144</f>
        <v>2000</v>
      </c>
      <c r="S144" s="122"/>
      <c r="T144" s="25">
        <f t="shared" si="49"/>
        <v>-4000</v>
      </c>
    </row>
    <row r="145" spans="1:20" ht="14">
      <c r="A145" s="346"/>
      <c r="B145" s="342"/>
      <c r="C145" s="164" t="s">
        <v>110</v>
      </c>
      <c r="D145" s="164">
        <v>2</v>
      </c>
      <c r="E145" s="164" t="s">
        <v>102</v>
      </c>
      <c r="F145" s="164">
        <v>1</v>
      </c>
      <c r="G145" s="164" t="s">
        <v>21</v>
      </c>
      <c r="H145" s="231">
        <v>1500</v>
      </c>
      <c r="I145" s="234">
        <f t="shared" si="50"/>
        <v>3000</v>
      </c>
      <c r="J145" s="214"/>
      <c r="K145" s="195"/>
      <c r="L145" s="153" t="s">
        <v>1795</v>
      </c>
      <c r="M145" s="153">
        <v>2</v>
      </c>
      <c r="N145" s="153" t="s">
        <v>102</v>
      </c>
      <c r="O145" s="153">
        <v>1</v>
      </c>
      <c r="P145" s="153" t="s">
        <v>21</v>
      </c>
      <c r="Q145" s="233">
        <v>1500</v>
      </c>
      <c r="R145" s="211">
        <f t="shared" ref="R145:R146" si="52">M145*O145*Q145</f>
        <v>3000</v>
      </c>
      <c r="S145" s="122"/>
      <c r="T145" s="25">
        <f t="shared" si="49"/>
        <v>0</v>
      </c>
    </row>
    <row r="146" spans="1:20" ht="14">
      <c r="A146" s="346"/>
      <c r="B146" s="342"/>
      <c r="C146" s="164" t="s">
        <v>111</v>
      </c>
      <c r="D146" s="164">
        <v>2</v>
      </c>
      <c r="E146" s="164" t="s">
        <v>102</v>
      </c>
      <c r="F146" s="164">
        <v>1</v>
      </c>
      <c r="G146" s="164" t="s">
        <v>21</v>
      </c>
      <c r="H146" s="231">
        <v>2400</v>
      </c>
      <c r="I146" s="234">
        <f t="shared" si="50"/>
        <v>4800</v>
      </c>
      <c r="J146" s="215"/>
      <c r="K146" s="195"/>
      <c r="L146" s="153" t="s">
        <v>111</v>
      </c>
      <c r="M146" s="153">
        <v>2</v>
      </c>
      <c r="N146" s="153" t="s">
        <v>102</v>
      </c>
      <c r="O146" s="153">
        <v>1</v>
      </c>
      <c r="P146" s="153" t="s">
        <v>21</v>
      </c>
      <c r="Q146" s="233">
        <v>2400</v>
      </c>
      <c r="R146" s="211">
        <f t="shared" si="52"/>
        <v>4800</v>
      </c>
      <c r="S146" s="229"/>
      <c r="T146" s="25">
        <f t="shared" si="49"/>
        <v>0</v>
      </c>
    </row>
    <row r="147" spans="1:20" ht="14">
      <c r="A147" s="346"/>
      <c r="B147" s="342"/>
      <c r="C147" s="164" t="s">
        <v>112</v>
      </c>
      <c r="D147" s="164">
        <v>1</v>
      </c>
      <c r="E147" s="164" t="s">
        <v>26</v>
      </c>
      <c r="F147" s="164">
        <v>1</v>
      </c>
      <c r="G147" s="164" t="s">
        <v>21</v>
      </c>
      <c r="H147" s="164">
        <v>20000</v>
      </c>
      <c r="I147" s="234">
        <f t="shared" si="50"/>
        <v>20000</v>
      </c>
      <c r="J147" s="215"/>
      <c r="K147" s="195"/>
      <c r="L147" s="153" t="s">
        <v>112</v>
      </c>
      <c r="M147" s="153">
        <v>1</v>
      </c>
      <c r="N147" s="153" t="s">
        <v>26</v>
      </c>
      <c r="O147" s="153">
        <v>1</v>
      </c>
      <c r="P147" s="153" t="s">
        <v>21</v>
      </c>
      <c r="Q147" s="153">
        <v>20000</v>
      </c>
      <c r="R147" s="211">
        <f t="shared" ref="R147:R149" si="53">M147*O147*Q147</f>
        <v>20000</v>
      </c>
      <c r="S147" s="229"/>
      <c r="T147" s="25">
        <f t="shared" si="49"/>
        <v>0</v>
      </c>
    </row>
    <row r="148" spans="1:20" ht="28">
      <c r="A148" s="346"/>
      <c r="B148" s="342"/>
      <c r="C148" s="164" t="s">
        <v>113</v>
      </c>
      <c r="D148" s="164">
        <v>2</v>
      </c>
      <c r="E148" s="164" t="s">
        <v>20</v>
      </c>
      <c r="F148" s="164">
        <v>6</v>
      </c>
      <c r="G148" s="164" t="s">
        <v>114</v>
      </c>
      <c r="H148" s="164">
        <v>500</v>
      </c>
      <c r="I148" s="234">
        <f t="shared" si="50"/>
        <v>6000</v>
      </c>
      <c r="J148" s="215" t="s">
        <v>347</v>
      </c>
      <c r="K148" s="195"/>
      <c r="L148" s="153" t="s">
        <v>113</v>
      </c>
      <c r="M148" s="153">
        <v>2</v>
      </c>
      <c r="N148" s="153" t="s">
        <v>20</v>
      </c>
      <c r="O148" s="153">
        <v>6</v>
      </c>
      <c r="P148" s="153" t="s">
        <v>114</v>
      </c>
      <c r="Q148" s="153">
        <v>500</v>
      </c>
      <c r="R148" s="211">
        <f t="shared" si="53"/>
        <v>6000</v>
      </c>
      <c r="S148" s="215"/>
      <c r="T148" s="25">
        <f t="shared" si="49"/>
        <v>0</v>
      </c>
    </row>
    <row r="149" spans="1:20" ht="14">
      <c r="A149" s="346"/>
      <c r="B149" s="342"/>
      <c r="C149" s="164" t="s">
        <v>115</v>
      </c>
      <c r="D149" s="164">
        <v>1</v>
      </c>
      <c r="E149" s="164" t="s">
        <v>26</v>
      </c>
      <c r="F149" s="164">
        <v>1</v>
      </c>
      <c r="G149" s="164" t="s">
        <v>21</v>
      </c>
      <c r="H149" s="164">
        <v>2200</v>
      </c>
      <c r="I149" s="234">
        <f t="shared" si="50"/>
        <v>2200</v>
      </c>
      <c r="J149" s="215"/>
      <c r="K149" s="195"/>
      <c r="L149" s="153" t="s">
        <v>115</v>
      </c>
      <c r="M149" s="153">
        <v>1</v>
      </c>
      <c r="N149" s="153" t="s">
        <v>26</v>
      </c>
      <c r="O149" s="153">
        <v>1</v>
      </c>
      <c r="P149" s="153" t="s">
        <v>21</v>
      </c>
      <c r="Q149" s="235">
        <f>物料采购!G157</f>
        <v>1029.82</v>
      </c>
      <c r="R149" s="236">
        <f t="shared" si="53"/>
        <v>1029.82</v>
      </c>
      <c r="S149" s="237" t="s">
        <v>1607</v>
      </c>
      <c r="T149" s="25">
        <f t="shared" si="49"/>
        <v>-1170.18</v>
      </c>
    </row>
    <row r="150" spans="1:20" s="118" customFormat="1" ht="14">
      <c r="A150" s="346"/>
      <c r="B150" s="342"/>
      <c r="C150" s="156" t="s">
        <v>116</v>
      </c>
      <c r="D150" s="156">
        <v>2000</v>
      </c>
      <c r="E150" s="156" t="s">
        <v>102</v>
      </c>
      <c r="F150" s="156">
        <v>1</v>
      </c>
      <c r="G150" s="156" t="s">
        <v>21</v>
      </c>
      <c r="H150" s="156">
        <v>15</v>
      </c>
      <c r="I150" s="157">
        <f t="shared" si="50"/>
        <v>30000</v>
      </c>
      <c r="J150" s="166" t="s">
        <v>117</v>
      </c>
      <c r="K150" s="238"/>
      <c r="L150" s="239" t="s">
        <v>116</v>
      </c>
      <c r="M150" s="239">
        <v>1</v>
      </c>
      <c r="N150" s="239" t="s">
        <v>381</v>
      </c>
      <c r="O150" s="239">
        <v>0</v>
      </c>
      <c r="P150" s="239" t="s">
        <v>21</v>
      </c>
      <c r="Q150" s="239">
        <v>0</v>
      </c>
      <c r="R150" s="240">
        <f t="shared" ref="R150:R152" si="54">M150*O150*Q150</f>
        <v>0</v>
      </c>
      <c r="S150" s="241"/>
      <c r="T150" s="25">
        <f t="shared" si="49"/>
        <v>-30000</v>
      </c>
    </row>
    <row r="151" spans="1:20" ht="14">
      <c r="A151" s="346"/>
      <c r="B151" s="342"/>
      <c r="C151" s="164" t="s">
        <v>118</v>
      </c>
      <c r="D151" s="164">
        <v>1</v>
      </c>
      <c r="E151" s="164" t="s">
        <v>26</v>
      </c>
      <c r="F151" s="164">
        <v>2</v>
      </c>
      <c r="G151" s="164" t="s">
        <v>119</v>
      </c>
      <c r="H151" s="231">
        <v>4000</v>
      </c>
      <c r="I151" s="188">
        <f t="shared" si="50"/>
        <v>8000</v>
      </c>
      <c r="J151" s="125" t="s">
        <v>120</v>
      </c>
      <c r="L151" s="156" t="s">
        <v>118</v>
      </c>
      <c r="M151" s="156">
        <v>1</v>
      </c>
      <c r="N151" s="156" t="s">
        <v>26</v>
      </c>
      <c r="O151" s="156">
        <v>0</v>
      </c>
      <c r="P151" s="156" t="s">
        <v>119</v>
      </c>
      <c r="Q151" s="242">
        <v>0</v>
      </c>
      <c r="R151" s="211">
        <f t="shared" si="54"/>
        <v>0</v>
      </c>
      <c r="S151" s="243"/>
      <c r="T151" s="25">
        <f t="shared" si="49"/>
        <v>-8000</v>
      </c>
    </row>
    <row r="152" spans="1:20" ht="14">
      <c r="A152" s="346"/>
      <c r="B152" s="342"/>
      <c r="C152" s="164" t="s">
        <v>121</v>
      </c>
      <c r="D152" s="164">
        <v>1</v>
      </c>
      <c r="E152" s="164" t="s">
        <v>26</v>
      </c>
      <c r="F152" s="164">
        <v>1</v>
      </c>
      <c r="G152" s="164" t="s">
        <v>21</v>
      </c>
      <c r="H152" s="231">
        <v>3500</v>
      </c>
      <c r="I152" s="188">
        <f t="shared" si="50"/>
        <v>3500</v>
      </c>
      <c r="J152" s="126"/>
      <c r="K152" s="195"/>
      <c r="L152" s="156" t="s">
        <v>121</v>
      </c>
      <c r="M152" s="156">
        <v>1</v>
      </c>
      <c r="N152" s="156" t="s">
        <v>26</v>
      </c>
      <c r="O152" s="156">
        <v>1</v>
      </c>
      <c r="P152" s="156" t="s">
        <v>21</v>
      </c>
      <c r="Q152" s="244">
        <v>963.3</v>
      </c>
      <c r="R152" s="211">
        <f t="shared" si="54"/>
        <v>963.3</v>
      </c>
      <c r="S152" s="158"/>
      <c r="T152" s="25">
        <f t="shared" si="49"/>
        <v>-2536.6999999999998</v>
      </c>
    </row>
    <row r="153" spans="1:20" ht="42">
      <c r="A153" s="346"/>
      <c r="B153" s="345" t="s">
        <v>122</v>
      </c>
      <c r="C153" s="164" t="s">
        <v>123</v>
      </c>
      <c r="D153" s="164">
        <v>600</v>
      </c>
      <c r="E153" s="164" t="s">
        <v>75</v>
      </c>
      <c r="F153" s="164">
        <v>2</v>
      </c>
      <c r="G153" s="164" t="s">
        <v>43</v>
      </c>
      <c r="H153" s="164">
        <v>32</v>
      </c>
      <c r="I153" s="188">
        <f t="shared" si="50"/>
        <v>38400</v>
      </c>
      <c r="J153" s="125" t="s">
        <v>343</v>
      </c>
      <c r="K153" s="195"/>
      <c r="L153" s="165" t="s">
        <v>123</v>
      </c>
      <c r="M153" s="156">
        <v>150</v>
      </c>
      <c r="N153" s="156" t="s">
        <v>75</v>
      </c>
      <c r="O153" s="156">
        <v>2</v>
      </c>
      <c r="P153" s="156" t="s">
        <v>43</v>
      </c>
      <c r="Q153" s="156">
        <v>128</v>
      </c>
      <c r="R153" s="203">
        <f>M153*O153*Q153</f>
        <v>38400</v>
      </c>
      <c r="S153" s="126"/>
      <c r="T153" s="25">
        <f t="shared" si="49"/>
        <v>0</v>
      </c>
    </row>
    <row r="154" spans="1:20" ht="14">
      <c r="A154" s="346"/>
      <c r="B154" s="346"/>
      <c r="C154" s="170"/>
      <c r="D154" s="170"/>
      <c r="E154" s="170"/>
      <c r="F154" s="170"/>
      <c r="G154" s="170"/>
      <c r="H154" s="170"/>
      <c r="I154" s="188"/>
      <c r="J154" s="125"/>
      <c r="K154" s="217"/>
      <c r="L154" s="174" t="s">
        <v>1284</v>
      </c>
      <c r="M154" s="245">
        <v>5</v>
      </c>
      <c r="N154" s="156" t="s">
        <v>1285</v>
      </c>
      <c r="O154" s="156">
        <v>1</v>
      </c>
      <c r="P154" s="156" t="s">
        <v>1114</v>
      </c>
      <c r="Q154" s="156">
        <v>218</v>
      </c>
      <c r="R154" s="203">
        <f>M154*O154*Q154</f>
        <v>1090</v>
      </c>
      <c r="S154" s="126"/>
      <c r="T154" s="25">
        <f t="shared" si="49"/>
        <v>1090</v>
      </c>
    </row>
    <row r="155" spans="1:20" ht="14">
      <c r="A155" s="346"/>
      <c r="B155" s="346"/>
      <c r="C155" s="170"/>
      <c r="D155" s="170"/>
      <c r="E155" s="170"/>
      <c r="F155" s="170"/>
      <c r="G155" s="170"/>
      <c r="H155" s="170"/>
      <c r="I155" s="188"/>
      <c r="J155" s="125"/>
      <c r="K155" s="217"/>
      <c r="L155" s="174" t="s">
        <v>1487</v>
      </c>
      <c r="M155" s="246">
        <v>5</v>
      </c>
      <c r="N155" s="165" t="s">
        <v>1202</v>
      </c>
      <c r="O155" s="165">
        <v>1</v>
      </c>
      <c r="P155" s="165" t="s">
        <v>1114</v>
      </c>
      <c r="Q155" s="165">
        <v>1160</v>
      </c>
      <c r="R155" s="247">
        <f>M155*O155*Q155</f>
        <v>5800</v>
      </c>
      <c r="S155" s="127"/>
      <c r="T155" s="25">
        <f t="shared" si="49"/>
        <v>5800</v>
      </c>
    </row>
    <row r="156" spans="1:20" ht="14">
      <c r="A156" s="346"/>
      <c r="B156" s="346"/>
      <c r="C156" s="170"/>
      <c r="D156" s="170"/>
      <c r="E156" s="170"/>
      <c r="F156" s="170"/>
      <c r="G156" s="170"/>
      <c r="H156" s="170"/>
      <c r="I156" s="188"/>
      <c r="J156" s="125"/>
      <c r="K156" s="217"/>
      <c r="L156" s="174" t="s">
        <v>1488</v>
      </c>
      <c r="M156" s="174">
        <v>6</v>
      </c>
      <c r="N156" s="174" t="s">
        <v>1202</v>
      </c>
      <c r="O156" s="174">
        <v>1</v>
      </c>
      <c r="P156" s="174" t="s">
        <v>1114</v>
      </c>
      <c r="Q156" s="174">
        <v>1375</v>
      </c>
      <c r="R156" s="227">
        <f>M156*O156*Q156</f>
        <v>8250</v>
      </c>
      <c r="S156" s="126"/>
      <c r="T156" s="25">
        <f t="shared" si="49"/>
        <v>8250</v>
      </c>
    </row>
    <row r="157" spans="1:20" ht="14">
      <c r="A157" s="346"/>
      <c r="B157" s="346"/>
      <c r="C157" s="170"/>
      <c r="D157" s="170"/>
      <c r="E157" s="170"/>
      <c r="F157" s="170"/>
      <c r="G157" s="170"/>
      <c r="H157" s="170"/>
      <c r="I157" s="188"/>
      <c r="J157" s="125"/>
      <c r="K157" s="217"/>
      <c r="L157" s="174" t="s">
        <v>1892</v>
      </c>
      <c r="M157" s="137">
        <v>1</v>
      </c>
      <c r="N157" s="137" t="s">
        <v>153</v>
      </c>
      <c r="O157" s="137">
        <v>1</v>
      </c>
      <c r="P157" s="137" t="s">
        <v>1809</v>
      </c>
      <c r="Q157" s="137">
        <v>4500</v>
      </c>
      <c r="R157" s="137">
        <f t="shared" ref="R157" si="55">M157*O157*Q157</f>
        <v>4500</v>
      </c>
      <c r="S157" s="126"/>
      <c r="T157" s="25">
        <f t="shared" ref="T157" si="56">R157-I157</f>
        <v>4500</v>
      </c>
    </row>
    <row r="158" spans="1:20" ht="14">
      <c r="A158" s="346"/>
      <c r="B158" s="346"/>
      <c r="C158" s="170"/>
      <c r="D158" s="170"/>
      <c r="E158" s="170"/>
      <c r="F158" s="170"/>
      <c r="G158" s="170"/>
      <c r="H158" s="170"/>
      <c r="I158" s="188"/>
      <c r="J158" s="125"/>
      <c r="K158" s="217"/>
      <c r="L158" s="174" t="s">
        <v>1852</v>
      </c>
      <c r="M158" s="137">
        <v>28</v>
      </c>
      <c r="N158" s="137" t="s">
        <v>102</v>
      </c>
      <c r="O158" s="137">
        <v>1</v>
      </c>
      <c r="P158" s="137" t="s">
        <v>1809</v>
      </c>
      <c r="Q158" s="137">
        <v>400</v>
      </c>
      <c r="R158" s="248">
        <f t="shared" ref="R158:R162" si="57">M158*O158*Q158</f>
        <v>11200</v>
      </c>
      <c r="S158" s="126"/>
      <c r="T158" s="25">
        <f t="shared" si="49"/>
        <v>11200</v>
      </c>
    </row>
    <row r="159" spans="1:20" s="64" customFormat="1" ht="14">
      <c r="A159" s="346"/>
      <c r="B159" s="346"/>
      <c r="C159" s="228"/>
      <c r="D159" s="228"/>
      <c r="E159" s="228"/>
      <c r="F159" s="228"/>
      <c r="G159" s="228"/>
      <c r="H159" s="228"/>
      <c r="I159" s="203"/>
      <c r="J159" s="128"/>
      <c r="K159" s="249"/>
      <c r="L159" s="174" t="s">
        <v>1841</v>
      </c>
      <c r="M159" s="137">
        <v>3</v>
      </c>
      <c r="N159" s="137" t="s">
        <v>65</v>
      </c>
      <c r="O159" s="137">
        <v>1</v>
      </c>
      <c r="P159" s="137" t="s">
        <v>1809</v>
      </c>
      <c r="Q159" s="137">
        <v>3000</v>
      </c>
      <c r="R159" s="137">
        <f t="shared" si="57"/>
        <v>9000</v>
      </c>
      <c r="S159" s="129"/>
      <c r="T159" s="25">
        <f t="shared" si="49"/>
        <v>9000</v>
      </c>
    </row>
    <row r="160" spans="1:20" s="64" customFormat="1" ht="14">
      <c r="A160" s="346"/>
      <c r="B160" s="346"/>
      <c r="C160" s="228"/>
      <c r="D160" s="228"/>
      <c r="E160" s="228"/>
      <c r="F160" s="228"/>
      <c r="G160" s="228"/>
      <c r="H160" s="228"/>
      <c r="I160" s="203"/>
      <c r="J160" s="128"/>
      <c r="K160" s="249"/>
      <c r="L160" s="174" t="s">
        <v>1854</v>
      </c>
      <c r="M160" s="137">
        <v>30</v>
      </c>
      <c r="N160" s="137" t="s">
        <v>65</v>
      </c>
      <c r="O160" s="137">
        <v>1</v>
      </c>
      <c r="P160" s="137" t="s">
        <v>1809</v>
      </c>
      <c r="Q160" s="137">
        <v>220</v>
      </c>
      <c r="R160" s="137">
        <f t="shared" si="57"/>
        <v>6600</v>
      </c>
      <c r="S160" s="129"/>
      <c r="T160" s="25">
        <f t="shared" si="49"/>
        <v>6600</v>
      </c>
    </row>
    <row r="161" spans="1:20" s="64" customFormat="1" ht="14">
      <c r="A161" s="346"/>
      <c r="B161" s="346"/>
      <c r="C161" s="228"/>
      <c r="D161" s="228"/>
      <c r="E161" s="228"/>
      <c r="F161" s="228"/>
      <c r="G161" s="228"/>
      <c r="H161" s="228"/>
      <c r="I161" s="203"/>
      <c r="J161" s="128"/>
      <c r="K161" s="249"/>
      <c r="L161" s="174" t="s">
        <v>1842</v>
      </c>
      <c r="M161" s="137">
        <v>80</v>
      </c>
      <c r="N161" s="137" t="s">
        <v>65</v>
      </c>
      <c r="O161" s="137">
        <v>1</v>
      </c>
      <c r="P161" s="137" t="s">
        <v>1809</v>
      </c>
      <c r="Q161" s="137">
        <v>50</v>
      </c>
      <c r="R161" s="137">
        <f t="shared" si="57"/>
        <v>4000</v>
      </c>
      <c r="S161" s="130"/>
      <c r="T161" s="25">
        <f t="shared" si="49"/>
        <v>4000</v>
      </c>
    </row>
    <row r="162" spans="1:20" s="64" customFormat="1" ht="14">
      <c r="A162" s="346"/>
      <c r="B162" s="346"/>
      <c r="C162" s="228"/>
      <c r="D162" s="228"/>
      <c r="E162" s="228"/>
      <c r="F162" s="228"/>
      <c r="G162" s="228"/>
      <c r="H162" s="228"/>
      <c r="I162" s="203"/>
      <c r="J162" s="128"/>
      <c r="K162" s="249"/>
      <c r="L162" s="137" t="s">
        <v>1853</v>
      </c>
      <c r="M162" s="137">
        <v>80</v>
      </c>
      <c r="N162" s="137" t="s">
        <v>65</v>
      </c>
      <c r="O162" s="137">
        <v>1</v>
      </c>
      <c r="P162" s="137" t="s">
        <v>1809</v>
      </c>
      <c r="Q162" s="137">
        <v>50</v>
      </c>
      <c r="R162" s="137">
        <f t="shared" si="57"/>
        <v>4000</v>
      </c>
      <c r="S162" s="129"/>
      <c r="T162" s="25">
        <f t="shared" si="49"/>
        <v>4000</v>
      </c>
    </row>
    <row r="163" spans="1:20" ht="14">
      <c r="A163" s="346"/>
      <c r="B163" s="346"/>
      <c r="C163" s="170"/>
      <c r="D163" s="170"/>
      <c r="E163" s="170"/>
      <c r="F163" s="170"/>
      <c r="G163" s="170"/>
      <c r="H163" s="170"/>
      <c r="I163" s="188"/>
      <c r="J163" s="125"/>
      <c r="K163" s="217"/>
      <c r="L163" s="137" t="s">
        <v>1902</v>
      </c>
      <c r="M163" s="137">
        <v>36</v>
      </c>
      <c r="N163" s="137" t="s">
        <v>1202</v>
      </c>
      <c r="O163" s="137">
        <v>1</v>
      </c>
      <c r="P163" s="137" t="s">
        <v>1809</v>
      </c>
      <c r="Q163" s="137">
        <v>450</v>
      </c>
      <c r="R163" s="137">
        <f>M163*O163*Q163</f>
        <v>16200</v>
      </c>
      <c r="S163" s="126"/>
      <c r="T163" s="25">
        <f t="shared" si="49"/>
        <v>16200</v>
      </c>
    </row>
    <row r="164" spans="1:20" ht="14">
      <c r="A164" s="346"/>
      <c r="B164" s="346"/>
      <c r="C164" s="170"/>
      <c r="D164" s="170"/>
      <c r="E164" s="170"/>
      <c r="F164" s="170"/>
      <c r="G164" s="170"/>
      <c r="H164" s="170"/>
      <c r="I164" s="188"/>
      <c r="J164" s="125"/>
      <c r="K164" s="217"/>
      <c r="L164" s="137" t="s">
        <v>1808</v>
      </c>
      <c r="M164" s="137">
        <v>9</v>
      </c>
      <c r="N164" s="137" t="s">
        <v>1757</v>
      </c>
      <c r="O164" s="137">
        <v>20</v>
      </c>
      <c r="P164" s="137" t="s">
        <v>1887</v>
      </c>
      <c r="Q164" s="137">
        <v>150</v>
      </c>
      <c r="R164" s="137">
        <f>M164*O164*Q164</f>
        <v>27000</v>
      </c>
      <c r="S164" s="126"/>
      <c r="T164" s="25">
        <f t="shared" si="49"/>
        <v>27000</v>
      </c>
    </row>
    <row r="165" spans="1:20" ht="14">
      <c r="A165" s="346"/>
      <c r="B165" s="346"/>
      <c r="C165" s="170"/>
      <c r="D165" s="170"/>
      <c r="E165" s="170"/>
      <c r="F165" s="170"/>
      <c r="G165" s="170"/>
      <c r="H165" s="170"/>
      <c r="I165" s="188"/>
      <c r="J165" s="125"/>
      <c r="K165" s="217"/>
      <c r="L165" s="137" t="s">
        <v>1811</v>
      </c>
      <c r="M165" s="137">
        <v>1</v>
      </c>
      <c r="N165" s="137" t="s">
        <v>153</v>
      </c>
      <c r="O165" s="137">
        <v>1</v>
      </c>
      <c r="P165" s="137" t="s">
        <v>1809</v>
      </c>
      <c r="Q165" s="137">
        <v>4500</v>
      </c>
      <c r="R165" s="137">
        <f t="shared" ref="R165:R172" si="58">M165*O165*Q165</f>
        <v>4500</v>
      </c>
      <c r="S165" s="126"/>
      <c r="T165" s="25">
        <f t="shared" si="49"/>
        <v>4500</v>
      </c>
    </row>
    <row r="166" spans="1:20" ht="14">
      <c r="A166" s="346"/>
      <c r="B166" s="346"/>
      <c r="C166" s="170"/>
      <c r="D166" s="170"/>
      <c r="E166" s="170"/>
      <c r="F166" s="170"/>
      <c r="G166" s="170"/>
      <c r="H166" s="170"/>
      <c r="I166" s="188"/>
      <c r="J166" s="125"/>
      <c r="K166" s="217"/>
      <c r="L166" s="137" t="s">
        <v>1810</v>
      </c>
      <c r="M166" s="137">
        <v>1</v>
      </c>
      <c r="N166" s="137" t="s">
        <v>153</v>
      </c>
      <c r="O166" s="137">
        <v>1</v>
      </c>
      <c r="P166" s="137" t="s">
        <v>1809</v>
      </c>
      <c r="Q166" s="137">
        <v>6600</v>
      </c>
      <c r="R166" s="137">
        <f t="shared" si="58"/>
        <v>6600</v>
      </c>
      <c r="S166" s="126"/>
      <c r="T166" s="25">
        <f t="shared" si="49"/>
        <v>6600</v>
      </c>
    </row>
    <row r="167" spans="1:20" ht="14">
      <c r="A167" s="346"/>
      <c r="B167" s="346"/>
      <c r="C167" s="170"/>
      <c r="D167" s="170"/>
      <c r="E167" s="170"/>
      <c r="F167" s="170"/>
      <c r="G167" s="170"/>
      <c r="H167" s="170"/>
      <c r="I167" s="188"/>
      <c r="J167" s="125"/>
      <c r="K167" s="217"/>
      <c r="L167" s="137" t="s">
        <v>1812</v>
      </c>
      <c r="M167" s="137">
        <v>1</v>
      </c>
      <c r="N167" s="137" t="s">
        <v>153</v>
      </c>
      <c r="O167" s="137">
        <v>1</v>
      </c>
      <c r="P167" s="137" t="s">
        <v>1809</v>
      </c>
      <c r="Q167" s="137">
        <v>5800</v>
      </c>
      <c r="R167" s="137">
        <f t="shared" si="58"/>
        <v>5800</v>
      </c>
      <c r="S167" s="126"/>
      <c r="T167" s="25">
        <f t="shared" si="49"/>
        <v>5800</v>
      </c>
    </row>
    <row r="168" spans="1:20" ht="14">
      <c r="A168" s="346"/>
      <c r="B168" s="346"/>
      <c r="C168" s="170"/>
      <c r="D168" s="170"/>
      <c r="E168" s="170"/>
      <c r="F168" s="170"/>
      <c r="G168" s="170"/>
      <c r="H168" s="170"/>
      <c r="I168" s="188"/>
      <c r="J168" s="125"/>
      <c r="K168" s="230"/>
      <c r="L168" s="202" t="s">
        <v>1835</v>
      </c>
      <c r="M168" s="202">
        <v>1</v>
      </c>
      <c r="N168" s="202" t="s">
        <v>153</v>
      </c>
      <c r="O168" s="202">
        <v>1</v>
      </c>
      <c r="P168" s="202" t="s">
        <v>1809</v>
      </c>
      <c r="Q168" s="202">
        <v>7650</v>
      </c>
      <c r="R168" s="202">
        <f t="shared" si="58"/>
        <v>7650</v>
      </c>
      <c r="S168" s="126"/>
      <c r="T168" s="25">
        <f t="shared" si="49"/>
        <v>7650</v>
      </c>
    </row>
    <row r="169" spans="1:20" ht="14">
      <c r="A169" s="346"/>
      <c r="B169" s="346"/>
      <c r="C169" s="170"/>
      <c r="D169" s="170"/>
      <c r="E169" s="170"/>
      <c r="F169" s="170"/>
      <c r="G169" s="170"/>
      <c r="H169" s="170"/>
      <c r="I169" s="188"/>
      <c r="J169" s="125"/>
      <c r="K169" s="217"/>
      <c r="L169" s="137" t="s">
        <v>1813</v>
      </c>
      <c r="M169" s="137">
        <v>1</v>
      </c>
      <c r="N169" s="137" t="s">
        <v>153</v>
      </c>
      <c r="O169" s="137">
        <v>1</v>
      </c>
      <c r="P169" s="137" t="s">
        <v>1809</v>
      </c>
      <c r="Q169" s="137">
        <v>7700</v>
      </c>
      <c r="R169" s="137">
        <f t="shared" si="58"/>
        <v>7700</v>
      </c>
      <c r="S169" s="126"/>
      <c r="T169" s="25">
        <f t="shared" si="49"/>
        <v>7700</v>
      </c>
    </row>
    <row r="170" spans="1:20" ht="14">
      <c r="A170" s="346"/>
      <c r="B170" s="346"/>
      <c r="C170" s="170"/>
      <c r="D170" s="170"/>
      <c r="E170" s="170"/>
      <c r="F170" s="170"/>
      <c r="G170" s="170"/>
      <c r="H170" s="170"/>
      <c r="I170" s="188"/>
      <c r="J170" s="125"/>
      <c r="K170" s="217"/>
      <c r="L170" s="137" t="s">
        <v>1814</v>
      </c>
      <c r="M170" s="137">
        <v>1</v>
      </c>
      <c r="N170" s="137" t="s">
        <v>153</v>
      </c>
      <c r="O170" s="137">
        <v>1</v>
      </c>
      <c r="P170" s="137" t="s">
        <v>1809</v>
      </c>
      <c r="Q170" s="137">
        <v>4800</v>
      </c>
      <c r="R170" s="137">
        <f t="shared" si="58"/>
        <v>4800</v>
      </c>
      <c r="S170" s="126"/>
      <c r="T170" s="25">
        <f t="shared" si="49"/>
        <v>4800</v>
      </c>
    </row>
    <row r="171" spans="1:20" ht="14">
      <c r="A171" s="346"/>
      <c r="B171" s="346"/>
      <c r="C171" s="170"/>
      <c r="D171" s="170"/>
      <c r="E171" s="170"/>
      <c r="F171" s="170"/>
      <c r="G171" s="170"/>
      <c r="H171" s="170"/>
      <c r="I171" s="188"/>
      <c r="J171" s="125"/>
      <c r="K171" s="217"/>
      <c r="L171" s="137" t="s">
        <v>1815</v>
      </c>
      <c r="M171" s="137">
        <v>1</v>
      </c>
      <c r="N171" s="137" t="s">
        <v>153</v>
      </c>
      <c r="O171" s="137">
        <v>1</v>
      </c>
      <c r="P171" s="137" t="s">
        <v>1809</v>
      </c>
      <c r="Q171" s="137">
        <v>5500</v>
      </c>
      <c r="R171" s="137">
        <f t="shared" si="58"/>
        <v>5500</v>
      </c>
      <c r="S171" s="126"/>
      <c r="T171" s="25">
        <f t="shared" si="49"/>
        <v>5500</v>
      </c>
    </row>
    <row r="172" spans="1:20" ht="14">
      <c r="A172" s="346"/>
      <c r="B172" s="346"/>
      <c r="C172" s="170"/>
      <c r="D172" s="170"/>
      <c r="E172" s="170"/>
      <c r="F172" s="170"/>
      <c r="G172" s="170"/>
      <c r="H172" s="170"/>
      <c r="I172" s="188"/>
      <c r="J172" s="125"/>
      <c r="K172" s="217"/>
      <c r="L172" s="137" t="s">
        <v>1816</v>
      </c>
      <c r="M172" s="137">
        <v>1</v>
      </c>
      <c r="N172" s="137" t="s">
        <v>153</v>
      </c>
      <c r="O172" s="137">
        <v>1</v>
      </c>
      <c r="P172" s="137" t="s">
        <v>1809</v>
      </c>
      <c r="Q172" s="137">
        <v>6000</v>
      </c>
      <c r="R172" s="137">
        <f t="shared" si="58"/>
        <v>6000</v>
      </c>
      <c r="S172" s="126"/>
      <c r="T172" s="25">
        <f t="shared" si="49"/>
        <v>6000</v>
      </c>
    </row>
    <row r="173" spans="1:20" ht="14">
      <c r="A173" s="346"/>
      <c r="B173" s="346"/>
      <c r="C173" s="170"/>
      <c r="D173" s="170"/>
      <c r="E173" s="170"/>
      <c r="F173" s="170"/>
      <c r="G173" s="170"/>
      <c r="H173" s="170"/>
      <c r="I173" s="188"/>
      <c r="J173" s="125"/>
      <c r="K173" s="217"/>
      <c r="L173" s="202" t="s">
        <v>1888</v>
      </c>
      <c r="M173" s="137">
        <v>1</v>
      </c>
      <c r="N173" s="137" t="s">
        <v>153</v>
      </c>
      <c r="O173" s="137">
        <v>1</v>
      </c>
      <c r="P173" s="137" t="s">
        <v>1809</v>
      </c>
      <c r="Q173" s="137">
        <v>6000</v>
      </c>
      <c r="R173" s="137">
        <f t="shared" ref="R173:R178" si="59">M173*O173*Q173</f>
        <v>6000</v>
      </c>
      <c r="S173" s="126"/>
      <c r="T173" s="25">
        <f t="shared" si="49"/>
        <v>6000</v>
      </c>
    </row>
    <row r="174" spans="1:20" ht="14">
      <c r="A174" s="346"/>
      <c r="B174" s="346"/>
      <c r="C174" s="170"/>
      <c r="D174" s="170"/>
      <c r="E174" s="170"/>
      <c r="F174" s="170"/>
      <c r="G174" s="170"/>
      <c r="H174" s="170"/>
      <c r="I174" s="188"/>
      <c r="J174" s="125"/>
      <c r="K174" s="217"/>
      <c r="L174" s="137" t="s">
        <v>1817</v>
      </c>
      <c r="M174" s="137">
        <v>1</v>
      </c>
      <c r="N174" s="137" t="s">
        <v>153</v>
      </c>
      <c r="O174" s="137">
        <v>1</v>
      </c>
      <c r="P174" s="137" t="s">
        <v>1809</v>
      </c>
      <c r="Q174" s="137">
        <v>3500</v>
      </c>
      <c r="R174" s="137">
        <f t="shared" si="59"/>
        <v>3500</v>
      </c>
      <c r="S174" s="126"/>
      <c r="T174" s="25">
        <f t="shared" si="49"/>
        <v>3500</v>
      </c>
    </row>
    <row r="175" spans="1:20" ht="14">
      <c r="A175" s="346"/>
      <c r="B175" s="346"/>
      <c r="C175" s="170"/>
      <c r="D175" s="170"/>
      <c r="E175" s="170"/>
      <c r="F175" s="170"/>
      <c r="G175" s="170"/>
      <c r="H175" s="170"/>
      <c r="I175" s="188"/>
      <c r="J175" s="125"/>
      <c r="K175" s="217"/>
      <c r="L175" s="137" t="s">
        <v>1839</v>
      </c>
      <c r="M175" s="137">
        <v>1</v>
      </c>
      <c r="N175" s="137" t="s">
        <v>153</v>
      </c>
      <c r="O175" s="137">
        <v>1</v>
      </c>
      <c r="P175" s="137" t="s">
        <v>1809</v>
      </c>
      <c r="Q175" s="137">
        <v>4000</v>
      </c>
      <c r="R175" s="137">
        <f t="shared" si="59"/>
        <v>4000</v>
      </c>
      <c r="S175" s="126"/>
      <c r="T175" s="25">
        <f t="shared" si="49"/>
        <v>4000</v>
      </c>
    </row>
    <row r="176" spans="1:20" ht="14">
      <c r="A176" s="346"/>
      <c r="B176" s="346"/>
      <c r="C176" s="170"/>
      <c r="D176" s="170"/>
      <c r="E176" s="170"/>
      <c r="F176" s="170"/>
      <c r="G176" s="170"/>
      <c r="H176" s="170"/>
      <c r="I176" s="188"/>
      <c r="J176" s="125"/>
      <c r="K176" s="217"/>
      <c r="L176" s="174" t="s">
        <v>1840</v>
      </c>
      <c r="M176" s="137">
        <v>1</v>
      </c>
      <c r="N176" s="137" t="s">
        <v>153</v>
      </c>
      <c r="O176" s="137">
        <v>1</v>
      </c>
      <c r="P176" s="137" t="s">
        <v>1809</v>
      </c>
      <c r="Q176" s="137">
        <v>1500</v>
      </c>
      <c r="R176" s="137">
        <f t="shared" ref="R176" si="60">M176*O176*Q176</f>
        <v>1500</v>
      </c>
      <c r="S176" s="126"/>
      <c r="T176" s="25">
        <f t="shared" si="49"/>
        <v>1500</v>
      </c>
    </row>
    <row r="177" spans="1:20" ht="14">
      <c r="A177" s="346"/>
      <c r="B177" s="346"/>
      <c r="C177" s="164" t="s">
        <v>124</v>
      </c>
      <c r="D177" s="164">
        <v>1</v>
      </c>
      <c r="E177" s="164" t="s">
        <v>26</v>
      </c>
      <c r="F177" s="164">
        <v>1</v>
      </c>
      <c r="G177" s="164" t="s">
        <v>21</v>
      </c>
      <c r="H177" s="164">
        <v>35000</v>
      </c>
      <c r="I177" s="188">
        <f t="shared" si="50"/>
        <v>35000</v>
      </c>
      <c r="J177" s="126"/>
      <c r="K177" s="198"/>
      <c r="L177" s="202" t="s">
        <v>1486</v>
      </c>
      <c r="M177" s="250">
        <v>1</v>
      </c>
      <c r="N177" s="153" t="s">
        <v>26</v>
      </c>
      <c r="O177" s="153">
        <v>1</v>
      </c>
      <c r="P177" s="153" t="s">
        <v>21</v>
      </c>
      <c r="Q177" s="153">
        <v>32000</v>
      </c>
      <c r="R177" s="137">
        <f t="shared" si="59"/>
        <v>32000</v>
      </c>
      <c r="S177" s="126"/>
      <c r="T177" s="25">
        <f t="shared" si="49"/>
        <v>-3000</v>
      </c>
    </row>
    <row r="178" spans="1:20" s="64" customFormat="1" ht="14">
      <c r="A178" s="346"/>
      <c r="B178" s="346"/>
      <c r="C178" s="153" t="s">
        <v>125</v>
      </c>
      <c r="D178" s="153">
        <v>1</v>
      </c>
      <c r="E178" s="153" t="s">
        <v>26</v>
      </c>
      <c r="F178" s="153">
        <v>1</v>
      </c>
      <c r="G178" s="153" t="s">
        <v>21</v>
      </c>
      <c r="H178" s="153">
        <v>6800</v>
      </c>
      <c r="I178" s="203">
        <f t="shared" si="50"/>
        <v>6800</v>
      </c>
      <c r="J178" s="129"/>
      <c r="K178" s="251"/>
      <c r="L178" s="202" t="s">
        <v>125</v>
      </c>
      <c r="M178" s="250">
        <v>1</v>
      </c>
      <c r="N178" s="153" t="s">
        <v>26</v>
      </c>
      <c r="O178" s="153">
        <v>0</v>
      </c>
      <c r="P178" s="153" t="s">
        <v>21</v>
      </c>
      <c r="Q178" s="153">
        <v>6800</v>
      </c>
      <c r="R178" s="137">
        <f t="shared" si="59"/>
        <v>0</v>
      </c>
      <c r="S178" s="129"/>
      <c r="T178" s="25">
        <f t="shared" si="49"/>
        <v>-6800</v>
      </c>
    </row>
    <row r="179" spans="1:20" s="64" customFormat="1" ht="14">
      <c r="A179" s="346"/>
      <c r="B179" s="346"/>
      <c r="C179" s="153" t="s">
        <v>126</v>
      </c>
      <c r="D179" s="153">
        <v>67</v>
      </c>
      <c r="E179" s="153" t="s">
        <v>127</v>
      </c>
      <c r="F179" s="153">
        <v>1</v>
      </c>
      <c r="G179" s="153" t="s">
        <v>21</v>
      </c>
      <c r="H179" s="153">
        <v>160</v>
      </c>
      <c r="I179" s="203">
        <f t="shared" si="50"/>
        <v>10720</v>
      </c>
      <c r="J179" s="129"/>
      <c r="K179" s="251"/>
      <c r="L179" s="202" t="s">
        <v>126</v>
      </c>
      <c r="M179" s="250">
        <v>1</v>
      </c>
      <c r="N179" s="153" t="s">
        <v>26</v>
      </c>
      <c r="O179" s="153">
        <v>1</v>
      </c>
      <c r="P179" s="153" t="s">
        <v>21</v>
      </c>
      <c r="Q179" s="153">
        <v>160</v>
      </c>
      <c r="R179" s="203">
        <v>6400</v>
      </c>
      <c r="S179" s="129"/>
      <c r="T179" s="25">
        <f t="shared" si="49"/>
        <v>-4320</v>
      </c>
    </row>
    <row r="180" spans="1:20" s="64" customFormat="1" ht="28">
      <c r="A180" s="346"/>
      <c r="B180" s="346"/>
      <c r="C180" s="153" t="s">
        <v>128</v>
      </c>
      <c r="D180" s="153">
        <v>30</v>
      </c>
      <c r="E180" s="153" t="s">
        <v>127</v>
      </c>
      <c r="F180" s="153">
        <v>1</v>
      </c>
      <c r="G180" s="153" t="s">
        <v>21</v>
      </c>
      <c r="H180" s="153">
        <v>380</v>
      </c>
      <c r="I180" s="203">
        <f t="shared" si="50"/>
        <v>11400</v>
      </c>
      <c r="J180" s="129"/>
      <c r="K180" s="251"/>
      <c r="L180" s="252" t="s">
        <v>128</v>
      </c>
      <c r="M180" s="250">
        <v>1</v>
      </c>
      <c r="N180" s="153" t="s">
        <v>26</v>
      </c>
      <c r="O180" s="153">
        <v>1</v>
      </c>
      <c r="P180" s="153" t="s">
        <v>21</v>
      </c>
      <c r="Q180" s="153">
        <v>380</v>
      </c>
      <c r="R180" s="203">
        <v>7600</v>
      </c>
      <c r="S180" s="129"/>
      <c r="T180" s="25">
        <f t="shared" ref="T180:T215" si="61">R180-I180</f>
        <v>-3800</v>
      </c>
    </row>
    <row r="181" spans="1:20" s="64" customFormat="1" ht="14">
      <c r="A181" s="346"/>
      <c r="B181" s="346"/>
      <c r="C181" s="153" t="s">
        <v>129</v>
      </c>
      <c r="D181" s="153">
        <v>1</v>
      </c>
      <c r="E181" s="153" t="s">
        <v>26</v>
      </c>
      <c r="F181" s="153">
        <v>1</v>
      </c>
      <c r="G181" s="153" t="s">
        <v>21</v>
      </c>
      <c r="H181" s="153">
        <v>6000</v>
      </c>
      <c r="I181" s="211">
        <f t="shared" si="50"/>
        <v>6000</v>
      </c>
      <c r="J181" s="253"/>
      <c r="K181" s="251"/>
      <c r="L181" s="153" t="s">
        <v>129</v>
      </c>
      <c r="M181" s="153">
        <v>1</v>
      </c>
      <c r="N181" s="153" t="s">
        <v>26</v>
      </c>
      <c r="O181" s="153">
        <v>1</v>
      </c>
      <c r="P181" s="153" t="s">
        <v>21</v>
      </c>
      <c r="Q181" s="153">
        <v>6000</v>
      </c>
      <c r="R181" s="203">
        <f t="shared" ref="R181:R186" si="62">M181*O181*Q181</f>
        <v>6000</v>
      </c>
      <c r="S181" s="253"/>
      <c r="T181" s="25">
        <f t="shared" si="61"/>
        <v>0</v>
      </c>
    </row>
    <row r="182" spans="1:20" s="64" customFormat="1" ht="14">
      <c r="A182" s="346"/>
      <c r="B182" s="346"/>
      <c r="C182" s="153" t="s">
        <v>130</v>
      </c>
      <c r="D182" s="153">
        <v>1</v>
      </c>
      <c r="E182" s="153" t="s">
        <v>26</v>
      </c>
      <c r="F182" s="153">
        <v>1</v>
      </c>
      <c r="G182" s="153" t="s">
        <v>21</v>
      </c>
      <c r="H182" s="153">
        <v>12000</v>
      </c>
      <c r="I182" s="211">
        <f t="shared" si="50"/>
        <v>12000</v>
      </c>
      <c r="J182" s="229"/>
      <c r="K182" s="251"/>
      <c r="L182" s="153" t="s">
        <v>130</v>
      </c>
      <c r="M182" s="153">
        <v>1</v>
      </c>
      <c r="N182" s="153" t="s">
        <v>26</v>
      </c>
      <c r="O182" s="153">
        <v>1</v>
      </c>
      <c r="P182" s="153" t="s">
        <v>21</v>
      </c>
      <c r="Q182" s="153">
        <v>12000</v>
      </c>
      <c r="R182" s="203">
        <f t="shared" si="62"/>
        <v>12000</v>
      </c>
      <c r="S182" s="229"/>
      <c r="T182" s="25">
        <f t="shared" si="61"/>
        <v>0</v>
      </c>
    </row>
    <row r="183" spans="1:20" s="64" customFormat="1" ht="14">
      <c r="A183" s="346"/>
      <c r="B183" s="346"/>
      <c r="C183" s="153" t="s">
        <v>131</v>
      </c>
      <c r="D183" s="153">
        <v>1</v>
      </c>
      <c r="E183" s="153" t="s">
        <v>26</v>
      </c>
      <c r="F183" s="153">
        <v>1</v>
      </c>
      <c r="G183" s="153" t="s">
        <v>21</v>
      </c>
      <c r="H183" s="153">
        <v>10000</v>
      </c>
      <c r="I183" s="211">
        <f t="shared" si="50"/>
        <v>10000</v>
      </c>
      <c r="J183" s="229"/>
      <c r="K183" s="251"/>
      <c r="L183" s="153" t="s">
        <v>131</v>
      </c>
      <c r="M183" s="153">
        <v>1</v>
      </c>
      <c r="N183" s="153" t="s">
        <v>26</v>
      </c>
      <c r="O183" s="153">
        <v>1</v>
      </c>
      <c r="P183" s="153" t="s">
        <v>21</v>
      </c>
      <c r="Q183" s="153">
        <v>9200</v>
      </c>
      <c r="R183" s="203">
        <f t="shared" si="62"/>
        <v>9200</v>
      </c>
      <c r="S183" s="229"/>
      <c r="T183" s="25">
        <f t="shared" si="61"/>
        <v>-800</v>
      </c>
    </row>
    <row r="184" spans="1:20" s="64" customFormat="1" ht="14">
      <c r="A184" s="346"/>
      <c r="B184" s="346"/>
      <c r="C184" s="153" t="s">
        <v>132</v>
      </c>
      <c r="D184" s="153">
        <v>1</v>
      </c>
      <c r="E184" s="153" t="s">
        <v>26</v>
      </c>
      <c r="F184" s="153">
        <v>1</v>
      </c>
      <c r="G184" s="153" t="s">
        <v>21</v>
      </c>
      <c r="H184" s="153">
        <v>10000</v>
      </c>
      <c r="I184" s="211">
        <f t="shared" si="50"/>
        <v>10000</v>
      </c>
      <c r="J184" s="229"/>
      <c r="K184" s="251"/>
      <c r="L184" s="153" t="s">
        <v>1833</v>
      </c>
      <c r="M184" s="153">
        <v>1</v>
      </c>
      <c r="N184" s="153" t="s">
        <v>26</v>
      </c>
      <c r="O184" s="153">
        <v>1</v>
      </c>
      <c r="P184" s="153" t="s">
        <v>21</v>
      </c>
      <c r="Q184" s="153">
        <v>10000</v>
      </c>
      <c r="R184" s="203">
        <f t="shared" si="62"/>
        <v>10000</v>
      </c>
      <c r="S184" s="229"/>
      <c r="T184" s="25">
        <f t="shared" si="61"/>
        <v>0</v>
      </c>
    </row>
    <row r="185" spans="1:20" s="64" customFormat="1" ht="14">
      <c r="A185" s="346"/>
      <c r="B185" s="346"/>
      <c r="C185" s="153" t="s">
        <v>133</v>
      </c>
      <c r="D185" s="153">
        <v>1</v>
      </c>
      <c r="E185" s="153" t="s">
        <v>134</v>
      </c>
      <c r="F185" s="153">
        <v>1.5</v>
      </c>
      <c r="G185" s="153" t="s">
        <v>21</v>
      </c>
      <c r="H185" s="153">
        <v>300</v>
      </c>
      <c r="I185" s="211">
        <f t="shared" si="50"/>
        <v>450</v>
      </c>
      <c r="J185" s="229"/>
      <c r="K185" s="149"/>
      <c r="L185" s="153" t="s">
        <v>133</v>
      </c>
      <c r="M185" s="153">
        <v>1</v>
      </c>
      <c r="N185" s="153" t="s">
        <v>134</v>
      </c>
      <c r="O185" s="153">
        <v>0</v>
      </c>
      <c r="P185" s="153" t="s">
        <v>21</v>
      </c>
      <c r="Q185" s="153">
        <v>300</v>
      </c>
      <c r="R185" s="203">
        <f t="shared" si="62"/>
        <v>0</v>
      </c>
      <c r="S185" s="229" t="s">
        <v>1838</v>
      </c>
      <c r="T185" s="25">
        <f t="shared" si="61"/>
        <v>-450</v>
      </c>
    </row>
    <row r="186" spans="1:20" s="131" customFormat="1" ht="14">
      <c r="A186" s="346"/>
      <c r="B186" s="346"/>
      <c r="C186" s="254" t="s">
        <v>135</v>
      </c>
      <c r="D186" s="254">
        <v>30</v>
      </c>
      <c r="E186" s="254" t="s">
        <v>134</v>
      </c>
      <c r="F186" s="254">
        <v>1.5</v>
      </c>
      <c r="G186" s="254" t="s">
        <v>21</v>
      </c>
      <c r="H186" s="254">
        <v>330</v>
      </c>
      <c r="I186" s="255">
        <f>D186*F186*H186</f>
        <v>14850</v>
      </c>
      <c r="J186" s="215"/>
      <c r="K186" s="256"/>
      <c r="L186" s="153" t="s">
        <v>135</v>
      </c>
      <c r="M186" s="153">
        <v>30</v>
      </c>
      <c r="N186" s="153" t="s">
        <v>134</v>
      </c>
      <c r="O186" s="153">
        <v>1.5</v>
      </c>
      <c r="P186" s="153" t="s">
        <v>21</v>
      </c>
      <c r="Q186" s="153">
        <v>330</v>
      </c>
      <c r="R186" s="211">
        <f t="shared" si="62"/>
        <v>14850</v>
      </c>
      <c r="S186" s="215"/>
      <c r="T186" s="25">
        <f t="shared" si="61"/>
        <v>0</v>
      </c>
    </row>
    <row r="187" spans="1:20" s="131" customFormat="1" ht="14">
      <c r="A187" s="346"/>
      <c r="B187" s="346"/>
      <c r="C187" s="254" t="s">
        <v>136</v>
      </c>
      <c r="D187" s="254">
        <v>16</v>
      </c>
      <c r="E187" s="254" t="s">
        <v>134</v>
      </c>
      <c r="F187" s="254">
        <v>1.5</v>
      </c>
      <c r="G187" s="254" t="s">
        <v>21</v>
      </c>
      <c r="H187" s="254">
        <v>700</v>
      </c>
      <c r="I187" s="255">
        <f t="shared" si="50"/>
        <v>16800</v>
      </c>
      <c r="J187" s="257"/>
      <c r="K187" s="256"/>
      <c r="L187" s="153" t="s">
        <v>136</v>
      </c>
      <c r="M187" s="153">
        <v>16</v>
      </c>
      <c r="N187" s="153" t="s">
        <v>134</v>
      </c>
      <c r="O187" s="153">
        <v>1.5</v>
      </c>
      <c r="P187" s="153" t="s">
        <v>21</v>
      </c>
      <c r="Q187" s="153">
        <v>700</v>
      </c>
      <c r="R187" s="211">
        <f t="shared" ref="R187:R213" si="63">M187*O187*Q187</f>
        <v>16800</v>
      </c>
      <c r="S187" s="215"/>
      <c r="T187" s="25">
        <f t="shared" si="61"/>
        <v>0</v>
      </c>
    </row>
    <row r="188" spans="1:20" s="131" customFormat="1" ht="28">
      <c r="A188" s="346"/>
      <c r="B188" s="346"/>
      <c r="C188" s="254" t="s">
        <v>137</v>
      </c>
      <c r="D188" s="254">
        <v>48</v>
      </c>
      <c r="E188" s="254" t="s">
        <v>134</v>
      </c>
      <c r="F188" s="254">
        <v>1.5</v>
      </c>
      <c r="G188" s="254" t="s">
        <v>21</v>
      </c>
      <c r="H188" s="254">
        <v>200</v>
      </c>
      <c r="I188" s="255">
        <f t="shared" si="50"/>
        <v>14400</v>
      </c>
      <c r="J188" s="257"/>
      <c r="K188" s="256"/>
      <c r="L188" s="153" t="s">
        <v>137</v>
      </c>
      <c r="M188" s="153">
        <v>84</v>
      </c>
      <c r="N188" s="153" t="s">
        <v>134</v>
      </c>
      <c r="O188" s="153">
        <v>1.5</v>
      </c>
      <c r="P188" s="153" t="s">
        <v>21</v>
      </c>
      <c r="Q188" s="153">
        <v>200</v>
      </c>
      <c r="R188" s="211">
        <f t="shared" si="63"/>
        <v>25200</v>
      </c>
      <c r="S188" s="158" t="s">
        <v>1198</v>
      </c>
      <c r="T188" s="25">
        <f t="shared" si="61"/>
        <v>10800</v>
      </c>
    </row>
    <row r="189" spans="1:20" s="118" customFormat="1" ht="14">
      <c r="A189" s="346"/>
      <c r="B189" s="346"/>
      <c r="C189" s="156" t="s">
        <v>138</v>
      </c>
      <c r="D189" s="156">
        <v>4</v>
      </c>
      <c r="E189" s="156" t="s">
        <v>134</v>
      </c>
      <c r="F189" s="156">
        <v>1.5</v>
      </c>
      <c r="G189" s="156" t="s">
        <v>21</v>
      </c>
      <c r="H189" s="156">
        <v>500</v>
      </c>
      <c r="I189" s="157">
        <f t="shared" si="50"/>
        <v>3000</v>
      </c>
      <c r="J189" s="158"/>
      <c r="K189" s="238"/>
      <c r="L189" s="156" t="s">
        <v>138</v>
      </c>
      <c r="M189" s="156">
        <v>0</v>
      </c>
      <c r="N189" s="156" t="s">
        <v>134</v>
      </c>
      <c r="O189" s="156">
        <v>0</v>
      </c>
      <c r="P189" s="156" t="s">
        <v>21</v>
      </c>
      <c r="Q189" s="156">
        <v>500</v>
      </c>
      <c r="R189" s="157">
        <f t="shared" si="63"/>
        <v>0</v>
      </c>
      <c r="S189" s="215"/>
      <c r="T189" s="25">
        <f t="shared" si="61"/>
        <v>-3000</v>
      </c>
    </row>
    <row r="190" spans="1:20" s="118" customFormat="1" ht="14">
      <c r="A190" s="346"/>
      <c r="B190" s="346"/>
      <c r="C190" s="156" t="s">
        <v>139</v>
      </c>
      <c r="D190" s="156">
        <v>4</v>
      </c>
      <c r="E190" s="156" t="s">
        <v>140</v>
      </c>
      <c r="F190" s="156">
        <v>1</v>
      </c>
      <c r="G190" s="156" t="s">
        <v>21</v>
      </c>
      <c r="H190" s="156">
        <v>200</v>
      </c>
      <c r="I190" s="157">
        <f t="shared" si="50"/>
        <v>800</v>
      </c>
      <c r="J190" s="158"/>
      <c r="K190" s="238"/>
      <c r="L190" s="156" t="s">
        <v>139</v>
      </c>
      <c r="M190" s="156">
        <v>0</v>
      </c>
      <c r="N190" s="156" t="s">
        <v>140</v>
      </c>
      <c r="O190" s="156">
        <v>0</v>
      </c>
      <c r="P190" s="156" t="s">
        <v>21</v>
      </c>
      <c r="Q190" s="156">
        <v>200</v>
      </c>
      <c r="R190" s="157">
        <f t="shared" si="63"/>
        <v>0</v>
      </c>
      <c r="S190" s="215"/>
      <c r="T190" s="25">
        <f t="shared" si="61"/>
        <v>-800</v>
      </c>
    </row>
    <row r="191" spans="1:20" s="131" customFormat="1" ht="14">
      <c r="A191" s="346"/>
      <c r="B191" s="346"/>
      <c r="C191" s="254" t="s">
        <v>141</v>
      </c>
      <c r="D191" s="254">
        <v>8</v>
      </c>
      <c r="E191" s="254" t="s">
        <v>134</v>
      </c>
      <c r="F191" s="254">
        <v>1.5</v>
      </c>
      <c r="G191" s="254" t="s">
        <v>21</v>
      </c>
      <c r="H191" s="254">
        <v>200</v>
      </c>
      <c r="I191" s="255">
        <f t="shared" si="50"/>
        <v>2400</v>
      </c>
      <c r="J191" s="257"/>
      <c r="K191" s="256"/>
      <c r="L191" s="156" t="s">
        <v>141</v>
      </c>
      <c r="M191" s="156">
        <v>8</v>
      </c>
      <c r="N191" s="156" t="s">
        <v>134</v>
      </c>
      <c r="O191" s="156">
        <v>1.5</v>
      </c>
      <c r="P191" s="156" t="s">
        <v>21</v>
      </c>
      <c r="Q191" s="156">
        <v>200</v>
      </c>
      <c r="R191" s="157">
        <f t="shared" si="63"/>
        <v>2400</v>
      </c>
      <c r="S191" s="215"/>
      <c r="T191" s="25">
        <f t="shared" si="61"/>
        <v>0</v>
      </c>
    </row>
    <row r="192" spans="1:20" s="118" customFormat="1" ht="14">
      <c r="A192" s="346"/>
      <c r="B192" s="346"/>
      <c r="C192" s="156" t="s">
        <v>142</v>
      </c>
      <c r="D192" s="156">
        <v>2</v>
      </c>
      <c r="E192" s="156" t="s">
        <v>134</v>
      </c>
      <c r="F192" s="156">
        <v>1.5</v>
      </c>
      <c r="G192" s="156" t="s">
        <v>21</v>
      </c>
      <c r="H192" s="156">
        <v>500</v>
      </c>
      <c r="I192" s="157">
        <f t="shared" si="50"/>
        <v>1500</v>
      </c>
      <c r="J192" s="158"/>
      <c r="K192" s="238"/>
      <c r="L192" s="156" t="s">
        <v>142</v>
      </c>
      <c r="M192" s="156">
        <v>0</v>
      </c>
      <c r="N192" s="156" t="s">
        <v>134</v>
      </c>
      <c r="O192" s="156">
        <v>0</v>
      </c>
      <c r="P192" s="156" t="s">
        <v>21</v>
      </c>
      <c r="Q192" s="156">
        <v>500</v>
      </c>
      <c r="R192" s="157">
        <f t="shared" si="63"/>
        <v>0</v>
      </c>
      <c r="S192" s="215"/>
      <c r="T192" s="25">
        <f t="shared" si="61"/>
        <v>-1500</v>
      </c>
    </row>
    <row r="193" spans="1:20" s="131" customFormat="1" ht="14">
      <c r="A193" s="346"/>
      <c r="B193" s="346"/>
      <c r="C193" s="254" t="s">
        <v>1185</v>
      </c>
      <c r="D193" s="254">
        <v>2</v>
      </c>
      <c r="E193" s="254" t="s">
        <v>134</v>
      </c>
      <c r="F193" s="254">
        <v>1.5</v>
      </c>
      <c r="G193" s="254" t="s">
        <v>21</v>
      </c>
      <c r="H193" s="254">
        <v>2000</v>
      </c>
      <c r="I193" s="255">
        <f t="shared" si="50"/>
        <v>6000</v>
      </c>
      <c r="J193" s="257"/>
      <c r="K193" s="256"/>
      <c r="L193" s="156" t="s">
        <v>143</v>
      </c>
      <c r="M193" s="156">
        <v>1</v>
      </c>
      <c r="N193" s="156" t="s">
        <v>134</v>
      </c>
      <c r="O193" s="156">
        <v>1.5</v>
      </c>
      <c r="P193" s="156" t="s">
        <v>21</v>
      </c>
      <c r="Q193" s="156">
        <v>2000</v>
      </c>
      <c r="R193" s="157">
        <f t="shared" si="63"/>
        <v>3000</v>
      </c>
      <c r="S193" s="215"/>
      <c r="T193" s="25">
        <f t="shared" si="61"/>
        <v>-3000</v>
      </c>
    </row>
    <row r="194" spans="1:20" s="118" customFormat="1" ht="14">
      <c r="A194" s="346"/>
      <c r="B194" s="346"/>
      <c r="C194" s="156" t="s">
        <v>144</v>
      </c>
      <c r="D194" s="156">
        <v>2</v>
      </c>
      <c r="E194" s="156" t="s">
        <v>134</v>
      </c>
      <c r="F194" s="156">
        <v>1.5</v>
      </c>
      <c r="G194" s="156" t="s">
        <v>21</v>
      </c>
      <c r="H194" s="156">
        <v>300</v>
      </c>
      <c r="I194" s="157">
        <f t="shared" si="50"/>
        <v>900</v>
      </c>
      <c r="J194" s="158"/>
      <c r="K194" s="238"/>
      <c r="L194" s="156" t="s">
        <v>144</v>
      </c>
      <c r="M194" s="156">
        <v>2</v>
      </c>
      <c r="N194" s="156" t="s">
        <v>134</v>
      </c>
      <c r="O194" s="156">
        <v>0</v>
      </c>
      <c r="P194" s="156" t="s">
        <v>21</v>
      </c>
      <c r="Q194" s="156">
        <v>300</v>
      </c>
      <c r="R194" s="157">
        <f t="shared" si="63"/>
        <v>0</v>
      </c>
      <c r="S194" s="215"/>
      <c r="T194" s="25">
        <f t="shared" si="61"/>
        <v>-900</v>
      </c>
    </row>
    <row r="195" spans="1:20" s="131" customFormat="1" ht="14">
      <c r="A195" s="346"/>
      <c r="B195" s="346"/>
      <c r="C195" s="254" t="s">
        <v>145</v>
      </c>
      <c r="D195" s="254">
        <v>12</v>
      </c>
      <c r="E195" s="254" t="s">
        <v>146</v>
      </c>
      <c r="F195" s="254">
        <v>1.5</v>
      </c>
      <c r="G195" s="254" t="s">
        <v>21</v>
      </c>
      <c r="H195" s="254">
        <v>700</v>
      </c>
      <c r="I195" s="255">
        <f t="shared" si="50"/>
        <v>12600</v>
      </c>
      <c r="J195" s="257"/>
      <c r="K195" s="256"/>
      <c r="L195" s="156" t="s">
        <v>145</v>
      </c>
      <c r="M195" s="156">
        <v>6</v>
      </c>
      <c r="N195" s="156" t="s">
        <v>146</v>
      </c>
      <c r="O195" s="156">
        <v>1.5</v>
      </c>
      <c r="P195" s="156" t="s">
        <v>21</v>
      </c>
      <c r="Q195" s="156">
        <v>700</v>
      </c>
      <c r="R195" s="157">
        <f t="shared" si="63"/>
        <v>6300</v>
      </c>
      <c r="S195" s="215"/>
      <c r="T195" s="25">
        <f t="shared" si="61"/>
        <v>-6300</v>
      </c>
    </row>
    <row r="196" spans="1:20" s="131" customFormat="1" ht="14">
      <c r="A196" s="346"/>
      <c r="B196" s="346"/>
      <c r="C196" s="254" t="s">
        <v>147</v>
      </c>
      <c r="D196" s="254">
        <v>8</v>
      </c>
      <c r="E196" s="254" t="s">
        <v>146</v>
      </c>
      <c r="F196" s="254">
        <v>1.5</v>
      </c>
      <c r="G196" s="254" t="s">
        <v>21</v>
      </c>
      <c r="H196" s="254">
        <v>700</v>
      </c>
      <c r="I196" s="255">
        <f t="shared" si="50"/>
        <v>8400</v>
      </c>
      <c r="J196" s="257"/>
      <c r="K196" s="256"/>
      <c r="L196" s="156" t="s">
        <v>147</v>
      </c>
      <c r="M196" s="156">
        <v>4</v>
      </c>
      <c r="N196" s="156" t="s">
        <v>146</v>
      </c>
      <c r="O196" s="156">
        <v>1.5</v>
      </c>
      <c r="P196" s="156" t="s">
        <v>21</v>
      </c>
      <c r="Q196" s="156">
        <v>700</v>
      </c>
      <c r="R196" s="157">
        <f t="shared" si="63"/>
        <v>4200</v>
      </c>
      <c r="S196" s="215"/>
      <c r="T196" s="25">
        <f t="shared" si="61"/>
        <v>-4200</v>
      </c>
    </row>
    <row r="197" spans="1:20" s="131" customFormat="1" ht="14">
      <c r="A197" s="346"/>
      <c r="B197" s="346"/>
      <c r="C197" s="254" t="s">
        <v>148</v>
      </c>
      <c r="D197" s="254">
        <v>6</v>
      </c>
      <c r="E197" s="254" t="s">
        <v>146</v>
      </c>
      <c r="F197" s="254">
        <v>1.5</v>
      </c>
      <c r="G197" s="254" t="s">
        <v>21</v>
      </c>
      <c r="H197" s="254">
        <v>400</v>
      </c>
      <c r="I197" s="255">
        <f t="shared" si="50"/>
        <v>3600</v>
      </c>
      <c r="J197" s="257"/>
      <c r="K197" s="256"/>
      <c r="L197" s="156" t="s">
        <v>148</v>
      </c>
      <c r="M197" s="156">
        <v>2</v>
      </c>
      <c r="N197" s="156" t="s">
        <v>146</v>
      </c>
      <c r="O197" s="156">
        <v>1.5</v>
      </c>
      <c r="P197" s="156" t="s">
        <v>21</v>
      </c>
      <c r="Q197" s="156">
        <v>400</v>
      </c>
      <c r="R197" s="157">
        <f t="shared" si="63"/>
        <v>1200</v>
      </c>
      <c r="S197" s="215"/>
      <c r="T197" s="25">
        <f t="shared" si="61"/>
        <v>-2400</v>
      </c>
    </row>
    <row r="198" spans="1:20" s="131" customFormat="1" ht="14">
      <c r="A198" s="346"/>
      <c r="B198" s="346"/>
      <c r="C198" s="254" t="s">
        <v>149</v>
      </c>
      <c r="D198" s="254">
        <v>6</v>
      </c>
      <c r="E198" s="254" t="s">
        <v>146</v>
      </c>
      <c r="F198" s="254">
        <v>1.5</v>
      </c>
      <c r="G198" s="254" t="s">
        <v>21</v>
      </c>
      <c r="H198" s="254">
        <v>400</v>
      </c>
      <c r="I198" s="255">
        <f t="shared" si="50"/>
        <v>3600</v>
      </c>
      <c r="J198" s="257"/>
      <c r="K198" s="256"/>
      <c r="L198" s="156" t="s">
        <v>149</v>
      </c>
      <c r="M198" s="156">
        <v>2</v>
      </c>
      <c r="N198" s="156" t="s">
        <v>146</v>
      </c>
      <c r="O198" s="156">
        <v>1.5</v>
      </c>
      <c r="P198" s="156" t="s">
        <v>21</v>
      </c>
      <c r="Q198" s="156">
        <v>400</v>
      </c>
      <c r="R198" s="157">
        <f t="shared" si="63"/>
        <v>1200</v>
      </c>
      <c r="S198" s="215"/>
      <c r="T198" s="25">
        <f t="shared" si="61"/>
        <v>-2400</v>
      </c>
    </row>
    <row r="199" spans="1:20" s="131" customFormat="1" ht="14">
      <c r="A199" s="346"/>
      <c r="B199" s="346"/>
      <c r="C199" s="258"/>
      <c r="D199" s="258"/>
      <c r="E199" s="258"/>
      <c r="F199" s="258"/>
      <c r="G199" s="258"/>
      <c r="H199" s="258"/>
      <c r="I199" s="259"/>
      <c r="J199" s="260"/>
      <c r="K199" s="261"/>
      <c r="L199" s="145" t="s">
        <v>1187</v>
      </c>
      <c r="M199" s="207">
        <v>1</v>
      </c>
      <c r="N199" s="174" t="s">
        <v>146</v>
      </c>
      <c r="O199" s="207">
        <v>1.5</v>
      </c>
      <c r="P199" s="174" t="s">
        <v>21</v>
      </c>
      <c r="Q199" s="207">
        <v>600</v>
      </c>
      <c r="R199" s="175">
        <f t="shared" si="63"/>
        <v>900</v>
      </c>
      <c r="S199" s="215"/>
      <c r="T199" s="25">
        <f t="shared" si="61"/>
        <v>900</v>
      </c>
    </row>
    <row r="200" spans="1:20" s="131" customFormat="1" ht="14">
      <c r="A200" s="346"/>
      <c r="B200" s="346"/>
      <c r="C200" s="254" t="s">
        <v>150</v>
      </c>
      <c r="D200" s="254">
        <v>3</v>
      </c>
      <c r="E200" s="254" t="s">
        <v>134</v>
      </c>
      <c r="F200" s="254">
        <v>1.5</v>
      </c>
      <c r="G200" s="254" t="s">
        <v>21</v>
      </c>
      <c r="H200" s="254">
        <v>300</v>
      </c>
      <c r="I200" s="255">
        <f t="shared" si="50"/>
        <v>1350</v>
      </c>
      <c r="J200" s="257"/>
      <c r="K200" s="256"/>
      <c r="L200" s="156" t="s">
        <v>1199</v>
      </c>
      <c r="M200" s="156">
        <v>3</v>
      </c>
      <c r="N200" s="156" t="s">
        <v>134</v>
      </c>
      <c r="O200" s="156">
        <v>1.5</v>
      </c>
      <c r="P200" s="156" t="s">
        <v>21</v>
      </c>
      <c r="Q200" s="156">
        <v>300</v>
      </c>
      <c r="R200" s="157">
        <f t="shared" si="63"/>
        <v>1350</v>
      </c>
      <c r="S200" s="215"/>
      <c r="T200" s="25">
        <f t="shared" si="61"/>
        <v>0</v>
      </c>
    </row>
    <row r="201" spans="1:20" s="131" customFormat="1" ht="14">
      <c r="A201" s="346"/>
      <c r="B201" s="346"/>
      <c r="C201" s="254" t="s">
        <v>151</v>
      </c>
      <c r="D201" s="254">
        <v>8</v>
      </c>
      <c r="E201" s="254" t="s">
        <v>146</v>
      </c>
      <c r="F201" s="254">
        <v>1.5</v>
      </c>
      <c r="G201" s="254" t="s">
        <v>21</v>
      </c>
      <c r="H201" s="254">
        <v>100</v>
      </c>
      <c r="I201" s="255">
        <f t="shared" si="50"/>
        <v>1200</v>
      </c>
      <c r="J201" s="257"/>
      <c r="K201" s="256"/>
      <c r="L201" s="156" t="s">
        <v>151</v>
      </c>
      <c r="M201" s="156">
        <v>8</v>
      </c>
      <c r="N201" s="156" t="s">
        <v>146</v>
      </c>
      <c r="O201" s="156">
        <v>1.5</v>
      </c>
      <c r="P201" s="156" t="s">
        <v>21</v>
      </c>
      <c r="Q201" s="156">
        <v>100</v>
      </c>
      <c r="R201" s="157">
        <f t="shared" si="63"/>
        <v>1200</v>
      </c>
      <c r="S201" s="215"/>
      <c r="T201" s="25">
        <f t="shared" si="61"/>
        <v>0</v>
      </c>
    </row>
    <row r="202" spans="1:20" s="131" customFormat="1" ht="14">
      <c r="A202" s="346"/>
      <c r="B202" s="346"/>
      <c r="C202" s="254" t="s">
        <v>152</v>
      </c>
      <c r="D202" s="254">
        <v>4</v>
      </c>
      <c r="E202" s="254" t="s">
        <v>153</v>
      </c>
      <c r="F202" s="254">
        <v>1.5</v>
      </c>
      <c r="G202" s="254" t="s">
        <v>21</v>
      </c>
      <c r="H202" s="254">
        <v>200</v>
      </c>
      <c r="I202" s="255">
        <f t="shared" si="50"/>
        <v>1200</v>
      </c>
      <c r="J202" s="257"/>
      <c r="K202" s="256"/>
      <c r="L202" s="156" t="s">
        <v>152</v>
      </c>
      <c r="M202" s="156">
        <v>4</v>
      </c>
      <c r="N202" s="156" t="s">
        <v>153</v>
      </c>
      <c r="O202" s="156">
        <v>1.5</v>
      </c>
      <c r="P202" s="156" t="s">
        <v>21</v>
      </c>
      <c r="Q202" s="156">
        <v>200</v>
      </c>
      <c r="R202" s="157">
        <f t="shared" si="63"/>
        <v>1200</v>
      </c>
      <c r="S202" s="215"/>
      <c r="T202" s="25">
        <f t="shared" si="61"/>
        <v>0</v>
      </c>
    </row>
    <row r="203" spans="1:20" s="131" customFormat="1" ht="14">
      <c r="A203" s="346"/>
      <c r="B203" s="346"/>
      <c r="C203" s="254" t="s">
        <v>154</v>
      </c>
      <c r="D203" s="254">
        <v>8</v>
      </c>
      <c r="E203" s="254" t="s">
        <v>155</v>
      </c>
      <c r="F203" s="254">
        <v>1.5</v>
      </c>
      <c r="G203" s="254" t="s">
        <v>21</v>
      </c>
      <c r="H203" s="254">
        <v>100</v>
      </c>
      <c r="I203" s="255">
        <f t="shared" si="50"/>
        <v>1200</v>
      </c>
      <c r="J203" s="257"/>
      <c r="K203" s="256"/>
      <c r="L203" s="156" t="s">
        <v>154</v>
      </c>
      <c r="M203" s="156">
        <v>8</v>
      </c>
      <c r="N203" s="156" t="s">
        <v>155</v>
      </c>
      <c r="O203" s="156">
        <v>1.5</v>
      </c>
      <c r="P203" s="156" t="s">
        <v>21</v>
      </c>
      <c r="Q203" s="156">
        <v>100</v>
      </c>
      <c r="R203" s="157">
        <f t="shared" si="63"/>
        <v>1200</v>
      </c>
      <c r="S203" s="215"/>
      <c r="T203" s="25">
        <f t="shared" si="61"/>
        <v>0</v>
      </c>
    </row>
    <row r="204" spans="1:20" s="131" customFormat="1" ht="14">
      <c r="A204" s="346"/>
      <c r="B204" s="346"/>
      <c r="C204" s="254" t="s">
        <v>156</v>
      </c>
      <c r="D204" s="254">
        <v>1</v>
      </c>
      <c r="E204" s="254" t="s">
        <v>134</v>
      </c>
      <c r="F204" s="254">
        <v>1.5</v>
      </c>
      <c r="G204" s="254" t="s">
        <v>21</v>
      </c>
      <c r="H204" s="254">
        <v>2500</v>
      </c>
      <c r="I204" s="255">
        <f t="shared" si="50"/>
        <v>3750</v>
      </c>
      <c r="J204" s="257"/>
      <c r="K204" s="256"/>
      <c r="L204" s="153" t="s">
        <v>156</v>
      </c>
      <c r="M204" s="153">
        <v>1</v>
      </c>
      <c r="N204" s="153" t="s">
        <v>134</v>
      </c>
      <c r="O204" s="153">
        <v>1.5</v>
      </c>
      <c r="P204" s="153" t="s">
        <v>21</v>
      </c>
      <c r="Q204" s="153">
        <v>2500</v>
      </c>
      <c r="R204" s="211">
        <f t="shared" si="63"/>
        <v>3750</v>
      </c>
      <c r="S204" s="215"/>
      <c r="T204" s="25">
        <f t="shared" si="61"/>
        <v>0</v>
      </c>
    </row>
    <row r="205" spans="1:20" s="131" customFormat="1" ht="14">
      <c r="A205" s="346"/>
      <c r="B205" s="346"/>
      <c r="C205" s="254" t="s">
        <v>157</v>
      </c>
      <c r="D205" s="254">
        <v>12</v>
      </c>
      <c r="E205" s="254" t="s">
        <v>134</v>
      </c>
      <c r="F205" s="254">
        <v>1.5</v>
      </c>
      <c r="G205" s="254" t="s">
        <v>21</v>
      </c>
      <c r="H205" s="254">
        <v>200</v>
      </c>
      <c r="I205" s="255">
        <f t="shared" si="50"/>
        <v>3600</v>
      </c>
      <c r="J205" s="257"/>
      <c r="K205" s="256"/>
      <c r="L205" s="153" t="s">
        <v>157</v>
      </c>
      <c r="M205" s="153">
        <v>12</v>
      </c>
      <c r="N205" s="153" t="s">
        <v>134</v>
      </c>
      <c r="O205" s="153">
        <v>1.5</v>
      </c>
      <c r="P205" s="153" t="s">
        <v>21</v>
      </c>
      <c r="Q205" s="153">
        <v>200</v>
      </c>
      <c r="R205" s="211">
        <f t="shared" si="63"/>
        <v>3600</v>
      </c>
      <c r="S205" s="215"/>
      <c r="T205" s="25">
        <f t="shared" si="61"/>
        <v>0</v>
      </c>
    </row>
    <row r="206" spans="1:20" s="131" customFormat="1" ht="14">
      <c r="A206" s="346"/>
      <c r="B206" s="346"/>
      <c r="C206" s="254" t="s">
        <v>158</v>
      </c>
      <c r="D206" s="254">
        <v>350</v>
      </c>
      <c r="E206" s="254" t="s">
        <v>159</v>
      </c>
      <c r="F206" s="254">
        <v>1.5</v>
      </c>
      <c r="G206" s="254" t="s">
        <v>21</v>
      </c>
      <c r="H206" s="254">
        <v>15</v>
      </c>
      <c r="I206" s="255">
        <f t="shared" si="50"/>
        <v>7875</v>
      </c>
      <c r="J206" s="257"/>
      <c r="K206" s="256"/>
      <c r="L206" s="153" t="s">
        <v>158</v>
      </c>
      <c r="M206" s="153">
        <v>300</v>
      </c>
      <c r="N206" s="153" t="s">
        <v>159</v>
      </c>
      <c r="O206" s="153">
        <v>1.5</v>
      </c>
      <c r="P206" s="153" t="s">
        <v>21</v>
      </c>
      <c r="Q206" s="153">
        <v>15</v>
      </c>
      <c r="R206" s="211">
        <f t="shared" si="63"/>
        <v>6750</v>
      </c>
      <c r="S206" s="215"/>
      <c r="T206" s="25">
        <f t="shared" si="61"/>
        <v>-1125</v>
      </c>
    </row>
    <row r="207" spans="1:20" s="131" customFormat="1" ht="14">
      <c r="A207" s="346"/>
      <c r="B207" s="346"/>
      <c r="C207" s="258"/>
      <c r="D207" s="258"/>
      <c r="E207" s="258"/>
      <c r="F207" s="258"/>
      <c r="G207" s="258"/>
      <c r="H207" s="258"/>
      <c r="I207" s="259"/>
      <c r="J207" s="260"/>
      <c r="K207" s="261"/>
      <c r="L207" s="153" t="s">
        <v>1186</v>
      </c>
      <c r="M207" s="153">
        <v>4</v>
      </c>
      <c r="N207" s="153" t="s">
        <v>159</v>
      </c>
      <c r="O207" s="153">
        <v>1.5</v>
      </c>
      <c r="P207" s="153" t="s">
        <v>21</v>
      </c>
      <c r="Q207" s="153">
        <v>500</v>
      </c>
      <c r="R207" s="211">
        <f t="shared" ref="R207:R210" si="64">M207*O207*Q207</f>
        <v>3000</v>
      </c>
      <c r="S207" s="215"/>
      <c r="T207" s="25">
        <f t="shared" si="61"/>
        <v>3000</v>
      </c>
    </row>
    <row r="208" spans="1:20" s="131" customFormat="1" ht="14">
      <c r="A208" s="346"/>
      <c r="B208" s="346"/>
      <c r="C208" s="258"/>
      <c r="D208" s="258"/>
      <c r="E208" s="258"/>
      <c r="F208" s="258"/>
      <c r="G208" s="258"/>
      <c r="H208" s="258"/>
      <c r="I208" s="259"/>
      <c r="J208" s="260"/>
      <c r="K208" s="261"/>
      <c r="L208" s="221" t="s">
        <v>191</v>
      </c>
      <c r="M208" s="156">
        <v>1</v>
      </c>
      <c r="N208" s="156" t="s">
        <v>153</v>
      </c>
      <c r="O208" s="153">
        <v>1.5</v>
      </c>
      <c r="P208" s="156" t="s">
        <v>21</v>
      </c>
      <c r="Q208" s="156">
        <v>700</v>
      </c>
      <c r="R208" s="157">
        <f t="shared" si="64"/>
        <v>1050</v>
      </c>
      <c r="S208" s="215"/>
      <c r="T208" s="25">
        <f t="shared" si="61"/>
        <v>1050</v>
      </c>
    </row>
    <row r="209" spans="1:20" s="131" customFormat="1" ht="14">
      <c r="A209" s="346"/>
      <c r="B209" s="346"/>
      <c r="C209" s="258"/>
      <c r="D209" s="258"/>
      <c r="E209" s="258"/>
      <c r="F209" s="258"/>
      <c r="G209" s="258"/>
      <c r="H209" s="258"/>
      <c r="I209" s="259"/>
      <c r="J209" s="260"/>
      <c r="K209" s="261"/>
      <c r="L209" s="221" t="s">
        <v>194</v>
      </c>
      <c r="M209" s="156">
        <v>2</v>
      </c>
      <c r="N209" s="156" t="s">
        <v>134</v>
      </c>
      <c r="O209" s="153">
        <v>1.5</v>
      </c>
      <c r="P209" s="156" t="s">
        <v>21</v>
      </c>
      <c r="Q209" s="156">
        <v>200</v>
      </c>
      <c r="R209" s="157">
        <f t="shared" si="64"/>
        <v>600</v>
      </c>
      <c r="S209" s="215"/>
      <c r="T209" s="25">
        <f t="shared" si="61"/>
        <v>600</v>
      </c>
    </row>
    <row r="210" spans="1:20" s="131" customFormat="1" ht="14">
      <c r="A210" s="346"/>
      <c r="B210" s="346"/>
      <c r="C210" s="258"/>
      <c r="D210" s="258"/>
      <c r="E210" s="258"/>
      <c r="F210" s="258"/>
      <c r="G210" s="258"/>
      <c r="H210" s="258"/>
      <c r="I210" s="259"/>
      <c r="J210" s="260"/>
      <c r="K210" s="261"/>
      <c r="L210" s="145" t="s">
        <v>1188</v>
      </c>
      <c r="M210" s="207">
        <v>1</v>
      </c>
      <c r="N210" s="174" t="s">
        <v>1189</v>
      </c>
      <c r="O210" s="153">
        <v>1.5</v>
      </c>
      <c r="P210" s="174" t="s">
        <v>21</v>
      </c>
      <c r="Q210" s="207">
        <v>700</v>
      </c>
      <c r="R210" s="175">
        <f t="shared" si="64"/>
        <v>1050</v>
      </c>
      <c r="S210" s="215"/>
      <c r="T210" s="25">
        <f t="shared" si="61"/>
        <v>1050</v>
      </c>
    </row>
    <row r="211" spans="1:20" s="131" customFormat="1" ht="14">
      <c r="A211" s="346"/>
      <c r="B211" s="346"/>
      <c r="C211" s="254" t="s">
        <v>104</v>
      </c>
      <c r="D211" s="254">
        <v>2</v>
      </c>
      <c r="E211" s="254" t="s">
        <v>318</v>
      </c>
      <c r="F211" s="254">
        <v>3</v>
      </c>
      <c r="G211" s="254" t="s">
        <v>319</v>
      </c>
      <c r="H211" s="254">
        <v>500</v>
      </c>
      <c r="I211" s="255">
        <f t="shared" si="50"/>
        <v>3000</v>
      </c>
      <c r="J211" s="257"/>
      <c r="K211" s="256"/>
      <c r="L211" s="156" t="s">
        <v>1190</v>
      </c>
      <c r="M211" s="156">
        <v>2</v>
      </c>
      <c r="N211" s="156" t="s">
        <v>318</v>
      </c>
      <c r="O211" s="156">
        <v>3</v>
      </c>
      <c r="P211" s="156" t="s">
        <v>319</v>
      </c>
      <c r="Q211" s="156">
        <v>500</v>
      </c>
      <c r="R211" s="157">
        <f t="shared" si="63"/>
        <v>3000</v>
      </c>
      <c r="S211" s="158"/>
      <c r="T211" s="25">
        <f t="shared" si="61"/>
        <v>0</v>
      </c>
    </row>
    <row r="212" spans="1:20" s="131" customFormat="1" ht="14">
      <c r="A212" s="346"/>
      <c r="B212" s="346"/>
      <c r="C212" s="258"/>
      <c r="D212" s="258"/>
      <c r="E212" s="258"/>
      <c r="F212" s="258"/>
      <c r="G212" s="258"/>
      <c r="H212" s="258"/>
      <c r="I212" s="259"/>
      <c r="J212" s="260"/>
      <c r="K212" s="261"/>
      <c r="L212" s="156" t="s">
        <v>104</v>
      </c>
      <c r="M212" s="156">
        <v>2</v>
      </c>
      <c r="N212" s="156" t="s">
        <v>318</v>
      </c>
      <c r="O212" s="156">
        <v>3</v>
      </c>
      <c r="P212" s="156" t="s">
        <v>319</v>
      </c>
      <c r="Q212" s="156">
        <v>500</v>
      </c>
      <c r="R212" s="157">
        <f t="shared" ref="R212" si="65">M212*O212*Q212</f>
        <v>3000</v>
      </c>
      <c r="S212" s="158"/>
      <c r="T212" s="25">
        <f t="shared" si="61"/>
        <v>3000</v>
      </c>
    </row>
    <row r="213" spans="1:20" s="131" customFormat="1" ht="14">
      <c r="A213" s="346"/>
      <c r="B213" s="346"/>
      <c r="C213" s="254" t="s">
        <v>160</v>
      </c>
      <c r="D213" s="254">
        <v>2</v>
      </c>
      <c r="E213" s="254" t="s">
        <v>318</v>
      </c>
      <c r="F213" s="254">
        <v>3</v>
      </c>
      <c r="G213" s="254" t="s">
        <v>319</v>
      </c>
      <c r="H213" s="254">
        <v>500</v>
      </c>
      <c r="I213" s="255">
        <f t="shared" si="50"/>
        <v>3000</v>
      </c>
      <c r="J213" s="257"/>
      <c r="K213" s="256"/>
      <c r="L213" s="156" t="s">
        <v>160</v>
      </c>
      <c r="M213" s="156">
        <v>2</v>
      </c>
      <c r="N213" s="156" t="s">
        <v>318</v>
      </c>
      <c r="O213" s="156">
        <v>3</v>
      </c>
      <c r="P213" s="156" t="s">
        <v>319</v>
      </c>
      <c r="Q213" s="156">
        <v>500</v>
      </c>
      <c r="R213" s="157">
        <f t="shared" si="63"/>
        <v>3000</v>
      </c>
      <c r="S213" s="158"/>
      <c r="T213" s="25">
        <f t="shared" si="61"/>
        <v>0</v>
      </c>
    </row>
    <row r="214" spans="1:20" s="131" customFormat="1" ht="14">
      <c r="A214" s="346"/>
      <c r="B214" s="346"/>
      <c r="C214" s="258"/>
      <c r="D214" s="258"/>
      <c r="E214" s="258"/>
      <c r="F214" s="258"/>
      <c r="G214" s="258"/>
      <c r="H214" s="258"/>
      <c r="I214" s="259"/>
      <c r="J214" s="260"/>
      <c r="K214" s="261"/>
      <c r="L214" s="145" t="s">
        <v>1797</v>
      </c>
      <c r="M214" s="207">
        <v>1</v>
      </c>
      <c r="N214" s="174" t="s">
        <v>381</v>
      </c>
      <c r="O214" s="207">
        <v>1</v>
      </c>
      <c r="P214" s="174" t="s">
        <v>1114</v>
      </c>
      <c r="Q214" s="207">
        <v>4800</v>
      </c>
      <c r="R214" s="175">
        <f t="shared" ref="R214" si="66">M214*O214*Q214</f>
        <v>4800</v>
      </c>
      <c r="S214" s="162"/>
      <c r="T214" s="25">
        <f t="shared" si="61"/>
        <v>4800</v>
      </c>
    </row>
    <row r="215" spans="1:20" s="131" customFormat="1" ht="14">
      <c r="A215" s="346"/>
      <c r="B215" s="346"/>
      <c r="C215" s="258"/>
      <c r="D215" s="258"/>
      <c r="E215" s="258"/>
      <c r="F215" s="258"/>
      <c r="G215" s="258"/>
      <c r="H215" s="258"/>
      <c r="I215" s="259"/>
      <c r="J215" s="260"/>
      <c r="K215" s="261"/>
      <c r="L215" s="160" t="s">
        <v>1184</v>
      </c>
      <c r="M215" s="156">
        <v>1</v>
      </c>
      <c r="N215" s="156" t="s">
        <v>134</v>
      </c>
      <c r="O215" s="156">
        <v>1.5</v>
      </c>
      <c r="P215" s="156" t="s">
        <v>21</v>
      </c>
      <c r="Q215" s="156">
        <v>3000</v>
      </c>
      <c r="R215" s="157">
        <f t="shared" ref="R215:R218" si="67">M215*O215*Q215</f>
        <v>4500</v>
      </c>
      <c r="S215" s="158"/>
      <c r="T215" s="25">
        <f t="shared" si="61"/>
        <v>4500</v>
      </c>
    </row>
    <row r="216" spans="1:20" s="64" customFormat="1" ht="14">
      <c r="A216" s="346"/>
      <c r="B216" s="346"/>
      <c r="C216" s="153" t="s">
        <v>161</v>
      </c>
      <c r="D216" s="153">
        <v>6</v>
      </c>
      <c r="E216" s="153" t="s">
        <v>26</v>
      </c>
      <c r="F216" s="153">
        <v>1</v>
      </c>
      <c r="G216" s="153" t="s">
        <v>21</v>
      </c>
      <c r="H216" s="153">
        <v>1800</v>
      </c>
      <c r="I216" s="211">
        <f t="shared" si="50"/>
        <v>10800</v>
      </c>
      <c r="J216" s="229"/>
      <c r="K216" s="149"/>
      <c r="L216" s="153" t="s">
        <v>1829</v>
      </c>
      <c r="M216" s="153">
        <v>3</v>
      </c>
      <c r="N216" s="153" t="s">
        <v>26</v>
      </c>
      <c r="O216" s="153">
        <v>1</v>
      </c>
      <c r="P216" s="153" t="s">
        <v>21</v>
      </c>
      <c r="Q216" s="153">
        <v>1400</v>
      </c>
      <c r="R216" s="211">
        <f t="shared" si="67"/>
        <v>4200</v>
      </c>
      <c r="S216" s="229" t="s">
        <v>1939</v>
      </c>
      <c r="T216" s="25">
        <f t="shared" ref="T216:T301" si="68">R216-I216</f>
        <v>-6600</v>
      </c>
    </row>
    <row r="217" spans="1:20" s="64" customFormat="1" ht="14">
      <c r="A217" s="346"/>
      <c r="B217" s="346"/>
      <c r="C217" s="228"/>
      <c r="D217" s="228"/>
      <c r="E217" s="228"/>
      <c r="F217" s="228"/>
      <c r="G217" s="228"/>
      <c r="H217" s="228"/>
      <c r="I217" s="262"/>
      <c r="J217" s="263"/>
      <c r="K217" s="249"/>
      <c r="L217" s="153" t="s">
        <v>1830</v>
      </c>
      <c r="M217" s="153">
        <v>3</v>
      </c>
      <c r="N217" s="153" t="s">
        <v>26</v>
      </c>
      <c r="O217" s="153">
        <v>1</v>
      </c>
      <c r="P217" s="153" t="s">
        <v>21</v>
      </c>
      <c r="Q217" s="153">
        <v>300</v>
      </c>
      <c r="R217" s="211">
        <f t="shared" ref="R217" si="69">M217*O217*Q217</f>
        <v>900</v>
      </c>
      <c r="S217" s="229"/>
      <c r="T217" s="25">
        <f t="shared" ref="T217" si="70">R217-I217</f>
        <v>900</v>
      </c>
    </row>
    <row r="218" spans="1:20" ht="14">
      <c r="A218" s="346"/>
      <c r="B218" s="346"/>
      <c r="C218" s="164" t="s">
        <v>162</v>
      </c>
      <c r="D218" s="164">
        <v>2</v>
      </c>
      <c r="E218" s="164" t="s">
        <v>26</v>
      </c>
      <c r="F218" s="164">
        <v>1</v>
      </c>
      <c r="G218" s="164" t="s">
        <v>21</v>
      </c>
      <c r="H218" s="164">
        <v>3500</v>
      </c>
      <c r="I218" s="234">
        <f t="shared" si="50"/>
        <v>7000</v>
      </c>
      <c r="J218" s="215"/>
      <c r="K218" s="195"/>
      <c r="L218" s="156" t="s">
        <v>162</v>
      </c>
      <c r="M218" s="156">
        <v>1</v>
      </c>
      <c r="N218" s="156" t="s">
        <v>26</v>
      </c>
      <c r="O218" s="156">
        <v>1</v>
      </c>
      <c r="P218" s="156" t="s">
        <v>21</v>
      </c>
      <c r="Q218" s="156">
        <v>3500</v>
      </c>
      <c r="R218" s="157">
        <f t="shared" si="67"/>
        <v>3500</v>
      </c>
      <c r="S218" s="215"/>
      <c r="T218" s="25">
        <f t="shared" si="68"/>
        <v>-3500</v>
      </c>
    </row>
    <row r="219" spans="1:20" ht="42">
      <c r="A219" s="346"/>
      <c r="B219" s="346"/>
      <c r="C219" s="164" t="s">
        <v>163</v>
      </c>
      <c r="D219" s="164">
        <v>1</v>
      </c>
      <c r="E219" s="164" t="s">
        <v>26</v>
      </c>
      <c r="F219" s="164">
        <v>1</v>
      </c>
      <c r="G219" s="164" t="s">
        <v>21</v>
      </c>
      <c r="H219" s="164">
        <v>80000</v>
      </c>
      <c r="I219" s="234">
        <f t="shared" si="50"/>
        <v>80000</v>
      </c>
      <c r="J219" s="215" t="s">
        <v>366</v>
      </c>
      <c r="K219" s="195"/>
      <c r="L219" s="153" t="s">
        <v>163</v>
      </c>
      <c r="M219" s="153">
        <v>1</v>
      </c>
      <c r="N219" s="153" t="s">
        <v>26</v>
      </c>
      <c r="O219" s="153">
        <v>1</v>
      </c>
      <c r="P219" s="153" t="s">
        <v>21</v>
      </c>
      <c r="Q219" s="153">
        <v>80000</v>
      </c>
      <c r="R219" s="161">
        <f t="shared" ref="R219" si="71">M219*O219*Q219</f>
        <v>80000</v>
      </c>
      <c r="S219" s="158" t="s">
        <v>1312</v>
      </c>
      <c r="T219" s="25">
        <f t="shared" si="68"/>
        <v>0</v>
      </c>
    </row>
    <row r="220" spans="1:20" ht="14">
      <c r="A220" s="346"/>
      <c r="B220" s="346"/>
      <c r="C220" s="170"/>
      <c r="D220" s="170"/>
      <c r="E220" s="170"/>
      <c r="F220" s="170"/>
      <c r="G220" s="170"/>
      <c r="H220" s="170"/>
      <c r="I220" s="264"/>
      <c r="J220" s="189"/>
      <c r="K220" s="217"/>
      <c r="L220" s="228" t="s">
        <v>1615</v>
      </c>
      <c r="M220" s="153">
        <v>2</v>
      </c>
      <c r="N220" s="153" t="s">
        <v>1189</v>
      </c>
      <c r="O220" s="153">
        <v>1</v>
      </c>
      <c r="P220" s="153" t="s">
        <v>21</v>
      </c>
      <c r="Q220" s="153">
        <v>1500</v>
      </c>
      <c r="R220" s="161">
        <f t="shared" ref="R220" si="72">M220*O220*Q220</f>
        <v>3000</v>
      </c>
      <c r="S220" s="158" t="s">
        <v>1616</v>
      </c>
      <c r="T220" s="25">
        <f t="shared" si="68"/>
        <v>3000</v>
      </c>
    </row>
    <row r="221" spans="1:20" ht="14">
      <c r="A221" s="346"/>
      <c r="B221" s="346"/>
      <c r="C221" s="170"/>
      <c r="D221" s="170"/>
      <c r="E221" s="170"/>
      <c r="F221" s="170"/>
      <c r="G221" s="170"/>
      <c r="H221" s="170"/>
      <c r="I221" s="264"/>
      <c r="J221" s="189"/>
      <c r="K221" s="217"/>
      <c r="L221" s="228" t="s">
        <v>1617</v>
      </c>
      <c r="M221" s="153">
        <v>4</v>
      </c>
      <c r="N221" s="153" t="s">
        <v>1202</v>
      </c>
      <c r="O221" s="153">
        <v>1</v>
      </c>
      <c r="P221" s="153" t="s">
        <v>21</v>
      </c>
      <c r="Q221" s="153">
        <v>85</v>
      </c>
      <c r="R221" s="161">
        <f t="shared" ref="R221:R234" si="73">M221*O221*Q221</f>
        <v>340</v>
      </c>
      <c r="S221" s="158" t="s">
        <v>1616</v>
      </c>
      <c r="T221" s="25">
        <f t="shared" si="68"/>
        <v>340</v>
      </c>
    </row>
    <row r="222" spans="1:20" ht="14">
      <c r="A222" s="346"/>
      <c r="B222" s="346"/>
      <c r="C222" s="170"/>
      <c r="D222" s="170"/>
      <c r="E222" s="170"/>
      <c r="F222" s="170"/>
      <c r="G222" s="170"/>
      <c r="H222" s="170"/>
      <c r="I222" s="264"/>
      <c r="J222" s="189"/>
      <c r="K222" s="217"/>
      <c r="L222" s="228" t="s">
        <v>1618</v>
      </c>
      <c r="M222" s="153">
        <v>70</v>
      </c>
      <c r="N222" s="153" t="s">
        <v>1202</v>
      </c>
      <c r="O222" s="153">
        <v>1</v>
      </c>
      <c r="P222" s="153" t="s">
        <v>21</v>
      </c>
      <c r="Q222" s="153">
        <v>45</v>
      </c>
      <c r="R222" s="161">
        <f t="shared" si="73"/>
        <v>3150</v>
      </c>
      <c r="S222" s="158" t="s">
        <v>1616</v>
      </c>
      <c r="T222" s="25">
        <f t="shared" si="68"/>
        <v>3150</v>
      </c>
    </row>
    <row r="223" spans="1:20" s="64" customFormat="1" ht="14">
      <c r="A223" s="346"/>
      <c r="B223" s="346"/>
      <c r="C223" s="153" t="s">
        <v>164</v>
      </c>
      <c r="D223" s="153">
        <v>1</v>
      </c>
      <c r="E223" s="153" t="s">
        <v>26</v>
      </c>
      <c r="F223" s="153">
        <v>1</v>
      </c>
      <c r="G223" s="153" t="s">
        <v>21</v>
      </c>
      <c r="H223" s="153">
        <v>5000</v>
      </c>
      <c r="I223" s="211">
        <f t="shared" si="50"/>
        <v>5000</v>
      </c>
      <c r="J223" s="229"/>
      <c r="K223" s="149"/>
      <c r="L223" s="153" t="s">
        <v>164</v>
      </c>
      <c r="M223" s="153">
        <v>1</v>
      </c>
      <c r="N223" s="153" t="s">
        <v>26</v>
      </c>
      <c r="O223" s="153">
        <v>0</v>
      </c>
      <c r="P223" s="153" t="s">
        <v>21</v>
      </c>
      <c r="Q223" s="153">
        <v>5000</v>
      </c>
      <c r="R223" s="262">
        <f t="shared" si="73"/>
        <v>0</v>
      </c>
      <c r="S223" s="229"/>
      <c r="T223" s="25">
        <f t="shared" si="68"/>
        <v>-5000</v>
      </c>
    </row>
    <row r="224" spans="1:20" ht="14">
      <c r="A224" s="346"/>
      <c r="B224" s="346"/>
      <c r="C224" s="170"/>
      <c r="D224" s="170"/>
      <c r="E224" s="170"/>
      <c r="F224" s="170"/>
      <c r="G224" s="170"/>
      <c r="H224" s="170"/>
      <c r="I224" s="264"/>
      <c r="J224" s="189"/>
      <c r="K224" s="217"/>
      <c r="L224" s="137" t="s">
        <v>1819</v>
      </c>
      <c r="M224" s="137">
        <v>2</v>
      </c>
      <c r="N224" s="137" t="s">
        <v>102</v>
      </c>
      <c r="O224" s="137">
        <v>1</v>
      </c>
      <c r="P224" s="137" t="s">
        <v>1809</v>
      </c>
      <c r="Q224" s="137">
        <v>450</v>
      </c>
      <c r="R224" s="137">
        <f t="shared" si="73"/>
        <v>900</v>
      </c>
      <c r="S224" s="189"/>
      <c r="T224" s="25">
        <f t="shared" si="68"/>
        <v>900</v>
      </c>
    </row>
    <row r="225" spans="1:20" ht="14">
      <c r="A225" s="346"/>
      <c r="B225" s="346"/>
      <c r="C225" s="170"/>
      <c r="D225" s="170"/>
      <c r="E225" s="170"/>
      <c r="F225" s="170"/>
      <c r="G225" s="170"/>
      <c r="H225" s="170"/>
      <c r="I225" s="264"/>
      <c r="J225" s="189"/>
      <c r="K225" s="217"/>
      <c r="L225" s="137" t="s">
        <v>1820</v>
      </c>
      <c r="M225" s="137">
        <v>1</v>
      </c>
      <c r="N225" s="137" t="s">
        <v>153</v>
      </c>
      <c r="O225" s="137">
        <v>1</v>
      </c>
      <c r="P225" s="137" t="s">
        <v>1809</v>
      </c>
      <c r="Q225" s="137">
        <v>450</v>
      </c>
      <c r="R225" s="137">
        <f t="shared" si="73"/>
        <v>450</v>
      </c>
      <c r="S225" s="189"/>
      <c r="T225" s="25">
        <f t="shared" si="68"/>
        <v>450</v>
      </c>
    </row>
    <row r="226" spans="1:20" ht="14">
      <c r="A226" s="346"/>
      <c r="B226" s="346"/>
      <c r="C226" s="170"/>
      <c r="D226" s="170"/>
      <c r="E226" s="170"/>
      <c r="F226" s="170"/>
      <c r="G226" s="170"/>
      <c r="H226" s="170"/>
      <c r="I226" s="264"/>
      <c r="J226" s="189"/>
      <c r="K226" s="217"/>
      <c r="L226" s="137" t="s">
        <v>1821</v>
      </c>
      <c r="M226" s="137">
        <v>1</v>
      </c>
      <c r="N226" s="137" t="s">
        <v>153</v>
      </c>
      <c r="O226" s="137">
        <v>1</v>
      </c>
      <c r="P226" s="137" t="s">
        <v>1809</v>
      </c>
      <c r="Q226" s="137">
        <v>2400</v>
      </c>
      <c r="R226" s="137">
        <f t="shared" si="73"/>
        <v>2400</v>
      </c>
      <c r="S226" s="189"/>
      <c r="T226" s="25">
        <f t="shared" si="68"/>
        <v>2400</v>
      </c>
    </row>
    <row r="227" spans="1:20" ht="14">
      <c r="A227" s="346"/>
      <c r="B227" s="346"/>
      <c r="C227" s="170"/>
      <c r="D227" s="170"/>
      <c r="E227" s="170"/>
      <c r="F227" s="170"/>
      <c r="G227" s="170"/>
      <c r="H227" s="170"/>
      <c r="I227" s="264"/>
      <c r="J227" s="189"/>
      <c r="K227" s="217"/>
      <c r="L227" s="137" t="s">
        <v>1822</v>
      </c>
      <c r="M227" s="137">
        <v>5</v>
      </c>
      <c r="N227" s="137" t="s">
        <v>102</v>
      </c>
      <c r="O227" s="137">
        <v>1</v>
      </c>
      <c r="P227" s="137" t="s">
        <v>1809</v>
      </c>
      <c r="Q227" s="137">
        <v>60</v>
      </c>
      <c r="R227" s="137">
        <f t="shared" si="73"/>
        <v>300</v>
      </c>
      <c r="S227" s="189"/>
      <c r="T227" s="25">
        <f t="shared" si="68"/>
        <v>300</v>
      </c>
    </row>
    <row r="228" spans="1:20" ht="14">
      <c r="A228" s="346"/>
      <c r="B228" s="346"/>
      <c r="C228" s="170"/>
      <c r="D228" s="170"/>
      <c r="E228" s="170"/>
      <c r="F228" s="170"/>
      <c r="G228" s="170"/>
      <c r="H228" s="170"/>
      <c r="I228" s="264"/>
      <c r="J228" s="189"/>
      <c r="K228" s="217"/>
      <c r="L228" s="137" t="s">
        <v>1823</v>
      </c>
      <c r="M228" s="137">
        <v>1</v>
      </c>
      <c r="N228" s="137" t="s">
        <v>153</v>
      </c>
      <c r="O228" s="137">
        <v>1</v>
      </c>
      <c r="P228" s="137" t="s">
        <v>1809</v>
      </c>
      <c r="Q228" s="137">
        <v>2400</v>
      </c>
      <c r="R228" s="137">
        <f t="shared" si="73"/>
        <v>2400</v>
      </c>
      <c r="S228" s="189"/>
      <c r="T228" s="25">
        <f t="shared" si="68"/>
        <v>2400</v>
      </c>
    </row>
    <row r="229" spans="1:20" ht="14">
      <c r="A229" s="346"/>
      <c r="B229" s="346"/>
      <c r="C229" s="170"/>
      <c r="D229" s="170"/>
      <c r="E229" s="170"/>
      <c r="F229" s="170"/>
      <c r="G229" s="170"/>
      <c r="H229" s="170"/>
      <c r="I229" s="264"/>
      <c r="J229" s="189"/>
      <c r="K229" s="217"/>
      <c r="L229" s="137" t="s">
        <v>1824</v>
      </c>
      <c r="M229" s="137">
        <v>1</v>
      </c>
      <c r="N229" s="137" t="s">
        <v>153</v>
      </c>
      <c r="O229" s="137">
        <v>1</v>
      </c>
      <c r="P229" s="137" t="s">
        <v>1809</v>
      </c>
      <c r="Q229" s="137">
        <v>1200</v>
      </c>
      <c r="R229" s="137">
        <f t="shared" si="73"/>
        <v>1200</v>
      </c>
      <c r="S229" s="189"/>
      <c r="T229" s="25">
        <f t="shared" si="68"/>
        <v>1200</v>
      </c>
    </row>
    <row r="230" spans="1:20" ht="14">
      <c r="A230" s="346"/>
      <c r="B230" s="346"/>
      <c r="C230" s="170"/>
      <c r="D230" s="170"/>
      <c r="E230" s="170"/>
      <c r="F230" s="170"/>
      <c r="G230" s="170"/>
      <c r="H230" s="170"/>
      <c r="I230" s="264"/>
      <c r="J230" s="189"/>
      <c r="K230" s="217"/>
      <c r="L230" s="137" t="s">
        <v>1825</v>
      </c>
      <c r="M230" s="137">
        <v>12</v>
      </c>
      <c r="N230" s="137" t="s">
        <v>102</v>
      </c>
      <c r="O230" s="137">
        <v>1</v>
      </c>
      <c r="P230" s="137" t="s">
        <v>1809</v>
      </c>
      <c r="Q230" s="137">
        <v>80</v>
      </c>
      <c r="R230" s="137">
        <f t="shared" si="73"/>
        <v>960</v>
      </c>
      <c r="S230" s="189"/>
      <c r="T230" s="25">
        <f t="shared" si="68"/>
        <v>960</v>
      </c>
    </row>
    <row r="231" spans="1:20" ht="14">
      <c r="A231" s="346"/>
      <c r="B231" s="346"/>
      <c r="C231" s="170"/>
      <c r="D231" s="170"/>
      <c r="E231" s="170"/>
      <c r="F231" s="170"/>
      <c r="G231" s="170"/>
      <c r="H231" s="170"/>
      <c r="I231" s="264"/>
      <c r="J231" s="189"/>
      <c r="K231" s="217"/>
      <c r="L231" s="137" t="s">
        <v>1826</v>
      </c>
      <c r="M231" s="137">
        <v>1</v>
      </c>
      <c r="N231" s="137" t="s">
        <v>1827</v>
      </c>
      <c r="O231" s="137">
        <v>1</v>
      </c>
      <c r="P231" s="137" t="s">
        <v>1809</v>
      </c>
      <c r="Q231" s="137">
        <v>1200</v>
      </c>
      <c r="R231" s="137">
        <f t="shared" si="73"/>
        <v>1200</v>
      </c>
      <c r="S231" s="189"/>
      <c r="T231" s="25">
        <f t="shared" si="68"/>
        <v>1200</v>
      </c>
    </row>
    <row r="232" spans="1:20" ht="14">
      <c r="A232" s="346"/>
      <c r="B232" s="346"/>
      <c r="C232" s="170"/>
      <c r="D232" s="170"/>
      <c r="E232" s="170"/>
      <c r="F232" s="170"/>
      <c r="G232" s="170"/>
      <c r="H232" s="170"/>
      <c r="I232" s="264"/>
      <c r="J232" s="189"/>
      <c r="K232" s="217"/>
      <c r="L232" s="137" t="s">
        <v>1828</v>
      </c>
      <c r="M232" s="137">
        <v>1</v>
      </c>
      <c r="N232" s="137" t="s">
        <v>153</v>
      </c>
      <c r="O232" s="137">
        <v>1</v>
      </c>
      <c r="P232" s="137" t="s">
        <v>1809</v>
      </c>
      <c r="Q232" s="137">
        <v>1000</v>
      </c>
      <c r="R232" s="137">
        <f t="shared" si="73"/>
        <v>1000</v>
      </c>
      <c r="S232" s="189"/>
      <c r="T232" s="25">
        <f t="shared" si="68"/>
        <v>1000</v>
      </c>
    </row>
    <row r="233" spans="1:20" ht="14">
      <c r="A233" s="346"/>
      <c r="B233" s="346"/>
      <c r="C233" s="170"/>
      <c r="D233" s="170"/>
      <c r="E233" s="170"/>
      <c r="F233" s="170"/>
      <c r="G233" s="170"/>
      <c r="H233" s="170"/>
      <c r="I233" s="264"/>
      <c r="J233" s="189"/>
      <c r="K233" s="217"/>
      <c r="L233" s="137" t="s">
        <v>1904</v>
      </c>
      <c r="M233" s="137">
        <v>1</v>
      </c>
      <c r="N233" s="137" t="s">
        <v>153</v>
      </c>
      <c r="O233" s="137">
        <v>1</v>
      </c>
      <c r="P233" s="137" t="s">
        <v>1809</v>
      </c>
      <c r="Q233" s="137">
        <v>3000</v>
      </c>
      <c r="R233" s="137">
        <f t="shared" ref="R233" si="74">M233*O233*Q233</f>
        <v>3000</v>
      </c>
      <c r="S233" s="189"/>
      <c r="T233" s="25">
        <f t="shared" ref="T233" si="75">R233-I233</f>
        <v>3000</v>
      </c>
    </row>
    <row r="234" spans="1:20" ht="14">
      <c r="A234" s="346"/>
      <c r="B234" s="346"/>
      <c r="C234" s="170"/>
      <c r="D234" s="170"/>
      <c r="E234" s="170"/>
      <c r="F234" s="170"/>
      <c r="G234" s="170"/>
      <c r="H234" s="170"/>
      <c r="I234" s="264"/>
      <c r="J234" s="189"/>
      <c r="K234" s="217"/>
      <c r="L234" s="137" t="s">
        <v>1837</v>
      </c>
      <c r="M234" s="137">
        <v>1</v>
      </c>
      <c r="N234" s="137" t="s">
        <v>102</v>
      </c>
      <c r="O234" s="137">
        <v>1</v>
      </c>
      <c r="P234" s="137" t="s">
        <v>1809</v>
      </c>
      <c r="Q234" s="137">
        <v>3500</v>
      </c>
      <c r="R234" s="137">
        <f t="shared" si="73"/>
        <v>3500</v>
      </c>
      <c r="S234" s="229" t="s">
        <v>1940</v>
      </c>
      <c r="T234" s="25">
        <f t="shared" si="68"/>
        <v>3500</v>
      </c>
    </row>
    <row r="235" spans="1:20" ht="14">
      <c r="A235" s="346"/>
      <c r="B235" s="346"/>
      <c r="C235" s="170"/>
      <c r="D235" s="170"/>
      <c r="E235" s="170"/>
      <c r="F235" s="170"/>
      <c r="G235" s="170"/>
      <c r="H235" s="170"/>
      <c r="I235" s="264"/>
      <c r="J235" s="189"/>
      <c r="K235" s="217"/>
      <c r="L235" s="228" t="s">
        <v>1836</v>
      </c>
      <c r="M235" s="137">
        <v>5</v>
      </c>
      <c r="N235" s="137" t="s">
        <v>102</v>
      </c>
      <c r="O235" s="137">
        <v>1</v>
      </c>
      <c r="P235" s="137" t="s">
        <v>1809</v>
      </c>
      <c r="Q235" s="137">
        <v>380</v>
      </c>
      <c r="R235" s="137">
        <f t="shared" ref="R235" si="76">M235*O235*Q235</f>
        <v>1900</v>
      </c>
      <c r="S235" s="189"/>
      <c r="T235" s="25">
        <f t="shared" si="68"/>
        <v>1900</v>
      </c>
    </row>
    <row r="236" spans="1:20" s="64" customFormat="1" ht="14">
      <c r="A236" s="346"/>
      <c r="B236" s="346"/>
      <c r="C236" s="153" t="s">
        <v>165</v>
      </c>
      <c r="D236" s="153">
        <v>4</v>
      </c>
      <c r="E236" s="153" t="s">
        <v>26</v>
      </c>
      <c r="F236" s="153">
        <v>1</v>
      </c>
      <c r="G236" s="153" t="s">
        <v>21</v>
      </c>
      <c r="H236" s="153">
        <v>1800</v>
      </c>
      <c r="I236" s="211">
        <f t="shared" si="50"/>
        <v>7200</v>
      </c>
      <c r="J236" s="229"/>
      <c r="K236" s="149"/>
      <c r="L236" s="153" t="s">
        <v>1818</v>
      </c>
      <c r="M236" s="153">
        <v>4</v>
      </c>
      <c r="N236" s="153" t="s">
        <v>26</v>
      </c>
      <c r="O236" s="153">
        <v>1</v>
      </c>
      <c r="P236" s="153" t="s">
        <v>21</v>
      </c>
      <c r="Q236" s="153">
        <v>1800</v>
      </c>
      <c r="R236" s="262">
        <f t="shared" ref="R236" si="77">M236*O236*Q236</f>
        <v>7200</v>
      </c>
      <c r="S236" s="229"/>
      <c r="T236" s="25">
        <f t="shared" si="68"/>
        <v>0</v>
      </c>
    </row>
    <row r="237" spans="1:20" ht="14">
      <c r="A237" s="346"/>
      <c r="B237" s="346"/>
      <c r="C237" s="164" t="s">
        <v>166</v>
      </c>
      <c r="D237" s="164">
        <v>4</v>
      </c>
      <c r="E237" s="164" t="s">
        <v>26</v>
      </c>
      <c r="F237" s="164">
        <v>1</v>
      </c>
      <c r="G237" s="164" t="s">
        <v>21</v>
      </c>
      <c r="H237" s="164">
        <v>2000</v>
      </c>
      <c r="I237" s="234">
        <f t="shared" si="50"/>
        <v>8000</v>
      </c>
      <c r="J237" s="215"/>
      <c r="K237" s="195"/>
      <c r="L237" s="160" t="s">
        <v>1626</v>
      </c>
      <c r="M237" s="156">
        <v>1</v>
      </c>
      <c r="N237" s="156" t="s">
        <v>26</v>
      </c>
      <c r="O237" s="156">
        <v>1</v>
      </c>
      <c r="P237" s="156" t="s">
        <v>21</v>
      </c>
      <c r="Q237" s="156">
        <v>3000</v>
      </c>
      <c r="R237" s="161">
        <f>M237*O237*Q237</f>
        <v>3000</v>
      </c>
      <c r="S237" s="162"/>
      <c r="T237" s="25">
        <f t="shared" si="68"/>
        <v>-5000</v>
      </c>
    </row>
    <row r="238" spans="1:20" ht="14">
      <c r="A238" s="346"/>
      <c r="B238" s="346"/>
      <c r="C238" s="170"/>
      <c r="D238" s="170"/>
      <c r="E238" s="170"/>
      <c r="F238" s="170"/>
      <c r="G238" s="170"/>
      <c r="H238" s="170"/>
      <c r="I238" s="264"/>
      <c r="J238" s="189"/>
      <c r="K238" s="217"/>
      <c r="L238" s="160" t="s">
        <v>1627</v>
      </c>
      <c r="M238" s="156">
        <v>1</v>
      </c>
      <c r="N238" s="156" t="s">
        <v>26</v>
      </c>
      <c r="O238" s="156">
        <v>1</v>
      </c>
      <c r="P238" s="156" t="s">
        <v>21</v>
      </c>
      <c r="Q238" s="156">
        <v>3000</v>
      </c>
      <c r="R238" s="161">
        <f>M238*O238*Q238</f>
        <v>3000</v>
      </c>
      <c r="S238" s="162"/>
      <c r="T238" s="25">
        <f t="shared" si="68"/>
        <v>3000</v>
      </c>
    </row>
    <row r="239" spans="1:20" ht="14">
      <c r="A239" s="346"/>
      <c r="B239" s="346"/>
      <c r="C239" s="170"/>
      <c r="D239" s="170"/>
      <c r="E239" s="170"/>
      <c r="F239" s="170"/>
      <c r="G239" s="170"/>
      <c r="H239" s="170"/>
      <c r="I239" s="264"/>
      <c r="J239" s="189"/>
      <c r="K239" s="217"/>
      <c r="L239" s="165" t="s">
        <v>1621</v>
      </c>
      <c r="M239" s="165">
        <v>1</v>
      </c>
      <c r="N239" s="165" t="s">
        <v>20</v>
      </c>
      <c r="O239" s="165">
        <v>2</v>
      </c>
      <c r="P239" s="165" t="s">
        <v>319</v>
      </c>
      <c r="Q239" s="165">
        <v>3000</v>
      </c>
      <c r="R239" s="265">
        <f t="shared" ref="R239:R241" si="78">M239*O239*Q239</f>
        <v>6000</v>
      </c>
      <c r="S239" s="194"/>
      <c r="T239" s="25">
        <f t="shared" si="68"/>
        <v>6000</v>
      </c>
    </row>
    <row r="240" spans="1:20" ht="14">
      <c r="A240" s="346"/>
      <c r="B240" s="346"/>
      <c r="C240" s="170"/>
      <c r="D240" s="170"/>
      <c r="E240" s="170"/>
      <c r="F240" s="170"/>
      <c r="G240" s="170"/>
      <c r="H240" s="170"/>
      <c r="I240" s="264"/>
      <c r="J240" s="189"/>
      <c r="K240" s="217"/>
      <c r="L240" s="174" t="s">
        <v>1622</v>
      </c>
      <c r="M240" s="174">
        <v>90</v>
      </c>
      <c r="N240" s="174" t="s">
        <v>1202</v>
      </c>
      <c r="O240" s="174">
        <v>1</v>
      </c>
      <c r="P240" s="174" t="s">
        <v>1114</v>
      </c>
      <c r="Q240" s="174">
        <v>40</v>
      </c>
      <c r="R240" s="175">
        <f t="shared" si="78"/>
        <v>3600</v>
      </c>
      <c r="S240" s="126"/>
      <c r="T240" s="25">
        <f t="shared" si="68"/>
        <v>3600</v>
      </c>
    </row>
    <row r="241" spans="1:20" ht="14">
      <c r="A241" s="346"/>
      <c r="B241" s="346"/>
      <c r="C241" s="170"/>
      <c r="D241" s="170"/>
      <c r="E241" s="170"/>
      <c r="F241" s="170"/>
      <c r="G241" s="170"/>
      <c r="H241" s="170"/>
      <c r="I241" s="264"/>
      <c r="J241" s="189"/>
      <c r="K241" s="217"/>
      <c r="L241" s="174" t="s">
        <v>1623</v>
      </c>
      <c r="M241" s="174">
        <v>20</v>
      </c>
      <c r="N241" s="174" t="s">
        <v>1202</v>
      </c>
      <c r="O241" s="174">
        <v>1</v>
      </c>
      <c r="P241" s="174" t="s">
        <v>1114</v>
      </c>
      <c r="Q241" s="174">
        <v>70</v>
      </c>
      <c r="R241" s="175">
        <f t="shared" si="78"/>
        <v>1400</v>
      </c>
      <c r="S241" s="126"/>
      <c r="T241" s="25">
        <f t="shared" si="68"/>
        <v>1400</v>
      </c>
    </row>
    <row r="242" spans="1:20" ht="14">
      <c r="A242" s="346"/>
      <c r="B242" s="346"/>
      <c r="C242" s="170"/>
      <c r="D242" s="170"/>
      <c r="E242" s="170"/>
      <c r="F242" s="170"/>
      <c r="G242" s="170"/>
      <c r="H242" s="170"/>
      <c r="I242" s="264"/>
      <c r="J242" s="189"/>
      <c r="K242" s="217"/>
      <c r="L242" s="53" t="s">
        <v>1934</v>
      </c>
      <c r="M242" s="156">
        <v>1</v>
      </c>
      <c r="N242" s="156" t="s">
        <v>26</v>
      </c>
      <c r="O242" s="156">
        <v>1</v>
      </c>
      <c r="P242" s="156" t="s">
        <v>21</v>
      </c>
      <c r="Q242" s="156">
        <v>29500</v>
      </c>
      <c r="R242" s="161">
        <f>M242*O242*Q242</f>
        <v>29500</v>
      </c>
      <c r="S242" s="132"/>
      <c r="T242" s="25">
        <f t="shared" si="68"/>
        <v>29500</v>
      </c>
    </row>
    <row r="243" spans="1:20" ht="14">
      <c r="A243" s="346"/>
      <c r="B243" s="346"/>
      <c r="C243" s="170"/>
      <c r="D243" s="170"/>
      <c r="E243" s="170"/>
      <c r="F243" s="170"/>
      <c r="G243" s="170"/>
      <c r="H243" s="170"/>
      <c r="I243" s="264"/>
      <c r="J243" s="189"/>
      <c r="K243" s="217"/>
      <c r="L243" s="174" t="s">
        <v>1831</v>
      </c>
      <c r="M243" s="156">
        <v>1</v>
      </c>
      <c r="N243" s="156" t="s">
        <v>26</v>
      </c>
      <c r="O243" s="156">
        <v>1</v>
      </c>
      <c r="P243" s="156" t="s">
        <v>21</v>
      </c>
      <c r="Q243" s="156">
        <v>19360</v>
      </c>
      <c r="R243" s="161">
        <f>M243*O243*Q243</f>
        <v>19360</v>
      </c>
      <c r="S243" s="133" t="s">
        <v>1832</v>
      </c>
      <c r="T243" s="25">
        <f t="shared" si="68"/>
        <v>19360</v>
      </c>
    </row>
    <row r="244" spans="1:20" ht="14">
      <c r="A244" s="346"/>
      <c r="B244" s="346"/>
      <c r="C244" s="170"/>
      <c r="D244" s="170"/>
      <c r="E244" s="170"/>
      <c r="F244" s="170"/>
      <c r="G244" s="170"/>
      <c r="H244" s="170"/>
      <c r="I244" s="264"/>
      <c r="J244" s="189"/>
      <c r="K244" s="217"/>
      <c r="L244" s="174" t="s">
        <v>1844</v>
      </c>
      <c r="M244" s="156">
        <v>1</v>
      </c>
      <c r="N244" s="156" t="s">
        <v>26</v>
      </c>
      <c r="O244" s="156">
        <v>1</v>
      </c>
      <c r="P244" s="156" t="s">
        <v>21</v>
      </c>
      <c r="Q244" s="191">
        <f>物料采购!G122</f>
        <v>7157.92</v>
      </c>
      <c r="R244" s="266">
        <f>M244*O244*Q244</f>
        <v>7157.92</v>
      </c>
      <c r="S244" s="267"/>
      <c r="T244" s="25">
        <f t="shared" si="68"/>
        <v>7157.92</v>
      </c>
    </row>
    <row r="245" spans="1:20" ht="14">
      <c r="A245" s="346"/>
      <c r="B245" s="346"/>
      <c r="C245" s="164" t="s">
        <v>1620</v>
      </c>
      <c r="D245" s="164">
        <v>1</v>
      </c>
      <c r="E245" s="164" t="s">
        <v>26</v>
      </c>
      <c r="F245" s="164">
        <v>1</v>
      </c>
      <c r="G245" s="164" t="s">
        <v>21</v>
      </c>
      <c r="H245" s="164">
        <v>20000</v>
      </c>
      <c r="I245" s="234">
        <f t="shared" si="50"/>
        <v>20000</v>
      </c>
      <c r="J245" s="215"/>
      <c r="K245" s="195"/>
      <c r="L245" s="174" t="s">
        <v>1624</v>
      </c>
      <c r="M245" s="174">
        <v>3</v>
      </c>
      <c r="N245" s="174" t="s">
        <v>20</v>
      </c>
      <c r="O245" s="174">
        <v>1</v>
      </c>
      <c r="P245" s="174" t="s">
        <v>319</v>
      </c>
      <c r="Q245" s="174">
        <v>2000</v>
      </c>
      <c r="R245" s="175">
        <f t="shared" ref="R245:R254" si="79">M245*O245*Q245</f>
        <v>6000</v>
      </c>
      <c r="S245" s="168" t="s">
        <v>1619</v>
      </c>
      <c r="T245" s="25">
        <f t="shared" si="68"/>
        <v>-14000</v>
      </c>
    </row>
    <row r="246" spans="1:20" ht="14">
      <c r="A246" s="346"/>
      <c r="B246" s="346"/>
      <c r="C246" s="170"/>
      <c r="D246" s="170"/>
      <c r="E246" s="170"/>
      <c r="F246" s="170"/>
      <c r="G246" s="170"/>
      <c r="H246" s="170"/>
      <c r="I246" s="264"/>
      <c r="J246" s="189"/>
      <c r="K246" s="217"/>
      <c r="L246" s="171" t="s">
        <v>1625</v>
      </c>
      <c r="M246" s="171">
        <v>1</v>
      </c>
      <c r="N246" s="171" t="s">
        <v>26</v>
      </c>
      <c r="O246" s="171">
        <v>1</v>
      </c>
      <c r="P246" s="171" t="s">
        <v>319</v>
      </c>
      <c r="Q246" s="171">
        <v>2000</v>
      </c>
      <c r="R246" s="268">
        <f t="shared" ref="R246" si="80">M246*O246*Q246</f>
        <v>2000</v>
      </c>
      <c r="S246" s="180"/>
      <c r="T246" s="25">
        <f t="shared" si="68"/>
        <v>2000</v>
      </c>
    </row>
    <row r="247" spans="1:20" ht="14">
      <c r="A247" s="346"/>
      <c r="B247" s="346"/>
      <c r="C247" s="164" t="s">
        <v>98</v>
      </c>
      <c r="D247" s="164">
        <v>10</v>
      </c>
      <c r="E247" s="164" t="s">
        <v>26</v>
      </c>
      <c r="F247" s="164">
        <v>1</v>
      </c>
      <c r="G247" s="164" t="s">
        <v>21</v>
      </c>
      <c r="H247" s="164">
        <v>150</v>
      </c>
      <c r="I247" s="234">
        <f t="shared" si="50"/>
        <v>1500</v>
      </c>
      <c r="J247" s="215"/>
      <c r="K247" s="195"/>
      <c r="L247" s="156" t="s">
        <v>98</v>
      </c>
      <c r="M247" s="156">
        <v>10</v>
      </c>
      <c r="N247" s="156" t="s">
        <v>26</v>
      </c>
      <c r="O247" s="156">
        <v>0</v>
      </c>
      <c r="P247" s="156" t="s">
        <v>21</v>
      </c>
      <c r="Q247" s="156">
        <v>150</v>
      </c>
      <c r="R247" s="161">
        <f t="shared" ref="R247:R251" si="81">M247*O247*Q247</f>
        <v>0</v>
      </c>
      <c r="S247" s="158"/>
      <c r="T247" s="25">
        <f t="shared" si="68"/>
        <v>-1500</v>
      </c>
    </row>
    <row r="248" spans="1:20" ht="14">
      <c r="A248" s="346"/>
      <c r="B248" s="346"/>
      <c r="C248" s="170"/>
      <c r="D248" s="170"/>
      <c r="E248" s="170"/>
      <c r="F248" s="170"/>
      <c r="G248" s="170"/>
      <c r="H248" s="170"/>
      <c r="I248" s="264"/>
      <c r="J248" s="189"/>
      <c r="K248" s="217"/>
      <c r="L248" s="137" t="s">
        <v>1899</v>
      </c>
      <c r="M248" s="202">
        <v>1</v>
      </c>
      <c r="N248" s="202" t="s">
        <v>26</v>
      </c>
      <c r="O248" s="202">
        <v>1</v>
      </c>
      <c r="P248" s="202" t="s">
        <v>21</v>
      </c>
      <c r="Q248" s="202">
        <v>7500</v>
      </c>
      <c r="R248" s="227">
        <v>0</v>
      </c>
      <c r="S248" s="126" t="s">
        <v>1900</v>
      </c>
      <c r="T248" s="25">
        <f t="shared" si="68"/>
        <v>0</v>
      </c>
    </row>
    <row r="249" spans="1:20" ht="14">
      <c r="A249" s="346"/>
      <c r="B249" s="346"/>
      <c r="C249" s="164" t="s">
        <v>99</v>
      </c>
      <c r="D249" s="164">
        <v>3</v>
      </c>
      <c r="E249" s="164" t="s">
        <v>20</v>
      </c>
      <c r="F249" s="164">
        <v>1</v>
      </c>
      <c r="G249" s="164" t="s">
        <v>43</v>
      </c>
      <c r="H249" s="164">
        <v>500</v>
      </c>
      <c r="I249" s="234">
        <f t="shared" si="50"/>
        <v>1500</v>
      </c>
      <c r="J249" s="215"/>
      <c r="K249" s="195"/>
      <c r="L249" s="153" t="s">
        <v>1893</v>
      </c>
      <c r="M249" s="153">
        <v>16</v>
      </c>
      <c r="N249" s="153" t="s">
        <v>20</v>
      </c>
      <c r="O249" s="153">
        <v>1</v>
      </c>
      <c r="P249" s="153" t="s">
        <v>43</v>
      </c>
      <c r="Q249" s="153">
        <v>700</v>
      </c>
      <c r="R249" s="161">
        <f t="shared" si="81"/>
        <v>11200</v>
      </c>
      <c r="S249" s="229"/>
      <c r="T249" s="25">
        <f t="shared" si="68"/>
        <v>9700</v>
      </c>
    </row>
    <row r="250" spans="1:20" s="118" customFormat="1" ht="14">
      <c r="A250" s="346"/>
      <c r="B250" s="346"/>
      <c r="C250" s="221" t="s">
        <v>167</v>
      </c>
      <c r="D250" s="222">
        <v>20</v>
      </c>
      <c r="E250" s="156" t="s">
        <v>20</v>
      </c>
      <c r="F250" s="222">
        <v>2</v>
      </c>
      <c r="G250" s="156" t="s">
        <v>101</v>
      </c>
      <c r="H250" s="156">
        <v>330</v>
      </c>
      <c r="I250" s="157">
        <f t="shared" si="50"/>
        <v>13200</v>
      </c>
      <c r="J250" s="158"/>
      <c r="K250" s="159"/>
      <c r="L250" s="165" t="s">
        <v>1935</v>
      </c>
      <c r="M250" s="269">
        <v>45</v>
      </c>
      <c r="N250" s="165" t="s">
        <v>20</v>
      </c>
      <c r="O250" s="269">
        <v>2</v>
      </c>
      <c r="P250" s="165" t="s">
        <v>101</v>
      </c>
      <c r="Q250" s="165">
        <v>330</v>
      </c>
      <c r="R250" s="161">
        <f t="shared" si="81"/>
        <v>29700</v>
      </c>
      <c r="S250" s="166"/>
      <c r="T250" s="25">
        <f t="shared" si="68"/>
        <v>16500</v>
      </c>
    </row>
    <row r="251" spans="1:20" ht="14">
      <c r="A251" s="346"/>
      <c r="B251" s="346"/>
      <c r="C251" s="218" t="s">
        <v>105</v>
      </c>
      <c r="D251" s="164">
        <v>5</v>
      </c>
      <c r="E251" s="219" t="s">
        <v>106</v>
      </c>
      <c r="F251" s="219">
        <v>2</v>
      </c>
      <c r="G251" s="164" t="s">
        <v>21</v>
      </c>
      <c r="H251" s="164">
        <v>1000</v>
      </c>
      <c r="I251" s="234">
        <f t="shared" si="50"/>
        <v>10000</v>
      </c>
      <c r="J251" s="215"/>
      <c r="K251" s="220"/>
      <c r="L251" s="202" t="s">
        <v>1936</v>
      </c>
      <c r="M251" s="202">
        <v>4</v>
      </c>
      <c r="N251" s="53" t="s">
        <v>106</v>
      </c>
      <c r="O251" s="53">
        <v>2</v>
      </c>
      <c r="P251" s="202" t="s">
        <v>21</v>
      </c>
      <c r="Q251" s="202">
        <v>1000</v>
      </c>
      <c r="R251" s="262">
        <f t="shared" si="81"/>
        <v>8000</v>
      </c>
      <c r="S251" s="129"/>
      <c r="T251" s="25">
        <f t="shared" si="68"/>
        <v>-2000</v>
      </c>
    </row>
    <row r="252" spans="1:20" ht="14">
      <c r="A252" s="346"/>
      <c r="B252" s="346"/>
      <c r="C252" s="170"/>
      <c r="D252" s="170"/>
      <c r="E252" s="225"/>
      <c r="F252" s="225"/>
      <c r="G252" s="170"/>
      <c r="H252" s="170"/>
      <c r="I252" s="264"/>
      <c r="J252" s="189"/>
      <c r="K252" s="217"/>
      <c r="L252" s="145" t="s">
        <v>1216</v>
      </c>
      <c r="M252" s="174">
        <v>4</v>
      </c>
      <c r="N252" s="174" t="s">
        <v>1189</v>
      </c>
      <c r="O252" s="174">
        <v>1</v>
      </c>
      <c r="P252" s="174" t="s">
        <v>21</v>
      </c>
      <c r="Q252" s="174">
        <v>700</v>
      </c>
      <c r="R252" s="175">
        <f t="shared" ref="R252" si="82">M252*O252*Q252</f>
        <v>2800</v>
      </c>
      <c r="S252" s="162"/>
      <c r="T252" s="25">
        <f t="shared" si="68"/>
        <v>2800</v>
      </c>
    </row>
    <row r="253" spans="1:20" ht="14">
      <c r="A253" s="346"/>
      <c r="B253" s="346"/>
      <c r="C253" s="170"/>
      <c r="D253" s="170"/>
      <c r="E253" s="225"/>
      <c r="F253" s="225"/>
      <c r="G253" s="170"/>
      <c r="H253" s="170"/>
      <c r="I253" s="264"/>
      <c r="J253" s="189"/>
      <c r="K253" s="217"/>
      <c r="L253" s="145" t="s">
        <v>1941</v>
      </c>
      <c r="M253" s="174">
        <v>1</v>
      </c>
      <c r="N253" s="174" t="s">
        <v>381</v>
      </c>
      <c r="O253" s="174">
        <v>1</v>
      </c>
      <c r="P253" s="174" t="s">
        <v>21</v>
      </c>
      <c r="Q253" s="174">
        <v>4000</v>
      </c>
      <c r="R253" s="175">
        <f t="shared" ref="R253" si="83">M253*O253*Q253</f>
        <v>4000</v>
      </c>
      <c r="S253" s="162"/>
      <c r="T253" s="25"/>
    </row>
    <row r="254" spans="1:20" ht="84">
      <c r="A254" s="346"/>
      <c r="B254" s="346"/>
      <c r="C254" s="164" t="s">
        <v>168</v>
      </c>
      <c r="D254" s="164">
        <v>1</v>
      </c>
      <c r="E254" s="164" t="s">
        <v>20</v>
      </c>
      <c r="F254" s="164">
        <v>2</v>
      </c>
      <c r="G254" s="164" t="s">
        <v>21</v>
      </c>
      <c r="H254" s="164">
        <v>4000</v>
      </c>
      <c r="I254" s="234">
        <f t="shared" si="50"/>
        <v>8000</v>
      </c>
      <c r="J254" s="215" t="s">
        <v>321</v>
      </c>
      <c r="K254" s="195"/>
      <c r="L254" s="174" t="s">
        <v>168</v>
      </c>
      <c r="M254" s="174">
        <v>1</v>
      </c>
      <c r="N254" s="174" t="s">
        <v>20</v>
      </c>
      <c r="O254" s="174">
        <v>2</v>
      </c>
      <c r="P254" s="174" t="s">
        <v>21</v>
      </c>
      <c r="Q254" s="174">
        <v>6000</v>
      </c>
      <c r="R254" s="175">
        <f t="shared" si="79"/>
        <v>12000</v>
      </c>
      <c r="S254" s="126" t="s">
        <v>1928</v>
      </c>
      <c r="T254" s="25">
        <f t="shared" si="68"/>
        <v>4000</v>
      </c>
    </row>
    <row r="255" spans="1:20" ht="56">
      <c r="A255" s="346"/>
      <c r="B255" s="346"/>
      <c r="C255" s="164" t="s">
        <v>169</v>
      </c>
      <c r="D255" s="164">
        <v>4</v>
      </c>
      <c r="E255" s="164" t="s">
        <v>20</v>
      </c>
      <c r="F255" s="164">
        <v>2</v>
      </c>
      <c r="G255" s="164" t="s">
        <v>21</v>
      </c>
      <c r="H255" s="164">
        <v>6000</v>
      </c>
      <c r="I255" s="234">
        <f t="shared" si="50"/>
        <v>48000</v>
      </c>
      <c r="J255" s="215" t="s">
        <v>1526</v>
      </c>
      <c r="K255" s="195"/>
      <c r="L255" s="171" t="s">
        <v>1363</v>
      </c>
      <c r="M255" s="171">
        <v>2</v>
      </c>
      <c r="N255" s="171" t="s">
        <v>20</v>
      </c>
      <c r="O255" s="171">
        <v>2</v>
      </c>
      <c r="P255" s="171" t="s">
        <v>21</v>
      </c>
      <c r="Q255" s="171">
        <v>6000</v>
      </c>
      <c r="R255" s="268">
        <f t="shared" ref="R255:R262" si="84">M255*O255*Q255</f>
        <v>24000</v>
      </c>
      <c r="S255" s="180"/>
      <c r="T255" s="25">
        <f t="shared" si="68"/>
        <v>-24000</v>
      </c>
    </row>
    <row r="256" spans="1:20" ht="14">
      <c r="A256" s="347"/>
      <c r="B256" s="347"/>
      <c r="C256" s="170"/>
      <c r="D256" s="170"/>
      <c r="E256" s="170"/>
      <c r="F256" s="170"/>
      <c r="G256" s="170"/>
      <c r="H256" s="170"/>
      <c r="I256" s="264"/>
      <c r="J256" s="189"/>
      <c r="K256" s="217"/>
      <c r="L256" s="156" t="s">
        <v>1364</v>
      </c>
      <c r="M256" s="156">
        <v>3</v>
      </c>
      <c r="N256" s="156" t="s">
        <v>20</v>
      </c>
      <c r="O256" s="156">
        <v>2</v>
      </c>
      <c r="P256" s="156" t="s">
        <v>21</v>
      </c>
      <c r="Q256" s="156">
        <v>5000</v>
      </c>
      <c r="R256" s="161">
        <f t="shared" si="84"/>
        <v>30000</v>
      </c>
      <c r="S256" s="158"/>
      <c r="T256" s="25">
        <f t="shared" ref="T256" si="85">R256-I256</f>
        <v>30000</v>
      </c>
    </row>
    <row r="257" spans="1:20" ht="14">
      <c r="A257" s="345" t="s">
        <v>170</v>
      </c>
      <c r="B257" s="342" t="s">
        <v>1862</v>
      </c>
      <c r="C257" s="218" t="s">
        <v>171</v>
      </c>
      <c r="D257" s="219">
        <v>90</v>
      </c>
      <c r="E257" s="164" t="s">
        <v>63</v>
      </c>
      <c r="F257" s="219">
        <v>1</v>
      </c>
      <c r="G257" s="164" t="s">
        <v>21</v>
      </c>
      <c r="H257" s="164">
        <v>320</v>
      </c>
      <c r="I257" s="234">
        <f t="shared" si="50"/>
        <v>28800</v>
      </c>
      <c r="J257" s="215"/>
      <c r="K257" s="195"/>
      <c r="L257" s="223" t="s">
        <v>171</v>
      </c>
      <c r="M257" s="224">
        <v>90</v>
      </c>
      <c r="N257" s="153" t="s">
        <v>63</v>
      </c>
      <c r="O257" s="224">
        <v>0</v>
      </c>
      <c r="P257" s="153" t="s">
        <v>21</v>
      </c>
      <c r="Q257" s="153">
        <v>320</v>
      </c>
      <c r="R257" s="262">
        <f t="shared" si="84"/>
        <v>0</v>
      </c>
      <c r="S257" s="215"/>
      <c r="T257" s="25">
        <f t="shared" si="68"/>
        <v>-28800</v>
      </c>
    </row>
    <row r="258" spans="1:20" ht="14">
      <c r="A258" s="346"/>
      <c r="B258" s="342"/>
      <c r="C258" s="218" t="s">
        <v>172</v>
      </c>
      <c r="D258" s="164">
        <v>1</v>
      </c>
      <c r="E258" s="164" t="s">
        <v>26</v>
      </c>
      <c r="F258" s="164">
        <v>1</v>
      </c>
      <c r="G258" s="164" t="s">
        <v>21</v>
      </c>
      <c r="H258" s="164">
        <v>20000</v>
      </c>
      <c r="I258" s="234">
        <f t="shared" si="50"/>
        <v>20000</v>
      </c>
      <c r="J258" s="215" t="s">
        <v>342</v>
      </c>
      <c r="K258" s="195"/>
      <c r="L258" s="223" t="s">
        <v>172</v>
      </c>
      <c r="M258" s="153">
        <v>1</v>
      </c>
      <c r="N258" s="153" t="s">
        <v>26</v>
      </c>
      <c r="O258" s="224">
        <v>0</v>
      </c>
      <c r="P258" s="153" t="s">
        <v>21</v>
      </c>
      <c r="Q258" s="153">
        <v>20000</v>
      </c>
      <c r="R258" s="262">
        <f t="shared" si="84"/>
        <v>0</v>
      </c>
      <c r="S258" s="215"/>
      <c r="T258" s="25">
        <f t="shared" si="68"/>
        <v>-20000</v>
      </c>
    </row>
    <row r="259" spans="1:20" ht="14">
      <c r="A259" s="346"/>
      <c r="B259" s="342"/>
      <c r="C259" s="218" t="s">
        <v>173</v>
      </c>
      <c r="D259" s="164">
        <v>13</v>
      </c>
      <c r="E259" s="164" t="s">
        <v>26</v>
      </c>
      <c r="F259" s="164">
        <v>1</v>
      </c>
      <c r="G259" s="164" t="s">
        <v>21</v>
      </c>
      <c r="H259" s="164">
        <v>300</v>
      </c>
      <c r="I259" s="234">
        <f t="shared" si="50"/>
        <v>3900</v>
      </c>
      <c r="J259" s="215"/>
      <c r="K259" s="195"/>
      <c r="L259" s="223" t="s">
        <v>173</v>
      </c>
      <c r="M259" s="153">
        <v>13</v>
      </c>
      <c r="N259" s="153" t="s">
        <v>26</v>
      </c>
      <c r="O259" s="224">
        <v>0</v>
      </c>
      <c r="P259" s="153" t="s">
        <v>21</v>
      </c>
      <c r="Q259" s="153">
        <v>300</v>
      </c>
      <c r="R259" s="262">
        <f t="shared" si="84"/>
        <v>0</v>
      </c>
      <c r="S259" s="215"/>
      <c r="T259" s="25">
        <f t="shared" si="68"/>
        <v>-3900</v>
      </c>
    </row>
    <row r="260" spans="1:20" ht="14">
      <c r="A260" s="346"/>
      <c r="B260" s="342"/>
      <c r="C260" s="218" t="s">
        <v>174</v>
      </c>
      <c r="D260" s="164">
        <v>1</v>
      </c>
      <c r="E260" s="164" t="s">
        <v>26</v>
      </c>
      <c r="F260" s="164">
        <v>1</v>
      </c>
      <c r="G260" s="164" t="s">
        <v>21</v>
      </c>
      <c r="H260" s="164">
        <v>18000</v>
      </c>
      <c r="I260" s="234">
        <f t="shared" si="50"/>
        <v>18000</v>
      </c>
      <c r="J260" s="215"/>
      <c r="K260" s="195"/>
      <c r="L260" s="223" t="s">
        <v>174</v>
      </c>
      <c r="M260" s="153">
        <v>1</v>
      </c>
      <c r="N260" s="153" t="s">
        <v>26</v>
      </c>
      <c r="O260" s="224">
        <v>0</v>
      </c>
      <c r="P260" s="153" t="s">
        <v>21</v>
      </c>
      <c r="Q260" s="153">
        <v>18000</v>
      </c>
      <c r="R260" s="262">
        <f t="shared" si="84"/>
        <v>0</v>
      </c>
      <c r="S260" s="215"/>
      <c r="T260" s="25">
        <f t="shared" si="68"/>
        <v>-18000</v>
      </c>
    </row>
    <row r="261" spans="1:20" ht="14">
      <c r="A261" s="346"/>
      <c r="B261" s="342"/>
      <c r="C261" s="218" t="s">
        <v>175</v>
      </c>
      <c r="D261" s="219">
        <v>36</v>
      </c>
      <c r="E261" s="164" t="s">
        <v>63</v>
      </c>
      <c r="F261" s="219">
        <v>1</v>
      </c>
      <c r="G261" s="164" t="s">
        <v>21</v>
      </c>
      <c r="H261" s="164">
        <v>300</v>
      </c>
      <c r="I261" s="234">
        <f t="shared" si="50"/>
        <v>10800</v>
      </c>
      <c r="J261" s="215"/>
      <c r="K261" s="195"/>
      <c r="L261" s="223" t="s">
        <v>175</v>
      </c>
      <c r="M261" s="224">
        <f>16*3.2</f>
        <v>51.2</v>
      </c>
      <c r="N261" s="153" t="s">
        <v>63</v>
      </c>
      <c r="O261" s="224">
        <v>1</v>
      </c>
      <c r="P261" s="153" t="s">
        <v>21</v>
      </c>
      <c r="Q261" s="153">
        <v>300</v>
      </c>
      <c r="R261" s="262">
        <f t="shared" si="84"/>
        <v>15360</v>
      </c>
      <c r="S261" s="229"/>
      <c r="T261" s="25">
        <f t="shared" si="68"/>
        <v>4560</v>
      </c>
    </row>
    <row r="262" spans="1:20" ht="14">
      <c r="A262" s="346"/>
      <c r="B262" s="342"/>
      <c r="C262" s="218" t="s">
        <v>176</v>
      </c>
      <c r="D262" s="164">
        <v>1</v>
      </c>
      <c r="E262" s="164" t="s">
        <v>26</v>
      </c>
      <c r="F262" s="164">
        <v>1</v>
      </c>
      <c r="G262" s="164" t="s">
        <v>21</v>
      </c>
      <c r="H262" s="164">
        <v>12000</v>
      </c>
      <c r="I262" s="234">
        <f t="shared" si="50"/>
        <v>12000</v>
      </c>
      <c r="J262" s="215"/>
      <c r="K262" s="198"/>
      <c r="L262" s="205" t="s">
        <v>176</v>
      </c>
      <c r="M262" s="205">
        <v>1</v>
      </c>
      <c r="N262" s="205" t="s">
        <v>26</v>
      </c>
      <c r="O262" s="224">
        <v>1</v>
      </c>
      <c r="P262" s="205" t="s">
        <v>21</v>
      </c>
      <c r="Q262" s="205">
        <v>12000</v>
      </c>
      <c r="R262" s="262">
        <f t="shared" si="84"/>
        <v>12000</v>
      </c>
      <c r="S262" s="270"/>
      <c r="T262" s="25">
        <f t="shared" si="68"/>
        <v>0</v>
      </c>
    </row>
    <row r="263" spans="1:20" ht="14">
      <c r="A263" s="346"/>
      <c r="B263" s="342"/>
      <c r="C263" s="164" t="s">
        <v>177</v>
      </c>
      <c r="D263" s="164">
        <v>440</v>
      </c>
      <c r="E263" s="164" t="s">
        <v>63</v>
      </c>
      <c r="F263" s="164">
        <v>1</v>
      </c>
      <c r="G263" s="164" t="s">
        <v>26</v>
      </c>
      <c r="H263" s="164">
        <v>120</v>
      </c>
      <c r="I263" s="234">
        <f t="shared" si="50"/>
        <v>52800</v>
      </c>
      <c r="J263" s="215"/>
      <c r="K263" s="198"/>
      <c r="L263" s="174" t="s">
        <v>177</v>
      </c>
      <c r="M263" s="174">
        <v>280</v>
      </c>
      <c r="N263" s="174" t="s">
        <v>63</v>
      </c>
      <c r="O263" s="174">
        <v>1</v>
      </c>
      <c r="P263" s="174" t="s">
        <v>26</v>
      </c>
      <c r="Q263" s="174">
        <v>120</v>
      </c>
      <c r="R263" s="175">
        <f t="shared" ref="R263:R275" si="86">M263*O263*Q263</f>
        <v>33600</v>
      </c>
      <c r="S263" s="168"/>
      <c r="T263" s="25">
        <f t="shared" si="68"/>
        <v>-19200</v>
      </c>
    </row>
    <row r="264" spans="1:20" ht="14">
      <c r="A264" s="346"/>
      <c r="B264" s="342"/>
      <c r="C264" s="218" t="s">
        <v>178</v>
      </c>
      <c r="D264" s="164">
        <v>440</v>
      </c>
      <c r="E264" s="164" t="s">
        <v>127</v>
      </c>
      <c r="F264" s="164">
        <v>1</v>
      </c>
      <c r="G264" s="164" t="s">
        <v>21</v>
      </c>
      <c r="H264" s="164">
        <v>100</v>
      </c>
      <c r="I264" s="234">
        <f t="shared" si="50"/>
        <v>44000</v>
      </c>
      <c r="J264" s="215"/>
      <c r="K264" s="198"/>
      <c r="L264" s="174" t="s">
        <v>178</v>
      </c>
      <c r="M264" s="174">
        <v>280</v>
      </c>
      <c r="N264" s="174" t="s">
        <v>127</v>
      </c>
      <c r="O264" s="174">
        <v>1</v>
      </c>
      <c r="P264" s="174" t="s">
        <v>21</v>
      </c>
      <c r="Q264" s="174">
        <v>100</v>
      </c>
      <c r="R264" s="175">
        <f t="shared" si="86"/>
        <v>28000</v>
      </c>
      <c r="S264" s="168"/>
      <c r="T264" s="25">
        <f t="shared" si="68"/>
        <v>-16000</v>
      </c>
    </row>
    <row r="265" spans="1:20" ht="14">
      <c r="A265" s="346"/>
      <c r="B265" s="342"/>
      <c r="C265" s="218" t="s">
        <v>179</v>
      </c>
      <c r="D265" s="164">
        <v>6</v>
      </c>
      <c r="E265" s="164" t="s">
        <v>65</v>
      </c>
      <c r="F265" s="164">
        <v>1</v>
      </c>
      <c r="G265" s="164" t="s">
        <v>21</v>
      </c>
      <c r="H265" s="164">
        <v>3500</v>
      </c>
      <c r="I265" s="234">
        <f t="shared" si="50"/>
        <v>21000</v>
      </c>
      <c r="J265" s="215"/>
      <c r="K265" s="198"/>
      <c r="L265" s="174" t="s">
        <v>179</v>
      </c>
      <c r="M265" s="174">
        <v>2</v>
      </c>
      <c r="N265" s="174" t="s">
        <v>65</v>
      </c>
      <c r="O265" s="174">
        <v>1</v>
      </c>
      <c r="P265" s="174" t="s">
        <v>21</v>
      </c>
      <c r="Q265" s="174">
        <v>3500</v>
      </c>
      <c r="R265" s="175">
        <f t="shared" si="86"/>
        <v>7000</v>
      </c>
      <c r="S265" s="168"/>
      <c r="T265" s="25">
        <f t="shared" si="68"/>
        <v>-14000</v>
      </c>
    </row>
    <row r="266" spans="1:20" ht="14">
      <c r="A266" s="346"/>
      <c r="B266" s="342"/>
      <c r="C266" s="218" t="s">
        <v>180</v>
      </c>
      <c r="D266" s="164">
        <v>1</v>
      </c>
      <c r="E266" s="164" t="s">
        <v>26</v>
      </c>
      <c r="F266" s="164">
        <v>1</v>
      </c>
      <c r="G266" s="164" t="s">
        <v>21</v>
      </c>
      <c r="H266" s="164">
        <v>20000</v>
      </c>
      <c r="I266" s="234">
        <f t="shared" ref="I266:I397" si="87">D266*F266*H266</f>
        <v>20000</v>
      </c>
      <c r="J266" s="215"/>
      <c r="K266" s="198"/>
      <c r="L266" s="174" t="s">
        <v>1860</v>
      </c>
      <c r="M266" s="174">
        <v>1</v>
      </c>
      <c r="N266" s="174" t="s">
        <v>26</v>
      </c>
      <c r="O266" s="174">
        <v>1</v>
      </c>
      <c r="P266" s="174" t="s">
        <v>21</v>
      </c>
      <c r="Q266" s="174">
        <v>18000</v>
      </c>
      <c r="R266" s="175">
        <f t="shared" si="86"/>
        <v>18000</v>
      </c>
      <c r="S266" s="168"/>
      <c r="T266" s="25">
        <f t="shared" si="68"/>
        <v>-2000</v>
      </c>
    </row>
    <row r="267" spans="1:20" ht="14">
      <c r="A267" s="346"/>
      <c r="B267" s="342"/>
      <c r="C267" s="218" t="s">
        <v>181</v>
      </c>
      <c r="D267" s="164">
        <v>1</v>
      </c>
      <c r="E267" s="164" t="s">
        <v>26</v>
      </c>
      <c r="F267" s="164">
        <v>1</v>
      </c>
      <c r="G267" s="164" t="s">
        <v>21</v>
      </c>
      <c r="H267" s="164">
        <v>2000</v>
      </c>
      <c r="I267" s="234">
        <f t="shared" si="87"/>
        <v>2000</v>
      </c>
      <c r="J267" s="215"/>
      <c r="K267" s="198"/>
      <c r="L267" s="174" t="s">
        <v>181</v>
      </c>
      <c r="M267" s="174">
        <v>1</v>
      </c>
      <c r="N267" s="174" t="s">
        <v>26</v>
      </c>
      <c r="O267" s="174">
        <v>0</v>
      </c>
      <c r="P267" s="174" t="s">
        <v>21</v>
      </c>
      <c r="Q267" s="174">
        <v>2000</v>
      </c>
      <c r="R267" s="175">
        <f t="shared" si="86"/>
        <v>0</v>
      </c>
      <c r="S267" s="168"/>
      <c r="T267" s="25">
        <f t="shared" si="68"/>
        <v>-2000</v>
      </c>
    </row>
    <row r="268" spans="1:20" ht="14">
      <c r="A268" s="346"/>
      <c r="B268" s="343"/>
      <c r="C268" s="170"/>
      <c r="D268" s="170"/>
      <c r="E268" s="170"/>
      <c r="F268" s="170"/>
      <c r="G268" s="170"/>
      <c r="H268" s="170"/>
      <c r="I268" s="264"/>
      <c r="J268" s="189"/>
      <c r="K268" s="206"/>
      <c r="L268" s="174" t="s">
        <v>1861</v>
      </c>
      <c r="M268" s="174">
        <v>1</v>
      </c>
      <c r="N268" s="174" t="s">
        <v>26</v>
      </c>
      <c r="O268" s="174">
        <v>1</v>
      </c>
      <c r="P268" s="174" t="s">
        <v>1809</v>
      </c>
      <c r="Q268" s="174">
        <v>5500</v>
      </c>
      <c r="R268" s="175">
        <f t="shared" ref="R268:R274" si="88">M268*O268*Q268</f>
        <v>5500</v>
      </c>
      <c r="S268" s="168"/>
      <c r="T268" s="25">
        <f t="shared" ref="T268:T274" si="89">R268-I268</f>
        <v>5500</v>
      </c>
    </row>
    <row r="269" spans="1:20" ht="14">
      <c r="A269" s="346"/>
      <c r="B269" s="343"/>
      <c r="C269" s="170"/>
      <c r="D269" s="170"/>
      <c r="E269" s="170"/>
      <c r="F269" s="170"/>
      <c r="G269" s="170"/>
      <c r="H269" s="170"/>
      <c r="I269" s="264"/>
      <c r="J269" s="189"/>
      <c r="K269" s="206"/>
      <c r="L269" s="174" t="s">
        <v>1880</v>
      </c>
      <c r="M269" s="174">
        <v>1</v>
      </c>
      <c r="N269" s="174" t="s">
        <v>26</v>
      </c>
      <c r="O269" s="174">
        <v>1</v>
      </c>
      <c r="P269" s="174" t="s">
        <v>1809</v>
      </c>
      <c r="Q269" s="174">
        <v>33000</v>
      </c>
      <c r="R269" s="175">
        <f t="shared" si="88"/>
        <v>33000</v>
      </c>
      <c r="S269" s="168"/>
      <c r="T269" s="25">
        <f t="shared" si="89"/>
        <v>33000</v>
      </c>
    </row>
    <row r="270" spans="1:20" ht="14">
      <c r="A270" s="346"/>
      <c r="B270" s="343"/>
      <c r="C270" s="170"/>
      <c r="D270" s="170"/>
      <c r="E270" s="170"/>
      <c r="F270" s="170"/>
      <c r="G270" s="170"/>
      <c r="H270" s="170"/>
      <c r="I270" s="264"/>
      <c r="J270" s="189"/>
      <c r="K270" s="206"/>
      <c r="L270" s="174" t="s">
        <v>1881</v>
      </c>
      <c r="M270" s="174">
        <v>2</v>
      </c>
      <c r="N270" s="174" t="s">
        <v>65</v>
      </c>
      <c r="O270" s="174">
        <v>1</v>
      </c>
      <c r="P270" s="174" t="s">
        <v>1809</v>
      </c>
      <c r="Q270" s="174">
        <v>12000</v>
      </c>
      <c r="R270" s="175">
        <f t="shared" si="88"/>
        <v>24000</v>
      </c>
      <c r="S270" s="168"/>
      <c r="T270" s="25">
        <f t="shared" si="89"/>
        <v>24000</v>
      </c>
    </row>
    <row r="271" spans="1:20" ht="14">
      <c r="A271" s="346"/>
      <c r="B271" s="343"/>
      <c r="C271" s="170"/>
      <c r="D271" s="170"/>
      <c r="E271" s="170"/>
      <c r="F271" s="170"/>
      <c r="G271" s="170"/>
      <c r="H271" s="170"/>
      <c r="I271" s="264"/>
      <c r="J271" s="189"/>
      <c r="K271" s="206"/>
      <c r="L271" s="174" t="s">
        <v>1882</v>
      </c>
      <c r="M271" s="174">
        <v>1</v>
      </c>
      <c r="N271" s="174" t="s">
        <v>65</v>
      </c>
      <c r="O271" s="174">
        <v>1</v>
      </c>
      <c r="P271" s="174" t="s">
        <v>1809</v>
      </c>
      <c r="Q271" s="174">
        <v>500</v>
      </c>
      <c r="R271" s="175">
        <f t="shared" si="88"/>
        <v>500</v>
      </c>
      <c r="S271" s="168"/>
      <c r="T271" s="25">
        <f t="shared" si="89"/>
        <v>500</v>
      </c>
    </row>
    <row r="272" spans="1:20" ht="14">
      <c r="A272" s="346"/>
      <c r="B272" s="343"/>
      <c r="C272" s="170"/>
      <c r="D272" s="170"/>
      <c r="E272" s="170"/>
      <c r="F272" s="170"/>
      <c r="G272" s="170"/>
      <c r="H272" s="170"/>
      <c r="I272" s="264"/>
      <c r="J272" s="189"/>
      <c r="K272" s="206"/>
      <c r="L272" s="174" t="s">
        <v>1882</v>
      </c>
      <c r="M272" s="174">
        <v>2</v>
      </c>
      <c r="N272" s="174" t="s">
        <v>65</v>
      </c>
      <c r="O272" s="174">
        <v>1</v>
      </c>
      <c r="P272" s="174" t="s">
        <v>1809</v>
      </c>
      <c r="Q272" s="174">
        <v>650</v>
      </c>
      <c r="R272" s="175">
        <f t="shared" si="88"/>
        <v>1300</v>
      </c>
      <c r="S272" s="168"/>
      <c r="T272" s="25">
        <f t="shared" si="89"/>
        <v>1300</v>
      </c>
    </row>
    <row r="273" spans="1:20" ht="14">
      <c r="A273" s="346"/>
      <c r="B273" s="343"/>
      <c r="C273" s="170"/>
      <c r="D273" s="170"/>
      <c r="E273" s="170"/>
      <c r="F273" s="170"/>
      <c r="G273" s="170"/>
      <c r="H273" s="170"/>
      <c r="I273" s="264"/>
      <c r="J273" s="189"/>
      <c r="K273" s="206"/>
      <c r="L273" s="174" t="s">
        <v>1883</v>
      </c>
      <c r="M273" s="174">
        <v>2</v>
      </c>
      <c r="N273" s="174" t="s">
        <v>65</v>
      </c>
      <c r="O273" s="174">
        <v>1</v>
      </c>
      <c r="P273" s="174" t="s">
        <v>1809</v>
      </c>
      <c r="Q273" s="174">
        <v>5500</v>
      </c>
      <c r="R273" s="175">
        <f t="shared" si="88"/>
        <v>11000</v>
      </c>
      <c r="S273" s="168"/>
      <c r="T273" s="25">
        <f t="shared" si="89"/>
        <v>11000</v>
      </c>
    </row>
    <row r="274" spans="1:20" ht="14">
      <c r="A274" s="346"/>
      <c r="B274" s="343"/>
      <c r="C274" s="170"/>
      <c r="D274" s="170"/>
      <c r="E274" s="170"/>
      <c r="F274" s="170"/>
      <c r="G274" s="170"/>
      <c r="H274" s="170"/>
      <c r="I274" s="264"/>
      <c r="J274" s="189"/>
      <c r="K274" s="206"/>
      <c r="L274" s="174" t="s">
        <v>1884</v>
      </c>
      <c r="M274" s="174">
        <v>2</v>
      </c>
      <c r="N274" s="174" t="s">
        <v>65</v>
      </c>
      <c r="O274" s="174">
        <v>1</v>
      </c>
      <c r="P274" s="174" t="s">
        <v>1809</v>
      </c>
      <c r="Q274" s="174">
        <v>3500</v>
      </c>
      <c r="R274" s="175">
        <f t="shared" si="88"/>
        <v>7000</v>
      </c>
      <c r="S274" s="168"/>
      <c r="T274" s="25">
        <f t="shared" si="89"/>
        <v>7000</v>
      </c>
    </row>
    <row r="275" spans="1:20" ht="14">
      <c r="A275" s="346"/>
      <c r="B275" s="342"/>
      <c r="C275" s="218" t="s">
        <v>182</v>
      </c>
      <c r="D275" s="164">
        <v>1500</v>
      </c>
      <c r="E275" s="164" t="s">
        <v>127</v>
      </c>
      <c r="F275" s="164">
        <v>1</v>
      </c>
      <c r="G275" s="164" t="s">
        <v>21</v>
      </c>
      <c r="H275" s="164">
        <v>25</v>
      </c>
      <c r="I275" s="234">
        <f t="shared" si="87"/>
        <v>37500</v>
      </c>
      <c r="J275" s="215"/>
      <c r="K275" s="195"/>
      <c r="L275" s="174" t="s">
        <v>182</v>
      </c>
      <c r="M275" s="174">
        <v>1500</v>
      </c>
      <c r="N275" s="174" t="s">
        <v>127</v>
      </c>
      <c r="O275" s="174">
        <v>0</v>
      </c>
      <c r="P275" s="174" t="s">
        <v>21</v>
      </c>
      <c r="Q275" s="174">
        <v>25</v>
      </c>
      <c r="R275" s="175">
        <f t="shared" si="86"/>
        <v>0</v>
      </c>
      <c r="S275" s="126"/>
      <c r="T275" s="25">
        <f t="shared" si="68"/>
        <v>-37500</v>
      </c>
    </row>
    <row r="276" spans="1:20" ht="14">
      <c r="A276" s="346"/>
      <c r="B276" s="343"/>
      <c r="C276" s="170"/>
      <c r="D276" s="170"/>
      <c r="E276" s="170"/>
      <c r="F276" s="170"/>
      <c r="G276" s="170"/>
      <c r="H276" s="170"/>
      <c r="I276" s="264"/>
      <c r="J276" s="189"/>
      <c r="K276" s="217"/>
      <c r="L276" s="202" t="s">
        <v>1869</v>
      </c>
      <c r="M276" s="202">
        <f>13*3.2</f>
        <v>41.6</v>
      </c>
      <c r="N276" s="202" t="s">
        <v>63</v>
      </c>
      <c r="O276" s="202">
        <v>1</v>
      </c>
      <c r="P276" s="202" t="s">
        <v>21</v>
      </c>
      <c r="Q276" s="153">
        <v>300</v>
      </c>
      <c r="R276" s="227">
        <f t="shared" ref="R276" si="90">M276*O276*Q276</f>
        <v>12480</v>
      </c>
      <c r="S276" s="129"/>
      <c r="T276" s="25">
        <f t="shared" ref="T276" si="91">R276-I276</f>
        <v>12480</v>
      </c>
    </row>
    <row r="277" spans="1:20" ht="28">
      <c r="A277" s="346"/>
      <c r="B277" s="343"/>
      <c r="C277" s="170"/>
      <c r="D277" s="170"/>
      <c r="E277" s="170"/>
      <c r="F277" s="170"/>
      <c r="G277" s="170"/>
      <c r="H277" s="170"/>
      <c r="I277" s="264"/>
      <c r="J277" s="189"/>
      <c r="K277" s="217"/>
      <c r="L277" s="202" t="s">
        <v>1864</v>
      </c>
      <c r="M277" s="202">
        <v>1</v>
      </c>
      <c r="N277" s="202" t="s">
        <v>26</v>
      </c>
      <c r="O277" s="202">
        <v>1</v>
      </c>
      <c r="P277" s="202" t="s">
        <v>21</v>
      </c>
      <c r="Q277" s="153">
        <v>22300</v>
      </c>
      <c r="R277" s="227">
        <f t="shared" ref="R277:R292" si="92">M277*O277*Q277</f>
        <v>22300</v>
      </c>
      <c r="S277" s="129"/>
      <c r="T277" s="25">
        <f t="shared" ref="T277:T297" si="93">R277-I277</f>
        <v>22300</v>
      </c>
    </row>
    <row r="278" spans="1:20" ht="14">
      <c r="A278" s="346"/>
      <c r="B278" s="343"/>
      <c r="C278" s="170"/>
      <c r="D278" s="170"/>
      <c r="E278" s="170"/>
      <c r="F278" s="170"/>
      <c r="G278" s="170"/>
      <c r="H278" s="170"/>
      <c r="I278" s="264"/>
      <c r="J278" s="189"/>
      <c r="K278" s="217"/>
      <c r="L278" s="202" t="s">
        <v>1868</v>
      </c>
      <c r="M278" s="202">
        <f>9.5*3.2</f>
        <v>30.400000000000002</v>
      </c>
      <c r="N278" s="202" t="s">
        <v>63</v>
      </c>
      <c r="O278" s="202">
        <v>1</v>
      </c>
      <c r="P278" s="202" t="s">
        <v>21</v>
      </c>
      <c r="Q278" s="153">
        <v>300</v>
      </c>
      <c r="R278" s="227">
        <f t="shared" si="92"/>
        <v>9120</v>
      </c>
      <c r="S278" s="129"/>
      <c r="T278" s="25">
        <f t="shared" si="93"/>
        <v>9120</v>
      </c>
    </row>
    <row r="279" spans="1:20" ht="28">
      <c r="A279" s="346"/>
      <c r="B279" s="343"/>
      <c r="C279" s="170"/>
      <c r="D279" s="170"/>
      <c r="E279" s="170"/>
      <c r="F279" s="170"/>
      <c r="G279" s="170"/>
      <c r="H279" s="170"/>
      <c r="I279" s="264"/>
      <c r="J279" s="189"/>
      <c r="K279" s="217"/>
      <c r="L279" s="202" t="s">
        <v>1865</v>
      </c>
      <c r="M279" s="202">
        <v>1</v>
      </c>
      <c r="N279" s="202" t="s">
        <v>26</v>
      </c>
      <c r="O279" s="202">
        <v>1</v>
      </c>
      <c r="P279" s="202" t="s">
        <v>21</v>
      </c>
      <c r="Q279" s="153">
        <v>3500</v>
      </c>
      <c r="R279" s="227">
        <f t="shared" si="92"/>
        <v>3500</v>
      </c>
      <c r="S279" s="129"/>
      <c r="T279" s="25">
        <f t="shared" si="93"/>
        <v>3500</v>
      </c>
    </row>
    <row r="280" spans="1:20" s="64" customFormat="1" ht="14">
      <c r="A280" s="346"/>
      <c r="B280" s="343"/>
      <c r="C280" s="228"/>
      <c r="D280" s="228"/>
      <c r="E280" s="228"/>
      <c r="F280" s="228"/>
      <c r="G280" s="228"/>
      <c r="H280" s="228"/>
      <c r="I280" s="262"/>
      <c r="J280" s="263"/>
      <c r="K280" s="249"/>
      <c r="L280" s="202" t="s">
        <v>1867</v>
      </c>
      <c r="M280" s="202">
        <f>12.5*3.2</f>
        <v>40</v>
      </c>
      <c r="N280" s="202" t="s">
        <v>63</v>
      </c>
      <c r="O280" s="202">
        <v>1</v>
      </c>
      <c r="P280" s="202" t="s">
        <v>21</v>
      </c>
      <c r="Q280" s="153">
        <v>300</v>
      </c>
      <c r="R280" s="227">
        <f t="shared" si="92"/>
        <v>12000</v>
      </c>
      <c r="S280" s="129"/>
      <c r="T280" s="25">
        <f t="shared" si="93"/>
        <v>12000</v>
      </c>
    </row>
    <row r="281" spans="1:20" s="64" customFormat="1" ht="28">
      <c r="A281" s="346"/>
      <c r="B281" s="343"/>
      <c r="C281" s="228"/>
      <c r="D281" s="228"/>
      <c r="E281" s="228"/>
      <c r="F281" s="228"/>
      <c r="G281" s="228"/>
      <c r="H281" s="228"/>
      <c r="I281" s="262"/>
      <c r="J281" s="263"/>
      <c r="K281" s="249"/>
      <c r="L281" s="137" t="s">
        <v>1866</v>
      </c>
      <c r="M281" s="202">
        <v>1</v>
      </c>
      <c r="N281" s="202" t="s">
        <v>26</v>
      </c>
      <c r="O281" s="202">
        <v>1</v>
      </c>
      <c r="P281" s="202" t="s">
        <v>21</v>
      </c>
      <c r="Q281" s="153">
        <v>5500</v>
      </c>
      <c r="R281" s="227">
        <f t="shared" si="92"/>
        <v>5500</v>
      </c>
      <c r="S281" s="129"/>
      <c r="T281" s="25">
        <f t="shared" si="93"/>
        <v>5500</v>
      </c>
    </row>
    <row r="282" spans="1:20" s="64" customFormat="1" ht="14">
      <c r="A282" s="346"/>
      <c r="B282" s="343"/>
      <c r="C282" s="228"/>
      <c r="D282" s="228"/>
      <c r="E282" s="228"/>
      <c r="F282" s="228"/>
      <c r="G282" s="228"/>
      <c r="H282" s="228"/>
      <c r="I282" s="262"/>
      <c r="J282" s="263"/>
      <c r="K282" s="249"/>
      <c r="L282" s="202" t="s">
        <v>1871</v>
      </c>
      <c r="M282" s="202">
        <v>89.6</v>
      </c>
      <c r="N282" s="202" t="s">
        <v>63</v>
      </c>
      <c r="O282" s="202">
        <v>1</v>
      </c>
      <c r="P282" s="202" t="s">
        <v>21</v>
      </c>
      <c r="Q282" s="153">
        <v>300</v>
      </c>
      <c r="R282" s="227">
        <f t="shared" si="92"/>
        <v>26880</v>
      </c>
      <c r="S282" s="129"/>
      <c r="T282" s="25">
        <f t="shared" si="93"/>
        <v>26880</v>
      </c>
    </row>
    <row r="283" spans="1:20" s="64" customFormat="1" ht="14">
      <c r="A283" s="346"/>
      <c r="B283" s="343"/>
      <c r="C283" s="228"/>
      <c r="D283" s="228"/>
      <c r="E283" s="228"/>
      <c r="F283" s="228"/>
      <c r="G283" s="228"/>
      <c r="H283" s="228"/>
      <c r="I283" s="262"/>
      <c r="J283" s="263"/>
      <c r="K283" s="249"/>
      <c r="L283" s="202" t="s">
        <v>1870</v>
      </c>
      <c r="M283" s="202">
        <v>1</v>
      </c>
      <c r="N283" s="202" t="s">
        <v>26</v>
      </c>
      <c r="O283" s="202">
        <v>1</v>
      </c>
      <c r="P283" s="202" t="s">
        <v>21</v>
      </c>
      <c r="Q283" s="202">
        <v>18000</v>
      </c>
      <c r="R283" s="227">
        <f t="shared" si="92"/>
        <v>18000</v>
      </c>
      <c r="S283" s="129"/>
      <c r="T283" s="25">
        <f t="shared" si="93"/>
        <v>18000</v>
      </c>
    </row>
    <row r="284" spans="1:20" ht="14">
      <c r="A284" s="346"/>
      <c r="B284" s="343"/>
      <c r="C284" s="199"/>
      <c r="D284" s="199"/>
      <c r="E284" s="199"/>
      <c r="F284" s="199"/>
      <c r="G284" s="199"/>
      <c r="H284" s="199"/>
      <c r="I284" s="200"/>
      <c r="J284" s="126"/>
      <c r="K284" s="206"/>
      <c r="L284" s="202" t="s">
        <v>1803</v>
      </c>
      <c r="M284" s="153">
        <v>2</v>
      </c>
      <c r="N284" s="153" t="s">
        <v>65</v>
      </c>
      <c r="O284" s="153">
        <v>1</v>
      </c>
      <c r="P284" s="153" t="s">
        <v>26</v>
      </c>
      <c r="Q284" s="153">
        <v>850</v>
      </c>
      <c r="R284" s="167">
        <f t="shared" si="92"/>
        <v>1700</v>
      </c>
      <c r="S284" s="126"/>
      <c r="T284" s="25">
        <f t="shared" si="93"/>
        <v>1700</v>
      </c>
    </row>
    <row r="285" spans="1:20" s="64" customFormat="1" ht="14">
      <c r="A285" s="346"/>
      <c r="B285" s="343"/>
      <c r="C285" s="228"/>
      <c r="D285" s="228"/>
      <c r="E285" s="228"/>
      <c r="F285" s="228"/>
      <c r="G285" s="228"/>
      <c r="H285" s="228"/>
      <c r="I285" s="262"/>
      <c r="J285" s="263"/>
      <c r="K285" s="249"/>
      <c r="L285" s="202" t="s">
        <v>1872</v>
      </c>
      <c r="M285" s="202">
        <v>32</v>
      </c>
      <c r="N285" s="202" t="s">
        <v>1757</v>
      </c>
      <c r="O285" s="202">
        <v>1</v>
      </c>
      <c r="P285" s="202" t="s">
        <v>21</v>
      </c>
      <c r="Q285" s="153">
        <v>300</v>
      </c>
      <c r="R285" s="227">
        <f t="shared" si="92"/>
        <v>9600</v>
      </c>
      <c r="S285" s="129"/>
      <c r="T285" s="25">
        <f t="shared" si="93"/>
        <v>9600</v>
      </c>
    </row>
    <row r="286" spans="1:20" ht="14">
      <c r="A286" s="346"/>
      <c r="B286" s="343"/>
      <c r="C286" s="170"/>
      <c r="D286" s="170"/>
      <c r="E286" s="170"/>
      <c r="F286" s="170"/>
      <c r="G286" s="170"/>
      <c r="H286" s="170"/>
      <c r="I286" s="264"/>
      <c r="J286" s="189"/>
      <c r="K286" s="217"/>
      <c r="L286" s="137" t="s">
        <v>1873</v>
      </c>
      <c r="M286" s="202">
        <v>1</v>
      </c>
      <c r="N286" s="202" t="s">
        <v>26</v>
      </c>
      <c r="O286" s="202">
        <v>1</v>
      </c>
      <c r="P286" s="202" t="s">
        <v>21</v>
      </c>
      <c r="Q286" s="202">
        <v>20000</v>
      </c>
      <c r="R286" s="227">
        <f t="shared" si="92"/>
        <v>20000</v>
      </c>
      <c r="S286" s="126"/>
      <c r="T286" s="25">
        <f t="shared" si="93"/>
        <v>20000</v>
      </c>
    </row>
    <row r="287" spans="1:20" ht="42">
      <c r="A287" s="346"/>
      <c r="B287" s="343"/>
      <c r="C287" s="170"/>
      <c r="D287" s="170"/>
      <c r="E287" s="170"/>
      <c r="F287" s="170"/>
      <c r="G287" s="170"/>
      <c r="H287" s="170"/>
      <c r="I287" s="264"/>
      <c r="J287" s="189"/>
      <c r="K287" s="217"/>
      <c r="L287" s="137" t="s">
        <v>1874</v>
      </c>
      <c r="M287" s="202">
        <v>1</v>
      </c>
      <c r="N287" s="202" t="s">
        <v>26</v>
      </c>
      <c r="O287" s="202">
        <v>1</v>
      </c>
      <c r="P287" s="202" t="s">
        <v>21</v>
      </c>
      <c r="Q287" s="202">
        <v>19500</v>
      </c>
      <c r="R287" s="227">
        <f t="shared" si="92"/>
        <v>19500</v>
      </c>
      <c r="S287" s="126"/>
      <c r="T287" s="25">
        <f t="shared" si="93"/>
        <v>19500</v>
      </c>
    </row>
    <row r="288" spans="1:20" ht="14">
      <c r="A288" s="346"/>
      <c r="B288" s="343"/>
      <c r="C288" s="170"/>
      <c r="D288" s="170"/>
      <c r="E288" s="170"/>
      <c r="F288" s="170"/>
      <c r="G288" s="170"/>
      <c r="H288" s="170"/>
      <c r="I288" s="264"/>
      <c r="J288" s="189"/>
      <c r="K288" s="217"/>
      <c r="L288" s="137" t="s">
        <v>1875</v>
      </c>
      <c r="M288" s="202">
        <v>1</v>
      </c>
      <c r="N288" s="202" t="s">
        <v>26</v>
      </c>
      <c r="O288" s="202">
        <v>1</v>
      </c>
      <c r="P288" s="202" t="s">
        <v>21</v>
      </c>
      <c r="Q288" s="202">
        <v>1200</v>
      </c>
      <c r="R288" s="227">
        <f t="shared" si="92"/>
        <v>1200</v>
      </c>
      <c r="S288" s="126"/>
      <c r="T288" s="25">
        <f t="shared" si="93"/>
        <v>1200</v>
      </c>
    </row>
    <row r="289" spans="1:20" ht="14">
      <c r="A289" s="346"/>
      <c r="B289" s="343"/>
      <c r="C289" s="170"/>
      <c r="D289" s="170"/>
      <c r="E289" s="170"/>
      <c r="F289" s="170"/>
      <c r="G289" s="170"/>
      <c r="H289" s="170"/>
      <c r="I289" s="264"/>
      <c r="J289" s="189"/>
      <c r="K289" s="217"/>
      <c r="L289" s="137" t="s">
        <v>1876</v>
      </c>
      <c r="M289" s="202">
        <v>1</v>
      </c>
      <c r="N289" s="202" t="s">
        <v>26</v>
      </c>
      <c r="O289" s="202">
        <v>1</v>
      </c>
      <c r="P289" s="202" t="s">
        <v>21</v>
      </c>
      <c r="Q289" s="202">
        <v>1600</v>
      </c>
      <c r="R289" s="227">
        <f t="shared" si="92"/>
        <v>1600</v>
      </c>
      <c r="S289" s="126"/>
      <c r="T289" s="25">
        <f t="shared" si="93"/>
        <v>1600</v>
      </c>
    </row>
    <row r="290" spans="1:20" ht="14">
      <c r="A290" s="346"/>
      <c r="B290" s="343"/>
      <c r="C290" s="170"/>
      <c r="D290" s="170"/>
      <c r="E290" s="170"/>
      <c r="F290" s="170"/>
      <c r="G290" s="170"/>
      <c r="H290" s="170"/>
      <c r="I290" s="264"/>
      <c r="J290" s="189"/>
      <c r="K290" s="217"/>
      <c r="L290" s="137" t="s">
        <v>1877</v>
      </c>
      <c r="M290" s="202">
        <v>1</v>
      </c>
      <c r="N290" s="202" t="s">
        <v>26</v>
      </c>
      <c r="O290" s="202">
        <v>1</v>
      </c>
      <c r="P290" s="202" t="s">
        <v>21</v>
      </c>
      <c r="Q290" s="202">
        <v>2200</v>
      </c>
      <c r="R290" s="227">
        <f t="shared" si="92"/>
        <v>2200</v>
      </c>
      <c r="S290" s="126"/>
      <c r="T290" s="25">
        <f t="shared" si="93"/>
        <v>2200</v>
      </c>
    </row>
    <row r="291" spans="1:20" ht="42">
      <c r="A291" s="346"/>
      <c r="B291" s="343"/>
      <c r="C291" s="170"/>
      <c r="D291" s="170"/>
      <c r="E291" s="170"/>
      <c r="F291" s="170"/>
      <c r="G291" s="170"/>
      <c r="H291" s="170"/>
      <c r="I291" s="264"/>
      <c r="J291" s="189"/>
      <c r="K291" s="217"/>
      <c r="L291" s="137" t="s">
        <v>1878</v>
      </c>
      <c r="M291" s="202">
        <v>1</v>
      </c>
      <c r="N291" s="202" t="s">
        <v>26</v>
      </c>
      <c r="O291" s="202">
        <v>1</v>
      </c>
      <c r="P291" s="202" t="s">
        <v>21</v>
      </c>
      <c r="Q291" s="202">
        <v>58000</v>
      </c>
      <c r="R291" s="227">
        <f t="shared" si="92"/>
        <v>58000</v>
      </c>
      <c r="S291" s="126"/>
      <c r="T291" s="25">
        <f t="shared" si="93"/>
        <v>58000</v>
      </c>
    </row>
    <row r="292" spans="1:20" ht="28">
      <c r="A292" s="346"/>
      <c r="B292" s="343"/>
      <c r="C292" s="170"/>
      <c r="D292" s="170"/>
      <c r="E292" s="170"/>
      <c r="F292" s="170"/>
      <c r="G292" s="170"/>
      <c r="H292" s="170"/>
      <c r="I292" s="264"/>
      <c r="J292" s="189"/>
      <c r="K292" s="217"/>
      <c r="L292" s="137" t="s">
        <v>1879</v>
      </c>
      <c r="M292" s="202">
        <v>1</v>
      </c>
      <c r="N292" s="202" t="s">
        <v>26</v>
      </c>
      <c r="O292" s="202">
        <v>1</v>
      </c>
      <c r="P292" s="202" t="s">
        <v>21</v>
      </c>
      <c r="Q292" s="202">
        <v>17500</v>
      </c>
      <c r="R292" s="227">
        <f t="shared" si="92"/>
        <v>17500</v>
      </c>
      <c r="S292" s="126"/>
      <c r="T292" s="25">
        <f t="shared" si="93"/>
        <v>17500</v>
      </c>
    </row>
    <row r="293" spans="1:20" ht="14">
      <c r="A293" s="346"/>
      <c r="B293" s="343"/>
      <c r="C293" s="170"/>
      <c r="D293" s="170"/>
      <c r="E293" s="170"/>
      <c r="F293" s="170"/>
      <c r="G293" s="170"/>
      <c r="H293" s="170"/>
      <c r="I293" s="264"/>
      <c r="J293" s="189"/>
      <c r="K293" s="217"/>
      <c r="L293" s="137" t="s">
        <v>1894</v>
      </c>
      <c r="M293" s="202">
        <v>3</v>
      </c>
      <c r="N293" s="202" t="s">
        <v>26</v>
      </c>
      <c r="O293" s="202">
        <v>1</v>
      </c>
      <c r="P293" s="202" t="s">
        <v>21</v>
      </c>
      <c r="Q293" s="202">
        <v>700</v>
      </c>
      <c r="R293" s="227">
        <f t="shared" ref="R293:R294" si="94">M293*O293*Q293</f>
        <v>2100</v>
      </c>
      <c r="S293" s="126"/>
      <c r="T293" s="25">
        <f t="shared" si="93"/>
        <v>2100</v>
      </c>
    </row>
    <row r="294" spans="1:20" ht="14">
      <c r="A294" s="346"/>
      <c r="B294" s="343"/>
      <c r="C294" s="170"/>
      <c r="D294" s="170"/>
      <c r="E294" s="170"/>
      <c r="F294" s="170"/>
      <c r="G294" s="170"/>
      <c r="H294" s="170"/>
      <c r="I294" s="264"/>
      <c r="J294" s="189"/>
      <c r="K294" s="217"/>
      <c r="L294" s="153" t="s">
        <v>1893</v>
      </c>
      <c r="M294" s="153">
        <v>6</v>
      </c>
      <c r="N294" s="153" t="s">
        <v>20</v>
      </c>
      <c r="O294" s="153">
        <v>1</v>
      </c>
      <c r="P294" s="153" t="s">
        <v>43</v>
      </c>
      <c r="Q294" s="153">
        <v>700</v>
      </c>
      <c r="R294" s="161">
        <f t="shared" si="94"/>
        <v>4200</v>
      </c>
      <c r="S294" s="126"/>
      <c r="T294" s="25">
        <f t="shared" si="93"/>
        <v>4200</v>
      </c>
    </row>
    <row r="295" spans="1:20" ht="14">
      <c r="A295" s="346"/>
      <c r="B295" s="342"/>
      <c r="C295" s="218" t="s">
        <v>183</v>
      </c>
      <c r="D295" s="164">
        <v>378</v>
      </c>
      <c r="E295" s="164" t="s">
        <v>184</v>
      </c>
      <c r="F295" s="164">
        <v>1</v>
      </c>
      <c r="G295" s="164" t="s">
        <v>21</v>
      </c>
      <c r="H295" s="164">
        <v>350</v>
      </c>
      <c r="I295" s="234">
        <f t="shared" si="87"/>
        <v>132300</v>
      </c>
      <c r="J295" s="215"/>
      <c r="K295" s="195"/>
      <c r="L295" s="53" t="s">
        <v>1200</v>
      </c>
      <c r="M295" s="202">
        <v>215</v>
      </c>
      <c r="N295" s="202" t="s">
        <v>184</v>
      </c>
      <c r="O295" s="202">
        <v>1</v>
      </c>
      <c r="P295" s="202" t="s">
        <v>21</v>
      </c>
      <c r="Q295" s="202">
        <v>350</v>
      </c>
      <c r="R295" s="227">
        <f>M295*O295*Q295</f>
        <v>75250</v>
      </c>
      <c r="S295" s="126"/>
      <c r="T295" s="25">
        <f t="shared" si="93"/>
        <v>-57050</v>
      </c>
    </row>
    <row r="296" spans="1:20" ht="14">
      <c r="A296" s="346"/>
      <c r="B296" s="342"/>
      <c r="C296" s="218" t="s">
        <v>185</v>
      </c>
      <c r="D296" s="164">
        <v>36</v>
      </c>
      <c r="E296" s="164" t="s">
        <v>184</v>
      </c>
      <c r="F296" s="164">
        <v>1</v>
      </c>
      <c r="G296" s="164" t="s">
        <v>21</v>
      </c>
      <c r="H296" s="164">
        <v>350</v>
      </c>
      <c r="I296" s="234">
        <f t="shared" si="87"/>
        <v>12600</v>
      </c>
      <c r="J296" s="215"/>
      <c r="K296" s="195"/>
      <c r="L296" s="145" t="s">
        <v>1201</v>
      </c>
      <c r="M296" s="174">
        <v>72</v>
      </c>
      <c r="N296" s="174" t="s">
        <v>184</v>
      </c>
      <c r="O296" s="174">
        <v>1</v>
      </c>
      <c r="P296" s="174" t="s">
        <v>21</v>
      </c>
      <c r="Q296" s="174">
        <v>350</v>
      </c>
      <c r="R296" s="175">
        <f>M296*O296*Q296</f>
        <v>25200</v>
      </c>
      <c r="S296" s="126"/>
      <c r="T296" s="25">
        <f t="shared" si="93"/>
        <v>12600</v>
      </c>
    </row>
    <row r="297" spans="1:20" ht="14">
      <c r="A297" s="346"/>
      <c r="B297" s="342"/>
      <c r="C297" s="218" t="s">
        <v>186</v>
      </c>
      <c r="D297" s="164">
        <v>10.5</v>
      </c>
      <c r="E297" s="164" t="s">
        <v>184</v>
      </c>
      <c r="F297" s="164">
        <v>1</v>
      </c>
      <c r="G297" s="164" t="s">
        <v>21</v>
      </c>
      <c r="H297" s="164">
        <v>450</v>
      </c>
      <c r="I297" s="234">
        <f t="shared" si="87"/>
        <v>4725</v>
      </c>
      <c r="J297" s="215"/>
      <c r="K297" s="195"/>
      <c r="L297" s="174" t="s">
        <v>186</v>
      </c>
      <c r="M297" s="134">
        <v>0</v>
      </c>
      <c r="N297" s="134" t="s">
        <v>1202</v>
      </c>
      <c r="O297" s="134">
        <v>0</v>
      </c>
      <c r="P297" s="145" t="s">
        <v>1114</v>
      </c>
      <c r="Q297" s="145">
        <v>0</v>
      </c>
      <c r="R297" s="134">
        <v>0</v>
      </c>
      <c r="S297" s="126"/>
      <c r="T297" s="25">
        <f t="shared" si="93"/>
        <v>-4725</v>
      </c>
    </row>
    <row r="298" spans="1:20" ht="14">
      <c r="A298" s="346"/>
      <c r="B298" s="342"/>
      <c r="C298" s="218" t="s">
        <v>1863</v>
      </c>
      <c r="D298" s="164">
        <v>27</v>
      </c>
      <c r="E298" s="164" t="s">
        <v>153</v>
      </c>
      <c r="F298" s="164">
        <v>1</v>
      </c>
      <c r="G298" s="164" t="s">
        <v>21</v>
      </c>
      <c r="H298" s="164">
        <v>350</v>
      </c>
      <c r="I298" s="234">
        <f t="shared" si="87"/>
        <v>9450</v>
      </c>
      <c r="J298" s="215"/>
      <c r="K298" s="195"/>
      <c r="L298" s="174" t="s">
        <v>187</v>
      </c>
      <c r="M298" s="134">
        <v>0</v>
      </c>
      <c r="N298" s="134" t="s">
        <v>1202</v>
      </c>
      <c r="O298" s="134">
        <v>0</v>
      </c>
      <c r="P298" s="134" t="s">
        <v>1114</v>
      </c>
      <c r="Q298" s="134">
        <v>0</v>
      </c>
      <c r="R298" s="134">
        <v>0</v>
      </c>
      <c r="S298" s="126"/>
      <c r="T298" s="25">
        <f t="shared" si="68"/>
        <v>-9450</v>
      </c>
    </row>
    <row r="299" spans="1:20" ht="14">
      <c r="A299" s="346"/>
      <c r="B299" s="342"/>
      <c r="C299" s="218" t="s">
        <v>188</v>
      </c>
      <c r="D299" s="164">
        <v>96</v>
      </c>
      <c r="E299" s="164" t="s">
        <v>153</v>
      </c>
      <c r="F299" s="164">
        <v>1</v>
      </c>
      <c r="G299" s="164" t="s">
        <v>21</v>
      </c>
      <c r="H299" s="164">
        <v>350</v>
      </c>
      <c r="I299" s="234">
        <f t="shared" si="87"/>
        <v>33600</v>
      </c>
      <c r="J299" s="215"/>
      <c r="K299" s="195"/>
      <c r="L299" s="174" t="s">
        <v>188</v>
      </c>
      <c r="M299" s="134">
        <v>0</v>
      </c>
      <c r="N299" s="134" t="s">
        <v>1202</v>
      </c>
      <c r="O299" s="134">
        <v>0</v>
      </c>
      <c r="P299" s="134" t="s">
        <v>1114</v>
      </c>
      <c r="Q299" s="145">
        <v>0</v>
      </c>
      <c r="R299" s="134">
        <v>0</v>
      </c>
      <c r="S299" s="126"/>
      <c r="T299" s="25">
        <f t="shared" si="68"/>
        <v>-33600</v>
      </c>
    </row>
    <row r="300" spans="1:20" ht="14">
      <c r="A300" s="346"/>
      <c r="B300" s="342"/>
      <c r="C300" s="218" t="s">
        <v>189</v>
      </c>
      <c r="D300" s="164">
        <v>1</v>
      </c>
      <c r="E300" s="164" t="s">
        <v>153</v>
      </c>
      <c r="F300" s="164">
        <v>1</v>
      </c>
      <c r="G300" s="164" t="s">
        <v>21</v>
      </c>
      <c r="H300" s="164">
        <v>14800</v>
      </c>
      <c r="I300" s="234">
        <f t="shared" si="87"/>
        <v>14800</v>
      </c>
      <c r="J300" s="215"/>
      <c r="K300" s="195"/>
      <c r="L300" s="271" t="s">
        <v>1203</v>
      </c>
      <c r="M300" s="271">
        <v>1</v>
      </c>
      <c r="N300" s="271" t="s">
        <v>153</v>
      </c>
      <c r="O300" s="271">
        <v>1</v>
      </c>
      <c r="P300" s="271" t="s">
        <v>21</v>
      </c>
      <c r="Q300" s="271">
        <v>14800</v>
      </c>
      <c r="R300" s="177">
        <f t="shared" ref="R300" si="95">M300*O300*Q300</f>
        <v>14800</v>
      </c>
      <c r="S300" s="214"/>
      <c r="T300" s="25">
        <f t="shared" si="68"/>
        <v>0</v>
      </c>
    </row>
    <row r="301" spans="1:20" ht="14">
      <c r="A301" s="346"/>
      <c r="B301" s="342"/>
      <c r="C301" s="218" t="s">
        <v>190</v>
      </c>
      <c r="D301" s="164">
        <v>1</v>
      </c>
      <c r="E301" s="164" t="s">
        <v>134</v>
      </c>
      <c r="F301" s="164">
        <v>1</v>
      </c>
      <c r="G301" s="164" t="s">
        <v>21</v>
      </c>
      <c r="H301" s="164">
        <v>3000</v>
      </c>
      <c r="I301" s="234">
        <f t="shared" si="87"/>
        <v>3000</v>
      </c>
      <c r="J301" s="215"/>
      <c r="K301" s="195"/>
      <c r="L301" s="145" t="s">
        <v>190</v>
      </c>
      <c r="M301" s="174">
        <v>4</v>
      </c>
      <c r="N301" s="174" t="s">
        <v>134</v>
      </c>
      <c r="O301" s="174">
        <v>1</v>
      </c>
      <c r="P301" s="174" t="s">
        <v>21</v>
      </c>
      <c r="Q301" s="174">
        <v>3000</v>
      </c>
      <c r="R301" s="175">
        <f>M301*O301*Q301</f>
        <v>12000</v>
      </c>
      <c r="S301" s="215"/>
      <c r="T301" s="25">
        <f t="shared" si="68"/>
        <v>9000</v>
      </c>
    </row>
    <row r="302" spans="1:20" ht="14">
      <c r="A302" s="346"/>
      <c r="B302" s="342"/>
      <c r="C302" s="218" t="s">
        <v>191</v>
      </c>
      <c r="D302" s="164">
        <v>1</v>
      </c>
      <c r="E302" s="164" t="s">
        <v>153</v>
      </c>
      <c r="F302" s="164">
        <v>1</v>
      </c>
      <c r="G302" s="164" t="s">
        <v>21</v>
      </c>
      <c r="H302" s="164">
        <v>500</v>
      </c>
      <c r="I302" s="234">
        <f t="shared" si="87"/>
        <v>500</v>
      </c>
      <c r="J302" s="215"/>
      <c r="K302" s="195"/>
      <c r="L302" s="160" t="s">
        <v>191</v>
      </c>
      <c r="M302" s="160">
        <v>0</v>
      </c>
      <c r="N302" s="160" t="s">
        <v>153</v>
      </c>
      <c r="O302" s="160">
        <v>0</v>
      </c>
      <c r="P302" s="160" t="s">
        <v>21</v>
      </c>
      <c r="Q302" s="160">
        <v>500</v>
      </c>
      <c r="R302" s="161">
        <f t="shared" ref="R302" si="96">M302*O302*Q302</f>
        <v>0</v>
      </c>
      <c r="S302" s="215"/>
      <c r="T302" s="25">
        <f t="shared" ref="T302:T360" si="97">R302-I302</f>
        <v>-500</v>
      </c>
    </row>
    <row r="303" spans="1:20" ht="14">
      <c r="A303" s="346"/>
      <c r="B303" s="342"/>
      <c r="C303" s="218" t="s">
        <v>192</v>
      </c>
      <c r="D303" s="164">
        <v>1</v>
      </c>
      <c r="E303" s="164" t="s">
        <v>153</v>
      </c>
      <c r="F303" s="164">
        <v>1</v>
      </c>
      <c r="G303" s="164" t="s">
        <v>21</v>
      </c>
      <c r="H303" s="164">
        <v>300</v>
      </c>
      <c r="I303" s="234">
        <f t="shared" si="87"/>
        <v>300</v>
      </c>
      <c r="J303" s="215"/>
      <c r="K303" s="195"/>
      <c r="L303" s="145" t="s">
        <v>192</v>
      </c>
      <c r="M303" s="174">
        <v>2</v>
      </c>
      <c r="N303" s="174" t="s">
        <v>153</v>
      </c>
      <c r="O303" s="174">
        <v>1</v>
      </c>
      <c r="P303" s="174" t="s">
        <v>21</v>
      </c>
      <c r="Q303" s="174">
        <v>300</v>
      </c>
      <c r="R303" s="175">
        <f>M303*O303*Q303</f>
        <v>600</v>
      </c>
      <c r="S303" s="215"/>
      <c r="T303" s="25">
        <f t="shared" si="97"/>
        <v>300</v>
      </c>
    </row>
    <row r="304" spans="1:20" ht="14">
      <c r="A304" s="346"/>
      <c r="B304" s="342"/>
      <c r="C304" s="218" t="s">
        <v>193</v>
      </c>
      <c r="D304" s="164">
        <v>2</v>
      </c>
      <c r="E304" s="164" t="s">
        <v>134</v>
      </c>
      <c r="F304" s="164">
        <v>1</v>
      </c>
      <c r="G304" s="164" t="s">
        <v>21</v>
      </c>
      <c r="H304" s="164">
        <v>750</v>
      </c>
      <c r="I304" s="234">
        <f t="shared" si="87"/>
        <v>1500</v>
      </c>
      <c r="J304" s="215"/>
      <c r="K304" s="195"/>
      <c r="L304" s="145" t="s">
        <v>1204</v>
      </c>
      <c r="M304" s="174">
        <v>5</v>
      </c>
      <c r="N304" s="174" t="s">
        <v>134</v>
      </c>
      <c r="O304" s="174">
        <v>1</v>
      </c>
      <c r="P304" s="174" t="s">
        <v>21</v>
      </c>
      <c r="Q304" s="174">
        <v>750</v>
      </c>
      <c r="R304" s="175">
        <f>M304*O304*Q304</f>
        <v>3750</v>
      </c>
      <c r="S304" s="215"/>
      <c r="T304" s="25">
        <f t="shared" si="97"/>
        <v>2250</v>
      </c>
    </row>
    <row r="305" spans="1:20" ht="14">
      <c r="A305" s="346"/>
      <c r="B305" s="342"/>
      <c r="C305" s="218" t="s">
        <v>194</v>
      </c>
      <c r="D305" s="164">
        <v>2</v>
      </c>
      <c r="E305" s="164" t="s">
        <v>134</v>
      </c>
      <c r="F305" s="164">
        <v>1</v>
      </c>
      <c r="G305" s="164" t="s">
        <v>21</v>
      </c>
      <c r="H305" s="164">
        <v>200</v>
      </c>
      <c r="I305" s="234">
        <f t="shared" si="87"/>
        <v>400</v>
      </c>
      <c r="J305" s="215"/>
      <c r="K305" s="195"/>
      <c r="L305" s="145" t="s">
        <v>1192</v>
      </c>
      <c r="M305" s="174">
        <v>4</v>
      </c>
      <c r="N305" s="174" t="s">
        <v>134</v>
      </c>
      <c r="O305" s="174">
        <v>1</v>
      </c>
      <c r="P305" s="174" t="s">
        <v>21</v>
      </c>
      <c r="Q305" s="174">
        <v>200</v>
      </c>
      <c r="R305" s="175">
        <f>M305*O305*Q305</f>
        <v>800</v>
      </c>
      <c r="S305" s="215"/>
      <c r="T305" s="25">
        <f t="shared" si="97"/>
        <v>400</v>
      </c>
    </row>
    <row r="306" spans="1:20" ht="14">
      <c r="A306" s="346"/>
      <c r="B306" s="342"/>
      <c r="C306" s="218" t="s">
        <v>195</v>
      </c>
      <c r="D306" s="164">
        <v>4</v>
      </c>
      <c r="E306" s="164" t="s">
        <v>134</v>
      </c>
      <c r="F306" s="164">
        <v>1</v>
      </c>
      <c r="G306" s="164" t="s">
        <v>21</v>
      </c>
      <c r="H306" s="164">
        <v>100</v>
      </c>
      <c r="I306" s="234">
        <f t="shared" si="87"/>
        <v>400</v>
      </c>
      <c r="J306" s="215"/>
      <c r="K306" s="195"/>
      <c r="L306" s="145" t="s">
        <v>195</v>
      </c>
      <c r="M306" s="174">
        <v>2</v>
      </c>
      <c r="N306" s="174" t="s">
        <v>134</v>
      </c>
      <c r="O306" s="174">
        <v>1</v>
      </c>
      <c r="P306" s="174" t="s">
        <v>21</v>
      </c>
      <c r="Q306" s="174">
        <v>100</v>
      </c>
      <c r="R306" s="175">
        <f>M306*O306*Q306</f>
        <v>200</v>
      </c>
      <c r="S306" s="215"/>
      <c r="T306" s="25">
        <f t="shared" si="97"/>
        <v>-200</v>
      </c>
    </row>
    <row r="307" spans="1:20" ht="14">
      <c r="A307" s="346"/>
      <c r="B307" s="342"/>
      <c r="C307" s="218" t="s">
        <v>196</v>
      </c>
      <c r="D307" s="164">
        <v>1</v>
      </c>
      <c r="E307" s="164" t="s">
        <v>134</v>
      </c>
      <c r="F307" s="164">
        <v>1</v>
      </c>
      <c r="G307" s="164" t="s">
        <v>21</v>
      </c>
      <c r="H307" s="164">
        <v>0</v>
      </c>
      <c r="I307" s="234">
        <f t="shared" si="87"/>
        <v>0</v>
      </c>
      <c r="J307" s="215"/>
      <c r="K307" s="195"/>
      <c r="L307" s="160" t="s">
        <v>196</v>
      </c>
      <c r="M307" s="160">
        <v>1</v>
      </c>
      <c r="N307" s="160" t="s">
        <v>134</v>
      </c>
      <c r="O307" s="160">
        <v>1</v>
      </c>
      <c r="P307" s="160" t="s">
        <v>21</v>
      </c>
      <c r="Q307" s="160">
        <v>0</v>
      </c>
      <c r="R307" s="161">
        <f t="shared" ref="R307" si="98">M307*O307*Q307</f>
        <v>0</v>
      </c>
      <c r="S307" s="215"/>
      <c r="T307" s="25">
        <f t="shared" si="97"/>
        <v>0</v>
      </c>
    </row>
    <row r="308" spans="1:20" ht="14">
      <c r="A308" s="346"/>
      <c r="B308" s="342"/>
      <c r="C308" s="218" t="s">
        <v>197</v>
      </c>
      <c r="D308" s="164">
        <v>1</v>
      </c>
      <c r="E308" s="164" t="s">
        <v>153</v>
      </c>
      <c r="F308" s="164">
        <v>1</v>
      </c>
      <c r="G308" s="164" t="s">
        <v>21</v>
      </c>
      <c r="H308" s="164">
        <v>0</v>
      </c>
      <c r="I308" s="234">
        <f t="shared" si="87"/>
        <v>0</v>
      </c>
      <c r="J308" s="215"/>
      <c r="K308" s="195"/>
      <c r="L308" s="145" t="s">
        <v>197</v>
      </c>
      <c r="M308" s="174">
        <v>10</v>
      </c>
      <c r="N308" s="174" t="s">
        <v>153</v>
      </c>
      <c r="O308" s="174">
        <v>1</v>
      </c>
      <c r="P308" s="174" t="s">
        <v>21</v>
      </c>
      <c r="Q308" s="174">
        <v>600</v>
      </c>
      <c r="R308" s="175">
        <f>M308*O308*Q308</f>
        <v>6000</v>
      </c>
      <c r="S308" s="215"/>
      <c r="T308" s="25">
        <f t="shared" si="97"/>
        <v>6000</v>
      </c>
    </row>
    <row r="309" spans="1:20" ht="14">
      <c r="A309" s="346"/>
      <c r="B309" s="342"/>
      <c r="C309" s="218" t="s">
        <v>198</v>
      </c>
      <c r="D309" s="164">
        <v>46</v>
      </c>
      <c r="E309" s="164" t="s">
        <v>199</v>
      </c>
      <c r="F309" s="164">
        <v>1</v>
      </c>
      <c r="G309" s="164" t="s">
        <v>21</v>
      </c>
      <c r="H309" s="164">
        <v>700</v>
      </c>
      <c r="I309" s="234">
        <f t="shared" si="87"/>
        <v>32200</v>
      </c>
      <c r="J309" s="215"/>
      <c r="K309" s="195"/>
      <c r="L309" s="160" t="s">
        <v>198</v>
      </c>
      <c r="M309" s="174">
        <v>46</v>
      </c>
      <c r="N309" s="174" t="s">
        <v>199</v>
      </c>
      <c r="O309" s="174">
        <v>1</v>
      </c>
      <c r="P309" s="174" t="s">
        <v>21</v>
      </c>
      <c r="Q309" s="174">
        <v>700</v>
      </c>
      <c r="R309" s="175">
        <f>M309*O309*Q309</f>
        <v>32200</v>
      </c>
      <c r="S309" s="215"/>
      <c r="T309" s="25">
        <f t="shared" si="97"/>
        <v>0</v>
      </c>
    </row>
    <row r="310" spans="1:20" ht="14">
      <c r="A310" s="346"/>
      <c r="B310" s="342"/>
      <c r="C310" s="218" t="s">
        <v>200</v>
      </c>
      <c r="D310" s="164">
        <v>140</v>
      </c>
      <c r="E310" s="164" t="s">
        <v>199</v>
      </c>
      <c r="F310" s="164">
        <v>1</v>
      </c>
      <c r="G310" s="164" t="s">
        <v>21</v>
      </c>
      <c r="H310" s="164">
        <v>330</v>
      </c>
      <c r="I310" s="234">
        <f t="shared" si="87"/>
        <v>46200</v>
      </c>
      <c r="J310" s="215"/>
      <c r="K310" s="195"/>
      <c r="L310" s="160" t="s">
        <v>200</v>
      </c>
      <c r="M310" s="160">
        <v>110</v>
      </c>
      <c r="N310" s="160" t="s">
        <v>199</v>
      </c>
      <c r="O310" s="160">
        <v>1</v>
      </c>
      <c r="P310" s="160" t="s">
        <v>21</v>
      </c>
      <c r="Q310" s="160">
        <v>330</v>
      </c>
      <c r="R310" s="161">
        <f t="shared" ref="R310" si="99">M310*O310*Q310</f>
        <v>36300</v>
      </c>
      <c r="S310" s="215"/>
      <c r="T310" s="25">
        <f t="shared" si="97"/>
        <v>-9900</v>
      </c>
    </row>
    <row r="311" spans="1:20" ht="14">
      <c r="A311" s="346"/>
      <c r="B311" s="342"/>
      <c r="C311" s="218" t="s">
        <v>201</v>
      </c>
      <c r="D311" s="164">
        <v>80</v>
      </c>
      <c r="E311" s="164" t="s">
        <v>199</v>
      </c>
      <c r="F311" s="164">
        <v>1</v>
      </c>
      <c r="G311" s="164" t="s">
        <v>21</v>
      </c>
      <c r="H311" s="164">
        <v>350</v>
      </c>
      <c r="I311" s="234">
        <f t="shared" si="87"/>
        <v>28000</v>
      </c>
      <c r="J311" s="215"/>
      <c r="K311" s="195"/>
      <c r="L311" s="160" t="s">
        <v>201</v>
      </c>
      <c r="M311" s="174">
        <v>80</v>
      </c>
      <c r="N311" s="174" t="s">
        <v>199</v>
      </c>
      <c r="O311" s="174">
        <v>1</v>
      </c>
      <c r="P311" s="174" t="s">
        <v>21</v>
      </c>
      <c r="Q311" s="174">
        <v>350</v>
      </c>
      <c r="R311" s="175">
        <f>M311*O311*Q311</f>
        <v>28000</v>
      </c>
      <c r="S311" s="215"/>
      <c r="T311" s="25">
        <f t="shared" si="97"/>
        <v>0</v>
      </c>
    </row>
    <row r="312" spans="1:20" ht="14">
      <c r="A312" s="346"/>
      <c r="B312" s="342"/>
      <c r="C312" s="218" t="s">
        <v>202</v>
      </c>
      <c r="D312" s="164">
        <v>40</v>
      </c>
      <c r="E312" s="164" t="s">
        <v>199</v>
      </c>
      <c r="F312" s="164">
        <v>1</v>
      </c>
      <c r="G312" s="164" t="s">
        <v>21</v>
      </c>
      <c r="H312" s="164">
        <v>300</v>
      </c>
      <c r="I312" s="234">
        <f t="shared" si="87"/>
        <v>12000</v>
      </c>
      <c r="J312" s="215"/>
      <c r="K312" s="195"/>
      <c r="L312" s="160" t="s">
        <v>202</v>
      </c>
      <c r="M312" s="160">
        <v>40</v>
      </c>
      <c r="N312" s="160" t="s">
        <v>199</v>
      </c>
      <c r="O312" s="160">
        <v>1</v>
      </c>
      <c r="P312" s="160" t="s">
        <v>21</v>
      </c>
      <c r="Q312" s="160">
        <v>300</v>
      </c>
      <c r="R312" s="161">
        <f t="shared" ref="R312:R319" si="100">M312*O312*Q312</f>
        <v>12000</v>
      </c>
      <c r="S312" s="215"/>
      <c r="T312" s="25">
        <f t="shared" si="97"/>
        <v>0</v>
      </c>
    </row>
    <row r="313" spans="1:20" ht="14">
      <c r="A313" s="346"/>
      <c r="B313" s="342"/>
      <c r="C313" s="218" t="s">
        <v>203</v>
      </c>
      <c r="D313" s="164">
        <v>60</v>
      </c>
      <c r="E313" s="164" t="s">
        <v>199</v>
      </c>
      <c r="F313" s="164">
        <v>1</v>
      </c>
      <c r="G313" s="164" t="s">
        <v>21</v>
      </c>
      <c r="H313" s="164">
        <v>360</v>
      </c>
      <c r="I313" s="234">
        <f t="shared" si="87"/>
        <v>21600</v>
      </c>
      <c r="J313" s="215"/>
      <c r="K313" s="195"/>
      <c r="L313" s="145" t="s">
        <v>203</v>
      </c>
      <c r="M313" s="174">
        <v>40</v>
      </c>
      <c r="N313" s="174" t="s">
        <v>199</v>
      </c>
      <c r="O313" s="174">
        <v>1</v>
      </c>
      <c r="P313" s="174" t="s">
        <v>21</v>
      </c>
      <c r="Q313" s="174">
        <v>360</v>
      </c>
      <c r="R313" s="175">
        <f t="shared" si="100"/>
        <v>14400</v>
      </c>
      <c r="S313" s="158"/>
      <c r="T313" s="25">
        <f t="shared" si="97"/>
        <v>-7200</v>
      </c>
    </row>
    <row r="314" spans="1:20" ht="14">
      <c r="A314" s="346"/>
      <c r="B314" s="342"/>
      <c r="C314" s="218" t="s">
        <v>204</v>
      </c>
      <c r="D314" s="164">
        <v>4</v>
      </c>
      <c r="E314" s="164" t="s">
        <v>134</v>
      </c>
      <c r="F314" s="164">
        <v>1</v>
      </c>
      <c r="G314" s="164" t="s">
        <v>21</v>
      </c>
      <c r="H314" s="164">
        <v>300</v>
      </c>
      <c r="I314" s="234">
        <f t="shared" si="87"/>
        <v>1200</v>
      </c>
      <c r="J314" s="215"/>
      <c r="K314" s="195"/>
      <c r="L314" s="145" t="s">
        <v>204</v>
      </c>
      <c r="M314" s="174">
        <v>4</v>
      </c>
      <c r="N314" s="174" t="s">
        <v>134</v>
      </c>
      <c r="O314" s="174">
        <v>1</v>
      </c>
      <c r="P314" s="174" t="s">
        <v>21</v>
      </c>
      <c r="Q314" s="174">
        <v>300</v>
      </c>
      <c r="R314" s="175">
        <f t="shared" si="100"/>
        <v>1200</v>
      </c>
      <c r="S314" s="158"/>
      <c r="T314" s="25">
        <f t="shared" si="97"/>
        <v>0</v>
      </c>
    </row>
    <row r="315" spans="1:20" ht="14">
      <c r="A315" s="346"/>
      <c r="B315" s="342"/>
      <c r="C315" s="218" t="s">
        <v>205</v>
      </c>
      <c r="D315" s="164">
        <v>1</v>
      </c>
      <c r="E315" s="164" t="s">
        <v>134</v>
      </c>
      <c r="F315" s="164">
        <v>1</v>
      </c>
      <c r="G315" s="164" t="s">
        <v>21</v>
      </c>
      <c r="H315" s="164">
        <v>2000</v>
      </c>
      <c r="I315" s="234">
        <f t="shared" si="87"/>
        <v>2000</v>
      </c>
      <c r="J315" s="215"/>
      <c r="K315" s="195"/>
      <c r="L315" s="145" t="s">
        <v>1205</v>
      </c>
      <c r="M315" s="174">
        <v>1</v>
      </c>
      <c r="N315" s="174" t="s">
        <v>134</v>
      </c>
      <c r="O315" s="174">
        <v>1</v>
      </c>
      <c r="P315" s="174" t="s">
        <v>21</v>
      </c>
      <c r="Q315" s="174">
        <v>2000</v>
      </c>
      <c r="R315" s="175">
        <f t="shared" si="100"/>
        <v>2000</v>
      </c>
      <c r="S315" s="158" t="s">
        <v>1855</v>
      </c>
      <c r="T315" s="25">
        <f t="shared" si="97"/>
        <v>0</v>
      </c>
    </row>
    <row r="316" spans="1:20" ht="14">
      <c r="A316" s="346"/>
      <c r="B316" s="342"/>
      <c r="C316" s="218" t="s">
        <v>206</v>
      </c>
      <c r="D316" s="164">
        <v>16</v>
      </c>
      <c r="E316" s="164" t="s">
        <v>146</v>
      </c>
      <c r="F316" s="164">
        <v>1</v>
      </c>
      <c r="G316" s="164" t="s">
        <v>21</v>
      </c>
      <c r="H316" s="164">
        <v>700</v>
      </c>
      <c r="I316" s="234">
        <f t="shared" si="87"/>
        <v>11200</v>
      </c>
      <c r="J316" s="215"/>
      <c r="K316" s="195"/>
      <c r="L316" s="160" t="s">
        <v>206</v>
      </c>
      <c r="M316" s="160">
        <v>16</v>
      </c>
      <c r="N316" s="160" t="s">
        <v>146</v>
      </c>
      <c r="O316" s="160">
        <v>1</v>
      </c>
      <c r="P316" s="160" t="s">
        <v>21</v>
      </c>
      <c r="Q316" s="160">
        <v>700</v>
      </c>
      <c r="R316" s="161">
        <f t="shared" si="100"/>
        <v>11200</v>
      </c>
      <c r="S316" s="158"/>
      <c r="T316" s="25">
        <f t="shared" si="97"/>
        <v>0</v>
      </c>
    </row>
    <row r="317" spans="1:20" ht="14">
      <c r="A317" s="346"/>
      <c r="B317" s="342"/>
      <c r="C317" s="218" t="s">
        <v>207</v>
      </c>
      <c r="D317" s="164">
        <v>8</v>
      </c>
      <c r="E317" s="164" t="s">
        <v>146</v>
      </c>
      <c r="F317" s="164">
        <v>1</v>
      </c>
      <c r="G317" s="164" t="s">
        <v>21</v>
      </c>
      <c r="H317" s="164">
        <v>700</v>
      </c>
      <c r="I317" s="234">
        <f t="shared" si="87"/>
        <v>5600</v>
      </c>
      <c r="J317" s="215"/>
      <c r="K317" s="195"/>
      <c r="L317" s="160" t="s">
        <v>207</v>
      </c>
      <c r="M317" s="160">
        <v>8</v>
      </c>
      <c r="N317" s="160" t="s">
        <v>146</v>
      </c>
      <c r="O317" s="160">
        <v>1</v>
      </c>
      <c r="P317" s="160" t="s">
        <v>21</v>
      </c>
      <c r="Q317" s="160">
        <v>700</v>
      </c>
      <c r="R317" s="161">
        <f t="shared" si="100"/>
        <v>5600</v>
      </c>
      <c r="S317" s="158"/>
      <c r="T317" s="25">
        <f t="shared" si="97"/>
        <v>0</v>
      </c>
    </row>
    <row r="318" spans="1:20" ht="14">
      <c r="A318" s="346"/>
      <c r="B318" s="342"/>
      <c r="C318" s="218" t="s">
        <v>208</v>
      </c>
      <c r="D318" s="164">
        <v>12</v>
      </c>
      <c r="E318" s="164" t="s">
        <v>146</v>
      </c>
      <c r="F318" s="164">
        <v>1</v>
      </c>
      <c r="G318" s="164" t="s">
        <v>21</v>
      </c>
      <c r="H318" s="164">
        <v>400</v>
      </c>
      <c r="I318" s="234">
        <f t="shared" si="87"/>
        <v>4800</v>
      </c>
      <c r="J318" s="215"/>
      <c r="K318" s="195"/>
      <c r="L318" s="160" t="s">
        <v>208</v>
      </c>
      <c r="M318" s="160">
        <v>12</v>
      </c>
      <c r="N318" s="160" t="s">
        <v>146</v>
      </c>
      <c r="O318" s="160">
        <v>1</v>
      </c>
      <c r="P318" s="160" t="s">
        <v>21</v>
      </c>
      <c r="Q318" s="160">
        <v>400</v>
      </c>
      <c r="R318" s="161">
        <f t="shared" si="100"/>
        <v>4800</v>
      </c>
      <c r="S318" s="158"/>
      <c r="T318" s="25">
        <f t="shared" si="97"/>
        <v>0</v>
      </c>
    </row>
    <row r="319" spans="1:20" ht="14">
      <c r="A319" s="346"/>
      <c r="B319" s="342"/>
      <c r="C319" s="218" t="s">
        <v>209</v>
      </c>
      <c r="D319" s="164">
        <v>16</v>
      </c>
      <c r="E319" s="164" t="s">
        <v>146</v>
      </c>
      <c r="F319" s="164">
        <v>1</v>
      </c>
      <c r="G319" s="164" t="s">
        <v>21</v>
      </c>
      <c r="H319" s="164">
        <v>400</v>
      </c>
      <c r="I319" s="234">
        <f t="shared" si="87"/>
        <v>6400</v>
      </c>
      <c r="J319" s="215"/>
      <c r="K319" s="195"/>
      <c r="L319" s="160" t="s">
        <v>209</v>
      </c>
      <c r="M319" s="160">
        <v>12</v>
      </c>
      <c r="N319" s="160" t="s">
        <v>146</v>
      </c>
      <c r="O319" s="160">
        <v>1</v>
      </c>
      <c r="P319" s="160" t="s">
        <v>21</v>
      </c>
      <c r="Q319" s="160">
        <v>400</v>
      </c>
      <c r="R319" s="161">
        <f t="shared" si="100"/>
        <v>4800</v>
      </c>
      <c r="S319" s="158"/>
      <c r="T319" s="25">
        <f t="shared" si="97"/>
        <v>-1600</v>
      </c>
    </row>
    <row r="320" spans="1:20" ht="28">
      <c r="A320" s="346"/>
      <c r="B320" s="342"/>
      <c r="C320" s="218" t="s">
        <v>210</v>
      </c>
      <c r="D320" s="164">
        <v>1</v>
      </c>
      <c r="E320" s="164" t="s">
        <v>134</v>
      </c>
      <c r="F320" s="164">
        <v>1</v>
      </c>
      <c r="G320" s="164" t="s">
        <v>21</v>
      </c>
      <c r="H320" s="164">
        <v>2000</v>
      </c>
      <c r="I320" s="234">
        <f t="shared" si="87"/>
        <v>2000</v>
      </c>
      <c r="J320" s="215"/>
      <c r="K320" s="195"/>
      <c r="L320" s="145" t="s">
        <v>1206</v>
      </c>
      <c r="M320" s="174">
        <v>2</v>
      </c>
      <c r="N320" s="174" t="s">
        <v>134</v>
      </c>
      <c r="O320" s="174">
        <v>1</v>
      </c>
      <c r="P320" s="174" t="s">
        <v>21</v>
      </c>
      <c r="Q320" s="174">
        <v>2000</v>
      </c>
      <c r="R320" s="175">
        <f>M320*O320*Q320</f>
        <v>4000</v>
      </c>
      <c r="S320" s="158" t="s">
        <v>1232</v>
      </c>
      <c r="T320" s="25">
        <f t="shared" si="97"/>
        <v>2000</v>
      </c>
    </row>
    <row r="321" spans="1:20" ht="14">
      <c r="A321" s="346"/>
      <c r="B321" s="342"/>
      <c r="C321" s="218" t="s">
        <v>211</v>
      </c>
      <c r="D321" s="164">
        <v>1</v>
      </c>
      <c r="E321" s="164" t="s">
        <v>153</v>
      </c>
      <c r="F321" s="164">
        <v>1</v>
      </c>
      <c r="G321" s="164" t="s">
        <v>21</v>
      </c>
      <c r="H321" s="164">
        <v>500</v>
      </c>
      <c r="I321" s="234">
        <f t="shared" si="87"/>
        <v>500</v>
      </c>
      <c r="J321" s="215"/>
      <c r="K321" s="195"/>
      <c r="L321" s="145" t="s">
        <v>211</v>
      </c>
      <c r="M321" s="174">
        <v>1</v>
      </c>
      <c r="N321" s="174" t="s">
        <v>153</v>
      </c>
      <c r="O321" s="174">
        <v>1</v>
      </c>
      <c r="P321" s="174" t="s">
        <v>21</v>
      </c>
      <c r="Q321" s="174">
        <v>500</v>
      </c>
      <c r="R321" s="175">
        <f>M321*O321*Q321</f>
        <v>500</v>
      </c>
      <c r="S321" s="158"/>
      <c r="T321" s="25">
        <f t="shared" si="97"/>
        <v>0</v>
      </c>
    </row>
    <row r="322" spans="1:20" ht="14">
      <c r="A322" s="346"/>
      <c r="B322" s="342"/>
      <c r="C322" s="218" t="s">
        <v>212</v>
      </c>
      <c r="D322" s="164">
        <v>1</v>
      </c>
      <c r="E322" s="164" t="s">
        <v>153</v>
      </c>
      <c r="F322" s="164">
        <v>1</v>
      </c>
      <c r="G322" s="164" t="s">
        <v>21</v>
      </c>
      <c r="H322" s="164">
        <v>1000</v>
      </c>
      <c r="I322" s="234">
        <f t="shared" si="87"/>
        <v>1000</v>
      </c>
      <c r="J322" s="215"/>
      <c r="K322" s="195"/>
      <c r="L322" s="145" t="s">
        <v>1207</v>
      </c>
      <c r="M322" s="174">
        <v>8</v>
      </c>
      <c r="N322" s="174" t="s">
        <v>153</v>
      </c>
      <c r="O322" s="174">
        <v>1</v>
      </c>
      <c r="P322" s="174" t="s">
        <v>21</v>
      </c>
      <c r="Q322" s="174">
        <v>200</v>
      </c>
      <c r="R322" s="175">
        <f>M322*O322*Q322</f>
        <v>1600</v>
      </c>
      <c r="S322" s="158"/>
      <c r="T322" s="25">
        <f t="shared" si="97"/>
        <v>600</v>
      </c>
    </row>
    <row r="323" spans="1:20" ht="14">
      <c r="A323" s="346"/>
      <c r="B323" s="342"/>
      <c r="C323" s="218" t="s">
        <v>363</v>
      </c>
      <c r="D323" s="164">
        <v>8</v>
      </c>
      <c r="E323" s="164" t="s">
        <v>213</v>
      </c>
      <c r="F323" s="164">
        <v>1</v>
      </c>
      <c r="G323" s="164" t="s">
        <v>21</v>
      </c>
      <c r="H323" s="164">
        <v>2000</v>
      </c>
      <c r="I323" s="234">
        <f t="shared" si="87"/>
        <v>16000</v>
      </c>
      <c r="J323" s="215"/>
      <c r="K323" s="195"/>
      <c r="L323" s="160" t="s">
        <v>363</v>
      </c>
      <c r="M323" s="160">
        <v>8</v>
      </c>
      <c r="N323" s="160" t="s">
        <v>213</v>
      </c>
      <c r="O323" s="160">
        <v>1</v>
      </c>
      <c r="P323" s="160" t="s">
        <v>21</v>
      </c>
      <c r="Q323" s="160">
        <v>2000</v>
      </c>
      <c r="R323" s="161">
        <f t="shared" ref="R323" si="101">M323*O323*Q323</f>
        <v>16000</v>
      </c>
      <c r="S323" s="158"/>
      <c r="T323" s="25">
        <f t="shared" si="97"/>
        <v>0</v>
      </c>
    </row>
    <row r="324" spans="1:20" ht="14">
      <c r="A324" s="346"/>
      <c r="B324" s="342"/>
      <c r="C324" s="218" t="s">
        <v>214</v>
      </c>
      <c r="D324" s="164">
        <v>120</v>
      </c>
      <c r="E324" s="164" t="s">
        <v>215</v>
      </c>
      <c r="F324" s="164">
        <v>1</v>
      </c>
      <c r="G324" s="164" t="s">
        <v>21</v>
      </c>
      <c r="H324" s="164">
        <v>100</v>
      </c>
      <c r="I324" s="234">
        <f t="shared" si="87"/>
        <v>12000</v>
      </c>
      <c r="J324" s="215"/>
      <c r="K324" s="195"/>
      <c r="L324" s="160" t="s">
        <v>214</v>
      </c>
      <c r="M324" s="174">
        <v>310</v>
      </c>
      <c r="N324" s="174" t="s">
        <v>1208</v>
      </c>
      <c r="O324" s="174">
        <v>1</v>
      </c>
      <c r="P324" s="174" t="s">
        <v>21</v>
      </c>
      <c r="Q324" s="174">
        <v>100</v>
      </c>
      <c r="R324" s="175">
        <f>M324*O324*Q324</f>
        <v>31000</v>
      </c>
      <c r="S324" s="158"/>
      <c r="T324" s="25">
        <f t="shared" si="97"/>
        <v>19000</v>
      </c>
    </row>
    <row r="325" spans="1:20" ht="14">
      <c r="A325" s="346"/>
      <c r="B325" s="343"/>
      <c r="C325" s="218" t="s">
        <v>158</v>
      </c>
      <c r="D325" s="164">
        <v>2700</v>
      </c>
      <c r="E325" s="164" t="s">
        <v>159</v>
      </c>
      <c r="F325" s="164">
        <v>1</v>
      </c>
      <c r="G325" s="164" t="s">
        <v>21</v>
      </c>
      <c r="H325" s="164">
        <v>15</v>
      </c>
      <c r="I325" s="234">
        <f t="shared" ref="I325:I330" si="102">D325*F325*H325</f>
        <v>40500</v>
      </c>
      <c r="J325" s="215"/>
      <c r="K325" s="217"/>
      <c r="L325" s="145" t="s">
        <v>1209</v>
      </c>
      <c r="M325" s="174">
        <v>1800</v>
      </c>
      <c r="N325" s="174" t="s">
        <v>1210</v>
      </c>
      <c r="O325" s="174">
        <v>1</v>
      </c>
      <c r="P325" s="174" t="s">
        <v>21</v>
      </c>
      <c r="Q325" s="174">
        <v>15</v>
      </c>
      <c r="R325" s="175">
        <f>M325*O325*Q325</f>
        <v>27000</v>
      </c>
      <c r="S325" s="162"/>
      <c r="T325" s="25">
        <f t="shared" si="97"/>
        <v>-13500</v>
      </c>
    </row>
    <row r="326" spans="1:20" ht="14">
      <c r="A326" s="346"/>
      <c r="B326" s="343"/>
      <c r="C326" s="218" t="s">
        <v>1933</v>
      </c>
      <c r="D326" s="164">
        <v>8</v>
      </c>
      <c r="E326" s="164" t="s">
        <v>216</v>
      </c>
      <c r="F326" s="164">
        <v>2</v>
      </c>
      <c r="G326" s="164" t="s">
        <v>21</v>
      </c>
      <c r="H326" s="164">
        <v>1000</v>
      </c>
      <c r="I326" s="234">
        <f t="shared" si="102"/>
        <v>16000</v>
      </c>
      <c r="J326" s="215"/>
      <c r="K326" s="230"/>
      <c r="L326" s="160" t="s">
        <v>1933</v>
      </c>
      <c r="M326" s="160">
        <v>7</v>
      </c>
      <c r="N326" s="160" t="s">
        <v>216</v>
      </c>
      <c r="O326" s="160">
        <v>2</v>
      </c>
      <c r="P326" s="160" t="s">
        <v>21</v>
      </c>
      <c r="Q326" s="160">
        <v>1000</v>
      </c>
      <c r="R326" s="161">
        <f t="shared" ref="R326:R338" si="103">M326*O326*Q326</f>
        <v>14000</v>
      </c>
      <c r="S326" s="162"/>
      <c r="T326" s="25">
        <f t="shared" si="97"/>
        <v>-2000</v>
      </c>
    </row>
    <row r="327" spans="1:20" ht="14">
      <c r="A327" s="346"/>
      <c r="B327" s="343"/>
      <c r="C327" s="218" t="s">
        <v>217</v>
      </c>
      <c r="D327" s="164">
        <v>50</v>
      </c>
      <c r="E327" s="164" t="s">
        <v>20</v>
      </c>
      <c r="F327" s="164">
        <v>2</v>
      </c>
      <c r="G327" s="164" t="s">
        <v>21</v>
      </c>
      <c r="H327" s="164">
        <v>330</v>
      </c>
      <c r="I327" s="234">
        <f t="shared" si="102"/>
        <v>33000</v>
      </c>
      <c r="J327" s="215"/>
      <c r="K327" s="230"/>
      <c r="L327" s="160" t="s">
        <v>217</v>
      </c>
      <c r="M327" s="160">
        <v>48</v>
      </c>
      <c r="N327" s="160" t="s">
        <v>20</v>
      </c>
      <c r="O327" s="160">
        <v>2</v>
      </c>
      <c r="P327" s="160" t="s">
        <v>21</v>
      </c>
      <c r="Q327" s="160">
        <v>330</v>
      </c>
      <c r="R327" s="161">
        <f t="shared" si="103"/>
        <v>31680</v>
      </c>
      <c r="S327" s="162"/>
      <c r="T327" s="25">
        <f t="shared" si="97"/>
        <v>-1320</v>
      </c>
    </row>
    <row r="328" spans="1:20" ht="14">
      <c r="A328" s="346"/>
      <c r="B328" s="343"/>
      <c r="C328" s="218" t="s">
        <v>218</v>
      </c>
      <c r="D328" s="164">
        <v>1</v>
      </c>
      <c r="E328" s="164" t="s">
        <v>318</v>
      </c>
      <c r="F328" s="164">
        <v>2</v>
      </c>
      <c r="G328" s="164" t="s">
        <v>319</v>
      </c>
      <c r="H328" s="164">
        <v>800</v>
      </c>
      <c r="I328" s="234">
        <f t="shared" si="102"/>
        <v>1600</v>
      </c>
      <c r="J328" s="215"/>
      <c r="K328" s="217"/>
      <c r="L328" s="160" t="s">
        <v>218</v>
      </c>
      <c r="M328" s="160">
        <v>3</v>
      </c>
      <c r="N328" s="160" t="s">
        <v>318</v>
      </c>
      <c r="O328" s="160">
        <v>4</v>
      </c>
      <c r="P328" s="160" t="s">
        <v>319</v>
      </c>
      <c r="Q328" s="160">
        <v>800</v>
      </c>
      <c r="R328" s="161">
        <f t="shared" si="103"/>
        <v>9600</v>
      </c>
      <c r="S328" s="162"/>
      <c r="T328" s="25">
        <f t="shared" si="97"/>
        <v>8000</v>
      </c>
    </row>
    <row r="329" spans="1:20" ht="14">
      <c r="A329" s="346"/>
      <c r="B329" s="343"/>
      <c r="C329" s="218" t="s">
        <v>104</v>
      </c>
      <c r="D329" s="164">
        <v>1</v>
      </c>
      <c r="E329" s="164" t="s">
        <v>318</v>
      </c>
      <c r="F329" s="164">
        <v>2</v>
      </c>
      <c r="G329" s="164" t="s">
        <v>319</v>
      </c>
      <c r="H329" s="164">
        <v>500</v>
      </c>
      <c r="I329" s="234">
        <f t="shared" si="102"/>
        <v>1000</v>
      </c>
      <c r="J329" s="215"/>
      <c r="K329" s="217"/>
      <c r="L329" s="160" t="s">
        <v>104</v>
      </c>
      <c r="M329" s="160">
        <v>2</v>
      </c>
      <c r="N329" s="160" t="s">
        <v>318</v>
      </c>
      <c r="O329" s="160">
        <v>4</v>
      </c>
      <c r="P329" s="160" t="s">
        <v>319</v>
      </c>
      <c r="Q329" s="160">
        <v>500</v>
      </c>
      <c r="R329" s="161">
        <f t="shared" si="103"/>
        <v>4000</v>
      </c>
      <c r="S329" s="162"/>
      <c r="T329" s="25">
        <f t="shared" si="97"/>
        <v>3000</v>
      </c>
    </row>
    <row r="330" spans="1:20" ht="14">
      <c r="A330" s="346"/>
      <c r="B330" s="343"/>
      <c r="C330" s="218" t="s">
        <v>160</v>
      </c>
      <c r="D330" s="164">
        <v>1</v>
      </c>
      <c r="E330" s="164" t="s">
        <v>318</v>
      </c>
      <c r="F330" s="164">
        <v>2</v>
      </c>
      <c r="G330" s="164" t="s">
        <v>319</v>
      </c>
      <c r="H330" s="164">
        <v>500</v>
      </c>
      <c r="I330" s="234">
        <f t="shared" si="102"/>
        <v>1000</v>
      </c>
      <c r="J330" s="215"/>
      <c r="K330" s="217"/>
      <c r="L330" s="160" t="s">
        <v>160</v>
      </c>
      <c r="M330" s="160">
        <v>2</v>
      </c>
      <c r="N330" s="160" t="s">
        <v>318</v>
      </c>
      <c r="O330" s="160">
        <v>4</v>
      </c>
      <c r="P330" s="160" t="s">
        <v>319</v>
      </c>
      <c r="Q330" s="160">
        <v>500</v>
      </c>
      <c r="R330" s="161">
        <f t="shared" si="103"/>
        <v>4000</v>
      </c>
      <c r="S330" s="162"/>
      <c r="T330" s="25">
        <f t="shared" si="97"/>
        <v>3000</v>
      </c>
    </row>
    <row r="331" spans="1:20" ht="14">
      <c r="A331" s="346"/>
      <c r="B331" s="343"/>
      <c r="C331" s="170"/>
      <c r="D331" s="170"/>
      <c r="E331" s="170"/>
      <c r="F331" s="170"/>
      <c r="G331" s="170"/>
      <c r="H331" s="170"/>
      <c r="I331" s="264"/>
      <c r="J331" s="189"/>
      <c r="K331" s="217"/>
      <c r="L331" s="145" t="s">
        <v>1211</v>
      </c>
      <c r="M331" s="174">
        <v>2</v>
      </c>
      <c r="N331" s="174" t="s">
        <v>1189</v>
      </c>
      <c r="O331" s="174">
        <v>1</v>
      </c>
      <c r="P331" s="174" t="s">
        <v>21</v>
      </c>
      <c r="Q331" s="174">
        <v>28000</v>
      </c>
      <c r="R331" s="175">
        <f t="shared" si="103"/>
        <v>56000</v>
      </c>
      <c r="S331" s="162"/>
      <c r="T331" s="25">
        <f t="shared" si="97"/>
        <v>56000</v>
      </c>
    </row>
    <row r="332" spans="1:20" ht="14">
      <c r="A332" s="346"/>
      <c r="B332" s="343"/>
      <c r="C332" s="170"/>
      <c r="D332" s="170"/>
      <c r="E332" s="170"/>
      <c r="F332" s="170"/>
      <c r="G332" s="170"/>
      <c r="H332" s="170"/>
      <c r="I332" s="264"/>
      <c r="J332" s="189"/>
      <c r="K332" s="217"/>
      <c r="L332" s="145" t="s">
        <v>1212</v>
      </c>
      <c r="M332" s="174">
        <v>2</v>
      </c>
      <c r="N332" s="174" t="s">
        <v>1189</v>
      </c>
      <c r="O332" s="174">
        <v>1</v>
      </c>
      <c r="P332" s="174" t="s">
        <v>21</v>
      </c>
      <c r="Q332" s="174">
        <v>3500</v>
      </c>
      <c r="R332" s="175">
        <f t="shared" si="103"/>
        <v>7000</v>
      </c>
      <c r="S332" s="162"/>
      <c r="T332" s="25">
        <f t="shared" si="97"/>
        <v>7000</v>
      </c>
    </row>
    <row r="333" spans="1:20" ht="14">
      <c r="A333" s="346"/>
      <c r="B333" s="343"/>
      <c r="C333" s="170"/>
      <c r="D333" s="170"/>
      <c r="E333" s="170"/>
      <c r="F333" s="170"/>
      <c r="G333" s="170"/>
      <c r="H333" s="170"/>
      <c r="I333" s="264"/>
      <c r="J333" s="189"/>
      <c r="K333" s="217"/>
      <c r="L333" s="145" t="s">
        <v>1213</v>
      </c>
      <c r="M333" s="174">
        <v>36</v>
      </c>
      <c r="N333" s="174" t="s">
        <v>199</v>
      </c>
      <c r="O333" s="174">
        <v>1</v>
      </c>
      <c r="P333" s="174" t="s">
        <v>21</v>
      </c>
      <c r="Q333" s="174">
        <v>400</v>
      </c>
      <c r="R333" s="175">
        <f t="shared" si="103"/>
        <v>14400</v>
      </c>
      <c r="S333" s="162"/>
      <c r="T333" s="25">
        <f t="shared" si="97"/>
        <v>14400</v>
      </c>
    </row>
    <row r="334" spans="1:20" ht="14">
      <c r="A334" s="346"/>
      <c r="B334" s="343"/>
      <c r="C334" s="170"/>
      <c r="D334" s="170"/>
      <c r="E334" s="170"/>
      <c r="F334" s="170"/>
      <c r="G334" s="170"/>
      <c r="H334" s="170"/>
      <c r="I334" s="264"/>
      <c r="J334" s="189"/>
      <c r="K334" s="217"/>
      <c r="L334" s="145" t="s">
        <v>1214</v>
      </c>
      <c r="M334" s="174">
        <v>1</v>
      </c>
      <c r="N334" s="174" t="s">
        <v>134</v>
      </c>
      <c r="O334" s="174">
        <v>1</v>
      </c>
      <c r="P334" s="174" t="s">
        <v>21</v>
      </c>
      <c r="Q334" s="174">
        <v>7000</v>
      </c>
      <c r="R334" s="175">
        <f t="shared" si="103"/>
        <v>7000</v>
      </c>
      <c r="S334" s="162" t="s">
        <v>1342</v>
      </c>
      <c r="T334" s="25">
        <f t="shared" si="97"/>
        <v>7000</v>
      </c>
    </row>
    <row r="335" spans="1:20" ht="14">
      <c r="A335" s="346"/>
      <c r="B335" s="343"/>
      <c r="C335" s="170"/>
      <c r="D335" s="170"/>
      <c r="E335" s="170"/>
      <c r="F335" s="170"/>
      <c r="G335" s="170"/>
      <c r="H335" s="170"/>
      <c r="I335" s="264"/>
      <c r="J335" s="189"/>
      <c r="K335" s="217"/>
      <c r="L335" s="145" t="s">
        <v>1215</v>
      </c>
      <c r="M335" s="174">
        <v>12</v>
      </c>
      <c r="N335" s="174" t="s">
        <v>1189</v>
      </c>
      <c r="O335" s="174">
        <v>1</v>
      </c>
      <c r="P335" s="174" t="s">
        <v>21</v>
      </c>
      <c r="Q335" s="174">
        <v>200</v>
      </c>
      <c r="R335" s="175">
        <f t="shared" si="103"/>
        <v>2400</v>
      </c>
      <c r="S335" s="162"/>
      <c r="T335" s="25">
        <f t="shared" si="97"/>
        <v>2400</v>
      </c>
    </row>
    <row r="336" spans="1:20" ht="14">
      <c r="A336" s="346"/>
      <c r="B336" s="343"/>
      <c r="C336" s="170"/>
      <c r="D336" s="170"/>
      <c r="E336" s="170"/>
      <c r="F336" s="170"/>
      <c r="G336" s="170"/>
      <c r="H336" s="170"/>
      <c r="I336" s="264"/>
      <c r="J336" s="189"/>
      <c r="K336" s="217"/>
      <c r="L336" s="145" t="s">
        <v>1216</v>
      </c>
      <c r="M336" s="174">
        <v>4</v>
      </c>
      <c r="N336" s="174" t="s">
        <v>1189</v>
      </c>
      <c r="O336" s="174">
        <v>1</v>
      </c>
      <c r="P336" s="174" t="s">
        <v>21</v>
      </c>
      <c r="Q336" s="174">
        <v>700</v>
      </c>
      <c r="R336" s="175">
        <f t="shared" si="103"/>
        <v>2800</v>
      </c>
      <c r="S336" s="162"/>
      <c r="T336" s="25">
        <f t="shared" si="97"/>
        <v>2800</v>
      </c>
    </row>
    <row r="337" spans="1:20" ht="14">
      <c r="A337" s="346"/>
      <c r="B337" s="343"/>
      <c r="C337" s="170"/>
      <c r="D337" s="170"/>
      <c r="E337" s="170"/>
      <c r="F337" s="170"/>
      <c r="G337" s="170"/>
      <c r="H337" s="170"/>
      <c r="I337" s="264"/>
      <c r="J337" s="189"/>
      <c r="K337" s="217"/>
      <c r="L337" s="145" t="s">
        <v>1217</v>
      </c>
      <c r="M337" s="174">
        <v>40</v>
      </c>
      <c r="N337" s="174" t="s">
        <v>1208</v>
      </c>
      <c r="O337" s="174">
        <v>1</v>
      </c>
      <c r="P337" s="174" t="s">
        <v>21</v>
      </c>
      <c r="Q337" s="174">
        <v>200</v>
      </c>
      <c r="R337" s="175">
        <f t="shared" si="103"/>
        <v>8000</v>
      </c>
      <c r="S337" s="162"/>
      <c r="T337" s="25">
        <f t="shared" si="97"/>
        <v>8000</v>
      </c>
    </row>
    <row r="338" spans="1:20" ht="14">
      <c r="A338" s="346"/>
      <c r="B338" s="343"/>
      <c r="C338" s="170"/>
      <c r="D338" s="170"/>
      <c r="E338" s="170"/>
      <c r="F338" s="170"/>
      <c r="G338" s="170"/>
      <c r="H338" s="170"/>
      <c r="I338" s="264"/>
      <c r="J338" s="189"/>
      <c r="K338" s="217"/>
      <c r="L338" s="145" t="s">
        <v>1218</v>
      </c>
      <c r="M338" s="174">
        <v>6</v>
      </c>
      <c r="N338" s="174" t="s">
        <v>134</v>
      </c>
      <c r="O338" s="174">
        <v>1</v>
      </c>
      <c r="P338" s="174" t="s">
        <v>21</v>
      </c>
      <c r="Q338" s="174">
        <v>500</v>
      </c>
      <c r="R338" s="175">
        <f t="shared" si="103"/>
        <v>3000</v>
      </c>
      <c r="S338" s="162"/>
      <c r="T338" s="25">
        <f t="shared" si="97"/>
        <v>3000</v>
      </c>
    </row>
    <row r="339" spans="1:20" ht="14">
      <c r="A339" s="346"/>
      <c r="B339" s="343"/>
      <c r="C339" s="170"/>
      <c r="D339" s="170"/>
      <c r="E339" s="170"/>
      <c r="F339" s="170"/>
      <c r="G339" s="170"/>
      <c r="H339" s="170"/>
      <c r="I339" s="264"/>
      <c r="J339" s="189"/>
      <c r="K339" s="217"/>
      <c r="L339" s="145" t="s">
        <v>1219</v>
      </c>
      <c r="M339" s="174">
        <v>4</v>
      </c>
      <c r="N339" s="174" t="s">
        <v>1189</v>
      </c>
      <c r="O339" s="174">
        <v>2</v>
      </c>
      <c r="P339" s="174" t="s">
        <v>21</v>
      </c>
      <c r="Q339" s="174">
        <v>200</v>
      </c>
      <c r="R339" s="175">
        <f>M339*O339*Q339</f>
        <v>1600</v>
      </c>
      <c r="S339" s="162"/>
      <c r="T339" s="25">
        <f t="shared" si="97"/>
        <v>1600</v>
      </c>
    </row>
    <row r="340" spans="1:20" ht="14">
      <c r="A340" s="346"/>
      <c r="B340" s="343"/>
      <c r="C340" s="170"/>
      <c r="D340" s="170"/>
      <c r="E340" s="170"/>
      <c r="F340" s="170"/>
      <c r="G340" s="170"/>
      <c r="H340" s="170"/>
      <c r="I340" s="264"/>
      <c r="J340" s="189"/>
      <c r="K340" s="217"/>
      <c r="L340" s="145" t="s">
        <v>1220</v>
      </c>
      <c r="M340" s="174">
        <v>4</v>
      </c>
      <c r="N340" s="174" t="s">
        <v>134</v>
      </c>
      <c r="O340" s="174">
        <v>1</v>
      </c>
      <c r="P340" s="174" t="s">
        <v>21</v>
      </c>
      <c r="Q340" s="174">
        <v>1000</v>
      </c>
      <c r="R340" s="175">
        <f>M340*O340*Q340</f>
        <v>4000</v>
      </c>
      <c r="S340" s="162"/>
      <c r="T340" s="25">
        <f t="shared" si="97"/>
        <v>4000</v>
      </c>
    </row>
    <row r="341" spans="1:20" ht="14">
      <c r="A341" s="346"/>
      <c r="B341" s="343"/>
      <c r="C341" s="170"/>
      <c r="D341" s="170"/>
      <c r="E341" s="170"/>
      <c r="F341" s="170"/>
      <c r="G341" s="170"/>
      <c r="H341" s="170"/>
      <c r="I341" s="264"/>
      <c r="J341" s="189"/>
      <c r="K341" s="217"/>
      <c r="L341" s="145" t="s">
        <v>1221</v>
      </c>
      <c r="M341" s="174">
        <v>14</v>
      </c>
      <c r="N341" s="174" t="s">
        <v>199</v>
      </c>
      <c r="O341" s="174">
        <v>1</v>
      </c>
      <c r="P341" s="174" t="s">
        <v>21</v>
      </c>
      <c r="Q341" s="174">
        <v>330</v>
      </c>
      <c r="R341" s="175">
        <f>M341*O341*Q341</f>
        <v>4620</v>
      </c>
      <c r="S341" s="189"/>
      <c r="T341" s="25">
        <f t="shared" si="97"/>
        <v>4620</v>
      </c>
    </row>
    <row r="342" spans="1:20" ht="14">
      <c r="A342" s="346"/>
      <c r="B342" s="343"/>
      <c r="C342" s="170"/>
      <c r="D342" s="170"/>
      <c r="E342" s="170"/>
      <c r="F342" s="170"/>
      <c r="G342" s="170"/>
      <c r="H342" s="170"/>
      <c r="I342" s="264"/>
      <c r="J342" s="189"/>
      <c r="K342" s="217"/>
      <c r="L342" s="145" t="s">
        <v>1222</v>
      </c>
      <c r="M342" s="174">
        <v>14</v>
      </c>
      <c r="N342" s="174" t="s">
        <v>199</v>
      </c>
      <c r="O342" s="174">
        <v>1</v>
      </c>
      <c r="P342" s="174" t="s">
        <v>21</v>
      </c>
      <c r="Q342" s="174">
        <v>330</v>
      </c>
      <c r="R342" s="175">
        <f>M342*O342*Q342</f>
        <v>4620</v>
      </c>
      <c r="S342" s="189"/>
      <c r="T342" s="25">
        <f t="shared" si="97"/>
        <v>4620</v>
      </c>
    </row>
    <row r="343" spans="1:20" ht="14">
      <c r="A343" s="346"/>
      <c r="B343" s="343"/>
      <c r="C343" s="170"/>
      <c r="D343" s="170"/>
      <c r="E343" s="170"/>
      <c r="F343" s="170"/>
      <c r="G343" s="170"/>
      <c r="H343" s="170"/>
      <c r="I343" s="264"/>
      <c r="J343" s="189"/>
      <c r="K343" s="217"/>
      <c r="L343" s="145" t="s">
        <v>1223</v>
      </c>
      <c r="M343" s="174">
        <v>34</v>
      </c>
      <c r="N343" s="174" t="s">
        <v>199</v>
      </c>
      <c r="O343" s="174">
        <v>1</v>
      </c>
      <c r="P343" s="174" t="s">
        <v>21</v>
      </c>
      <c r="Q343" s="174">
        <v>330</v>
      </c>
      <c r="R343" s="175">
        <f>M343*O343*Q343</f>
        <v>11220</v>
      </c>
      <c r="S343" s="189"/>
      <c r="T343" s="25">
        <f t="shared" si="97"/>
        <v>11220</v>
      </c>
    </row>
    <row r="344" spans="1:20" ht="14">
      <c r="A344" s="346"/>
      <c r="B344" s="343"/>
      <c r="C344" s="170"/>
      <c r="D344" s="170"/>
      <c r="E344" s="170"/>
      <c r="F344" s="170"/>
      <c r="G344" s="170"/>
      <c r="H344" s="170"/>
      <c r="I344" s="264"/>
      <c r="J344" s="189"/>
      <c r="K344" s="217"/>
      <c r="L344" s="145" t="s">
        <v>1224</v>
      </c>
      <c r="M344" s="174">
        <v>4</v>
      </c>
      <c r="N344" s="174" t="s">
        <v>146</v>
      </c>
      <c r="O344" s="174">
        <v>1</v>
      </c>
      <c r="P344" s="174" t="s">
        <v>21</v>
      </c>
      <c r="Q344" s="174">
        <v>700</v>
      </c>
      <c r="R344" s="175">
        <f t="shared" ref="R344:R351" si="104">M344*O344*Q344</f>
        <v>2800</v>
      </c>
      <c r="S344" s="189"/>
      <c r="T344" s="25">
        <f t="shared" si="97"/>
        <v>2800</v>
      </c>
    </row>
    <row r="345" spans="1:20" ht="14">
      <c r="A345" s="346"/>
      <c r="B345" s="343"/>
      <c r="C345" s="170"/>
      <c r="D345" s="170"/>
      <c r="E345" s="170"/>
      <c r="F345" s="170"/>
      <c r="G345" s="170"/>
      <c r="H345" s="170"/>
      <c r="I345" s="264"/>
      <c r="J345" s="189"/>
      <c r="K345" s="217"/>
      <c r="L345" s="145" t="s">
        <v>1187</v>
      </c>
      <c r="M345" s="174">
        <v>6</v>
      </c>
      <c r="N345" s="174" t="s">
        <v>1189</v>
      </c>
      <c r="O345" s="174">
        <v>1</v>
      </c>
      <c r="P345" s="174" t="s">
        <v>21</v>
      </c>
      <c r="Q345" s="174">
        <v>600</v>
      </c>
      <c r="R345" s="175">
        <f t="shared" si="104"/>
        <v>3600</v>
      </c>
      <c r="S345" s="189"/>
      <c r="T345" s="25">
        <f t="shared" si="97"/>
        <v>3600</v>
      </c>
    </row>
    <row r="346" spans="1:20" ht="14">
      <c r="A346" s="346"/>
      <c r="B346" s="343"/>
      <c r="C346" s="170"/>
      <c r="D346" s="170"/>
      <c r="E346" s="170"/>
      <c r="F346" s="170"/>
      <c r="G346" s="170"/>
      <c r="H346" s="170"/>
      <c r="I346" s="264"/>
      <c r="J346" s="189"/>
      <c r="K346" s="217"/>
      <c r="L346" s="145" t="s">
        <v>1225</v>
      </c>
      <c r="M346" s="174">
        <v>8</v>
      </c>
      <c r="N346" s="174" t="s">
        <v>153</v>
      </c>
      <c r="O346" s="174">
        <v>1</v>
      </c>
      <c r="P346" s="174" t="s">
        <v>21</v>
      </c>
      <c r="Q346" s="174">
        <v>200</v>
      </c>
      <c r="R346" s="175">
        <f t="shared" si="104"/>
        <v>1600</v>
      </c>
      <c r="S346" s="189"/>
      <c r="T346" s="25">
        <f t="shared" si="97"/>
        <v>1600</v>
      </c>
    </row>
    <row r="347" spans="1:20" ht="14">
      <c r="A347" s="346"/>
      <c r="B347" s="343"/>
      <c r="C347" s="170"/>
      <c r="D347" s="170"/>
      <c r="E347" s="170"/>
      <c r="F347" s="170"/>
      <c r="G347" s="170"/>
      <c r="H347" s="170"/>
      <c r="I347" s="264"/>
      <c r="J347" s="189"/>
      <c r="K347" s="217"/>
      <c r="L347" s="145" t="s">
        <v>1226</v>
      </c>
      <c r="M347" s="174">
        <v>10</v>
      </c>
      <c r="N347" s="174" t="s">
        <v>1189</v>
      </c>
      <c r="O347" s="174">
        <v>1</v>
      </c>
      <c r="P347" s="174" t="s">
        <v>21</v>
      </c>
      <c r="Q347" s="174">
        <v>600</v>
      </c>
      <c r="R347" s="175">
        <f t="shared" si="104"/>
        <v>6000</v>
      </c>
      <c r="S347" s="189"/>
      <c r="T347" s="25">
        <f t="shared" si="97"/>
        <v>6000</v>
      </c>
    </row>
    <row r="348" spans="1:20" ht="14">
      <c r="A348" s="346"/>
      <c r="B348" s="343"/>
      <c r="C348" s="170"/>
      <c r="D348" s="170"/>
      <c r="E348" s="170"/>
      <c r="F348" s="170"/>
      <c r="G348" s="170"/>
      <c r="H348" s="170"/>
      <c r="I348" s="264"/>
      <c r="J348" s="189"/>
      <c r="K348" s="217"/>
      <c r="L348" s="145" t="s">
        <v>1187</v>
      </c>
      <c r="M348" s="174">
        <v>6</v>
      </c>
      <c r="N348" s="174" t="s">
        <v>1189</v>
      </c>
      <c r="O348" s="174">
        <v>1</v>
      </c>
      <c r="P348" s="174" t="s">
        <v>21</v>
      </c>
      <c r="Q348" s="174">
        <v>600</v>
      </c>
      <c r="R348" s="175">
        <f t="shared" si="104"/>
        <v>3600</v>
      </c>
      <c r="S348" s="189"/>
      <c r="T348" s="25">
        <f t="shared" si="97"/>
        <v>3600</v>
      </c>
    </row>
    <row r="349" spans="1:20" ht="14">
      <c r="A349" s="346"/>
      <c r="B349" s="343"/>
      <c r="C349" s="170"/>
      <c r="D349" s="170"/>
      <c r="E349" s="170"/>
      <c r="F349" s="170"/>
      <c r="G349" s="170"/>
      <c r="H349" s="170"/>
      <c r="I349" s="264"/>
      <c r="J349" s="189"/>
      <c r="K349" s="217"/>
      <c r="L349" s="145" t="s">
        <v>1227</v>
      </c>
      <c r="M349" s="174">
        <v>1</v>
      </c>
      <c r="N349" s="174" t="s">
        <v>1228</v>
      </c>
      <c r="O349" s="174">
        <v>1</v>
      </c>
      <c r="P349" s="174" t="s">
        <v>21</v>
      </c>
      <c r="Q349" s="174">
        <v>1000</v>
      </c>
      <c r="R349" s="175">
        <f t="shared" si="104"/>
        <v>1000</v>
      </c>
      <c r="S349" s="189"/>
      <c r="T349" s="25">
        <f t="shared" si="97"/>
        <v>1000</v>
      </c>
    </row>
    <row r="350" spans="1:20" ht="14">
      <c r="A350" s="346"/>
      <c r="B350" s="343"/>
      <c r="C350" s="170"/>
      <c r="D350" s="170"/>
      <c r="E350" s="170"/>
      <c r="F350" s="170"/>
      <c r="G350" s="170"/>
      <c r="H350" s="170"/>
      <c r="I350" s="264"/>
      <c r="J350" s="189"/>
      <c r="K350" s="217"/>
      <c r="L350" s="145" t="s">
        <v>1229</v>
      </c>
      <c r="M350" s="174">
        <v>6</v>
      </c>
      <c r="N350" s="174" t="s">
        <v>1189</v>
      </c>
      <c r="O350" s="174">
        <v>1</v>
      </c>
      <c r="P350" s="174" t="s">
        <v>21</v>
      </c>
      <c r="Q350" s="174">
        <v>500</v>
      </c>
      <c r="R350" s="175">
        <f t="shared" si="104"/>
        <v>3000</v>
      </c>
      <c r="S350" s="189"/>
      <c r="T350" s="25">
        <f t="shared" si="97"/>
        <v>3000</v>
      </c>
    </row>
    <row r="351" spans="1:20" ht="14">
      <c r="A351" s="346"/>
      <c r="B351" s="343"/>
      <c r="C351" s="170"/>
      <c r="D351" s="170"/>
      <c r="E351" s="170"/>
      <c r="F351" s="170"/>
      <c r="G351" s="170"/>
      <c r="H351" s="170"/>
      <c r="I351" s="264"/>
      <c r="J351" s="189"/>
      <c r="K351" s="217"/>
      <c r="L351" s="145" t="s">
        <v>1230</v>
      </c>
      <c r="M351" s="174">
        <v>30</v>
      </c>
      <c r="N351" s="174" t="s">
        <v>1189</v>
      </c>
      <c r="O351" s="174">
        <v>1</v>
      </c>
      <c r="P351" s="174" t="s">
        <v>21</v>
      </c>
      <c r="Q351" s="174">
        <v>100</v>
      </c>
      <c r="R351" s="175">
        <f t="shared" si="104"/>
        <v>3000</v>
      </c>
      <c r="S351" s="189"/>
      <c r="T351" s="25">
        <f t="shared" si="97"/>
        <v>3000</v>
      </c>
    </row>
    <row r="352" spans="1:20" ht="14">
      <c r="A352" s="346"/>
      <c r="B352" s="343"/>
      <c r="C352" s="170"/>
      <c r="D352" s="170"/>
      <c r="E352" s="170"/>
      <c r="F352" s="170"/>
      <c r="G352" s="170"/>
      <c r="H352" s="170"/>
      <c r="I352" s="264"/>
      <c r="J352" s="189"/>
      <c r="K352" s="217"/>
      <c r="L352" s="145" t="s">
        <v>1231</v>
      </c>
      <c r="M352" s="174">
        <v>25</v>
      </c>
      <c r="N352" s="174" t="s">
        <v>1189</v>
      </c>
      <c r="O352" s="174">
        <v>1</v>
      </c>
      <c r="P352" s="174" t="s">
        <v>21</v>
      </c>
      <c r="Q352" s="174">
        <v>400</v>
      </c>
      <c r="R352" s="175">
        <f>M352*O352*Q352</f>
        <v>10000</v>
      </c>
      <c r="S352" s="189"/>
      <c r="T352" s="25">
        <f t="shared" si="97"/>
        <v>10000</v>
      </c>
    </row>
    <row r="353" spans="1:20" ht="28">
      <c r="A353" s="346"/>
      <c r="B353" s="342"/>
      <c r="C353" s="164" t="s">
        <v>219</v>
      </c>
      <c r="D353" s="164">
        <v>600</v>
      </c>
      <c r="E353" s="164" t="s">
        <v>26</v>
      </c>
      <c r="F353" s="164">
        <v>1</v>
      </c>
      <c r="G353" s="164" t="s">
        <v>102</v>
      </c>
      <c r="H353" s="164">
        <v>35</v>
      </c>
      <c r="I353" s="234">
        <f t="shared" si="87"/>
        <v>21000</v>
      </c>
      <c r="J353" s="215" t="s">
        <v>368</v>
      </c>
      <c r="K353" s="198" t="s">
        <v>367</v>
      </c>
      <c r="L353" s="156" t="s">
        <v>219</v>
      </c>
      <c r="M353" s="156">
        <v>580</v>
      </c>
      <c r="N353" s="156" t="s">
        <v>26</v>
      </c>
      <c r="O353" s="156">
        <v>1</v>
      </c>
      <c r="P353" s="156" t="s">
        <v>102</v>
      </c>
      <c r="Q353" s="156">
        <v>35</v>
      </c>
      <c r="R353" s="157">
        <f t="shared" ref="R353:R365" si="105">M353*O353*Q353</f>
        <v>20300</v>
      </c>
      <c r="S353" s="229" t="s">
        <v>1856</v>
      </c>
      <c r="T353" s="25">
        <f t="shared" si="97"/>
        <v>-700</v>
      </c>
    </row>
    <row r="354" spans="1:20" ht="42">
      <c r="A354" s="346"/>
      <c r="B354" s="164" t="s">
        <v>220</v>
      </c>
      <c r="C354" s="164" t="s">
        <v>221</v>
      </c>
      <c r="D354" s="164">
        <v>1</v>
      </c>
      <c r="E354" s="164" t="s">
        <v>26</v>
      </c>
      <c r="F354" s="164">
        <v>1</v>
      </c>
      <c r="G354" s="164" t="s">
        <v>21</v>
      </c>
      <c r="H354" s="164">
        <v>80000</v>
      </c>
      <c r="I354" s="234">
        <f t="shared" si="87"/>
        <v>80000</v>
      </c>
      <c r="J354" s="215" t="s">
        <v>348</v>
      </c>
      <c r="K354" s="220"/>
      <c r="L354" s="156" t="s">
        <v>221</v>
      </c>
      <c r="M354" s="156">
        <v>1</v>
      </c>
      <c r="N354" s="156" t="s">
        <v>26</v>
      </c>
      <c r="O354" s="156">
        <v>1</v>
      </c>
      <c r="P354" s="156" t="s">
        <v>21</v>
      </c>
      <c r="Q354" s="156">
        <v>33000</v>
      </c>
      <c r="R354" s="157">
        <f t="shared" si="105"/>
        <v>33000</v>
      </c>
      <c r="S354" s="158"/>
      <c r="T354" s="25">
        <f t="shared" si="97"/>
        <v>-47000</v>
      </c>
    </row>
    <row r="355" spans="1:20" ht="14">
      <c r="A355" s="346"/>
      <c r="B355" s="342" t="s">
        <v>222</v>
      </c>
      <c r="C355" s="164" t="s">
        <v>223</v>
      </c>
      <c r="D355" s="164">
        <v>4</v>
      </c>
      <c r="E355" s="164" t="s">
        <v>20</v>
      </c>
      <c r="F355" s="164">
        <v>2</v>
      </c>
      <c r="G355" s="164" t="s">
        <v>21</v>
      </c>
      <c r="H355" s="164">
        <v>3500</v>
      </c>
      <c r="I355" s="234">
        <f t="shared" si="87"/>
        <v>28000</v>
      </c>
      <c r="J355" s="215"/>
      <c r="K355" s="220"/>
      <c r="L355" s="156" t="s">
        <v>1918</v>
      </c>
      <c r="M355" s="156">
        <v>2</v>
      </c>
      <c r="N355" s="156" t="s">
        <v>20</v>
      </c>
      <c r="O355" s="156">
        <v>2</v>
      </c>
      <c r="P355" s="156" t="s">
        <v>319</v>
      </c>
      <c r="Q355" s="156">
        <v>5000</v>
      </c>
      <c r="R355" s="157">
        <f t="shared" si="105"/>
        <v>20000</v>
      </c>
      <c r="S355" s="215"/>
      <c r="T355" s="25">
        <f t="shared" si="97"/>
        <v>-8000</v>
      </c>
    </row>
    <row r="356" spans="1:20" ht="14">
      <c r="A356" s="346"/>
      <c r="B356" s="343"/>
      <c r="C356" s="170"/>
      <c r="D356" s="170"/>
      <c r="E356" s="170"/>
      <c r="F356" s="170"/>
      <c r="G356" s="170"/>
      <c r="H356" s="170"/>
      <c r="I356" s="264"/>
      <c r="J356" s="189"/>
      <c r="K356" s="230"/>
      <c r="L356" s="160" t="s">
        <v>1919</v>
      </c>
      <c r="M356" s="156">
        <v>1</v>
      </c>
      <c r="N356" s="156" t="s">
        <v>20</v>
      </c>
      <c r="O356" s="156">
        <v>2</v>
      </c>
      <c r="P356" s="156" t="s">
        <v>319</v>
      </c>
      <c r="Q356" s="156">
        <v>4000</v>
      </c>
      <c r="R356" s="157">
        <f t="shared" si="105"/>
        <v>8000</v>
      </c>
      <c r="S356" s="189"/>
      <c r="T356" s="25">
        <f t="shared" si="97"/>
        <v>8000</v>
      </c>
    </row>
    <row r="357" spans="1:20" ht="14">
      <c r="A357" s="346"/>
      <c r="B357" s="343"/>
      <c r="C357" s="170"/>
      <c r="D357" s="170"/>
      <c r="E357" s="170"/>
      <c r="F357" s="170"/>
      <c r="G357" s="170"/>
      <c r="H357" s="170"/>
      <c r="I357" s="264"/>
      <c r="J357" s="189"/>
      <c r="K357" s="230"/>
      <c r="L357" s="160" t="s">
        <v>1920</v>
      </c>
      <c r="M357" s="160">
        <v>1</v>
      </c>
      <c r="N357" s="156" t="s">
        <v>20</v>
      </c>
      <c r="O357" s="156">
        <v>2</v>
      </c>
      <c r="P357" s="156" t="s">
        <v>319</v>
      </c>
      <c r="Q357" s="160">
        <v>1500</v>
      </c>
      <c r="R357" s="157">
        <f t="shared" si="105"/>
        <v>3000</v>
      </c>
      <c r="S357" s="189"/>
      <c r="T357" s="25">
        <f t="shared" si="97"/>
        <v>3000</v>
      </c>
    </row>
    <row r="358" spans="1:20" ht="14">
      <c r="A358" s="346"/>
      <c r="B358" s="343"/>
      <c r="C358" s="170"/>
      <c r="D358" s="170"/>
      <c r="E358" s="170"/>
      <c r="F358" s="170"/>
      <c r="G358" s="170"/>
      <c r="H358" s="170"/>
      <c r="I358" s="264"/>
      <c r="J358" s="189"/>
      <c r="K358" s="230"/>
      <c r="L358" s="160" t="s">
        <v>1921</v>
      </c>
      <c r="M358" s="160">
        <v>1</v>
      </c>
      <c r="N358" s="156" t="s">
        <v>20</v>
      </c>
      <c r="O358" s="156">
        <v>2</v>
      </c>
      <c r="P358" s="156" t="s">
        <v>319</v>
      </c>
      <c r="Q358" s="160">
        <v>2000</v>
      </c>
      <c r="R358" s="157">
        <f t="shared" si="105"/>
        <v>4000</v>
      </c>
      <c r="S358" s="189"/>
      <c r="T358" s="25">
        <f t="shared" si="97"/>
        <v>4000</v>
      </c>
    </row>
    <row r="359" spans="1:20" ht="14">
      <c r="A359" s="346"/>
      <c r="B359" s="343"/>
      <c r="C359" s="170"/>
      <c r="D359" s="170"/>
      <c r="E359" s="170"/>
      <c r="F359" s="170"/>
      <c r="G359" s="170"/>
      <c r="H359" s="170"/>
      <c r="I359" s="264"/>
      <c r="J359" s="189"/>
      <c r="K359" s="230"/>
      <c r="L359" s="160" t="s">
        <v>1922</v>
      </c>
      <c r="M359" s="160">
        <v>1</v>
      </c>
      <c r="N359" s="156" t="s">
        <v>381</v>
      </c>
      <c r="O359" s="156">
        <v>2</v>
      </c>
      <c r="P359" s="156" t="s">
        <v>319</v>
      </c>
      <c r="Q359" s="160">
        <v>3500</v>
      </c>
      <c r="R359" s="157">
        <f t="shared" si="105"/>
        <v>7000</v>
      </c>
      <c r="S359" s="189"/>
      <c r="T359" s="25">
        <f t="shared" si="97"/>
        <v>7000</v>
      </c>
    </row>
    <row r="360" spans="1:20" ht="14">
      <c r="A360" s="346"/>
      <c r="B360" s="343"/>
      <c r="C360" s="170"/>
      <c r="D360" s="170"/>
      <c r="E360" s="170"/>
      <c r="F360" s="170"/>
      <c r="G360" s="170"/>
      <c r="H360" s="170"/>
      <c r="I360" s="264"/>
      <c r="J360" s="189"/>
      <c r="K360" s="230"/>
      <c r="L360" s="160" t="s">
        <v>1923</v>
      </c>
      <c r="M360" s="160">
        <v>1</v>
      </c>
      <c r="N360" s="156" t="s">
        <v>381</v>
      </c>
      <c r="O360" s="156">
        <v>2</v>
      </c>
      <c r="P360" s="156" t="s">
        <v>319</v>
      </c>
      <c r="Q360" s="160">
        <v>2500</v>
      </c>
      <c r="R360" s="157">
        <f t="shared" si="105"/>
        <v>5000</v>
      </c>
      <c r="S360" s="189"/>
      <c r="T360" s="25">
        <f t="shared" si="97"/>
        <v>5000</v>
      </c>
    </row>
    <row r="361" spans="1:20" ht="14">
      <c r="A361" s="346"/>
      <c r="B361" s="343"/>
      <c r="C361" s="170"/>
      <c r="D361" s="170"/>
      <c r="E361" s="170"/>
      <c r="F361" s="170"/>
      <c r="G361" s="170"/>
      <c r="H361" s="170"/>
      <c r="I361" s="264"/>
      <c r="J361" s="189"/>
      <c r="K361" s="230"/>
      <c r="L361" s="160" t="s">
        <v>1924</v>
      </c>
      <c r="M361" s="160">
        <v>1</v>
      </c>
      <c r="N361" s="156" t="s">
        <v>381</v>
      </c>
      <c r="O361" s="156">
        <v>2</v>
      </c>
      <c r="P361" s="156" t="s">
        <v>319</v>
      </c>
      <c r="Q361" s="160">
        <v>500</v>
      </c>
      <c r="R361" s="157">
        <f t="shared" si="105"/>
        <v>1000</v>
      </c>
      <c r="S361" s="189"/>
      <c r="T361" s="25">
        <f t="shared" ref="T361:T366" si="106">R361-I361</f>
        <v>1000</v>
      </c>
    </row>
    <row r="362" spans="1:20" ht="14">
      <c r="A362" s="346"/>
      <c r="B362" s="342"/>
      <c r="C362" s="164" t="s">
        <v>224</v>
      </c>
      <c r="D362" s="164">
        <v>2</v>
      </c>
      <c r="E362" s="164" t="s">
        <v>225</v>
      </c>
      <c r="F362" s="164">
        <v>1</v>
      </c>
      <c r="G362" s="164" t="s">
        <v>21</v>
      </c>
      <c r="H362" s="164">
        <v>3500</v>
      </c>
      <c r="I362" s="234">
        <f t="shared" si="87"/>
        <v>7000</v>
      </c>
      <c r="J362" s="215"/>
      <c r="K362" s="220"/>
      <c r="L362" s="156" t="s">
        <v>224</v>
      </c>
      <c r="M362" s="156">
        <v>2</v>
      </c>
      <c r="N362" s="156" t="s">
        <v>225</v>
      </c>
      <c r="O362" s="156">
        <v>0</v>
      </c>
      <c r="P362" s="156" t="s">
        <v>21</v>
      </c>
      <c r="Q362" s="156">
        <v>3500</v>
      </c>
      <c r="R362" s="157">
        <f t="shared" si="105"/>
        <v>0</v>
      </c>
      <c r="S362" s="215"/>
      <c r="T362" s="25">
        <f t="shared" si="106"/>
        <v>-7000</v>
      </c>
    </row>
    <row r="363" spans="1:20" ht="14">
      <c r="A363" s="346"/>
      <c r="B363" s="164" t="s">
        <v>226</v>
      </c>
      <c r="C363" s="164"/>
      <c r="D363" s="164">
        <v>1</v>
      </c>
      <c r="E363" s="164" t="s">
        <v>26</v>
      </c>
      <c r="F363" s="164">
        <v>1</v>
      </c>
      <c r="G363" s="164" t="s">
        <v>21</v>
      </c>
      <c r="H363" s="164">
        <v>80000</v>
      </c>
      <c r="I363" s="234">
        <f t="shared" si="87"/>
        <v>80000</v>
      </c>
      <c r="J363" s="272" t="s">
        <v>349</v>
      </c>
      <c r="K363" s="273"/>
      <c r="L363" s="156" t="s">
        <v>1289</v>
      </c>
      <c r="M363" s="156">
        <v>1</v>
      </c>
      <c r="N363" s="156" t="s">
        <v>26</v>
      </c>
      <c r="O363" s="156">
        <v>1</v>
      </c>
      <c r="P363" s="156" t="s">
        <v>21</v>
      </c>
      <c r="Q363" s="156">
        <v>128000</v>
      </c>
      <c r="R363" s="157">
        <f t="shared" si="105"/>
        <v>128000</v>
      </c>
      <c r="S363" s="162" t="s">
        <v>1903</v>
      </c>
      <c r="T363" s="25">
        <f t="shared" si="106"/>
        <v>48000</v>
      </c>
    </row>
    <row r="364" spans="1:20" ht="14">
      <c r="A364" s="346"/>
      <c r="B364" s="164" t="s">
        <v>227</v>
      </c>
      <c r="C364" s="164"/>
      <c r="D364" s="164">
        <v>1</v>
      </c>
      <c r="E364" s="164" t="s">
        <v>26</v>
      </c>
      <c r="F364" s="164">
        <v>1</v>
      </c>
      <c r="G364" s="164" t="s">
        <v>21</v>
      </c>
      <c r="H364" s="164">
        <v>40000</v>
      </c>
      <c r="I364" s="234">
        <f t="shared" si="87"/>
        <v>40000</v>
      </c>
      <c r="J364" s="272" t="s">
        <v>349</v>
      </c>
      <c r="K364" s="273"/>
      <c r="L364" s="156" t="s">
        <v>1890</v>
      </c>
      <c r="M364" s="156">
        <v>1</v>
      </c>
      <c r="N364" s="156" t="s">
        <v>26</v>
      </c>
      <c r="O364" s="156">
        <v>1</v>
      </c>
      <c r="P364" s="156" t="s">
        <v>21</v>
      </c>
      <c r="Q364" s="156">
        <v>40000</v>
      </c>
      <c r="R364" s="157">
        <f t="shared" si="105"/>
        <v>40000</v>
      </c>
      <c r="S364" s="162" t="s">
        <v>1889</v>
      </c>
      <c r="T364" s="25">
        <f t="shared" si="106"/>
        <v>0</v>
      </c>
    </row>
    <row r="365" spans="1:20" ht="14">
      <c r="A365" s="346"/>
      <c r="B365" s="164" t="s">
        <v>228</v>
      </c>
      <c r="C365" s="164"/>
      <c r="D365" s="164">
        <v>1</v>
      </c>
      <c r="E365" s="164" t="s">
        <v>26</v>
      </c>
      <c r="F365" s="164">
        <v>1</v>
      </c>
      <c r="G365" s="164" t="s">
        <v>21</v>
      </c>
      <c r="H365" s="164">
        <v>30000</v>
      </c>
      <c r="I365" s="234">
        <f t="shared" si="87"/>
        <v>30000</v>
      </c>
      <c r="J365" s="272" t="s">
        <v>349</v>
      </c>
      <c r="K365" s="273"/>
      <c r="L365" s="156" t="s">
        <v>1287</v>
      </c>
      <c r="M365" s="156">
        <v>1</v>
      </c>
      <c r="N365" s="156" t="s">
        <v>26</v>
      </c>
      <c r="O365" s="156">
        <v>1</v>
      </c>
      <c r="P365" s="156" t="s">
        <v>21</v>
      </c>
      <c r="Q365" s="156">
        <v>10000</v>
      </c>
      <c r="R365" s="157">
        <f t="shared" si="105"/>
        <v>10000</v>
      </c>
      <c r="S365" s="189"/>
      <c r="T365" s="25">
        <f t="shared" si="106"/>
        <v>-20000</v>
      </c>
    </row>
    <row r="366" spans="1:20" ht="14">
      <c r="A366" s="346"/>
      <c r="B366" s="170"/>
      <c r="C366" s="170"/>
      <c r="D366" s="170"/>
      <c r="E366" s="170"/>
      <c r="F366" s="170"/>
      <c r="G366" s="170"/>
      <c r="H366" s="170"/>
      <c r="I366" s="264"/>
      <c r="J366" s="272"/>
      <c r="K366" s="274"/>
      <c r="L366" s="160" t="s">
        <v>1303</v>
      </c>
      <c r="M366" s="156">
        <v>3</v>
      </c>
      <c r="N366" s="156" t="s">
        <v>26</v>
      </c>
      <c r="O366" s="156">
        <v>1</v>
      </c>
      <c r="P366" s="156" t="s">
        <v>21</v>
      </c>
      <c r="Q366" s="156">
        <v>4000</v>
      </c>
      <c r="R366" s="157">
        <f t="shared" ref="R366" si="107">M366*O366*Q366</f>
        <v>12000</v>
      </c>
      <c r="S366" s="189"/>
      <c r="T366" s="25">
        <f t="shared" si="106"/>
        <v>12000</v>
      </c>
    </row>
    <row r="367" spans="1:20" ht="14">
      <c r="A367" s="346"/>
      <c r="B367" s="164" t="s">
        <v>229</v>
      </c>
      <c r="C367" s="164"/>
      <c r="D367" s="164">
        <v>1</v>
      </c>
      <c r="E367" s="164" t="s">
        <v>26</v>
      </c>
      <c r="F367" s="164">
        <v>1</v>
      </c>
      <c r="G367" s="164" t="s">
        <v>21</v>
      </c>
      <c r="H367" s="164">
        <v>50000</v>
      </c>
      <c r="I367" s="234">
        <f t="shared" si="87"/>
        <v>50000</v>
      </c>
      <c r="J367" s="272" t="s">
        <v>349</v>
      </c>
      <c r="K367" s="275"/>
      <c r="L367" s="153" t="s">
        <v>1265</v>
      </c>
      <c r="M367" s="153">
        <v>1</v>
      </c>
      <c r="N367" s="153" t="s">
        <v>26</v>
      </c>
      <c r="O367" s="153">
        <v>1</v>
      </c>
      <c r="P367" s="153" t="s">
        <v>21</v>
      </c>
      <c r="Q367" s="153">
        <v>48000</v>
      </c>
      <c r="R367" s="211">
        <f t="shared" ref="R367:R368" si="108">M367*O367*Q367</f>
        <v>48000</v>
      </c>
      <c r="S367" s="162" t="s">
        <v>1304</v>
      </c>
      <c r="T367" s="25">
        <f t="shared" ref="T367:T409" si="109">R367-I367</f>
        <v>-2000</v>
      </c>
    </row>
    <row r="368" spans="1:20" ht="14">
      <c r="A368" s="346"/>
      <c r="B368" s="164" t="s">
        <v>230</v>
      </c>
      <c r="C368" s="164"/>
      <c r="D368" s="164">
        <v>6</v>
      </c>
      <c r="E368" s="164" t="s">
        <v>26</v>
      </c>
      <c r="F368" s="164">
        <v>1</v>
      </c>
      <c r="G368" s="164" t="s">
        <v>21</v>
      </c>
      <c r="H368" s="164">
        <v>5000</v>
      </c>
      <c r="I368" s="234">
        <f t="shared" si="87"/>
        <v>30000</v>
      </c>
      <c r="J368" s="272" t="s">
        <v>349</v>
      </c>
      <c r="K368" s="195"/>
      <c r="L368" s="156" t="s">
        <v>1286</v>
      </c>
      <c r="M368" s="153">
        <v>1</v>
      </c>
      <c r="N368" s="153" t="s">
        <v>26</v>
      </c>
      <c r="O368" s="153">
        <v>1</v>
      </c>
      <c r="P368" s="153" t="s">
        <v>21</v>
      </c>
      <c r="Q368" s="153">
        <v>30000</v>
      </c>
      <c r="R368" s="211">
        <f t="shared" si="108"/>
        <v>30000</v>
      </c>
      <c r="S368" s="162" t="s">
        <v>1290</v>
      </c>
      <c r="T368" s="25">
        <f t="shared" si="109"/>
        <v>0</v>
      </c>
    </row>
    <row r="369" spans="1:20" ht="42">
      <c r="A369" s="346"/>
      <c r="B369" s="342" t="s">
        <v>231</v>
      </c>
      <c r="C369" s="164" t="s">
        <v>232</v>
      </c>
      <c r="D369" s="164">
        <v>1</v>
      </c>
      <c r="E369" s="164" t="s">
        <v>26</v>
      </c>
      <c r="F369" s="164">
        <v>1</v>
      </c>
      <c r="G369" s="164" t="s">
        <v>21</v>
      </c>
      <c r="H369" s="164">
        <v>40000</v>
      </c>
      <c r="I369" s="234">
        <f t="shared" si="87"/>
        <v>40000</v>
      </c>
      <c r="J369" s="272" t="s">
        <v>350</v>
      </c>
      <c r="K369" s="195"/>
      <c r="L369" s="156" t="s">
        <v>1353</v>
      </c>
      <c r="M369" s="156">
        <v>1</v>
      </c>
      <c r="N369" s="156" t="s">
        <v>26</v>
      </c>
      <c r="O369" s="156">
        <v>1</v>
      </c>
      <c r="P369" s="156" t="s">
        <v>21</v>
      </c>
      <c r="Q369" s="156">
        <f>2500*12+1200*12+8000</f>
        <v>52400</v>
      </c>
      <c r="R369" s="157">
        <f t="shared" ref="R369:R372" si="110">M369*O369*Q369</f>
        <v>52400</v>
      </c>
      <c r="S369" s="162" t="s">
        <v>1917</v>
      </c>
      <c r="T369" s="25">
        <f t="shared" si="109"/>
        <v>12400</v>
      </c>
    </row>
    <row r="370" spans="1:20" ht="28">
      <c r="A370" s="346"/>
      <c r="B370" s="342"/>
      <c r="C370" s="164" t="s">
        <v>233</v>
      </c>
      <c r="D370" s="164">
        <v>1</v>
      </c>
      <c r="E370" s="164" t="s">
        <v>26</v>
      </c>
      <c r="F370" s="164">
        <v>1</v>
      </c>
      <c r="G370" s="164" t="s">
        <v>21</v>
      </c>
      <c r="H370" s="164">
        <v>40000</v>
      </c>
      <c r="I370" s="234">
        <f t="shared" si="87"/>
        <v>40000</v>
      </c>
      <c r="J370" s="272" t="s">
        <v>369</v>
      </c>
      <c r="K370" s="195"/>
      <c r="L370" s="156" t="s">
        <v>233</v>
      </c>
      <c r="M370" s="156">
        <v>1</v>
      </c>
      <c r="N370" s="156" t="s">
        <v>26</v>
      </c>
      <c r="O370" s="156">
        <v>1</v>
      </c>
      <c r="P370" s="156" t="s">
        <v>21</v>
      </c>
      <c r="Q370" s="156">
        <f>5000+4000*4+11000+8000</f>
        <v>40000</v>
      </c>
      <c r="R370" s="157">
        <f t="shared" si="110"/>
        <v>40000</v>
      </c>
      <c r="S370" s="162" t="s">
        <v>1927</v>
      </c>
      <c r="T370" s="25">
        <f t="shared" si="109"/>
        <v>0</v>
      </c>
    </row>
    <row r="371" spans="1:20" ht="28" customHeight="1">
      <c r="A371" s="346"/>
      <c r="B371" s="342"/>
      <c r="C371" s="164" t="s">
        <v>234</v>
      </c>
      <c r="D371" s="164">
        <v>1</v>
      </c>
      <c r="E371" s="164" t="s">
        <v>26</v>
      </c>
      <c r="F371" s="164">
        <v>1</v>
      </c>
      <c r="G371" s="164" t="s">
        <v>21</v>
      </c>
      <c r="H371" s="164">
        <v>80000</v>
      </c>
      <c r="I371" s="234">
        <f t="shared" si="87"/>
        <v>80000</v>
      </c>
      <c r="J371" s="272" t="s">
        <v>351</v>
      </c>
      <c r="K371" s="195"/>
      <c r="L371" s="156" t="s">
        <v>234</v>
      </c>
      <c r="M371" s="156">
        <v>0</v>
      </c>
      <c r="N371" s="156" t="s">
        <v>26</v>
      </c>
      <c r="O371" s="156">
        <v>1</v>
      </c>
      <c r="P371" s="156" t="s">
        <v>21</v>
      </c>
      <c r="Q371" s="156">
        <v>80000</v>
      </c>
      <c r="R371" s="157">
        <f t="shared" si="110"/>
        <v>0</v>
      </c>
      <c r="S371" s="162"/>
      <c r="T371" s="25">
        <f t="shared" si="109"/>
        <v>-80000</v>
      </c>
    </row>
    <row r="372" spans="1:20" ht="14">
      <c r="A372" s="346"/>
      <c r="B372" s="342"/>
      <c r="C372" s="164" t="s">
        <v>235</v>
      </c>
      <c r="D372" s="164">
        <v>1</v>
      </c>
      <c r="E372" s="164" t="s">
        <v>26</v>
      </c>
      <c r="F372" s="164">
        <v>1</v>
      </c>
      <c r="G372" s="164" t="s">
        <v>21</v>
      </c>
      <c r="H372" s="164">
        <v>40000</v>
      </c>
      <c r="I372" s="234">
        <f t="shared" si="87"/>
        <v>40000</v>
      </c>
      <c r="J372" s="272" t="s">
        <v>342</v>
      </c>
      <c r="K372" s="195"/>
      <c r="L372" s="156" t="s">
        <v>1279</v>
      </c>
      <c r="M372" s="156">
        <v>1</v>
      </c>
      <c r="N372" s="156" t="s">
        <v>26</v>
      </c>
      <c r="O372" s="156">
        <v>1</v>
      </c>
      <c r="P372" s="156" t="s">
        <v>21</v>
      </c>
      <c r="Q372" s="276">
        <f>1236.65+19776.26</f>
        <v>21012.91</v>
      </c>
      <c r="R372" s="277">
        <f t="shared" si="110"/>
        <v>21012.91</v>
      </c>
      <c r="S372" s="229" t="s">
        <v>978</v>
      </c>
      <c r="T372" s="25">
        <f t="shared" si="109"/>
        <v>-18987.09</v>
      </c>
    </row>
    <row r="373" spans="1:20" s="118" customFormat="1" ht="154">
      <c r="A373" s="346"/>
      <c r="B373" s="156" t="s">
        <v>236</v>
      </c>
      <c r="C373" s="156" t="s">
        <v>237</v>
      </c>
      <c r="D373" s="156">
        <v>1</v>
      </c>
      <c r="E373" s="156" t="s">
        <v>26</v>
      </c>
      <c r="F373" s="156">
        <v>1</v>
      </c>
      <c r="G373" s="156" t="s">
        <v>119</v>
      </c>
      <c r="H373" s="156">
        <v>30000</v>
      </c>
      <c r="I373" s="157">
        <f t="shared" si="87"/>
        <v>30000</v>
      </c>
      <c r="J373" s="158" t="s">
        <v>1857</v>
      </c>
      <c r="K373" s="187" t="s">
        <v>370</v>
      </c>
      <c r="L373" s="156" t="s">
        <v>237</v>
      </c>
      <c r="M373" s="156">
        <v>1</v>
      </c>
      <c r="N373" s="156" t="s">
        <v>26</v>
      </c>
      <c r="O373" s="156">
        <v>1</v>
      </c>
      <c r="P373" s="156" t="s">
        <v>119</v>
      </c>
      <c r="Q373" s="156">
        <v>30000</v>
      </c>
      <c r="R373" s="157">
        <f t="shared" ref="R373:R377" si="111">M373*O373*Q373</f>
        <v>30000</v>
      </c>
      <c r="S373" s="158"/>
      <c r="T373" s="65">
        <f t="shared" si="109"/>
        <v>0</v>
      </c>
    </row>
    <row r="374" spans="1:20" s="118" customFormat="1" ht="42">
      <c r="A374" s="346"/>
      <c r="B374" s="156" t="s">
        <v>238</v>
      </c>
      <c r="C374" s="156"/>
      <c r="D374" s="156">
        <v>1</v>
      </c>
      <c r="E374" s="156" t="s">
        <v>26</v>
      </c>
      <c r="F374" s="156">
        <v>1</v>
      </c>
      <c r="G374" s="156" t="s">
        <v>21</v>
      </c>
      <c r="H374" s="156">
        <v>18000</v>
      </c>
      <c r="I374" s="157">
        <f t="shared" si="87"/>
        <v>18000</v>
      </c>
      <c r="J374" s="158" t="s">
        <v>352</v>
      </c>
      <c r="K374" s="238"/>
      <c r="L374" s="156" t="s">
        <v>1264</v>
      </c>
      <c r="M374" s="156">
        <v>1</v>
      </c>
      <c r="N374" s="156" t="s">
        <v>26</v>
      </c>
      <c r="O374" s="156">
        <v>1</v>
      </c>
      <c r="P374" s="156" t="s">
        <v>21</v>
      </c>
      <c r="Q374" s="156">
        <v>3000</v>
      </c>
      <c r="R374" s="157">
        <f t="shared" si="111"/>
        <v>3000</v>
      </c>
      <c r="S374" s="158" t="s">
        <v>1280</v>
      </c>
      <c r="T374" s="65">
        <f t="shared" si="109"/>
        <v>-15000</v>
      </c>
    </row>
    <row r="375" spans="1:20" s="118" customFormat="1" ht="70">
      <c r="A375" s="346"/>
      <c r="B375" s="156" t="s">
        <v>239</v>
      </c>
      <c r="C375" s="156"/>
      <c r="D375" s="156">
        <v>2</v>
      </c>
      <c r="E375" s="156" t="s">
        <v>20</v>
      </c>
      <c r="F375" s="156">
        <v>1</v>
      </c>
      <c r="G375" s="156" t="s">
        <v>43</v>
      </c>
      <c r="H375" s="156">
        <v>8000</v>
      </c>
      <c r="I375" s="157">
        <f t="shared" si="87"/>
        <v>16000</v>
      </c>
      <c r="J375" s="278" t="s">
        <v>320</v>
      </c>
      <c r="K375" s="238"/>
      <c r="L375" s="156" t="s">
        <v>239</v>
      </c>
      <c r="M375" s="156">
        <v>2</v>
      </c>
      <c r="N375" s="156" t="s">
        <v>20</v>
      </c>
      <c r="O375" s="156">
        <v>1</v>
      </c>
      <c r="P375" s="156" t="s">
        <v>1114</v>
      </c>
      <c r="Q375" s="156">
        <v>8000</v>
      </c>
      <c r="R375" s="157">
        <f t="shared" si="111"/>
        <v>16000</v>
      </c>
      <c r="S375" s="162" t="s">
        <v>1361</v>
      </c>
      <c r="T375" s="65">
        <f t="shared" si="109"/>
        <v>0</v>
      </c>
    </row>
    <row r="376" spans="1:20" s="118" customFormat="1" ht="14">
      <c r="A376" s="346"/>
      <c r="B376" s="160"/>
      <c r="C376" s="160"/>
      <c r="D376" s="160"/>
      <c r="E376" s="160"/>
      <c r="F376" s="160"/>
      <c r="G376" s="160"/>
      <c r="H376" s="160"/>
      <c r="I376" s="161"/>
      <c r="J376" s="278"/>
      <c r="K376" s="279"/>
      <c r="L376" s="156" t="s">
        <v>1929</v>
      </c>
      <c r="M376" s="156">
        <v>2</v>
      </c>
      <c r="N376" s="156" t="s">
        <v>20</v>
      </c>
      <c r="O376" s="156">
        <v>1</v>
      </c>
      <c r="P376" s="156" t="s">
        <v>1114</v>
      </c>
      <c r="Q376" s="156">
        <v>3500</v>
      </c>
      <c r="R376" s="157">
        <f t="shared" si="111"/>
        <v>7000</v>
      </c>
      <c r="S376" s="162" t="s">
        <v>1362</v>
      </c>
      <c r="T376" s="65">
        <f t="shared" si="109"/>
        <v>7000</v>
      </c>
    </row>
    <row r="377" spans="1:20" s="118" customFormat="1" ht="14">
      <c r="A377" s="346"/>
      <c r="B377" s="156" t="s">
        <v>240</v>
      </c>
      <c r="C377" s="156" t="s">
        <v>241</v>
      </c>
      <c r="D377" s="156">
        <v>3</v>
      </c>
      <c r="E377" s="156" t="s">
        <v>20</v>
      </c>
      <c r="F377" s="156">
        <v>1</v>
      </c>
      <c r="G377" s="156" t="s">
        <v>43</v>
      </c>
      <c r="H377" s="156">
        <v>1000</v>
      </c>
      <c r="I377" s="157">
        <f t="shared" si="87"/>
        <v>3000</v>
      </c>
      <c r="J377" s="158"/>
      <c r="K377" s="238"/>
      <c r="L377" s="156" t="s">
        <v>1354</v>
      </c>
      <c r="M377" s="156">
        <v>3</v>
      </c>
      <c r="N377" s="156" t="s">
        <v>20</v>
      </c>
      <c r="O377" s="156">
        <v>1</v>
      </c>
      <c r="P377" s="156" t="s">
        <v>43</v>
      </c>
      <c r="Q377" s="156">
        <v>1000</v>
      </c>
      <c r="R377" s="157">
        <f t="shared" si="111"/>
        <v>3000</v>
      </c>
      <c r="S377" s="158" t="s">
        <v>1930</v>
      </c>
      <c r="T377" s="65">
        <f t="shared" si="109"/>
        <v>0</v>
      </c>
    </row>
    <row r="378" spans="1:20" s="118" customFormat="1" ht="14">
      <c r="A378" s="346"/>
      <c r="B378" s="156"/>
      <c r="C378" s="160"/>
      <c r="D378" s="160"/>
      <c r="E378" s="160"/>
      <c r="F378" s="160"/>
      <c r="G378" s="160"/>
      <c r="H378" s="160"/>
      <c r="I378" s="161"/>
      <c r="J378" s="162"/>
      <c r="K378" s="279"/>
      <c r="L378" s="160" t="s">
        <v>1356</v>
      </c>
      <c r="M378" s="156">
        <v>1</v>
      </c>
      <c r="N378" s="156" t="s">
        <v>20</v>
      </c>
      <c r="O378" s="156">
        <v>2</v>
      </c>
      <c r="P378" s="156" t="s">
        <v>1355</v>
      </c>
      <c r="Q378" s="156">
        <v>200</v>
      </c>
      <c r="R378" s="157">
        <f t="shared" ref="R378:R380" si="112">M378*O378*Q378</f>
        <v>400</v>
      </c>
      <c r="S378" s="158"/>
      <c r="T378" s="65">
        <f t="shared" si="109"/>
        <v>400</v>
      </c>
    </row>
    <row r="379" spans="1:20" s="118" customFormat="1" ht="14">
      <c r="A379" s="346"/>
      <c r="B379" s="165"/>
      <c r="C379" s="160"/>
      <c r="D379" s="160"/>
      <c r="E379" s="160"/>
      <c r="F379" s="160"/>
      <c r="G379" s="160"/>
      <c r="H379" s="160"/>
      <c r="I379" s="161"/>
      <c r="J379" s="162"/>
      <c r="K379" s="279"/>
      <c r="L379" s="160" t="s">
        <v>1369</v>
      </c>
      <c r="M379" s="156">
        <v>1</v>
      </c>
      <c r="N379" s="156" t="s">
        <v>381</v>
      </c>
      <c r="O379" s="156">
        <v>1</v>
      </c>
      <c r="P379" s="156" t="s">
        <v>1114</v>
      </c>
      <c r="Q379" s="156">
        <v>5834</v>
      </c>
      <c r="R379" s="157">
        <f t="shared" ref="R379" si="113">M379*O379*Q379</f>
        <v>5834</v>
      </c>
      <c r="S379" s="158"/>
      <c r="T379" s="65">
        <f t="shared" si="109"/>
        <v>5834</v>
      </c>
    </row>
    <row r="380" spans="1:20" s="118" customFormat="1" ht="14">
      <c r="A380" s="346"/>
      <c r="B380" s="336" t="s">
        <v>242</v>
      </c>
      <c r="C380" s="156"/>
      <c r="D380" s="156">
        <v>6</v>
      </c>
      <c r="E380" s="156" t="s">
        <v>20</v>
      </c>
      <c r="F380" s="156">
        <v>1</v>
      </c>
      <c r="G380" s="156" t="s">
        <v>43</v>
      </c>
      <c r="H380" s="156">
        <v>700</v>
      </c>
      <c r="I380" s="157">
        <f t="shared" si="87"/>
        <v>4200</v>
      </c>
      <c r="J380" s="158"/>
      <c r="K380" s="238"/>
      <c r="L380" s="156" t="s">
        <v>1357</v>
      </c>
      <c r="M380" s="156">
        <v>6</v>
      </c>
      <c r="N380" s="156" t="s">
        <v>20</v>
      </c>
      <c r="O380" s="156">
        <v>2</v>
      </c>
      <c r="P380" s="156" t="s">
        <v>43</v>
      </c>
      <c r="Q380" s="156">
        <v>700</v>
      </c>
      <c r="R380" s="157">
        <f t="shared" si="112"/>
        <v>8400</v>
      </c>
      <c r="S380" s="158"/>
      <c r="T380" s="65">
        <f t="shared" si="109"/>
        <v>4200</v>
      </c>
    </row>
    <row r="381" spans="1:20" s="118" customFormat="1" ht="14">
      <c r="A381" s="346"/>
      <c r="B381" s="337"/>
      <c r="C381" s="160"/>
      <c r="D381" s="160"/>
      <c r="E381" s="160"/>
      <c r="F381" s="160"/>
      <c r="G381" s="160"/>
      <c r="H381" s="160"/>
      <c r="I381" s="161"/>
      <c r="J381" s="162"/>
      <c r="K381" s="279"/>
      <c r="L381" s="156" t="s">
        <v>1358</v>
      </c>
      <c r="M381" s="156">
        <v>6</v>
      </c>
      <c r="N381" s="156" t="s">
        <v>20</v>
      </c>
      <c r="O381" s="156">
        <v>3</v>
      </c>
      <c r="P381" s="156" t="s">
        <v>1355</v>
      </c>
      <c r="Q381" s="156">
        <v>300</v>
      </c>
      <c r="R381" s="157">
        <f t="shared" ref="R381:R382" si="114">M381*O381*Q381</f>
        <v>5400</v>
      </c>
      <c r="S381" s="162"/>
      <c r="T381" s="65">
        <f t="shared" si="109"/>
        <v>5400</v>
      </c>
    </row>
    <row r="382" spans="1:20" s="118" customFormat="1" ht="14">
      <c r="A382" s="347"/>
      <c r="B382" s="349"/>
      <c r="C382" s="160"/>
      <c r="D382" s="160"/>
      <c r="E382" s="160"/>
      <c r="F382" s="160"/>
      <c r="G382" s="160"/>
      <c r="H382" s="160"/>
      <c r="I382" s="161"/>
      <c r="J382" s="162"/>
      <c r="K382" s="279"/>
      <c r="L382" s="156" t="s">
        <v>1359</v>
      </c>
      <c r="M382" s="156">
        <v>6</v>
      </c>
      <c r="N382" s="156" t="s">
        <v>20</v>
      </c>
      <c r="O382" s="156">
        <v>3</v>
      </c>
      <c r="P382" s="156" t="s">
        <v>1355</v>
      </c>
      <c r="Q382" s="156">
        <v>300</v>
      </c>
      <c r="R382" s="157">
        <f t="shared" si="114"/>
        <v>5400</v>
      </c>
      <c r="S382" s="162"/>
      <c r="T382" s="65">
        <f t="shared" si="109"/>
        <v>5400</v>
      </c>
    </row>
    <row r="383" spans="1:20" ht="28">
      <c r="A383" s="344" t="s">
        <v>243</v>
      </c>
      <c r="B383" s="336" t="s">
        <v>244</v>
      </c>
      <c r="C383" s="156" t="s">
        <v>245</v>
      </c>
      <c r="D383" s="156">
        <v>1</v>
      </c>
      <c r="E383" s="156" t="s">
        <v>26</v>
      </c>
      <c r="F383" s="156">
        <v>1</v>
      </c>
      <c r="G383" s="156" t="s">
        <v>21</v>
      </c>
      <c r="H383" s="242">
        <v>100000</v>
      </c>
      <c r="I383" s="157">
        <f t="shared" si="87"/>
        <v>100000</v>
      </c>
      <c r="J383" s="158" t="s">
        <v>353</v>
      </c>
      <c r="K383" s="195"/>
      <c r="L383" s="156" t="s">
        <v>1305</v>
      </c>
      <c r="M383" s="156">
        <v>256</v>
      </c>
      <c r="N383" s="156" t="s">
        <v>318</v>
      </c>
      <c r="O383" s="156">
        <v>1</v>
      </c>
      <c r="P383" s="156" t="s">
        <v>21</v>
      </c>
      <c r="Q383" s="242">
        <v>330</v>
      </c>
      <c r="R383" s="157">
        <f t="shared" ref="R383:R386" si="115">M383*O383*Q383</f>
        <v>84480</v>
      </c>
      <c r="S383" s="257" t="s">
        <v>1858</v>
      </c>
      <c r="T383" s="25">
        <f t="shared" si="109"/>
        <v>-15520</v>
      </c>
    </row>
    <row r="384" spans="1:20" ht="14">
      <c r="A384" s="348"/>
      <c r="B384" s="337"/>
      <c r="C384" s="160"/>
      <c r="D384" s="160"/>
      <c r="E384" s="160"/>
      <c r="F384" s="160"/>
      <c r="G384" s="160"/>
      <c r="H384" s="280"/>
      <c r="I384" s="161"/>
      <c r="J384" s="162"/>
      <c r="K384" s="217"/>
      <c r="L384" s="135" t="s">
        <v>1306</v>
      </c>
      <c r="M384" s="153">
        <v>1</v>
      </c>
      <c r="N384" s="153" t="s">
        <v>26</v>
      </c>
      <c r="O384" s="153">
        <v>1</v>
      </c>
      <c r="P384" s="153" t="s">
        <v>21</v>
      </c>
      <c r="Q384" s="281">
        <v>0</v>
      </c>
      <c r="R384" s="211">
        <f t="shared" si="115"/>
        <v>0</v>
      </c>
      <c r="S384" s="260" t="s">
        <v>1859</v>
      </c>
      <c r="T384" s="25">
        <f t="shared" si="109"/>
        <v>0</v>
      </c>
    </row>
    <row r="385" spans="1:20" ht="14">
      <c r="A385" s="348"/>
      <c r="B385" s="337"/>
      <c r="C385" s="160"/>
      <c r="D385" s="160"/>
      <c r="E385" s="160"/>
      <c r="F385" s="160"/>
      <c r="G385" s="160"/>
      <c r="H385" s="280"/>
      <c r="I385" s="161"/>
      <c r="J385" s="162"/>
      <c r="K385" s="217"/>
      <c r="L385" s="135" t="s">
        <v>1307</v>
      </c>
      <c r="M385" s="153">
        <v>1</v>
      </c>
      <c r="N385" s="153" t="s">
        <v>26</v>
      </c>
      <c r="O385" s="153">
        <v>1</v>
      </c>
      <c r="P385" s="153" t="s">
        <v>21</v>
      </c>
      <c r="Q385" s="281">
        <v>10000</v>
      </c>
      <c r="R385" s="211">
        <f t="shared" si="115"/>
        <v>10000</v>
      </c>
      <c r="S385" s="260" t="s">
        <v>1360</v>
      </c>
      <c r="T385" s="25">
        <f t="shared" si="109"/>
        <v>10000</v>
      </c>
    </row>
    <row r="386" spans="1:20" ht="14">
      <c r="A386" s="348"/>
      <c r="B386" s="337"/>
      <c r="C386" s="160"/>
      <c r="D386" s="160"/>
      <c r="E386" s="160"/>
      <c r="F386" s="160"/>
      <c r="G386" s="160"/>
      <c r="H386" s="280"/>
      <c r="I386" s="161"/>
      <c r="J386" s="162"/>
      <c r="K386" s="217"/>
      <c r="L386" s="135" t="s">
        <v>1308</v>
      </c>
      <c r="M386" s="153">
        <v>1</v>
      </c>
      <c r="N386" s="153" t="s">
        <v>26</v>
      </c>
      <c r="O386" s="153">
        <v>1</v>
      </c>
      <c r="P386" s="153" t="s">
        <v>21</v>
      </c>
      <c r="Q386" s="281">
        <v>20000</v>
      </c>
      <c r="R386" s="211">
        <f t="shared" si="115"/>
        <v>20000</v>
      </c>
      <c r="S386" s="260" t="s">
        <v>1612</v>
      </c>
      <c r="T386" s="25">
        <f t="shared" si="109"/>
        <v>20000</v>
      </c>
    </row>
    <row r="387" spans="1:20" s="118" customFormat="1" ht="14">
      <c r="A387" s="344"/>
      <c r="B387" s="344" t="s">
        <v>246</v>
      </c>
      <c r="C387" s="156" t="s">
        <v>247</v>
      </c>
      <c r="D387" s="156">
        <v>1</v>
      </c>
      <c r="E387" s="156" t="s">
        <v>26</v>
      </c>
      <c r="F387" s="156">
        <v>1</v>
      </c>
      <c r="G387" s="156" t="s">
        <v>21</v>
      </c>
      <c r="H387" s="242">
        <v>80000</v>
      </c>
      <c r="I387" s="157">
        <f t="shared" si="87"/>
        <v>80000</v>
      </c>
      <c r="J387" s="158" t="s">
        <v>248</v>
      </c>
      <c r="K387" s="238"/>
      <c r="L387" s="156" t="s">
        <v>1282</v>
      </c>
      <c r="M387" s="156">
        <v>1</v>
      </c>
      <c r="N387" s="156" t="s">
        <v>26</v>
      </c>
      <c r="O387" s="156">
        <v>1</v>
      </c>
      <c r="P387" s="156" t="s">
        <v>21</v>
      </c>
      <c r="Q387" s="242">
        <v>52000</v>
      </c>
      <c r="R387" s="157">
        <f t="shared" ref="R387" si="116">M387*O387*Q387</f>
        <v>52000</v>
      </c>
      <c r="S387" s="158" t="s">
        <v>1281</v>
      </c>
      <c r="T387" s="65">
        <f t="shared" si="109"/>
        <v>-28000</v>
      </c>
    </row>
    <row r="388" spans="1:20" s="118" customFormat="1" ht="14">
      <c r="A388" s="348"/>
      <c r="B388" s="348"/>
      <c r="C388" s="160"/>
      <c r="D388" s="160"/>
      <c r="E388" s="160"/>
      <c r="F388" s="160"/>
      <c r="G388" s="160"/>
      <c r="H388" s="280"/>
      <c r="I388" s="161"/>
      <c r="J388" s="162"/>
      <c r="K388" s="279"/>
      <c r="L388" s="156" t="s">
        <v>1938</v>
      </c>
      <c r="M388" s="156">
        <v>1</v>
      </c>
      <c r="N388" s="156" t="s">
        <v>26</v>
      </c>
      <c r="O388" s="156">
        <v>1</v>
      </c>
      <c r="P388" s="156" t="s">
        <v>319</v>
      </c>
      <c r="Q388" s="242">
        <f>3000+1000+2200</f>
        <v>6200</v>
      </c>
      <c r="R388" s="157">
        <f t="shared" ref="R388" si="117">M388*O388*Q388</f>
        <v>6200</v>
      </c>
      <c r="S388" s="282">
        <v>45967</v>
      </c>
      <c r="T388" s="65">
        <f t="shared" si="109"/>
        <v>6200</v>
      </c>
    </row>
    <row r="389" spans="1:20" s="118" customFormat="1" ht="14">
      <c r="A389" s="348"/>
      <c r="B389" s="348"/>
      <c r="C389" s="160"/>
      <c r="D389" s="160"/>
      <c r="E389" s="160"/>
      <c r="F389" s="160"/>
      <c r="G389" s="160"/>
      <c r="H389" s="280"/>
      <c r="I389" s="161"/>
      <c r="J389" s="162"/>
      <c r="K389" s="279"/>
      <c r="L389" s="156" t="s">
        <v>1937</v>
      </c>
      <c r="M389" s="156">
        <v>1</v>
      </c>
      <c r="N389" s="156" t="s">
        <v>26</v>
      </c>
      <c r="O389" s="156">
        <v>2</v>
      </c>
      <c r="P389" s="156" t="s">
        <v>319</v>
      </c>
      <c r="Q389" s="242">
        <f>3000*2+1000*2+2200*3</f>
        <v>14600</v>
      </c>
      <c r="R389" s="157">
        <f t="shared" ref="R389:R390" si="118">M389*O389*Q389</f>
        <v>29200</v>
      </c>
      <c r="S389" s="162" t="s">
        <v>1283</v>
      </c>
      <c r="T389" s="65">
        <f t="shared" si="109"/>
        <v>29200</v>
      </c>
    </row>
    <row r="390" spans="1:20" s="118" customFormat="1" ht="14">
      <c r="A390" s="344"/>
      <c r="B390" s="344"/>
      <c r="C390" s="156" t="s">
        <v>249</v>
      </c>
      <c r="D390" s="156">
        <v>1</v>
      </c>
      <c r="E390" s="156" t="s">
        <v>26</v>
      </c>
      <c r="F390" s="156">
        <v>1</v>
      </c>
      <c r="G390" s="156" t="s">
        <v>21</v>
      </c>
      <c r="H390" s="156">
        <v>8000</v>
      </c>
      <c r="I390" s="157">
        <f t="shared" si="87"/>
        <v>8000</v>
      </c>
      <c r="J390" s="158" t="s">
        <v>250</v>
      </c>
      <c r="K390" s="238"/>
      <c r="L390" s="156" t="s">
        <v>1313</v>
      </c>
      <c r="M390" s="156">
        <v>1</v>
      </c>
      <c r="N390" s="156" t="s">
        <v>26</v>
      </c>
      <c r="O390" s="156">
        <v>1</v>
      </c>
      <c r="P390" s="156" t="s">
        <v>21</v>
      </c>
      <c r="Q390" s="156">
        <v>8000</v>
      </c>
      <c r="R390" s="157">
        <f t="shared" si="118"/>
        <v>8000</v>
      </c>
      <c r="S390" s="158"/>
      <c r="T390" s="65">
        <f t="shared" si="109"/>
        <v>0</v>
      </c>
    </row>
    <row r="391" spans="1:20" s="118" customFormat="1" ht="14">
      <c r="A391" s="344"/>
      <c r="B391" s="344" t="s">
        <v>251</v>
      </c>
      <c r="C391" s="221" t="s">
        <v>252</v>
      </c>
      <c r="D391" s="156">
        <v>1</v>
      </c>
      <c r="E391" s="156" t="s">
        <v>26</v>
      </c>
      <c r="F391" s="156">
        <v>1</v>
      </c>
      <c r="G391" s="156" t="s">
        <v>21</v>
      </c>
      <c r="H391" s="242">
        <v>15000</v>
      </c>
      <c r="I391" s="157">
        <f t="shared" si="87"/>
        <v>15000</v>
      </c>
      <c r="J391" s="158"/>
      <c r="K391" s="238"/>
      <c r="L391" s="221" t="s">
        <v>252</v>
      </c>
      <c r="M391" s="156">
        <v>1</v>
      </c>
      <c r="N391" s="156" t="s">
        <v>26</v>
      </c>
      <c r="O391" s="156">
        <v>1</v>
      </c>
      <c r="P391" s="156" t="s">
        <v>21</v>
      </c>
      <c r="Q391" s="242">
        <v>15000</v>
      </c>
      <c r="R391" s="157">
        <f t="shared" ref="R391:R398" si="119">M391*O391*Q391</f>
        <v>15000</v>
      </c>
      <c r="S391" s="158"/>
      <c r="T391" s="65">
        <f t="shared" si="109"/>
        <v>0</v>
      </c>
    </row>
    <row r="392" spans="1:20" s="118" customFormat="1" ht="14">
      <c r="A392" s="344"/>
      <c r="B392" s="344"/>
      <c r="C392" s="221" t="s">
        <v>253</v>
      </c>
      <c r="D392" s="156">
        <v>1</v>
      </c>
      <c r="E392" s="156" t="s">
        <v>26</v>
      </c>
      <c r="F392" s="156">
        <v>1</v>
      </c>
      <c r="G392" s="156" t="s">
        <v>21</v>
      </c>
      <c r="H392" s="242">
        <v>10000</v>
      </c>
      <c r="I392" s="157">
        <f t="shared" si="87"/>
        <v>10000</v>
      </c>
      <c r="J392" s="158"/>
      <c r="K392" s="238"/>
      <c r="L392" s="221" t="s">
        <v>1276</v>
      </c>
      <c r="M392" s="156">
        <v>16</v>
      </c>
      <c r="N392" s="156" t="s">
        <v>26</v>
      </c>
      <c r="O392" s="156">
        <v>1</v>
      </c>
      <c r="P392" s="156" t="s">
        <v>21</v>
      </c>
      <c r="Q392" s="242">
        <v>145</v>
      </c>
      <c r="R392" s="157">
        <f t="shared" si="119"/>
        <v>2320</v>
      </c>
      <c r="S392" s="158" t="s">
        <v>1277</v>
      </c>
      <c r="T392" s="65">
        <f t="shared" si="109"/>
        <v>-7680</v>
      </c>
    </row>
    <row r="393" spans="1:20" s="118" customFormat="1" ht="14">
      <c r="A393" s="348"/>
      <c r="B393" s="348"/>
      <c r="C393" s="160"/>
      <c r="D393" s="160"/>
      <c r="E393" s="160"/>
      <c r="F393" s="160"/>
      <c r="G393" s="160"/>
      <c r="H393" s="280"/>
      <c r="I393" s="161"/>
      <c r="J393" s="162"/>
      <c r="K393" s="279"/>
      <c r="L393" s="221" t="s">
        <v>1278</v>
      </c>
      <c r="M393" s="156">
        <v>20</v>
      </c>
      <c r="N393" s="156" t="s">
        <v>26</v>
      </c>
      <c r="O393" s="156">
        <v>1</v>
      </c>
      <c r="P393" s="156" t="s">
        <v>21</v>
      </c>
      <c r="Q393" s="242">
        <v>115</v>
      </c>
      <c r="R393" s="157">
        <f t="shared" ref="R393" si="120">M393*O393*Q393</f>
        <v>2300</v>
      </c>
      <c r="S393" s="158" t="s">
        <v>1319</v>
      </c>
      <c r="T393" s="65">
        <f t="shared" si="109"/>
        <v>2300</v>
      </c>
    </row>
    <row r="394" spans="1:20" s="118" customFormat="1" ht="28">
      <c r="A394" s="348"/>
      <c r="B394" s="348"/>
      <c r="C394" s="221" t="s">
        <v>251</v>
      </c>
      <c r="D394" s="156">
        <v>1</v>
      </c>
      <c r="E394" s="156" t="s">
        <v>26</v>
      </c>
      <c r="F394" s="156">
        <v>3</v>
      </c>
      <c r="G394" s="156" t="s">
        <v>21</v>
      </c>
      <c r="H394" s="242">
        <v>90000</v>
      </c>
      <c r="I394" s="157">
        <f t="shared" ref="I394" si="121">D394*F394*H394</f>
        <v>270000</v>
      </c>
      <c r="J394" s="158" t="s">
        <v>354</v>
      </c>
      <c r="K394" s="238"/>
      <c r="L394" s="221" t="s">
        <v>1274</v>
      </c>
      <c r="M394" s="156">
        <v>38</v>
      </c>
      <c r="N394" s="156" t="s">
        <v>1272</v>
      </c>
      <c r="O394" s="156">
        <v>1</v>
      </c>
      <c r="P394" s="156" t="s">
        <v>21</v>
      </c>
      <c r="Q394" s="242">
        <v>5500</v>
      </c>
      <c r="R394" s="157">
        <f t="shared" si="119"/>
        <v>209000</v>
      </c>
      <c r="S394" s="158" t="s">
        <v>1275</v>
      </c>
      <c r="T394" s="65">
        <f t="shared" si="109"/>
        <v>-61000</v>
      </c>
    </row>
    <row r="395" spans="1:20" s="118" customFormat="1" ht="14">
      <c r="A395" s="348"/>
      <c r="B395" s="348"/>
      <c r="C395" s="160"/>
      <c r="D395" s="160"/>
      <c r="E395" s="160"/>
      <c r="F395" s="160"/>
      <c r="G395" s="160"/>
      <c r="H395" s="280"/>
      <c r="I395" s="161"/>
      <c r="J395" s="162"/>
      <c r="K395" s="279"/>
      <c r="L395" s="221" t="s">
        <v>1341</v>
      </c>
      <c r="M395" s="156">
        <v>3</v>
      </c>
      <c r="N395" s="156" t="s">
        <v>1272</v>
      </c>
      <c r="O395" s="156">
        <v>1</v>
      </c>
      <c r="P395" s="156" t="s">
        <v>21</v>
      </c>
      <c r="Q395" s="242">
        <v>2000</v>
      </c>
      <c r="R395" s="157">
        <f t="shared" ref="R395" si="122">M395*O395*Q395</f>
        <v>6000</v>
      </c>
      <c r="S395" s="158"/>
      <c r="T395" s="65">
        <f t="shared" ref="T395:T396" si="123">R395-I395</f>
        <v>6000</v>
      </c>
    </row>
    <row r="396" spans="1:20" s="118" customFormat="1" ht="14">
      <c r="A396" s="344"/>
      <c r="B396" s="344"/>
      <c r="C396" s="221"/>
      <c r="D396" s="156"/>
      <c r="E396" s="156"/>
      <c r="F396" s="156"/>
      <c r="G396" s="156"/>
      <c r="H396" s="242"/>
      <c r="I396" s="157"/>
      <c r="J396" s="158"/>
      <c r="K396" s="238"/>
      <c r="L396" s="221" t="s">
        <v>1611</v>
      </c>
      <c r="M396" s="156">
        <v>1</v>
      </c>
      <c r="N396" s="156" t="s">
        <v>1272</v>
      </c>
      <c r="O396" s="156">
        <v>1</v>
      </c>
      <c r="P396" s="156" t="s">
        <v>21</v>
      </c>
      <c r="Q396" s="242">
        <v>3500</v>
      </c>
      <c r="R396" s="157">
        <f t="shared" si="119"/>
        <v>3500</v>
      </c>
      <c r="S396" s="158" t="s">
        <v>1273</v>
      </c>
      <c r="T396" s="65">
        <f t="shared" si="123"/>
        <v>3500</v>
      </c>
    </row>
    <row r="397" spans="1:20" s="118" customFormat="1" ht="28">
      <c r="A397" s="344"/>
      <c r="B397" s="156" t="s">
        <v>1345</v>
      </c>
      <c r="C397" s="156"/>
      <c r="D397" s="156">
        <v>1</v>
      </c>
      <c r="E397" s="156" t="s">
        <v>26</v>
      </c>
      <c r="F397" s="156">
        <v>1</v>
      </c>
      <c r="G397" s="156" t="s">
        <v>21</v>
      </c>
      <c r="H397" s="156">
        <v>50000</v>
      </c>
      <c r="I397" s="157">
        <f t="shared" si="87"/>
        <v>50000</v>
      </c>
      <c r="J397" s="158" t="s">
        <v>355</v>
      </c>
      <c r="K397" s="159"/>
      <c r="L397" s="239" t="s">
        <v>1345</v>
      </c>
      <c r="M397" s="239">
        <v>1</v>
      </c>
      <c r="N397" s="239" t="s">
        <v>26</v>
      </c>
      <c r="O397" s="239">
        <v>1</v>
      </c>
      <c r="P397" s="239" t="s">
        <v>21</v>
      </c>
      <c r="Q397" s="239">
        <v>0</v>
      </c>
      <c r="R397" s="283">
        <f t="shared" si="119"/>
        <v>0</v>
      </c>
      <c r="S397" s="241"/>
      <c r="T397" s="114">
        <f t="shared" si="109"/>
        <v>-50000</v>
      </c>
    </row>
    <row r="398" spans="1:20" s="118" customFormat="1" ht="28">
      <c r="A398" s="156" t="s">
        <v>254</v>
      </c>
      <c r="B398" s="156" t="s">
        <v>254</v>
      </c>
      <c r="C398" s="156" t="s">
        <v>255</v>
      </c>
      <c r="D398" s="156">
        <v>1</v>
      </c>
      <c r="E398" s="156" t="s">
        <v>26</v>
      </c>
      <c r="F398" s="156">
        <v>1</v>
      </c>
      <c r="G398" s="156" t="s">
        <v>21</v>
      </c>
      <c r="H398" s="156">
        <v>300000</v>
      </c>
      <c r="I398" s="157">
        <f t="shared" ref="I398:I483" si="124">D398*F398*H398</f>
        <v>300000</v>
      </c>
      <c r="J398" s="158" t="s">
        <v>355</v>
      </c>
      <c r="K398" s="159"/>
      <c r="L398" s="239" t="s">
        <v>255</v>
      </c>
      <c r="M398" s="239">
        <v>1</v>
      </c>
      <c r="N398" s="239" t="s">
        <v>26</v>
      </c>
      <c r="O398" s="239">
        <v>0</v>
      </c>
      <c r="P398" s="239" t="s">
        <v>21</v>
      </c>
      <c r="Q398" s="239">
        <v>0</v>
      </c>
      <c r="R398" s="283">
        <f t="shared" si="119"/>
        <v>0</v>
      </c>
      <c r="S398" s="241"/>
      <c r="T398" s="114">
        <f t="shared" si="109"/>
        <v>-300000</v>
      </c>
    </row>
    <row r="399" spans="1:20" s="118" customFormat="1" ht="28">
      <c r="A399" s="342" t="s">
        <v>256</v>
      </c>
      <c r="B399" s="336" t="s">
        <v>257</v>
      </c>
      <c r="C399" s="156"/>
      <c r="D399" s="156">
        <v>600</v>
      </c>
      <c r="E399" s="156" t="s">
        <v>26</v>
      </c>
      <c r="F399" s="156">
        <v>1</v>
      </c>
      <c r="G399" s="156" t="s">
        <v>21</v>
      </c>
      <c r="H399" s="156">
        <v>100</v>
      </c>
      <c r="I399" s="157">
        <f t="shared" si="124"/>
        <v>60000</v>
      </c>
      <c r="J399" s="158" t="s">
        <v>356</v>
      </c>
      <c r="K399" s="340"/>
      <c r="L399" s="156" t="s">
        <v>1298</v>
      </c>
      <c r="M399" s="156">
        <v>600</v>
      </c>
      <c r="N399" s="156" t="s">
        <v>1202</v>
      </c>
      <c r="O399" s="156">
        <v>1</v>
      </c>
      <c r="P399" s="156" t="s">
        <v>21</v>
      </c>
      <c r="Q399" s="156">
        <v>53</v>
      </c>
      <c r="R399" s="157">
        <f t="shared" ref="R399:R402" si="125">M399*O399*Q399</f>
        <v>31800</v>
      </c>
      <c r="S399" s="158"/>
      <c r="T399" s="65">
        <f t="shared" si="109"/>
        <v>-28200</v>
      </c>
    </row>
    <row r="400" spans="1:20" s="118" customFormat="1" ht="14">
      <c r="A400" s="343"/>
      <c r="B400" s="337"/>
      <c r="C400" s="160"/>
      <c r="D400" s="160"/>
      <c r="E400" s="160"/>
      <c r="F400" s="160"/>
      <c r="G400" s="160"/>
      <c r="H400" s="160"/>
      <c r="I400" s="161"/>
      <c r="J400" s="162"/>
      <c r="K400" s="340"/>
      <c r="L400" s="160" t="s">
        <v>1299</v>
      </c>
      <c r="M400" s="156">
        <v>600</v>
      </c>
      <c r="N400" s="156" t="s">
        <v>1202</v>
      </c>
      <c r="O400" s="156">
        <v>1</v>
      </c>
      <c r="P400" s="156" t="s">
        <v>21</v>
      </c>
      <c r="Q400" s="156">
        <v>38.5</v>
      </c>
      <c r="R400" s="157">
        <f t="shared" si="125"/>
        <v>23100</v>
      </c>
      <c r="S400" s="162"/>
      <c r="T400" s="65">
        <f t="shared" si="109"/>
        <v>23100</v>
      </c>
    </row>
    <row r="401" spans="1:20" s="118" customFormat="1" ht="14">
      <c r="A401" s="343"/>
      <c r="B401" s="337"/>
      <c r="C401" s="160"/>
      <c r="D401" s="160"/>
      <c r="E401" s="160"/>
      <c r="F401" s="160"/>
      <c r="G401" s="160"/>
      <c r="H401" s="160"/>
      <c r="I401" s="161"/>
      <c r="J401" s="162"/>
      <c r="K401" s="340"/>
      <c r="L401" s="160" t="s">
        <v>1366</v>
      </c>
      <c r="M401" s="156">
        <v>600</v>
      </c>
      <c r="N401" s="156" t="s">
        <v>1202</v>
      </c>
      <c r="O401" s="156">
        <v>1</v>
      </c>
      <c r="P401" s="156" t="s">
        <v>21</v>
      </c>
      <c r="Q401" s="156">
        <v>15</v>
      </c>
      <c r="R401" s="157">
        <f t="shared" si="125"/>
        <v>9000</v>
      </c>
      <c r="S401" s="162"/>
      <c r="T401" s="65">
        <f t="shared" si="109"/>
        <v>9000</v>
      </c>
    </row>
    <row r="402" spans="1:20" s="118" customFormat="1" ht="14">
      <c r="A402" s="343"/>
      <c r="B402" s="337"/>
      <c r="C402" s="160"/>
      <c r="D402" s="160"/>
      <c r="E402" s="160"/>
      <c r="F402" s="160"/>
      <c r="G402" s="160"/>
      <c r="H402" s="160"/>
      <c r="I402" s="161"/>
      <c r="J402" s="162"/>
      <c r="K402" s="340"/>
      <c r="L402" s="160" t="s">
        <v>1300</v>
      </c>
      <c r="M402" s="156">
        <v>600</v>
      </c>
      <c r="N402" s="156" t="s">
        <v>1202</v>
      </c>
      <c r="O402" s="156">
        <v>1</v>
      </c>
      <c r="P402" s="156" t="s">
        <v>21</v>
      </c>
      <c r="Q402" s="156">
        <v>7</v>
      </c>
      <c r="R402" s="157">
        <f t="shared" si="125"/>
        <v>4200</v>
      </c>
      <c r="S402" s="162"/>
      <c r="T402" s="65">
        <f t="shared" si="109"/>
        <v>4200</v>
      </c>
    </row>
    <row r="403" spans="1:20" s="118" customFormat="1" ht="42">
      <c r="A403" s="342"/>
      <c r="B403" s="156" t="s">
        <v>258</v>
      </c>
      <c r="C403" s="156" t="s">
        <v>258</v>
      </c>
      <c r="D403" s="156">
        <v>700</v>
      </c>
      <c r="E403" s="156" t="s">
        <v>26</v>
      </c>
      <c r="F403" s="156">
        <v>1</v>
      </c>
      <c r="G403" s="156" t="s">
        <v>21</v>
      </c>
      <c r="H403" s="156">
        <v>180</v>
      </c>
      <c r="I403" s="157">
        <f t="shared" si="124"/>
        <v>126000</v>
      </c>
      <c r="J403" s="158" t="s">
        <v>357</v>
      </c>
      <c r="K403" s="340"/>
      <c r="L403" s="156" t="s">
        <v>258</v>
      </c>
      <c r="M403" s="156">
        <v>600</v>
      </c>
      <c r="N403" s="156" t="s">
        <v>1296</v>
      </c>
      <c r="O403" s="156">
        <v>1</v>
      </c>
      <c r="P403" s="156" t="s">
        <v>21</v>
      </c>
      <c r="Q403" s="156">
        <v>95</v>
      </c>
      <c r="R403" s="157">
        <f t="shared" ref="R403:R409" si="126">M403*O403*Q403</f>
        <v>57000</v>
      </c>
      <c r="S403" s="158"/>
      <c r="T403" s="65">
        <f t="shared" si="109"/>
        <v>-69000</v>
      </c>
    </row>
    <row r="404" spans="1:20" ht="28">
      <c r="A404" s="342"/>
      <c r="B404" s="345" t="s">
        <v>259</v>
      </c>
      <c r="C404" s="164" t="s">
        <v>260</v>
      </c>
      <c r="D404" s="164">
        <v>600</v>
      </c>
      <c r="E404" s="164" t="s">
        <v>153</v>
      </c>
      <c r="F404" s="164">
        <v>1</v>
      </c>
      <c r="G404" s="164" t="s">
        <v>21</v>
      </c>
      <c r="H404" s="164">
        <v>70</v>
      </c>
      <c r="I404" s="234">
        <f t="shared" si="124"/>
        <v>42000</v>
      </c>
      <c r="J404" s="215" t="s">
        <v>358</v>
      </c>
      <c r="K404" s="198"/>
      <c r="L404" s="156" t="s">
        <v>260</v>
      </c>
      <c r="M404" s="156">
        <v>560</v>
      </c>
      <c r="N404" s="156" t="s">
        <v>153</v>
      </c>
      <c r="O404" s="156">
        <v>1</v>
      </c>
      <c r="P404" s="156" t="s">
        <v>21</v>
      </c>
      <c r="Q404" s="156">
        <v>70</v>
      </c>
      <c r="R404" s="157">
        <f t="shared" si="126"/>
        <v>39200</v>
      </c>
      <c r="S404" s="215"/>
      <c r="T404" s="25">
        <f t="shared" si="109"/>
        <v>-2800</v>
      </c>
    </row>
    <row r="405" spans="1:20" s="118" customFormat="1" ht="14">
      <c r="A405" s="342"/>
      <c r="B405" s="346"/>
      <c r="C405" s="156" t="s">
        <v>261</v>
      </c>
      <c r="D405" s="156">
        <v>1</v>
      </c>
      <c r="E405" s="156" t="s">
        <v>26</v>
      </c>
      <c r="F405" s="156">
        <v>1</v>
      </c>
      <c r="G405" s="156" t="s">
        <v>21</v>
      </c>
      <c r="H405" s="156">
        <v>90000</v>
      </c>
      <c r="I405" s="157">
        <f t="shared" si="124"/>
        <v>90000</v>
      </c>
      <c r="J405" s="284" t="s">
        <v>262</v>
      </c>
      <c r="K405" s="285"/>
      <c r="L405" s="156" t="s">
        <v>261</v>
      </c>
      <c r="M405" s="156">
        <v>1</v>
      </c>
      <c r="N405" s="156" t="s">
        <v>26</v>
      </c>
      <c r="O405" s="156">
        <v>1</v>
      </c>
      <c r="P405" s="156" t="s">
        <v>21</v>
      </c>
      <c r="Q405" s="156">
        <v>61000</v>
      </c>
      <c r="R405" s="157">
        <f t="shared" si="126"/>
        <v>61000</v>
      </c>
      <c r="S405" s="201"/>
      <c r="T405" s="25">
        <f t="shared" si="109"/>
        <v>-29000</v>
      </c>
    </row>
    <row r="406" spans="1:20" ht="28">
      <c r="A406" s="342"/>
      <c r="B406" s="346"/>
      <c r="C406" s="164" t="s">
        <v>263</v>
      </c>
      <c r="D406" s="164">
        <v>600</v>
      </c>
      <c r="E406" s="164" t="s">
        <v>153</v>
      </c>
      <c r="F406" s="164">
        <v>1</v>
      </c>
      <c r="G406" s="164" t="s">
        <v>21</v>
      </c>
      <c r="H406" s="164">
        <v>160</v>
      </c>
      <c r="I406" s="234">
        <f t="shared" si="124"/>
        <v>96000</v>
      </c>
      <c r="J406" s="215" t="s">
        <v>359</v>
      </c>
      <c r="K406" s="195"/>
      <c r="L406" s="153" t="s">
        <v>1302</v>
      </c>
      <c r="M406" s="153">
        <v>600</v>
      </c>
      <c r="N406" s="153" t="s">
        <v>1228</v>
      </c>
      <c r="O406" s="153">
        <v>1</v>
      </c>
      <c r="P406" s="153" t="s">
        <v>21</v>
      </c>
      <c r="Q406" s="153">
        <v>122</v>
      </c>
      <c r="R406" s="211">
        <f t="shared" si="126"/>
        <v>73200</v>
      </c>
      <c r="S406" s="286" t="s">
        <v>1309</v>
      </c>
      <c r="T406" s="25">
        <f t="shared" si="109"/>
        <v>-22800</v>
      </c>
    </row>
    <row r="407" spans="1:20" ht="14">
      <c r="A407" s="343"/>
      <c r="B407" s="346"/>
      <c r="C407" s="170"/>
      <c r="D407" s="170"/>
      <c r="E407" s="170"/>
      <c r="F407" s="170"/>
      <c r="G407" s="170"/>
      <c r="H407" s="170"/>
      <c r="I407" s="264"/>
      <c r="J407" s="189"/>
      <c r="K407" s="217"/>
      <c r="L407" s="228" t="s">
        <v>1301</v>
      </c>
      <c r="M407" s="228">
        <v>350</v>
      </c>
      <c r="N407" s="228" t="s">
        <v>1202</v>
      </c>
      <c r="O407" s="228">
        <v>1</v>
      </c>
      <c r="P407" s="153" t="s">
        <v>21</v>
      </c>
      <c r="Q407" s="228">
        <v>16</v>
      </c>
      <c r="R407" s="211">
        <f t="shared" si="126"/>
        <v>5600</v>
      </c>
      <c r="S407" s="189"/>
      <c r="T407" s="25">
        <f t="shared" si="109"/>
        <v>5600</v>
      </c>
    </row>
    <row r="408" spans="1:20" ht="14">
      <c r="A408" s="343"/>
      <c r="B408" s="346"/>
      <c r="C408" s="170"/>
      <c r="D408" s="170"/>
      <c r="E408" s="170"/>
      <c r="F408" s="170"/>
      <c r="G408" s="170"/>
      <c r="H408" s="170"/>
      <c r="I408" s="264"/>
      <c r="J408" s="189"/>
      <c r="K408" s="217"/>
      <c r="L408" s="228" t="s">
        <v>1798</v>
      </c>
      <c r="M408" s="228">
        <v>650</v>
      </c>
      <c r="N408" s="228" t="s">
        <v>1202</v>
      </c>
      <c r="O408" s="228">
        <v>2</v>
      </c>
      <c r="P408" s="153" t="s">
        <v>21</v>
      </c>
      <c r="Q408" s="228">
        <v>11</v>
      </c>
      <c r="R408" s="211">
        <f t="shared" si="126"/>
        <v>14300</v>
      </c>
      <c r="S408" s="189"/>
      <c r="T408" s="25">
        <f t="shared" si="109"/>
        <v>14300</v>
      </c>
    </row>
    <row r="409" spans="1:20" s="118" customFormat="1" ht="28">
      <c r="A409" s="342"/>
      <c r="B409" s="346"/>
      <c r="C409" s="156" t="s">
        <v>264</v>
      </c>
      <c r="D409" s="156">
        <v>500</v>
      </c>
      <c r="E409" s="156" t="s">
        <v>26</v>
      </c>
      <c r="F409" s="156">
        <v>1</v>
      </c>
      <c r="G409" s="156" t="s">
        <v>21</v>
      </c>
      <c r="H409" s="156">
        <v>200</v>
      </c>
      <c r="I409" s="157">
        <f t="shared" si="124"/>
        <v>100000</v>
      </c>
      <c r="J409" s="158" t="s">
        <v>359</v>
      </c>
      <c r="K409" s="159"/>
      <c r="L409" s="239" t="s">
        <v>264</v>
      </c>
      <c r="M409" s="239">
        <v>500</v>
      </c>
      <c r="N409" s="239" t="s">
        <v>26</v>
      </c>
      <c r="O409" s="239">
        <v>0</v>
      </c>
      <c r="P409" s="239" t="s">
        <v>21</v>
      </c>
      <c r="Q409" s="239">
        <v>200</v>
      </c>
      <c r="R409" s="283">
        <f t="shared" si="126"/>
        <v>0</v>
      </c>
      <c r="S409" s="241"/>
      <c r="T409" s="115">
        <f t="shared" si="109"/>
        <v>-100000</v>
      </c>
    </row>
    <row r="410" spans="1:20" ht="14">
      <c r="A410" s="342"/>
      <c r="B410" s="346"/>
      <c r="C410" s="164" t="s">
        <v>265</v>
      </c>
      <c r="D410" s="164">
        <v>100</v>
      </c>
      <c r="E410" s="164" t="s">
        <v>26</v>
      </c>
      <c r="F410" s="164">
        <v>1</v>
      </c>
      <c r="G410" s="164" t="s">
        <v>266</v>
      </c>
      <c r="H410" s="164">
        <v>50</v>
      </c>
      <c r="I410" s="234">
        <f t="shared" si="124"/>
        <v>5000</v>
      </c>
      <c r="J410" s="272" t="s">
        <v>371</v>
      </c>
      <c r="K410" s="198"/>
      <c r="L410" s="153" t="s">
        <v>265</v>
      </c>
      <c r="M410" s="153">
        <v>61</v>
      </c>
      <c r="N410" s="153" t="s">
        <v>266</v>
      </c>
      <c r="O410" s="228">
        <v>1</v>
      </c>
      <c r="P410" s="228" t="s">
        <v>1114</v>
      </c>
      <c r="Q410" s="153">
        <v>85</v>
      </c>
      <c r="R410" s="157">
        <f t="shared" ref="R410:R442" si="127">M410*O410*Q410</f>
        <v>5185</v>
      </c>
      <c r="S410" s="263" t="s">
        <v>1292</v>
      </c>
      <c r="T410" s="25">
        <f t="shared" ref="T410:T506" si="128">R410-I410</f>
        <v>185</v>
      </c>
    </row>
    <row r="411" spans="1:20" ht="14">
      <c r="A411" s="343"/>
      <c r="B411" s="346"/>
      <c r="C411" s="170"/>
      <c r="D411" s="170"/>
      <c r="E411" s="170"/>
      <c r="F411" s="170"/>
      <c r="G411" s="170"/>
      <c r="H411" s="170"/>
      <c r="I411" s="264"/>
      <c r="J411" s="272"/>
      <c r="K411" s="206"/>
      <c r="L411" s="228" t="s">
        <v>1295</v>
      </c>
      <c r="M411" s="153">
        <v>65</v>
      </c>
      <c r="N411" s="153" t="s">
        <v>1296</v>
      </c>
      <c r="O411" s="153">
        <v>1</v>
      </c>
      <c r="P411" s="153" t="s">
        <v>21</v>
      </c>
      <c r="Q411" s="228">
        <v>70</v>
      </c>
      <c r="R411" s="157">
        <f t="shared" si="127"/>
        <v>4550</v>
      </c>
      <c r="S411" s="263"/>
      <c r="T411" s="25">
        <f t="shared" si="128"/>
        <v>4550</v>
      </c>
    </row>
    <row r="412" spans="1:20" ht="14">
      <c r="A412" s="343"/>
      <c r="B412" s="346"/>
      <c r="C412" s="170"/>
      <c r="D412" s="170"/>
      <c r="E412" s="170"/>
      <c r="F412" s="170"/>
      <c r="G412" s="170"/>
      <c r="H412" s="170"/>
      <c r="I412" s="264"/>
      <c r="J412" s="272"/>
      <c r="K412" s="206"/>
      <c r="L412" s="228" t="s">
        <v>1628</v>
      </c>
      <c r="M412" s="228">
        <v>200</v>
      </c>
      <c r="N412" s="228" t="s">
        <v>1228</v>
      </c>
      <c r="O412" s="228">
        <v>1</v>
      </c>
      <c r="P412" s="228" t="s">
        <v>1114</v>
      </c>
      <c r="Q412" s="228">
        <v>4.5</v>
      </c>
      <c r="R412" s="157">
        <f t="shared" si="127"/>
        <v>900</v>
      </c>
      <c r="S412" s="263"/>
      <c r="T412" s="25">
        <f t="shared" si="128"/>
        <v>900</v>
      </c>
    </row>
    <row r="413" spans="1:20" ht="14">
      <c r="A413" s="343"/>
      <c r="B413" s="346"/>
      <c r="C413" s="170"/>
      <c r="D413" s="170"/>
      <c r="E413" s="170"/>
      <c r="F413" s="170"/>
      <c r="G413" s="170"/>
      <c r="H413" s="170"/>
      <c r="I413" s="264"/>
      <c r="J413" s="272"/>
      <c r="K413" s="206"/>
      <c r="L413" s="228" t="s">
        <v>1297</v>
      </c>
      <c r="M413" s="228">
        <v>130</v>
      </c>
      <c r="N413" s="228" t="s">
        <v>1228</v>
      </c>
      <c r="O413" s="228">
        <v>1</v>
      </c>
      <c r="P413" s="228" t="s">
        <v>1114</v>
      </c>
      <c r="Q413" s="228">
        <v>12</v>
      </c>
      <c r="R413" s="157">
        <f t="shared" si="127"/>
        <v>1560</v>
      </c>
      <c r="S413" s="263"/>
      <c r="T413" s="25">
        <f t="shared" si="128"/>
        <v>1560</v>
      </c>
    </row>
    <row r="414" spans="1:20" ht="14">
      <c r="A414" s="343"/>
      <c r="B414" s="346"/>
      <c r="C414" s="170"/>
      <c r="D414" s="170"/>
      <c r="E414" s="170"/>
      <c r="F414" s="170"/>
      <c r="G414" s="170"/>
      <c r="H414" s="170"/>
      <c r="I414" s="264"/>
      <c r="J414" s="272"/>
      <c r="K414" s="206"/>
      <c r="L414" s="228" t="s">
        <v>1629</v>
      </c>
      <c r="M414" s="228">
        <v>50</v>
      </c>
      <c r="N414" s="228" t="s">
        <v>1228</v>
      </c>
      <c r="O414" s="228">
        <v>1</v>
      </c>
      <c r="P414" s="228" t="s">
        <v>1114</v>
      </c>
      <c r="Q414" s="228">
        <v>35</v>
      </c>
      <c r="R414" s="157">
        <f t="shared" si="127"/>
        <v>1750</v>
      </c>
      <c r="S414" s="263"/>
      <c r="T414" s="25">
        <f t="shared" si="128"/>
        <v>1750</v>
      </c>
    </row>
    <row r="415" spans="1:20" ht="14">
      <c r="A415" s="343"/>
      <c r="B415" s="346"/>
      <c r="C415" s="170"/>
      <c r="D415" s="170"/>
      <c r="E415" s="170"/>
      <c r="F415" s="170"/>
      <c r="G415" s="170"/>
      <c r="H415" s="170"/>
      <c r="I415" s="264"/>
      <c r="J415" s="272"/>
      <c r="K415" s="206"/>
      <c r="L415" s="228" t="s">
        <v>1531</v>
      </c>
      <c r="M415" s="228">
        <v>80</v>
      </c>
      <c r="N415" s="228" t="s">
        <v>1202</v>
      </c>
      <c r="O415" s="153">
        <v>1</v>
      </c>
      <c r="P415" s="153" t="s">
        <v>21</v>
      </c>
      <c r="Q415" s="153">
        <v>35</v>
      </c>
      <c r="R415" s="157">
        <f t="shared" si="127"/>
        <v>2800</v>
      </c>
      <c r="S415" s="263"/>
      <c r="T415" s="25">
        <f t="shared" si="128"/>
        <v>2800</v>
      </c>
    </row>
    <row r="416" spans="1:20" ht="14">
      <c r="A416" s="343"/>
      <c r="B416" s="346"/>
      <c r="C416" s="170"/>
      <c r="D416" s="170"/>
      <c r="E416" s="170"/>
      <c r="F416" s="170"/>
      <c r="G416" s="170"/>
      <c r="H416" s="170"/>
      <c r="I416" s="264"/>
      <c r="J416" s="272"/>
      <c r="K416" s="206"/>
      <c r="L416" s="228" t="s">
        <v>1916</v>
      </c>
      <c r="M416" s="153">
        <v>1</v>
      </c>
      <c r="N416" s="153" t="s">
        <v>26</v>
      </c>
      <c r="O416" s="153">
        <v>1</v>
      </c>
      <c r="P416" s="153" t="s">
        <v>1114</v>
      </c>
      <c r="Q416" s="228">
        <v>400</v>
      </c>
      <c r="R416" s="157">
        <f t="shared" si="127"/>
        <v>400</v>
      </c>
      <c r="S416" s="263" t="s">
        <v>1433</v>
      </c>
      <c r="T416" s="25">
        <f t="shared" si="128"/>
        <v>400</v>
      </c>
    </row>
    <row r="417" spans="1:20" ht="14">
      <c r="A417" s="343"/>
      <c r="B417" s="346"/>
      <c r="C417" s="170"/>
      <c r="D417" s="170"/>
      <c r="E417" s="170"/>
      <c r="F417" s="170"/>
      <c r="G417" s="170"/>
      <c r="H417" s="170"/>
      <c r="I417" s="264"/>
      <c r="J417" s="272"/>
      <c r="K417" s="206"/>
      <c r="L417" s="228" t="s">
        <v>1602</v>
      </c>
      <c r="M417" s="153">
        <v>2</v>
      </c>
      <c r="N417" s="153" t="s">
        <v>1202</v>
      </c>
      <c r="O417" s="153">
        <v>1</v>
      </c>
      <c r="P417" s="153" t="s">
        <v>1114</v>
      </c>
      <c r="Q417" s="228">
        <v>15</v>
      </c>
      <c r="R417" s="157">
        <f t="shared" ref="R417" si="129">M417*O417*Q417</f>
        <v>30</v>
      </c>
      <c r="S417" s="263"/>
      <c r="T417" s="25">
        <f t="shared" si="128"/>
        <v>30</v>
      </c>
    </row>
    <row r="418" spans="1:20" ht="14">
      <c r="A418" s="343"/>
      <c r="B418" s="346"/>
      <c r="C418" s="170"/>
      <c r="D418" s="170"/>
      <c r="E418" s="170"/>
      <c r="F418" s="170"/>
      <c r="G418" s="170"/>
      <c r="H418" s="170"/>
      <c r="I418" s="264"/>
      <c r="J418" s="272"/>
      <c r="K418" s="206"/>
      <c r="L418" s="228" t="s">
        <v>1610</v>
      </c>
      <c r="M418" s="228">
        <v>12</v>
      </c>
      <c r="N418" s="228" t="s">
        <v>1202</v>
      </c>
      <c r="O418" s="153">
        <v>1</v>
      </c>
      <c r="P418" s="153" t="s">
        <v>21</v>
      </c>
      <c r="Q418" s="153">
        <v>80</v>
      </c>
      <c r="R418" s="157">
        <f t="shared" si="127"/>
        <v>960</v>
      </c>
      <c r="S418" s="263"/>
      <c r="T418" s="25">
        <f t="shared" si="128"/>
        <v>960</v>
      </c>
    </row>
    <row r="419" spans="1:20" ht="14">
      <c r="A419" s="343"/>
      <c r="B419" s="346"/>
      <c r="C419" s="170"/>
      <c r="D419" s="170"/>
      <c r="E419" s="170"/>
      <c r="F419" s="170"/>
      <c r="G419" s="170"/>
      <c r="H419" s="170"/>
      <c r="I419" s="264"/>
      <c r="J419" s="272"/>
      <c r="K419" s="206"/>
      <c r="L419" s="228" t="s">
        <v>1489</v>
      </c>
      <c r="M419" s="228">
        <v>6</v>
      </c>
      <c r="N419" s="228" t="s">
        <v>1202</v>
      </c>
      <c r="O419" s="153">
        <v>1</v>
      </c>
      <c r="P419" s="153" t="s">
        <v>21</v>
      </c>
      <c r="Q419" s="153">
        <v>600</v>
      </c>
      <c r="R419" s="157">
        <f t="shared" ref="R419" si="130">M419*O419*Q419</f>
        <v>3600</v>
      </c>
      <c r="S419" s="263"/>
      <c r="T419" s="25">
        <f t="shared" si="128"/>
        <v>3600</v>
      </c>
    </row>
    <row r="420" spans="1:20" ht="14">
      <c r="A420" s="343"/>
      <c r="B420" s="346"/>
      <c r="C420" s="170"/>
      <c r="D420" s="170"/>
      <c r="E420" s="170"/>
      <c r="F420" s="170"/>
      <c r="G420" s="170"/>
      <c r="H420" s="170"/>
      <c r="I420" s="264"/>
      <c r="J420" s="272"/>
      <c r="K420" s="206"/>
      <c r="L420" s="228" t="s">
        <v>1843</v>
      </c>
      <c r="M420" s="228">
        <v>1</v>
      </c>
      <c r="N420" s="153" t="s">
        <v>26</v>
      </c>
      <c r="O420" s="153">
        <v>1</v>
      </c>
      <c r="P420" s="153" t="s">
        <v>21</v>
      </c>
      <c r="Q420" s="153">
        <v>1000</v>
      </c>
      <c r="R420" s="157">
        <f t="shared" ref="R420" si="131">M420*O420*Q420</f>
        <v>1000</v>
      </c>
      <c r="S420" s="263" t="s">
        <v>1785</v>
      </c>
      <c r="T420" s="25">
        <f t="shared" ref="T420:T424" si="132">R420-I420</f>
        <v>1000</v>
      </c>
    </row>
    <row r="421" spans="1:20" ht="14">
      <c r="A421" s="343"/>
      <c r="B421" s="346"/>
      <c r="C421" s="170"/>
      <c r="D421" s="170"/>
      <c r="E421" s="170"/>
      <c r="F421" s="170"/>
      <c r="G421" s="170"/>
      <c r="H421" s="170"/>
      <c r="I421" s="264"/>
      <c r="J421" s="272"/>
      <c r="K421" s="206"/>
      <c r="L421" s="228" t="s">
        <v>1483</v>
      </c>
      <c r="M421" s="228">
        <v>1</v>
      </c>
      <c r="N421" s="153" t="s">
        <v>26</v>
      </c>
      <c r="O421" s="153">
        <v>1</v>
      </c>
      <c r="P421" s="153" t="s">
        <v>21</v>
      </c>
      <c r="Q421" s="235">
        <f>物料采购!G117</f>
        <v>1585.72</v>
      </c>
      <c r="R421" s="287">
        <f t="shared" ref="R421" si="133">M421*O421*Q421</f>
        <v>1585.72</v>
      </c>
      <c r="S421" s="237" t="s">
        <v>1607</v>
      </c>
      <c r="T421" s="25">
        <f t="shared" si="132"/>
        <v>1585.72</v>
      </c>
    </row>
    <row r="422" spans="1:20" ht="14">
      <c r="A422" s="343"/>
      <c r="B422" s="346"/>
      <c r="C422" s="170"/>
      <c r="D422" s="170"/>
      <c r="E422" s="170"/>
      <c r="F422" s="170"/>
      <c r="G422" s="170"/>
      <c r="H422" s="170"/>
      <c r="I422" s="264"/>
      <c r="J422" s="272"/>
      <c r="K422" s="206"/>
      <c r="L422" s="228" t="s">
        <v>1318</v>
      </c>
      <c r="M422" s="228">
        <v>11</v>
      </c>
      <c r="N422" s="228" t="s">
        <v>1202</v>
      </c>
      <c r="O422" s="153">
        <v>1</v>
      </c>
      <c r="P422" s="153" t="s">
        <v>21</v>
      </c>
      <c r="Q422" s="153">
        <v>15</v>
      </c>
      <c r="R422" s="157">
        <f t="shared" ref="R422" si="134">M422*O422*Q422</f>
        <v>165</v>
      </c>
      <c r="S422" s="263"/>
      <c r="T422" s="25">
        <f t="shared" si="132"/>
        <v>165</v>
      </c>
    </row>
    <row r="423" spans="1:20" ht="14">
      <c r="A423" s="343"/>
      <c r="B423" s="346"/>
      <c r="C423" s="170"/>
      <c r="D423" s="170"/>
      <c r="E423" s="170"/>
      <c r="F423" s="170"/>
      <c r="G423" s="170"/>
      <c r="H423" s="170"/>
      <c r="I423" s="264"/>
      <c r="J423" s="272"/>
      <c r="K423" s="206"/>
      <c r="L423" s="228" t="s">
        <v>1317</v>
      </c>
      <c r="M423" s="136">
        <f>11*16*3</f>
        <v>528</v>
      </c>
      <c r="N423" s="228" t="s">
        <v>381</v>
      </c>
      <c r="O423" s="153">
        <v>1</v>
      </c>
      <c r="P423" s="153" t="s">
        <v>21</v>
      </c>
      <c r="Q423" s="153">
        <v>2.5</v>
      </c>
      <c r="R423" s="157">
        <f t="shared" si="127"/>
        <v>1320</v>
      </c>
      <c r="S423" s="263"/>
      <c r="T423" s="25">
        <f t="shared" si="132"/>
        <v>1320</v>
      </c>
    </row>
    <row r="424" spans="1:20" ht="14">
      <c r="A424" s="343"/>
      <c r="B424" s="346"/>
      <c r="C424" s="170"/>
      <c r="D424" s="170"/>
      <c r="E424" s="170"/>
      <c r="F424" s="170"/>
      <c r="G424" s="170"/>
      <c r="H424" s="170"/>
      <c r="I424" s="264"/>
      <c r="J424" s="272"/>
      <c r="K424" s="206"/>
      <c r="L424" s="228" t="s">
        <v>1325</v>
      </c>
      <c r="M424" s="228">
        <v>600</v>
      </c>
      <c r="N424" s="228" t="s">
        <v>1202</v>
      </c>
      <c r="O424" s="153">
        <v>1</v>
      </c>
      <c r="P424" s="153" t="s">
        <v>21</v>
      </c>
      <c r="Q424" s="153">
        <v>18.2</v>
      </c>
      <c r="R424" s="157">
        <f t="shared" ref="R424:R433" si="135">M424*O424*Q424</f>
        <v>10920</v>
      </c>
      <c r="S424" s="263"/>
      <c r="T424" s="25">
        <f t="shared" si="132"/>
        <v>10920</v>
      </c>
    </row>
    <row r="425" spans="1:20" ht="14">
      <c r="A425" s="343"/>
      <c r="B425" s="346"/>
      <c r="C425" s="170"/>
      <c r="D425" s="170"/>
      <c r="E425" s="170"/>
      <c r="F425" s="170"/>
      <c r="G425" s="170"/>
      <c r="H425" s="170"/>
      <c r="I425" s="264"/>
      <c r="J425" s="272"/>
      <c r="K425" s="206"/>
      <c r="L425" s="137" t="s">
        <v>1330</v>
      </c>
      <c r="M425" s="136">
        <v>3800</v>
      </c>
      <c r="N425" s="228" t="s">
        <v>1202</v>
      </c>
      <c r="O425" s="153">
        <v>1</v>
      </c>
      <c r="P425" s="153" t="s">
        <v>21</v>
      </c>
      <c r="Q425" s="153">
        <v>1.2</v>
      </c>
      <c r="R425" s="157">
        <f t="shared" si="135"/>
        <v>4560</v>
      </c>
      <c r="S425" s="263"/>
      <c r="T425" s="25">
        <f t="shared" si="128"/>
        <v>4560</v>
      </c>
    </row>
    <row r="426" spans="1:20" ht="14">
      <c r="A426" s="343"/>
      <c r="B426" s="346"/>
      <c r="C426" s="170"/>
      <c r="D426" s="170"/>
      <c r="E426" s="170"/>
      <c r="F426" s="170"/>
      <c r="G426" s="170"/>
      <c r="H426" s="170"/>
      <c r="I426" s="264"/>
      <c r="J426" s="272"/>
      <c r="K426" s="206"/>
      <c r="L426" s="137" t="s">
        <v>1332</v>
      </c>
      <c r="M426" s="136">
        <v>52</v>
      </c>
      <c r="N426" s="228" t="s">
        <v>1202</v>
      </c>
      <c r="O426" s="153">
        <v>1</v>
      </c>
      <c r="P426" s="153" t="s">
        <v>21</v>
      </c>
      <c r="Q426" s="153">
        <v>18</v>
      </c>
      <c r="R426" s="157">
        <f t="shared" si="135"/>
        <v>936</v>
      </c>
      <c r="S426" s="263"/>
      <c r="T426" s="25">
        <f t="shared" si="128"/>
        <v>936</v>
      </c>
    </row>
    <row r="427" spans="1:20" ht="14">
      <c r="A427" s="343"/>
      <c r="B427" s="346"/>
      <c r="C427" s="170"/>
      <c r="D427" s="170"/>
      <c r="E427" s="170"/>
      <c r="F427" s="170"/>
      <c r="G427" s="170"/>
      <c r="H427" s="170"/>
      <c r="I427" s="264"/>
      <c r="J427" s="272"/>
      <c r="K427" s="206"/>
      <c r="L427" s="137" t="s">
        <v>1333</v>
      </c>
      <c r="M427" s="136">
        <v>645</v>
      </c>
      <c r="N427" s="228" t="s">
        <v>1202</v>
      </c>
      <c r="O427" s="153">
        <v>1</v>
      </c>
      <c r="P427" s="153" t="s">
        <v>21</v>
      </c>
      <c r="Q427" s="153">
        <v>3</v>
      </c>
      <c r="R427" s="157">
        <f t="shared" si="135"/>
        <v>1935</v>
      </c>
      <c r="S427" s="263"/>
      <c r="T427" s="25">
        <f t="shared" si="128"/>
        <v>1935</v>
      </c>
    </row>
    <row r="428" spans="1:20" ht="14">
      <c r="A428" s="343"/>
      <c r="B428" s="346"/>
      <c r="C428" s="170"/>
      <c r="D428" s="170"/>
      <c r="E428" s="170"/>
      <c r="F428" s="170"/>
      <c r="G428" s="170"/>
      <c r="H428" s="170"/>
      <c r="I428" s="264"/>
      <c r="J428" s="272"/>
      <c r="K428" s="206"/>
      <c r="L428" s="137" t="s">
        <v>1334</v>
      </c>
      <c r="M428" s="136">
        <v>8</v>
      </c>
      <c r="N428" s="228" t="s">
        <v>1202</v>
      </c>
      <c r="O428" s="153">
        <v>1</v>
      </c>
      <c r="P428" s="153" t="s">
        <v>21</v>
      </c>
      <c r="Q428" s="153">
        <v>15</v>
      </c>
      <c r="R428" s="157">
        <f t="shared" si="135"/>
        <v>120</v>
      </c>
      <c r="S428" s="263"/>
      <c r="T428" s="25">
        <f t="shared" si="128"/>
        <v>120</v>
      </c>
    </row>
    <row r="429" spans="1:20" ht="14">
      <c r="A429" s="343"/>
      <c r="B429" s="346"/>
      <c r="C429" s="170"/>
      <c r="D429" s="170"/>
      <c r="E429" s="170"/>
      <c r="F429" s="170"/>
      <c r="G429" s="170"/>
      <c r="H429" s="170"/>
      <c r="I429" s="264"/>
      <c r="J429" s="272"/>
      <c r="K429" s="206"/>
      <c r="L429" s="137" t="s">
        <v>1335</v>
      </c>
      <c r="M429" s="136">
        <v>126</v>
      </c>
      <c r="N429" s="228" t="s">
        <v>1202</v>
      </c>
      <c r="O429" s="153">
        <v>1</v>
      </c>
      <c r="P429" s="153" t="s">
        <v>21</v>
      </c>
      <c r="Q429" s="153">
        <v>3</v>
      </c>
      <c r="R429" s="157">
        <f t="shared" si="135"/>
        <v>378</v>
      </c>
      <c r="S429" s="263"/>
      <c r="T429" s="25">
        <f t="shared" si="128"/>
        <v>378</v>
      </c>
    </row>
    <row r="430" spans="1:20" ht="14">
      <c r="A430" s="343"/>
      <c r="B430" s="346"/>
      <c r="C430" s="170"/>
      <c r="D430" s="170"/>
      <c r="E430" s="170"/>
      <c r="F430" s="170"/>
      <c r="G430" s="170"/>
      <c r="H430" s="170"/>
      <c r="I430" s="264"/>
      <c r="J430" s="272"/>
      <c r="K430" s="206"/>
      <c r="L430" s="137" t="s">
        <v>1333</v>
      </c>
      <c r="M430" s="136">
        <v>60</v>
      </c>
      <c r="N430" s="228" t="s">
        <v>1202</v>
      </c>
      <c r="O430" s="153">
        <v>1</v>
      </c>
      <c r="P430" s="153" t="s">
        <v>21</v>
      </c>
      <c r="Q430" s="153">
        <v>3</v>
      </c>
      <c r="R430" s="157">
        <f t="shared" si="135"/>
        <v>180</v>
      </c>
      <c r="S430" s="263"/>
      <c r="T430" s="25">
        <f t="shared" si="128"/>
        <v>180</v>
      </c>
    </row>
    <row r="431" spans="1:20" ht="14">
      <c r="A431" s="343"/>
      <c r="B431" s="346"/>
      <c r="C431" s="170"/>
      <c r="D431" s="170"/>
      <c r="E431" s="170"/>
      <c r="F431" s="170"/>
      <c r="G431" s="170"/>
      <c r="H431" s="170"/>
      <c r="I431" s="264"/>
      <c r="J431" s="272"/>
      <c r="K431" s="206"/>
      <c r="L431" s="137" t="s">
        <v>1331</v>
      </c>
      <c r="M431" s="136">
        <v>8</v>
      </c>
      <c r="N431" s="228" t="s">
        <v>1202</v>
      </c>
      <c r="O431" s="153">
        <v>1</v>
      </c>
      <c r="P431" s="153" t="s">
        <v>21</v>
      </c>
      <c r="Q431" s="153">
        <v>60</v>
      </c>
      <c r="R431" s="157">
        <f t="shared" si="135"/>
        <v>480</v>
      </c>
      <c r="S431" s="263"/>
      <c r="T431" s="25">
        <f t="shared" si="128"/>
        <v>480</v>
      </c>
    </row>
    <row r="432" spans="1:20" ht="14">
      <c r="A432" s="343"/>
      <c r="B432" s="346"/>
      <c r="C432" s="170"/>
      <c r="D432" s="170"/>
      <c r="E432" s="170"/>
      <c r="F432" s="170"/>
      <c r="G432" s="170"/>
      <c r="H432" s="170"/>
      <c r="I432" s="264"/>
      <c r="J432" s="272"/>
      <c r="K432" s="206"/>
      <c r="L432" s="137" t="s">
        <v>1336</v>
      </c>
      <c r="M432" s="136">
        <v>15</v>
      </c>
      <c r="N432" s="228" t="s">
        <v>1202</v>
      </c>
      <c r="O432" s="153">
        <v>1</v>
      </c>
      <c r="P432" s="153" t="s">
        <v>21</v>
      </c>
      <c r="Q432" s="153">
        <v>60</v>
      </c>
      <c r="R432" s="157">
        <f t="shared" si="135"/>
        <v>900</v>
      </c>
      <c r="S432" s="263"/>
      <c r="T432" s="25">
        <f t="shared" si="128"/>
        <v>900</v>
      </c>
    </row>
    <row r="433" spans="1:20" ht="14">
      <c r="A433" s="343"/>
      <c r="B433" s="346"/>
      <c r="C433" s="170"/>
      <c r="D433" s="170"/>
      <c r="E433" s="170"/>
      <c r="F433" s="170"/>
      <c r="G433" s="170"/>
      <c r="H433" s="170"/>
      <c r="I433" s="264"/>
      <c r="J433" s="272"/>
      <c r="K433" s="206"/>
      <c r="L433" s="137" t="s">
        <v>1337</v>
      </c>
      <c r="M433" s="136">
        <v>301</v>
      </c>
      <c r="N433" s="228" t="s">
        <v>1202</v>
      </c>
      <c r="O433" s="153">
        <v>1</v>
      </c>
      <c r="P433" s="153" t="s">
        <v>21</v>
      </c>
      <c r="Q433" s="153">
        <v>1</v>
      </c>
      <c r="R433" s="157">
        <f t="shared" si="135"/>
        <v>301</v>
      </c>
      <c r="S433" s="263"/>
      <c r="T433" s="25">
        <f t="shared" si="128"/>
        <v>301</v>
      </c>
    </row>
    <row r="434" spans="1:20" ht="14">
      <c r="A434" s="343"/>
      <c r="B434" s="346"/>
      <c r="C434" s="170"/>
      <c r="D434" s="170"/>
      <c r="E434" s="170"/>
      <c r="F434" s="170"/>
      <c r="G434" s="170"/>
      <c r="H434" s="170"/>
      <c r="I434" s="264"/>
      <c r="J434" s="272"/>
      <c r="K434" s="206"/>
      <c r="L434" s="137" t="s">
        <v>1338</v>
      </c>
      <c r="M434" s="136">
        <v>500</v>
      </c>
      <c r="N434" s="228" t="s">
        <v>1202</v>
      </c>
      <c r="O434" s="153">
        <v>1</v>
      </c>
      <c r="P434" s="153" t="s">
        <v>21</v>
      </c>
      <c r="Q434" s="153">
        <v>1.8</v>
      </c>
      <c r="R434" s="157">
        <f t="shared" si="127"/>
        <v>900</v>
      </c>
      <c r="S434" s="263"/>
      <c r="T434" s="25">
        <f t="shared" si="128"/>
        <v>900</v>
      </c>
    </row>
    <row r="435" spans="1:20" ht="14">
      <c r="A435" s="343"/>
      <c r="B435" s="346"/>
      <c r="C435" s="170"/>
      <c r="D435" s="170"/>
      <c r="E435" s="170"/>
      <c r="F435" s="170"/>
      <c r="G435" s="170"/>
      <c r="H435" s="170"/>
      <c r="I435" s="264"/>
      <c r="J435" s="272"/>
      <c r="K435" s="206"/>
      <c r="L435" s="137" t="s">
        <v>1339</v>
      </c>
      <c r="M435" s="136">
        <v>16</v>
      </c>
      <c r="N435" s="228" t="s">
        <v>1202</v>
      </c>
      <c r="O435" s="153">
        <v>1</v>
      </c>
      <c r="P435" s="153" t="s">
        <v>21</v>
      </c>
      <c r="Q435" s="153">
        <v>12</v>
      </c>
      <c r="R435" s="157">
        <f t="shared" ref="R435" si="136">M435*O435*Q435</f>
        <v>192</v>
      </c>
      <c r="S435" s="263"/>
      <c r="T435" s="25">
        <f t="shared" si="128"/>
        <v>192</v>
      </c>
    </row>
    <row r="436" spans="1:20" ht="14">
      <c r="A436" s="343"/>
      <c r="B436" s="346"/>
      <c r="C436" s="170"/>
      <c r="D436" s="170"/>
      <c r="E436" s="170"/>
      <c r="F436" s="170"/>
      <c r="G436" s="170"/>
      <c r="H436" s="170"/>
      <c r="I436" s="264"/>
      <c r="J436" s="272"/>
      <c r="K436" s="206"/>
      <c r="L436" s="137" t="s">
        <v>1340</v>
      </c>
      <c r="M436" s="136">
        <v>16</v>
      </c>
      <c r="N436" s="228" t="s">
        <v>1202</v>
      </c>
      <c r="O436" s="153">
        <v>1</v>
      </c>
      <c r="P436" s="153" t="s">
        <v>21</v>
      </c>
      <c r="Q436" s="153">
        <v>12</v>
      </c>
      <c r="R436" s="157">
        <f t="shared" ref="R436" si="137">M436*O436*Q436</f>
        <v>192</v>
      </c>
      <c r="S436" s="263"/>
      <c r="T436" s="25">
        <f t="shared" si="128"/>
        <v>192</v>
      </c>
    </row>
    <row r="437" spans="1:20" ht="14">
      <c r="A437" s="343"/>
      <c r="B437" s="346"/>
      <c r="C437" s="170"/>
      <c r="D437" s="170"/>
      <c r="E437" s="170"/>
      <c r="F437" s="170"/>
      <c r="G437" s="170"/>
      <c r="H437" s="170"/>
      <c r="I437" s="264"/>
      <c r="J437" s="272"/>
      <c r="K437" s="206"/>
      <c r="L437" s="137" t="s">
        <v>1367</v>
      </c>
      <c r="M437" s="136">
        <v>300</v>
      </c>
      <c r="N437" s="228" t="s">
        <v>1202</v>
      </c>
      <c r="O437" s="153">
        <v>1</v>
      </c>
      <c r="P437" s="153" t="s">
        <v>21</v>
      </c>
      <c r="Q437" s="153">
        <v>1.5</v>
      </c>
      <c r="R437" s="157">
        <f t="shared" ref="R437:R438" si="138">M437*O437*Q437</f>
        <v>450</v>
      </c>
      <c r="S437" s="263"/>
      <c r="T437" s="25">
        <f t="shared" si="128"/>
        <v>450</v>
      </c>
    </row>
    <row r="438" spans="1:20" ht="14">
      <c r="A438" s="343"/>
      <c r="B438" s="346"/>
      <c r="C438" s="170"/>
      <c r="D438" s="170"/>
      <c r="E438" s="170"/>
      <c r="F438" s="170"/>
      <c r="G438" s="170"/>
      <c r="H438" s="170"/>
      <c r="I438" s="264"/>
      <c r="J438" s="272"/>
      <c r="K438" s="206"/>
      <c r="L438" s="137" t="s">
        <v>1784</v>
      </c>
      <c r="M438" s="136">
        <v>3</v>
      </c>
      <c r="N438" s="228" t="s">
        <v>1202</v>
      </c>
      <c r="O438" s="153">
        <v>1</v>
      </c>
      <c r="P438" s="153" t="s">
        <v>21</v>
      </c>
      <c r="Q438" s="153">
        <v>300</v>
      </c>
      <c r="R438" s="157">
        <f t="shared" si="138"/>
        <v>900</v>
      </c>
      <c r="S438" s="263"/>
      <c r="T438" s="25">
        <f t="shared" si="128"/>
        <v>900</v>
      </c>
    </row>
    <row r="439" spans="1:20" ht="14">
      <c r="A439" s="343"/>
      <c r="B439" s="346"/>
      <c r="C439" s="170"/>
      <c r="D439" s="170"/>
      <c r="E439" s="170"/>
      <c r="F439" s="170"/>
      <c r="G439" s="170"/>
      <c r="H439" s="170"/>
      <c r="I439" s="264"/>
      <c r="J439" s="272"/>
      <c r="K439" s="206"/>
      <c r="L439" s="137" t="s">
        <v>1851</v>
      </c>
      <c r="M439" s="136">
        <v>1</v>
      </c>
      <c r="N439" s="228" t="s">
        <v>1202</v>
      </c>
      <c r="O439" s="153">
        <v>1</v>
      </c>
      <c r="P439" s="153" t="s">
        <v>21</v>
      </c>
      <c r="Q439" s="153">
        <v>29000</v>
      </c>
      <c r="R439" s="157">
        <f t="shared" ref="R439" si="139">M439*O439*Q439</f>
        <v>29000</v>
      </c>
      <c r="S439" s="263"/>
      <c r="T439" s="25">
        <f t="shared" si="128"/>
        <v>29000</v>
      </c>
    </row>
    <row r="440" spans="1:20" ht="14">
      <c r="A440" s="343"/>
      <c r="B440" s="346"/>
      <c r="C440" s="170"/>
      <c r="D440" s="170"/>
      <c r="E440" s="170"/>
      <c r="F440" s="170"/>
      <c r="G440" s="170"/>
      <c r="H440" s="170"/>
      <c r="I440" s="264"/>
      <c r="J440" s="272"/>
      <c r="K440" s="206"/>
      <c r="L440" s="137" t="s">
        <v>1850</v>
      </c>
      <c r="M440" s="136">
        <v>1</v>
      </c>
      <c r="N440" s="228" t="s">
        <v>1202</v>
      </c>
      <c r="O440" s="153">
        <v>1</v>
      </c>
      <c r="P440" s="153" t="s">
        <v>21</v>
      </c>
      <c r="Q440" s="153">
        <v>1200</v>
      </c>
      <c r="R440" s="157">
        <f t="shared" ref="R440" si="140">M440*O440*Q440</f>
        <v>1200</v>
      </c>
      <c r="S440" s="263"/>
      <c r="T440" s="25">
        <f t="shared" si="128"/>
        <v>1200</v>
      </c>
    </row>
    <row r="441" spans="1:20" ht="14">
      <c r="A441" s="343"/>
      <c r="B441" s="346"/>
      <c r="C441" s="170"/>
      <c r="D441" s="170"/>
      <c r="E441" s="170"/>
      <c r="F441" s="170"/>
      <c r="G441" s="170"/>
      <c r="H441" s="170"/>
      <c r="I441" s="264"/>
      <c r="J441" s="272"/>
      <c r="K441" s="206"/>
      <c r="L441" s="137" t="s">
        <v>1326</v>
      </c>
      <c r="M441" s="153">
        <v>423</v>
      </c>
      <c r="N441" s="153" t="s">
        <v>1316</v>
      </c>
      <c r="O441" s="153">
        <v>1</v>
      </c>
      <c r="P441" s="153" t="s">
        <v>1114</v>
      </c>
      <c r="Q441" s="228">
        <v>2</v>
      </c>
      <c r="R441" s="157">
        <f t="shared" si="127"/>
        <v>846</v>
      </c>
      <c r="S441" s="263" t="s">
        <v>1314</v>
      </c>
      <c r="T441" s="25">
        <f t="shared" si="128"/>
        <v>846</v>
      </c>
    </row>
    <row r="442" spans="1:20" ht="14">
      <c r="A442" s="343"/>
      <c r="B442" s="346"/>
      <c r="C442" s="170"/>
      <c r="D442" s="170"/>
      <c r="E442" s="170"/>
      <c r="F442" s="170"/>
      <c r="G442" s="170"/>
      <c r="H442" s="170"/>
      <c r="I442" s="264"/>
      <c r="J442" s="272"/>
      <c r="K442" s="206"/>
      <c r="L442" s="137" t="s">
        <v>1326</v>
      </c>
      <c r="M442" s="153">
        <v>182</v>
      </c>
      <c r="N442" s="153" t="s">
        <v>1316</v>
      </c>
      <c r="O442" s="153">
        <v>1</v>
      </c>
      <c r="P442" s="153" t="s">
        <v>1114</v>
      </c>
      <c r="Q442" s="228">
        <v>3.6</v>
      </c>
      <c r="R442" s="157">
        <f t="shared" si="127"/>
        <v>655.20000000000005</v>
      </c>
      <c r="S442" s="263" t="s">
        <v>1315</v>
      </c>
      <c r="T442" s="25">
        <f t="shared" si="128"/>
        <v>655.20000000000005</v>
      </c>
    </row>
    <row r="443" spans="1:20" ht="14">
      <c r="A443" s="343"/>
      <c r="B443" s="346"/>
      <c r="C443" s="170"/>
      <c r="D443" s="170"/>
      <c r="E443" s="170"/>
      <c r="F443" s="170"/>
      <c r="G443" s="170"/>
      <c r="H443" s="170"/>
      <c r="I443" s="264"/>
      <c r="J443" s="272"/>
      <c r="K443" s="206"/>
      <c r="L443" s="228" t="s">
        <v>1327</v>
      </c>
      <c r="M443" s="228">
        <v>4</v>
      </c>
      <c r="N443" s="228" t="s">
        <v>1316</v>
      </c>
      <c r="O443" s="153">
        <v>1</v>
      </c>
      <c r="P443" s="153" t="s">
        <v>1114</v>
      </c>
      <c r="Q443" s="228">
        <v>20</v>
      </c>
      <c r="R443" s="157">
        <f t="shared" ref="R443:R445" si="141">M443*O443*Q443</f>
        <v>80</v>
      </c>
      <c r="S443" s="263" t="s">
        <v>1601</v>
      </c>
      <c r="T443" s="25">
        <f t="shared" si="128"/>
        <v>80</v>
      </c>
    </row>
    <row r="444" spans="1:20" ht="14">
      <c r="A444" s="343"/>
      <c r="B444" s="346"/>
      <c r="C444" s="170"/>
      <c r="D444" s="170"/>
      <c r="E444" s="170"/>
      <c r="F444" s="170"/>
      <c r="G444" s="170"/>
      <c r="H444" s="170"/>
      <c r="I444" s="264"/>
      <c r="J444" s="272"/>
      <c r="K444" s="206"/>
      <c r="L444" s="228" t="s">
        <v>1598</v>
      </c>
      <c r="M444" s="228">
        <v>550</v>
      </c>
      <c r="N444" s="228" t="s">
        <v>1316</v>
      </c>
      <c r="O444" s="153">
        <v>1</v>
      </c>
      <c r="P444" s="153" t="s">
        <v>1114</v>
      </c>
      <c r="Q444" s="228">
        <v>30</v>
      </c>
      <c r="R444" s="157">
        <f t="shared" ref="R444" si="142">M444*O444*Q444</f>
        <v>16500</v>
      </c>
      <c r="S444" s="263"/>
      <c r="T444" s="25">
        <f t="shared" si="128"/>
        <v>16500</v>
      </c>
    </row>
    <row r="445" spans="1:20" ht="14">
      <c r="A445" s="343"/>
      <c r="B445" s="346"/>
      <c r="C445" s="170"/>
      <c r="D445" s="170"/>
      <c r="E445" s="170"/>
      <c r="F445" s="170"/>
      <c r="G445" s="170"/>
      <c r="H445" s="170"/>
      <c r="I445" s="264"/>
      <c r="J445" s="272"/>
      <c r="K445" s="206"/>
      <c r="L445" s="228" t="s">
        <v>1530</v>
      </c>
      <c r="M445" s="228">
        <v>571</v>
      </c>
      <c r="N445" s="228" t="s">
        <v>1202</v>
      </c>
      <c r="O445" s="153">
        <v>1</v>
      </c>
      <c r="P445" s="153" t="s">
        <v>21</v>
      </c>
      <c r="Q445" s="153">
        <v>14.5</v>
      </c>
      <c r="R445" s="157">
        <f t="shared" si="141"/>
        <v>8279.5</v>
      </c>
      <c r="S445" s="263" t="s">
        <v>1604</v>
      </c>
      <c r="T445" s="25">
        <f t="shared" si="128"/>
        <v>8279.5</v>
      </c>
    </row>
    <row r="446" spans="1:20" ht="14">
      <c r="A446" s="343"/>
      <c r="B446" s="346"/>
      <c r="C446" s="170"/>
      <c r="D446" s="170"/>
      <c r="E446" s="170"/>
      <c r="F446" s="170"/>
      <c r="G446" s="170"/>
      <c r="H446" s="170"/>
      <c r="I446" s="264"/>
      <c r="J446" s="272"/>
      <c r="K446" s="206"/>
      <c r="L446" s="228" t="s">
        <v>1596</v>
      </c>
      <c r="M446" s="228">
        <v>1</v>
      </c>
      <c r="N446" s="228" t="s">
        <v>381</v>
      </c>
      <c r="O446" s="153">
        <v>1</v>
      </c>
      <c r="P446" s="153" t="s">
        <v>1114</v>
      </c>
      <c r="Q446" s="228">
        <v>500</v>
      </c>
      <c r="R446" s="157">
        <f t="shared" ref="R446:R447" si="143">M446*O446*Q446</f>
        <v>500</v>
      </c>
      <c r="S446" s="263"/>
      <c r="T446" s="25">
        <f t="shared" si="128"/>
        <v>500</v>
      </c>
    </row>
    <row r="447" spans="1:20" ht="14">
      <c r="A447" s="343"/>
      <c r="B447" s="346"/>
      <c r="C447" s="170"/>
      <c r="D447" s="170"/>
      <c r="E447" s="170"/>
      <c r="F447" s="170"/>
      <c r="G447" s="170"/>
      <c r="H447" s="170"/>
      <c r="I447" s="264"/>
      <c r="J447" s="272"/>
      <c r="K447" s="206"/>
      <c r="L447" s="228" t="s">
        <v>1455</v>
      </c>
      <c r="M447" s="138">
        <v>11</v>
      </c>
      <c r="N447" s="228" t="s">
        <v>1202</v>
      </c>
      <c r="O447" s="153">
        <v>1</v>
      </c>
      <c r="P447" s="153" t="s">
        <v>21</v>
      </c>
      <c r="Q447" s="153">
        <v>9.5</v>
      </c>
      <c r="R447" s="157">
        <f t="shared" si="143"/>
        <v>104.5</v>
      </c>
      <c r="S447" s="263"/>
      <c r="T447" s="25">
        <f t="shared" si="128"/>
        <v>104.5</v>
      </c>
    </row>
    <row r="448" spans="1:20" ht="14">
      <c r="A448" s="343"/>
      <c r="B448" s="346"/>
      <c r="C448" s="170"/>
      <c r="D448" s="170"/>
      <c r="E448" s="170"/>
      <c r="F448" s="170"/>
      <c r="G448" s="170"/>
      <c r="H448" s="170"/>
      <c r="I448" s="264"/>
      <c r="J448" s="272"/>
      <c r="K448" s="206"/>
      <c r="L448" s="228" t="s">
        <v>1600</v>
      </c>
      <c r="M448" s="138">
        <v>1</v>
      </c>
      <c r="N448" s="228" t="s">
        <v>381</v>
      </c>
      <c r="O448" s="153">
        <v>1</v>
      </c>
      <c r="P448" s="153" t="s">
        <v>21</v>
      </c>
      <c r="Q448" s="153">
        <v>1000</v>
      </c>
      <c r="R448" s="157">
        <f t="shared" ref="R448" si="144">M448*O448*Q448</f>
        <v>1000</v>
      </c>
      <c r="S448" s="263"/>
      <c r="T448" s="25">
        <f t="shared" si="128"/>
        <v>1000</v>
      </c>
    </row>
    <row r="449" spans="1:20" ht="14">
      <c r="A449" s="343"/>
      <c r="B449" s="346"/>
      <c r="C449" s="170"/>
      <c r="D449" s="170"/>
      <c r="E449" s="170"/>
      <c r="F449" s="170"/>
      <c r="G449" s="170"/>
      <c r="H449" s="170"/>
      <c r="I449" s="264"/>
      <c r="J449" s="272"/>
      <c r="K449" s="206"/>
      <c r="L449" s="228" t="s">
        <v>1328</v>
      </c>
      <c r="M449" s="138">
        <f>549+19</f>
        <v>568</v>
      </c>
      <c r="N449" s="228" t="s">
        <v>1202</v>
      </c>
      <c r="O449" s="153">
        <v>1</v>
      </c>
      <c r="P449" s="153" t="s">
        <v>21</v>
      </c>
      <c r="Q449" s="153">
        <v>9.75</v>
      </c>
      <c r="R449" s="157">
        <f t="shared" ref="R449" si="145">M449*O449*Q449</f>
        <v>5538</v>
      </c>
      <c r="S449" s="263" t="s">
        <v>1597</v>
      </c>
      <c r="T449" s="25">
        <f t="shared" si="128"/>
        <v>5538</v>
      </c>
    </row>
    <row r="450" spans="1:20" ht="14">
      <c r="A450" s="343"/>
      <c r="B450" s="346"/>
      <c r="C450" s="170"/>
      <c r="D450" s="170"/>
      <c r="E450" s="170"/>
      <c r="F450" s="170"/>
      <c r="G450" s="170"/>
      <c r="H450" s="170"/>
      <c r="I450" s="264"/>
      <c r="J450" s="272"/>
      <c r="K450" s="206"/>
      <c r="L450" s="228" t="s">
        <v>1599</v>
      </c>
      <c r="M450" s="138">
        <v>65</v>
      </c>
      <c r="N450" s="228" t="s">
        <v>1202</v>
      </c>
      <c r="O450" s="153">
        <v>1</v>
      </c>
      <c r="P450" s="153" t="s">
        <v>21</v>
      </c>
      <c r="Q450" s="153">
        <v>6.5</v>
      </c>
      <c r="R450" s="157">
        <f t="shared" ref="R450" si="146">M450*O450*Q450</f>
        <v>422.5</v>
      </c>
      <c r="S450" s="263"/>
      <c r="T450" s="25">
        <f t="shared" si="128"/>
        <v>422.5</v>
      </c>
    </row>
    <row r="451" spans="1:20" ht="14">
      <c r="A451" s="343"/>
      <c r="B451" s="346"/>
      <c r="C451" s="170"/>
      <c r="D451" s="170"/>
      <c r="E451" s="170"/>
      <c r="F451" s="170"/>
      <c r="G451" s="170"/>
      <c r="H451" s="170"/>
      <c r="I451" s="264"/>
      <c r="J451" s="272"/>
      <c r="K451" s="206"/>
      <c r="L451" s="228" t="s">
        <v>1603</v>
      </c>
      <c r="M451" s="138">
        <v>1</v>
      </c>
      <c r="N451" s="228" t="s">
        <v>381</v>
      </c>
      <c r="O451" s="153">
        <v>1</v>
      </c>
      <c r="P451" s="153" t="s">
        <v>21</v>
      </c>
      <c r="Q451" s="153">
        <v>16065</v>
      </c>
      <c r="R451" s="157">
        <f t="shared" ref="R451:R453" si="147">M451*O451*Q451</f>
        <v>16065</v>
      </c>
      <c r="S451" s="263" t="s">
        <v>1532</v>
      </c>
      <c r="T451" s="25">
        <f t="shared" si="128"/>
        <v>16065</v>
      </c>
    </row>
    <row r="452" spans="1:20" ht="14">
      <c r="A452" s="343"/>
      <c r="B452" s="346"/>
      <c r="C452" s="170"/>
      <c r="D452" s="170"/>
      <c r="E452" s="170"/>
      <c r="F452" s="170"/>
      <c r="G452" s="170"/>
      <c r="H452" s="170"/>
      <c r="I452" s="264"/>
      <c r="J452" s="272"/>
      <c r="K452" s="206"/>
      <c r="L452" s="228" t="s">
        <v>1593</v>
      </c>
      <c r="M452" s="228">
        <v>300</v>
      </c>
      <c r="N452" s="228" t="s">
        <v>1202</v>
      </c>
      <c r="O452" s="153">
        <v>1</v>
      </c>
      <c r="P452" s="153" t="s">
        <v>1114</v>
      </c>
      <c r="Q452" s="228">
        <v>1</v>
      </c>
      <c r="R452" s="157">
        <f t="shared" si="147"/>
        <v>300</v>
      </c>
      <c r="S452" s="263"/>
      <c r="T452" s="25">
        <f t="shared" si="128"/>
        <v>300</v>
      </c>
    </row>
    <row r="453" spans="1:20" ht="14">
      <c r="A453" s="343"/>
      <c r="B453" s="346"/>
      <c r="C453" s="170"/>
      <c r="D453" s="170"/>
      <c r="E453" s="170"/>
      <c r="F453" s="170"/>
      <c r="G453" s="170"/>
      <c r="H453" s="170"/>
      <c r="I453" s="264"/>
      <c r="J453" s="272"/>
      <c r="K453" s="206"/>
      <c r="L453" s="228" t="s">
        <v>1594</v>
      </c>
      <c r="M453" s="228">
        <v>10</v>
      </c>
      <c r="N453" s="228" t="s">
        <v>1202</v>
      </c>
      <c r="O453" s="153">
        <v>1</v>
      </c>
      <c r="P453" s="153" t="s">
        <v>1114</v>
      </c>
      <c r="Q453" s="228">
        <v>45</v>
      </c>
      <c r="R453" s="157">
        <f t="shared" si="147"/>
        <v>450</v>
      </c>
      <c r="S453" s="263"/>
      <c r="T453" s="25">
        <f t="shared" si="128"/>
        <v>450</v>
      </c>
    </row>
    <row r="454" spans="1:20" ht="14">
      <c r="A454" s="343"/>
      <c r="B454" s="346"/>
      <c r="C454" s="170"/>
      <c r="D454" s="170"/>
      <c r="E454" s="170"/>
      <c r="F454" s="170"/>
      <c r="G454" s="170"/>
      <c r="H454" s="170"/>
      <c r="I454" s="264"/>
      <c r="J454" s="272"/>
      <c r="K454" s="206"/>
      <c r="L454" s="228" t="s">
        <v>1595</v>
      </c>
      <c r="M454" s="228">
        <v>2</v>
      </c>
      <c r="N454" s="228" t="s">
        <v>1202</v>
      </c>
      <c r="O454" s="153">
        <v>1</v>
      </c>
      <c r="P454" s="153" t="s">
        <v>1114</v>
      </c>
      <c r="Q454" s="228">
        <v>120</v>
      </c>
      <c r="R454" s="157">
        <f t="shared" ref="R454:R456" si="148">M454*O454*Q454</f>
        <v>240</v>
      </c>
      <c r="S454" s="263"/>
      <c r="T454" s="25">
        <f t="shared" si="128"/>
        <v>240</v>
      </c>
    </row>
    <row r="455" spans="1:20" ht="14">
      <c r="A455" s="343"/>
      <c r="B455" s="346"/>
      <c r="C455" s="170"/>
      <c r="D455" s="170"/>
      <c r="E455" s="170"/>
      <c r="F455" s="170"/>
      <c r="G455" s="170"/>
      <c r="H455" s="170"/>
      <c r="I455" s="264"/>
      <c r="J455" s="272"/>
      <c r="K455" s="206"/>
      <c r="L455" s="228" t="s">
        <v>1599</v>
      </c>
      <c r="M455" s="138">
        <v>65</v>
      </c>
      <c r="N455" s="228" t="s">
        <v>381</v>
      </c>
      <c r="O455" s="153">
        <v>1</v>
      </c>
      <c r="P455" s="153" t="s">
        <v>21</v>
      </c>
      <c r="Q455" s="153">
        <v>6.5</v>
      </c>
      <c r="R455" s="157">
        <f t="shared" si="148"/>
        <v>422.5</v>
      </c>
      <c r="S455" s="263"/>
      <c r="T455" s="25">
        <f t="shared" si="128"/>
        <v>422.5</v>
      </c>
    </row>
    <row r="456" spans="1:20" ht="14">
      <c r="A456" s="343"/>
      <c r="B456" s="346"/>
      <c r="C456" s="170"/>
      <c r="D456" s="170"/>
      <c r="E456" s="170"/>
      <c r="F456" s="170"/>
      <c r="G456" s="170"/>
      <c r="H456" s="170"/>
      <c r="I456" s="264"/>
      <c r="J456" s="272"/>
      <c r="K456" s="206"/>
      <c r="L456" s="228" t="s">
        <v>1456</v>
      </c>
      <c r="M456" s="138">
        <v>1</v>
      </c>
      <c r="N456" s="228" t="s">
        <v>381</v>
      </c>
      <c r="O456" s="153">
        <v>1</v>
      </c>
      <c r="P456" s="153" t="s">
        <v>21</v>
      </c>
      <c r="Q456" s="235">
        <f>物料采购!G85</f>
        <v>16418.769999999997</v>
      </c>
      <c r="R456" s="287">
        <f t="shared" si="148"/>
        <v>16418.769999999997</v>
      </c>
      <c r="S456" s="237" t="s">
        <v>1607</v>
      </c>
      <c r="T456" s="25">
        <f t="shared" si="128"/>
        <v>16418.769999999997</v>
      </c>
    </row>
    <row r="457" spans="1:20" ht="14">
      <c r="A457" s="343"/>
      <c r="B457" s="346"/>
      <c r="C457" s="170"/>
      <c r="D457" s="170"/>
      <c r="E457" s="170"/>
      <c r="F457" s="170"/>
      <c r="G457" s="170"/>
      <c r="H457" s="170"/>
      <c r="I457" s="264"/>
      <c r="J457" s="272"/>
      <c r="K457" s="206"/>
      <c r="L457" s="228" t="s">
        <v>1322</v>
      </c>
      <c r="M457" s="136">
        <v>2</v>
      </c>
      <c r="N457" s="228" t="s">
        <v>1202</v>
      </c>
      <c r="O457" s="153">
        <v>1</v>
      </c>
      <c r="P457" s="153" t="s">
        <v>21</v>
      </c>
      <c r="Q457" s="153">
        <v>60</v>
      </c>
      <c r="R457" s="157">
        <f t="shared" ref="R457" si="149">M457*O457*Q457</f>
        <v>120</v>
      </c>
      <c r="S457" s="263"/>
      <c r="T457" s="25">
        <f t="shared" si="128"/>
        <v>120</v>
      </c>
    </row>
    <row r="458" spans="1:20" ht="14">
      <c r="A458" s="343"/>
      <c r="B458" s="346"/>
      <c r="C458" s="170"/>
      <c r="D458" s="170"/>
      <c r="E458" s="170"/>
      <c r="F458" s="170"/>
      <c r="G458" s="170"/>
      <c r="H458" s="170"/>
      <c r="I458" s="264"/>
      <c r="J458" s="272"/>
      <c r="K458" s="206"/>
      <c r="L458" s="228" t="s">
        <v>1348</v>
      </c>
      <c r="M458" s="136">
        <v>6</v>
      </c>
      <c r="N458" s="228" t="s">
        <v>1202</v>
      </c>
      <c r="O458" s="153">
        <v>1</v>
      </c>
      <c r="P458" s="153" t="s">
        <v>21</v>
      </c>
      <c r="Q458" s="153">
        <v>60</v>
      </c>
      <c r="R458" s="157">
        <f t="shared" ref="R458" si="150">M458*O458*Q458</f>
        <v>360</v>
      </c>
      <c r="S458" s="263"/>
      <c r="T458" s="25">
        <f t="shared" si="128"/>
        <v>360</v>
      </c>
    </row>
    <row r="459" spans="1:20" ht="14">
      <c r="A459" s="343"/>
      <c r="B459" s="346"/>
      <c r="C459" s="170"/>
      <c r="D459" s="170"/>
      <c r="E459" s="170"/>
      <c r="F459" s="170"/>
      <c r="G459" s="170"/>
      <c r="H459" s="170"/>
      <c r="I459" s="264"/>
      <c r="J459" s="272"/>
      <c r="K459" s="206"/>
      <c r="L459" s="228" t="s">
        <v>1329</v>
      </c>
      <c r="M459" s="228">
        <v>1</v>
      </c>
      <c r="N459" s="228" t="s">
        <v>1316</v>
      </c>
      <c r="O459" s="153">
        <v>1</v>
      </c>
      <c r="P459" s="153" t="s">
        <v>1114</v>
      </c>
      <c r="Q459" s="288">
        <f>物料采购!G6</f>
        <v>10477.01</v>
      </c>
      <c r="R459" s="287">
        <f t="shared" ref="R459:R464" si="151">M459*O459*Q459</f>
        <v>10477.01</v>
      </c>
      <c r="S459" s="237" t="s">
        <v>1607</v>
      </c>
      <c r="T459" s="25">
        <f t="shared" si="128"/>
        <v>10477.01</v>
      </c>
    </row>
    <row r="460" spans="1:20" ht="14">
      <c r="A460" s="343"/>
      <c r="B460" s="346"/>
      <c r="C460" s="170"/>
      <c r="D460" s="170"/>
      <c r="E460" s="170"/>
      <c r="F460" s="170"/>
      <c r="G460" s="170"/>
      <c r="H460" s="170"/>
      <c r="I460" s="264"/>
      <c r="J460" s="272"/>
      <c r="K460" s="206"/>
      <c r="L460" s="228" t="s">
        <v>1368</v>
      </c>
      <c r="M460" s="228">
        <v>35</v>
      </c>
      <c r="N460" s="228" t="s">
        <v>1316</v>
      </c>
      <c r="O460" s="153">
        <v>1</v>
      </c>
      <c r="P460" s="153" t="s">
        <v>1114</v>
      </c>
      <c r="Q460" s="228">
        <v>18</v>
      </c>
      <c r="R460" s="157">
        <f t="shared" ref="R460" si="152">M460*O460*Q460</f>
        <v>630</v>
      </c>
      <c r="S460" s="263"/>
      <c r="T460" s="25">
        <f t="shared" si="128"/>
        <v>630</v>
      </c>
    </row>
    <row r="461" spans="1:20" ht="28">
      <c r="A461" s="343"/>
      <c r="B461" s="346"/>
      <c r="C461" s="170"/>
      <c r="D461" s="170"/>
      <c r="E461" s="170"/>
      <c r="F461" s="170"/>
      <c r="G461" s="170"/>
      <c r="H461" s="170"/>
      <c r="I461" s="264"/>
      <c r="J461" s="272"/>
      <c r="K461" s="206"/>
      <c r="L461" s="228" t="s">
        <v>1320</v>
      </c>
      <c r="M461" s="228">
        <v>39</v>
      </c>
      <c r="N461" s="228" t="s">
        <v>1316</v>
      </c>
      <c r="O461" s="153">
        <v>1</v>
      </c>
      <c r="P461" s="153" t="s">
        <v>1114</v>
      </c>
      <c r="Q461" s="228">
        <v>15</v>
      </c>
      <c r="R461" s="157">
        <f t="shared" ref="R461:R462" si="153">M461*O461*Q461</f>
        <v>585</v>
      </c>
      <c r="S461" s="263" t="s">
        <v>1323</v>
      </c>
      <c r="T461" s="25">
        <f t="shared" si="128"/>
        <v>585</v>
      </c>
    </row>
    <row r="462" spans="1:20" ht="28">
      <c r="A462" s="343"/>
      <c r="B462" s="346"/>
      <c r="C462" s="170"/>
      <c r="D462" s="170"/>
      <c r="E462" s="170"/>
      <c r="F462" s="170"/>
      <c r="G462" s="170"/>
      <c r="H462" s="170"/>
      <c r="I462" s="264"/>
      <c r="J462" s="272"/>
      <c r="K462" s="206"/>
      <c r="L462" s="228" t="s">
        <v>1321</v>
      </c>
      <c r="M462" s="228">
        <v>9</v>
      </c>
      <c r="N462" s="228" t="s">
        <v>1316</v>
      </c>
      <c r="O462" s="153">
        <v>1</v>
      </c>
      <c r="P462" s="153" t="s">
        <v>1114</v>
      </c>
      <c r="Q462" s="228">
        <v>60</v>
      </c>
      <c r="R462" s="157">
        <f t="shared" si="153"/>
        <v>540</v>
      </c>
      <c r="S462" s="263" t="s">
        <v>1324</v>
      </c>
      <c r="T462" s="25">
        <f t="shared" si="128"/>
        <v>540</v>
      </c>
    </row>
    <row r="463" spans="1:20" ht="14">
      <c r="A463" s="343"/>
      <c r="B463" s="347"/>
      <c r="C463" s="170"/>
      <c r="D463" s="170"/>
      <c r="E463" s="170"/>
      <c r="F463" s="170"/>
      <c r="G463" s="170"/>
      <c r="H463" s="170"/>
      <c r="I463" s="264"/>
      <c r="J463" s="272"/>
      <c r="K463" s="206"/>
      <c r="L463" s="139" t="s">
        <v>1529</v>
      </c>
      <c r="M463" s="228">
        <v>1</v>
      </c>
      <c r="N463" s="153" t="s">
        <v>102</v>
      </c>
      <c r="O463" s="153">
        <v>1</v>
      </c>
      <c r="P463" s="153" t="s">
        <v>1114</v>
      </c>
      <c r="Q463" s="228">
        <v>1229</v>
      </c>
      <c r="R463" s="157">
        <f t="shared" ref="R463" si="154">M463*O463*Q463</f>
        <v>1229</v>
      </c>
      <c r="S463" s="263"/>
      <c r="T463" s="25">
        <f t="shared" si="128"/>
        <v>1229</v>
      </c>
    </row>
    <row r="464" spans="1:20" s="118" customFormat="1" ht="14">
      <c r="A464" s="342"/>
      <c r="B464" s="156" t="s">
        <v>267</v>
      </c>
      <c r="C464" s="156"/>
      <c r="D464" s="156">
        <v>40</v>
      </c>
      <c r="E464" s="156" t="s">
        <v>102</v>
      </c>
      <c r="F464" s="156">
        <v>1</v>
      </c>
      <c r="G464" s="156" t="s">
        <v>21</v>
      </c>
      <c r="H464" s="156">
        <v>300</v>
      </c>
      <c r="I464" s="157">
        <f t="shared" si="124"/>
        <v>12000</v>
      </c>
      <c r="J464" s="158"/>
      <c r="K464" s="238"/>
      <c r="L464" s="156" t="s">
        <v>1293</v>
      </c>
      <c r="M464" s="156">
        <v>24</v>
      </c>
      <c r="N464" s="156" t="s">
        <v>102</v>
      </c>
      <c r="O464" s="156">
        <v>1</v>
      </c>
      <c r="P464" s="156" t="s">
        <v>21</v>
      </c>
      <c r="Q464" s="156">
        <v>290</v>
      </c>
      <c r="R464" s="157">
        <f t="shared" si="151"/>
        <v>6960</v>
      </c>
      <c r="S464" s="158" t="s">
        <v>1294</v>
      </c>
      <c r="T464" s="65">
        <f t="shared" si="128"/>
        <v>-5040</v>
      </c>
    </row>
    <row r="465" spans="1:20" s="118" customFormat="1" ht="14">
      <c r="A465" s="343"/>
      <c r="B465" s="160" t="s">
        <v>1389</v>
      </c>
      <c r="C465" s="160"/>
      <c r="D465" s="160"/>
      <c r="E465" s="160"/>
      <c r="F465" s="160"/>
      <c r="G465" s="160"/>
      <c r="H465" s="160"/>
      <c r="I465" s="161"/>
      <c r="J465" s="162"/>
      <c r="K465" s="279"/>
      <c r="L465" s="160" t="s">
        <v>1389</v>
      </c>
      <c r="M465" s="156">
        <v>150</v>
      </c>
      <c r="N465" s="156" t="s">
        <v>102</v>
      </c>
      <c r="O465" s="156">
        <v>1</v>
      </c>
      <c r="P465" s="156" t="s">
        <v>21</v>
      </c>
      <c r="Q465" s="156">
        <v>28</v>
      </c>
      <c r="R465" s="157">
        <f t="shared" ref="R465:R468" si="155">M465*O465*Q465</f>
        <v>4200</v>
      </c>
      <c r="S465" s="158"/>
      <c r="T465" s="65">
        <f t="shared" si="128"/>
        <v>4200</v>
      </c>
    </row>
    <row r="466" spans="1:20" s="118" customFormat="1" ht="14">
      <c r="A466" s="342"/>
      <c r="B466" s="156" t="s">
        <v>268</v>
      </c>
      <c r="C466" s="156" t="s">
        <v>269</v>
      </c>
      <c r="D466" s="156">
        <v>1</v>
      </c>
      <c r="E466" s="156" t="s">
        <v>26</v>
      </c>
      <c r="F466" s="156">
        <v>1</v>
      </c>
      <c r="G466" s="156" t="s">
        <v>21</v>
      </c>
      <c r="H466" s="156">
        <v>10000</v>
      </c>
      <c r="I466" s="157">
        <f t="shared" si="124"/>
        <v>10000</v>
      </c>
      <c r="J466" s="158"/>
      <c r="K466" s="238"/>
      <c r="L466" s="156" t="s">
        <v>269</v>
      </c>
      <c r="M466" s="156">
        <v>1</v>
      </c>
      <c r="N466" s="156" t="s">
        <v>26</v>
      </c>
      <c r="O466" s="156">
        <v>1</v>
      </c>
      <c r="P466" s="156" t="s">
        <v>21</v>
      </c>
      <c r="Q466" s="191">
        <f>物料采购!G22</f>
        <v>24813.03999999999</v>
      </c>
      <c r="R466" s="287">
        <f t="shared" si="155"/>
        <v>24813.03999999999</v>
      </c>
      <c r="S466" s="193" t="s">
        <v>1607</v>
      </c>
      <c r="T466" s="65">
        <f t="shared" si="128"/>
        <v>14813.03999999999</v>
      </c>
    </row>
    <row r="467" spans="1:20" s="118" customFormat="1" ht="14">
      <c r="A467" s="343"/>
      <c r="B467" s="160"/>
      <c r="C467" s="160"/>
      <c r="D467" s="160"/>
      <c r="E467" s="160"/>
      <c r="F467" s="160"/>
      <c r="G467" s="160"/>
      <c r="H467" s="160"/>
      <c r="I467" s="161"/>
      <c r="J467" s="169"/>
      <c r="K467" s="279"/>
      <c r="L467" s="160" t="s">
        <v>1372</v>
      </c>
      <c r="M467" s="156">
        <v>1</v>
      </c>
      <c r="N467" s="156" t="s">
        <v>26</v>
      </c>
      <c r="O467" s="156">
        <v>1</v>
      </c>
      <c r="P467" s="156" t="s">
        <v>21</v>
      </c>
      <c r="Q467" s="191">
        <f>物料采购!G162</f>
        <v>6702.9600000000009</v>
      </c>
      <c r="R467" s="287">
        <f t="shared" ref="R467" si="156">M467*O467*Q467</f>
        <v>6702.9600000000009</v>
      </c>
      <c r="S467" s="193" t="s">
        <v>1607</v>
      </c>
      <c r="T467" s="65">
        <f t="shared" si="128"/>
        <v>6702.9600000000009</v>
      </c>
    </row>
    <row r="468" spans="1:20" s="118" customFormat="1" ht="14">
      <c r="A468" s="343"/>
      <c r="B468" s="160"/>
      <c r="C468" s="160"/>
      <c r="D468" s="160"/>
      <c r="E468" s="160"/>
      <c r="F468" s="160"/>
      <c r="G468" s="160"/>
      <c r="H468" s="160"/>
      <c r="I468" s="161"/>
      <c r="J468" s="169"/>
      <c r="K468" s="163"/>
      <c r="L468" s="160" t="s">
        <v>1613</v>
      </c>
      <c r="M468" s="156">
        <v>2</v>
      </c>
      <c r="N468" s="156" t="s">
        <v>1189</v>
      </c>
      <c r="O468" s="156">
        <v>1</v>
      </c>
      <c r="P468" s="156" t="s">
        <v>1114</v>
      </c>
      <c r="Q468" s="160">
        <v>2250</v>
      </c>
      <c r="R468" s="157">
        <f t="shared" si="155"/>
        <v>4500</v>
      </c>
      <c r="S468" s="162" t="s">
        <v>1614</v>
      </c>
      <c r="T468" s="65">
        <f t="shared" si="128"/>
        <v>4500</v>
      </c>
    </row>
    <row r="469" spans="1:20" s="118" customFormat="1" ht="14">
      <c r="A469" s="342"/>
      <c r="B469" s="156" t="s">
        <v>270</v>
      </c>
      <c r="C469" s="156" t="s">
        <v>271</v>
      </c>
      <c r="D469" s="156">
        <v>1</v>
      </c>
      <c r="E469" s="156" t="s">
        <v>26</v>
      </c>
      <c r="F469" s="156">
        <v>1</v>
      </c>
      <c r="G469" s="156" t="s">
        <v>21</v>
      </c>
      <c r="H469" s="156">
        <v>10000</v>
      </c>
      <c r="I469" s="157">
        <f t="shared" si="124"/>
        <v>10000</v>
      </c>
      <c r="J469" s="289" t="s">
        <v>372</v>
      </c>
      <c r="K469" s="144"/>
      <c r="L469" s="156" t="s">
        <v>1349</v>
      </c>
      <c r="M469" s="156">
        <v>1</v>
      </c>
      <c r="N469" s="156" t="s">
        <v>26</v>
      </c>
      <c r="O469" s="156">
        <v>1</v>
      </c>
      <c r="P469" s="156" t="s">
        <v>21</v>
      </c>
      <c r="Q469" s="276">
        <f>快递明细!C16</f>
        <v>7584.78</v>
      </c>
      <c r="R469" s="277">
        <f t="shared" ref="R469:R483" si="157">M469*O469*Q469</f>
        <v>7584.78</v>
      </c>
      <c r="S469" s="290" t="s">
        <v>1183</v>
      </c>
      <c r="T469" s="65">
        <f t="shared" si="128"/>
        <v>-2415.2200000000003</v>
      </c>
    </row>
    <row r="470" spans="1:20" s="118" customFormat="1" ht="14">
      <c r="A470" s="342" t="s">
        <v>272</v>
      </c>
      <c r="B470" s="156" t="s">
        <v>273</v>
      </c>
      <c r="C470" s="156" t="s">
        <v>274</v>
      </c>
      <c r="D470" s="156">
        <v>1</v>
      </c>
      <c r="E470" s="156" t="s">
        <v>26</v>
      </c>
      <c r="F470" s="156">
        <v>1</v>
      </c>
      <c r="G470" s="156" t="s">
        <v>21</v>
      </c>
      <c r="H470" s="156">
        <v>20000</v>
      </c>
      <c r="I470" s="157">
        <f t="shared" si="124"/>
        <v>20000</v>
      </c>
      <c r="J470" s="291" t="s">
        <v>342</v>
      </c>
      <c r="K470" s="238"/>
      <c r="L470" s="156" t="s">
        <v>1350</v>
      </c>
      <c r="M470" s="156">
        <v>1</v>
      </c>
      <c r="N470" s="156" t="s">
        <v>26</v>
      </c>
      <c r="O470" s="156">
        <v>1</v>
      </c>
      <c r="P470" s="156" t="s">
        <v>21</v>
      </c>
      <c r="Q470" s="156">
        <v>26571.599999999999</v>
      </c>
      <c r="R470" s="157">
        <f t="shared" si="157"/>
        <v>26571.599999999999</v>
      </c>
      <c r="S470" s="291"/>
      <c r="T470" s="65">
        <f t="shared" si="128"/>
        <v>6571.5999999999985</v>
      </c>
    </row>
    <row r="471" spans="1:20" s="118" customFormat="1" ht="28">
      <c r="A471" s="342"/>
      <c r="B471" s="156" t="s">
        <v>275</v>
      </c>
      <c r="C471" s="156" t="s">
        <v>276</v>
      </c>
      <c r="D471" s="156">
        <v>1</v>
      </c>
      <c r="E471" s="156" t="s">
        <v>26</v>
      </c>
      <c r="F471" s="156">
        <v>1</v>
      </c>
      <c r="G471" s="156" t="s">
        <v>43</v>
      </c>
      <c r="H471" s="156">
        <v>5000</v>
      </c>
      <c r="I471" s="157">
        <f t="shared" si="124"/>
        <v>5000</v>
      </c>
      <c r="J471" s="156" t="s">
        <v>277</v>
      </c>
      <c r="K471" s="238"/>
      <c r="L471" s="156" t="s">
        <v>276</v>
      </c>
      <c r="M471" s="156">
        <v>1</v>
      </c>
      <c r="N471" s="156" t="s">
        <v>26</v>
      </c>
      <c r="O471" s="156">
        <v>0</v>
      </c>
      <c r="P471" s="156" t="s">
        <v>43</v>
      </c>
      <c r="Q471" s="156">
        <v>5000</v>
      </c>
      <c r="R471" s="157">
        <f t="shared" si="157"/>
        <v>0</v>
      </c>
      <c r="S471" s="291"/>
      <c r="T471" s="65">
        <f t="shared" si="128"/>
        <v>-5000</v>
      </c>
    </row>
    <row r="472" spans="1:20" s="118" customFormat="1" ht="14">
      <c r="A472" s="342"/>
      <c r="B472" s="156" t="s">
        <v>278</v>
      </c>
      <c r="C472" s="156"/>
      <c r="D472" s="156">
        <v>600</v>
      </c>
      <c r="E472" s="156" t="s">
        <v>20</v>
      </c>
      <c r="F472" s="156">
        <v>1</v>
      </c>
      <c r="G472" s="156" t="s">
        <v>26</v>
      </c>
      <c r="H472" s="156">
        <v>45</v>
      </c>
      <c r="I472" s="157">
        <f t="shared" si="124"/>
        <v>27000</v>
      </c>
      <c r="J472" s="158"/>
      <c r="K472" s="292"/>
      <c r="L472" s="156" t="s">
        <v>1143</v>
      </c>
      <c r="M472" s="156">
        <v>546</v>
      </c>
      <c r="N472" s="156" t="s">
        <v>20</v>
      </c>
      <c r="O472" s="156">
        <v>1</v>
      </c>
      <c r="P472" s="156" t="s">
        <v>26</v>
      </c>
      <c r="Q472" s="156">
        <v>45</v>
      </c>
      <c r="R472" s="157">
        <f t="shared" si="157"/>
        <v>24570</v>
      </c>
      <c r="S472" s="158"/>
      <c r="T472" s="65">
        <f t="shared" si="128"/>
        <v>-2430</v>
      </c>
    </row>
    <row r="473" spans="1:20" s="118" customFormat="1" ht="14">
      <c r="A473" s="342"/>
      <c r="B473" s="156" t="s">
        <v>279</v>
      </c>
      <c r="C473" s="156" t="s">
        <v>280</v>
      </c>
      <c r="D473" s="156">
        <v>2</v>
      </c>
      <c r="E473" s="156" t="s">
        <v>20</v>
      </c>
      <c r="F473" s="156">
        <v>4</v>
      </c>
      <c r="G473" s="156" t="s">
        <v>43</v>
      </c>
      <c r="H473" s="156">
        <v>3000</v>
      </c>
      <c r="I473" s="157">
        <f t="shared" si="124"/>
        <v>24000</v>
      </c>
      <c r="J473" s="158" t="s">
        <v>377</v>
      </c>
      <c r="K473" s="238"/>
      <c r="L473" s="156" t="s">
        <v>280</v>
      </c>
      <c r="M473" s="156">
        <v>2</v>
      </c>
      <c r="N473" s="156" t="s">
        <v>20</v>
      </c>
      <c r="O473" s="156">
        <v>4</v>
      </c>
      <c r="P473" s="156" t="s">
        <v>43</v>
      </c>
      <c r="Q473" s="156">
        <v>3000</v>
      </c>
      <c r="R473" s="157">
        <f t="shared" si="157"/>
        <v>24000</v>
      </c>
      <c r="S473" s="158"/>
      <c r="T473" s="65">
        <f t="shared" si="128"/>
        <v>0</v>
      </c>
    </row>
    <row r="474" spans="1:20" s="118" customFormat="1" ht="14">
      <c r="A474" s="342"/>
      <c r="B474" s="344" t="s">
        <v>281</v>
      </c>
      <c r="C474" s="156" t="s">
        <v>282</v>
      </c>
      <c r="D474" s="156">
        <v>7</v>
      </c>
      <c r="E474" s="156" t="s">
        <v>20</v>
      </c>
      <c r="F474" s="156">
        <v>3</v>
      </c>
      <c r="G474" s="156" t="s">
        <v>43</v>
      </c>
      <c r="H474" s="156">
        <v>3500</v>
      </c>
      <c r="I474" s="157">
        <f t="shared" si="124"/>
        <v>73500</v>
      </c>
      <c r="J474" s="158"/>
      <c r="K474" s="238"/>
      <c r="L474" s="156" t="s">
        <v>282</v>
      </c>
      <c r="M474" s="156">
        <v>7</v>
      </c>
      <c r="N474" s="156" t="s">
        <v>20</v>
      </c>
      <c r="O474" s="156">
        <v>3</v>
      </c>
      <c r="P474" s="156" t="s">
        <v>43</v>
      </c>
      <c r="Q474" s="156">
        <v>3500</v>
      </c>
      <c r="R474" s="157">
        <f t="shared" si="157"/>
        <v>73500</v>
      </c>
      <c r="S474" s="158"/>
      <c r="T474" s="65">
        <f t="shared" si="128"/>
        <v>0</v>
      </c>
    </row>
    <row r="475" spans="1:20" s="118" customFormat="1" ht="14">
      <c r="A475" s="342"/>
      <c r="B475" s="344"/>
      <c r="C475" s="156" t="s">
        <v>283</v>
      </c>
      <c r="D475" s="156">
        <v>4</v>
      </c>
      <c r="E475" s="156" t="s">
        <v>20</v>
      </c>
      <c r="F475" s="156">
        <v>3</v>
      </c>
      <c r="G475" s="156" t="s">
        <v>43</v>
      </c>
      <c r="H475" s="156">
        <v>3500</v>
      </c>
      <c r="I475" s="157">
        <f t="shared" si="124"/>
        <v>42000</v>
      </c>
      <c r="J475" s="158"/>
      <c r="K475" s="238"/>
      <c r="L475" s="156" t="s">
        <v>283</v>
      </c>
      <c r="M475" s="156">
        <v>4</v>
      </c>
      <c r="N475" s="156" t="s">
        <v>20</v>
      </c>
      <c r="O475" s="156">
        <v>3</v>
      </c>
      <c r="P475" s="156" t="s">
        <v>43</v>
      </c>
      <c r="Q475" s="156">
        <v>3500</v>
      </c>
      <c r="R475" s="157">
        <f t="shared" si="157"/>
        <v>42000</v>
      </c>
      <c r="S475" s="158"/>
      <c r="T475" s="65">
        <f t="shared" si="128"/>
        <v>0</v>
      </c>
    </row>
    <row r="476" spans="1:20" s="118" customFormat="1" ht="28">
      <c r="A476" s="342"/>
      <c r="B476" s="344"/>
      <c r="C476" s="156" t="s">
        <v>284</v>
      </c>
      <c r="D476" s="156">
        <v>1</v>
      </c>
      <c r="E476" s="156" t="s">
        <v>20</v>
      </c>
      <c r="F476" s="156">
        <v>2</v>
      </c>
      <c r="G476" s="156" t="s">
        <v>43</v>
      </c>
      <c r="H476" s="156">
        <v>5500</v>
      </c>
      <c r="I476" s="157">
        <f t="shared" si="124"/>
        <v>11000</v>
      </c>
      <c r="J476" s="158" t="s">
        <v>373</v>
      </c>
      <c r="K476" s="238"/>
      <c r="L476" s="156" t="s">
        <v>284</v>
      </c>
      <c r="M476" s="156">
        <v>1</v>
      </c>
      <c r="N476" s="156" t="s">
        <v>20</v>
      </c>
      <c r="O476" s="156">
        <v>2</v>
      </c>
      <c r="P476" s="156" t="s">
        <v>43</v>
      </c>
      <c r="Q476" s="156">
        <v>5500</v>
      </c>
      <c r="R476" s="157">
        <f t="shared" si="157"/>
        <v>11000</v>
      </c>
      <c r="S476" s="158"/>
      <c r="T476" s="65">
        <f t="shared" si="128"/>
        <v>0</v>
      </c>
    </row>
    <row r="477" spans="1:20" s="118" customFormat="1" ht="14">
      <c r="A477" s="342"/>
      <c r="B477" s="344"/>
      <c r="C477" s="156" t="s">
        <v>285</v>
      </c>
      <c r="D477" s="156">
        <v>1</v>
      </c>
      <c r="E477" s="156" t="s">
        <v>20</v>
      </c>
      <c r="F477" s="156">
        <v>1</v>
      </c>
      <c r="G477" s="156" t="s">
        <v>43</v>
      </c>
      <c r="H477" s="156">
        <v>3500</v>
      </c>
      <c r="I477" s="157">
        <f t="shared" si="124"/>
        <v>3500</v>
      </c>
      <c r="J477" s="158"/>
      <c r="K477" s="238"/>
      <c r="L477" s="156" t="s">
        <v>285</v>
      </c>
      <c r="M477" s="156">
        <v>1</v>
      </c>
      <c r="N477" s="156" t="s">
        <v>20</v>
      </c>
      <c r="O477" s="156">
        <v>1</v>
      </c>
      <c r="P477" s="156" t="s">
        <v>43</v>
      </c>
      <c r="Q477" s="156">
        <v>3500</v>
      </c>
      <c r="R477" s="157">
        <f t="shared" si="157"/>
        <v>3500</v>
      </c>
      <c r="S477" s="158"/>
      <c r="T477" s="65">
        <f t="shared" si="128"/>
        <v>0</v>
      </c>
    </row>
    <row r="478" spans="1:20" s="118" customFormat="1" ht="14">
      <c r="A478" s="342"/>
      <c r="B478" s="344"/>
      <c r="C478" s="156" t="s">
        <v>286</v>
      </c>
      <c r="D478" s="156">
        <v>1</v>
      </c>
      <c r="E478" s="156" t="s">
        <v>20</v>
      </c>
      <c r="F478" s="156">
        <v>1</v>
      </c>
      <c r="G478" s="156" t="s">
        <v>43</v>
      </c>
      <c r="H478" s="156">
        <v>7000</v>
      </c>
      <c r="I478" s="157">
        <f t="shared" si="124"/>
        <v>7000</v>
      </c>
      <c r="J478" s="158"/>
      <c r="K478" s="238"/>
      <c r="L478" s="156" t="s">
        <v>286</v>
      </c>
      <c r="M478" s="156">
        <v>1</v>
      </c>
      <c r="N478" s="156" t="s">
        <v>20</v>
      </c>
      <c r="O478" s="156">
        <v>1</v>
      </c>
      <c r="P478" s="156" t="s">
        <v>43</v>
      </c>
      <c r="Q478" s="156">
        <v>7000</v>
      </c>
      <c r="R478" s="157">
        <f t="shared" si="157"/>
        <v>7000</v>
      </c>
      <c r="S478" s="158"/>
      <c r="T478" s="65">
        <f t="shared" si="128"/>
        <v>0</v>
      </c>
    </row>
    <row r="479" spans="1:20" s="118" customFormat="1" ht="42">
      <c r="A479" s="342"/>
      <c r="B479" s="344"/>
      <c r="C479" s="156" t="s">
        <v>287</v>
      </c>
      <c r="D479" s="156">
        <v>1</v>
      </c>
      <c r="E479" s="156" t="s">
        <v>20</v>
      </c>
      <c r="F479" s="156">
        <v>1</v>
      </c>
      <c r="G479" s="156" t="s">
        <v>43</v>
      </c>
      <c r="H479" s="156">
        <v>7000</v>
      </c>
      <c r="I479" s="157">
        <f t="shared" si="124"/>
        <v>7000</v>
      </c>
      <c r="J479" s="158" t="s">
        <v>374</v>
      </c>
      <c r="K479" s="238"/>
      <c r="L479" s="156" t="s">
        <v>287</v>
      </c>
      <c r="M479" s="156">
        <v>1</v>
      </c>
      <c r="N479" s="156" t="s">
        <v>20</v>
      </c>
      <c r="O479" s="156">
        <v>1</v>
      </c>
      <c r="P479" s="156" t="s">
        <v>43</v>
      </c>
      <c r="Q479" s="156">
        <v>7000</v>
      </c>
      <c r="R479" s="157">
        <f t="shared" si="157"/>
        <v>7000</v>
      </c>
      <c r="S479" s="158"/>
      <c r="T479" s="65">
        <f t="shared" si="128"/>
        <v>0</v>
      </c>
    </row>
    <row r="480" spans="1:20" s="118" customFormat="1" ht="14">
      <c r="A480" s="342"/>
      <c r="B480" s="344"/>
      <c r="C480" s="156" t="s">
        <v>288</v>
      </c>
      <c r="D480" s="156">
        <v>1</v>
      </c>
      <c r="E480" s="156" t="s">
        <v>20</v>
      </c>
      <c r="F480" s="156">
        <v>1</v>
      </c>
      <c r="G480" s="156" t="s">
        <v>43</v>
      </c>
      <c r="H480" s="156">
        <v>12000</v>
      </c>
      <c r="I480" s="157">
        <f t="shared" si="124"/>
        <v>12000</v>
      </c>
      <c r="J480" s="166"/>
      <c r="K480" s="238"/>
      <c r="L480" s="156" t="s">
        <v>288</v>
      </c>
      <c r="M480" s="156">
        <v>1</v>
      </c>
      <c r="N480" s="156" t="s">
        <v>20</v>
      </c>
      <c r="O480" s="156">
        <v>2</v>
      </c>
      <c r="P480" s="156" t="s">
        <v>43</v>
      </c>
      <c r="Q480" s="156">
        <v>12000</v>
      </c>
      <c r="R480" s="157">
        <f t="shared" si="157"/>
        <v>24000</v>
      </c>
      <c r="S480" s="166" t="s">
        <v>1926</v>
      </c>
      <c r="T480" s="65">
        <f t="shared" si="128"/>
        <v>12000</v>
      </c>
    </row>
    <row r="481" spans="1:20" s="118" customFormat="1" ht="14">
      <c r="A481" s="342"/>
      <c r="B481" s="344"/>
      <c r="C481" s="156" t="s">
        <v>289</v>
      </c>
      <c r="D481" s="156">
        <v>1</v>
      </c>
      <c r="E481" s="156" t="s">
        <v>26</v>
      </c>
      <c r="F481" s="156">
        <v>1</v>
      </c>
      <c r="G481" s="156" t="s">
        <v>21</v>
      </c>
      <c r="H481" s="156">
        <v>5000</v>
      </c>
      <c r="I481" s="167">
        <f t="shared" si="124"/>
        <v>5000</v>
      </c>
      <c r="J481" s="158"/>
      <c r="K481" s="238"/>
      <c r="L481" s="156" t="s">
        <v>289</v>
      </c>
      <c r="M481" s="156">
        <v>1</v>
      </c>
      <c r="N481" s="156" t="s">
        <v>26</v>
      </c>
      <c r="O481" s="156">
        <v>1</v>
      </c>
      <c r="P481" s="156" t="s">
        <v>21</v>
      </c>
      <c r="Q481" s="156">
        <v>5000</v>
      </c>
      <c r="R481" s="167">
        <f t="shared" si="157"/>
        <v>5000</v>
      </c>
      <c r="S481" s="158"/>
      <c r="T481" s="65">
        <f t="shared" si="128"/>
        <v>0</v>
      </c>
    </row>
    <row r="482" spans="1:20" s="118" customFormat="1" ht="14">
      <c r="A482" s="342"/>
      <c r="B482" s="344"/>
      <c r="C482" s="156" t="s">
        <v>290</v>
      </c>
      <c r="D482" s="156">
        <v>1</v>
      </c>
      <c r="E482" s="156" t="s">
        <v>26</v>
      </c>
      <c r="F482" s="156">
        <v>1</v>
      </c>
      <c r="G482" s="156" t="s">
        <v>21</v>
      </c>
      <c r="H482" s="156">
        <v>8000</v>
      </c>
      <c r="I482" s="167">
        <f t="shared" si="124"/>
        <v>8000</v>
      </c>
      <c r="J482" s="158"/>
      <c r="K482" s="238"/>
      <c r="L482" s="156" t="s">
        <v>290</v>
      </c>
      <c r="M482" s="156">
        <v>1</v>
      </c>
      <c r="N482" s="156" t="s">
        <v>26</v>
      </c>
      <c r="O482" s="156">
        <v>1</v>
      </c>
      <c r="P482" s="156" t="s">
        <v>21</v>
      </c>
      <c r="Q482" s="156">
        <v>8000</v>
      </c>
      <c r="R482" s="167">
        <f t="shared" si="157"/>
        <v>8000</v>
      </c>
      <c r="S482" s="158"/>
      <c r="T482" s="65">
        <f t="shared" si="128"/>
        <v>0</v>
      </c>
    </row>
    <row r="483" spans="1:20" s="118" customFormat="1" ht="42">
      <c r="A483" s="342"/>
      <c r="B483" s="156" t="s">
        <v>291</v>
      </c>
      <c r="C483" s="156" t="s">
        <v>292</v>
      </c>
      <c r="D483" s="156">
        <v>1</v>
      </c>
      <c r="E483" s="156" t="s">
        <v>26</v>
      </c>
      <c r="F483" s="156">
        <v>1</v>
      </c>
      <c r="G483" s="156" t="s">
        <v>21</v>
      </c>
      <c r="H483" s="156">
        <v>32000</v>
      </c>
      <c r="I483" s="167">
        <f t="shared" si="124"/>
        <v>32000</v>
      </c>
      <c r="J483" s="284" t="s">
        <v>293</v>
      </c>
      <c r="K483" s="238"/>
      <c r="L483" s="156" t="s">
        <v>292</v>
      </c>
      <c r="M483" s="156">
        <v>0</v>
      </c>
      <c r="N483" s="156" t="s">
        <v>26</v>
      </c>
      <c r="O483" s="156">
        <v>1</v>
      </c>
      <c r="P483" s="156" t="s">
        <v>21</v>
      </c>
      <c r="Q483" s="156">
        <v>32000</v>
      </c>
      <c r="R483" s="167">
        <f t="shared" si="157"/>
        <v>0</v>
      </c>
      <c r="S483" s="201"/>
      <c r="T483" s="25">
        <f t="shared" si="128"/>
        <v>-32000</v>
      </c>
    </row>
    <row r="484" spans="1:20" ht="14">
      <c r="A484" s="342"/>
      <c r="B484" s="342" t="s">
        <v>294</v>
      </c>
      <c r="C484" s="164" t="s">
        <v>295</v>
      </c>
      <c r="D484" s="164">
        <v>1</v>
      </c>
      <c r="E484" s="164" t="s">
        <v>26</v>
      </c>
      <c r="F484" s="164">
        <v>1</v>
      </c>
      <c r="G484" s="164" t="s">
        <v>21</v>
      </c>
      <c r="H484" s="164">
        <v>30000</v>
      </c>
      <c r="I484" s="188">
        <v>20000</v>
      </c>
      <c r="J484" s="215" t="s">
        <v>32</v>
      </c>
      <c r="K484" s="220"/>
      <c r="L484" s="156" t="s">
        <v>295</v>
      </c>
      <c r="M484" s="156">
        <v>1</v>
      </c>
      <c r="N484" s="156" t="s">
        <v>26</v>
      </c>
      <c r="O484" s="156">
        <v>1</v>
      </c>
      <c r="P484" s="156" t="s">
        <v>21</v>
      </c>
      <c r="Q484" s="156">
        <v>30000</v>
      </c>
      <c r="R484" s="167">
        <v>20000</v>
      </c>
      <c r="S484" s="158" t="s">
        <v>1900</v>
      </c>
      <c r="T484" s="25">
        <f t="shared" si="128"/>
        <v>0</v>
      </c>
    </row>
    <row r="485" spans="1:20" ht="14">
      <c r="A485" s="342"/>
      <c r="B485" s="342"/>
      <c r="C485" s="164" t="s">
        <v>296</v>
      </c>
      <c r="D485" s="164">
        <v>1</v>
      </c>
      <c r="E485" s="164" t="s">
        <v>26</v>
      </c>
      <c r="F485" s="164">
        <v>1</v>
      </c>
      <c r="G485" s="164" t="s">
        <v>21</v>
      </c>
      <c r="H485" s="164">
        <v>30000</v>
      </c>
      <c r="I485" s="188">
        <v>0</v>
      </c>
      <c r="J485" s="215" t="s">
        <v>297</v>
      </c>
      <c r="K485" s="220"/>
      <c r="L485" s="293" t="s">
        <v>296</v>
      </c>
      <c r="M485" s="293">
        <v>1</v>
      </c>
      <c r="N485" s="293" t="s">
        <v>26</v>
      </c>
      <c r="O485" s="293">
        <v>1</v>
      </c>
      <c r="P485" s="293" t="s">
        <v>21</v>
      </c>
      <c r="Q485" s="293">
        <v>30000</v>
      </c>
      <c r="R485" s="294">
        <v>0</v>
      </c>
      <c r="S485" s="295" t="s">
        <v>1915</v>
      </c>
      <c r="T485" s="25">
        <f t="shared" si="128"/>
        <v>0</v>
      </c>
    </row>
    <row r="486" spans="1:20" ht="28">
      <c r="A486" s="342"/>
      <c r="B486" s="345" t="s">
        <v>298</v>
      </c>
      <c r="C486" s="296" t="s">
        <v>1142</v>
      </c>
      <c r="D486" s="164">
        <v>1</v>
      </c>
      <c r="E486" s="164" t="s">
        <v>26</v>
      </c>
      <c r="F486" s="164">
        <v>1</v>
      </c>
      <c r="G486" s="164" t="s">
        <v>21</v>
      </c>
      <c r="H486" s="164">
        <v>92400</v>
      </c>
      <c r="I486" s="234">
        <f t="shared" ref="I486:I501" si="158">D486*F486*H486</f>
        <v>92400</v>
      </c>
      <c r="J486" s="214" t="s">
        <v>299</v>
      </c>
      <c r="K486" s="220"/>
      <c r="L486" s="297" t="s">
        <v>1310</v>
      </c>
      <c r="M486" s="156">
        <v>1</v>
      </c>
      <c r="N486" s="156" t="s">
        <v>26</v>
      </c>
      <c r="O486" s="156">
        <v>1</v>
      </c>
      <c r="P486" s="156" t="s">
        <v>21</v>
      </c>
      <c r="Q486" s="156">
        <v>92400</v>
      </c>
      <c r="R486" s="157">
        <f t="shared" ref="R486" si="159">M486*O486*Q486</f>
        <v>92400</v>
      </c>
      <c r="S486" s="214"/>
      <c r="T486" s="25">
        <f t="shared" si="128"/>
        <v>0</v>
      </c>
    </row>
    <row r="487" spans="1:20" ht="14">
      <c r="A487" s="343"/>
      <c r="B487" s="347"/>
      <c r="C487" s="170"/>
      <c r="D487" s="170"/>
      <c r="E487" s="170"/>
      <c r="F487" s="170"/>
      <c r="G487" s="170"/>
      <c r="H487" s="170"/>
      <c r="I487" s="264"/>
      <c r="J487" s="214"/>
      <c r="K487" s="230"/>
      <c r="L487" s="160" t="s">
        <v>1311</v>
      </c>
      <c r="M487" s="156">
        <v>1</v>
      </c>
      <c r="N487" s="156" t="s">
        <v>26</v>
      </c>
      <c r="O487" s="156">
        <v>1</v>
      </c>
      <c r="P487" s="156" t="s">
        <v>21</v>
      </c>
      <c r="Q487" s="156">
        <v>3000</v>
      </c>
      <c r="R487" s="157">
        <f t="shared" ref="R487:R490" si="160">M487*O487*Q487</f>
        <v>3000</v>
      </c>
      <c r="S487" s="214"/>
      <c r="T487" s="25">
        <f t="shared" si="128"/>
        <v>3000</v>
      </c>
    </row>
    <row r="488" spans="1:20" s="118" customFormat="1" ht="28">
      <c r="A488" s="342"/>
      <c r="B488" s="156" t="s">
        <v>300</v>
      </c>
      <c r="C488" s="156" t="s">
        <v>301</v>
      </c>
      <c r="D488" s="156">
        <v>35</v>
      </c>
      <c r="E488" s="156" t="s">
        <v>20</v>
      </c>
      <c r="F488" s="156">
        <v>4</v>
      </c>
      <c r="G488" s="156" t="s">
        <v>43</v>
      </c>
      <c r="H488" s="156">
        <v>580</v>
      </c>
      <c r="I488" s="157">
        <f t="shared" si="158"/>
        <v>81200</v>
      </c>
      <c r="J488" s="158" t="s">
        <v>360</v>
      </c>
      <c r="K488" s="159"/>
      <c r="L488" s="156" t="s">
        <v>301</v>
      </c>
      <c r="M488" s="156">
        <v>1</v>
      </c>
      <c r="N488" s="156" t="s">
        <v>381</v>
      </c>
      <c r="O488" s="156">
        <v>1</v>
      </c>
      <c r="P488" s="156" t="s">
        <v>1114</v>
      </c>
      <c r="Q488" s="156">
        <f>当地人员!O259</f>
        <v>120321.62</v>
      </c>
      <c r="R488" s="157">
        <f t="shared" si="160"/>
        <v>120321.62</v>
      </c>
      <c r="S488" s="158"/>
      <c r="T488" s="25">
        <f t="shared" si="128"/>
        <v>39121.619999999995</v>
      </c>
    </row>
    <row r="489" spans="1:20" s="118" customFormat="1" ht="28">
      <c r="A489" s="342"/>
      <c r="B489" s="156" t="s">
        <v>302</v>
      </c>
      <c r="C489" s="156" t="s">
        <v>255</v>
      </c>
      <c r="D489" s="156">
        <v>1</v>
      </c>
      <c r="E489" s="156" t="s">
        <v>26</v>
      </c>
      <c r="F489" s="156">
        <v>1</v>
      </c>
      <c r="G489" s="156" t="s">
        <v>21</v>
      </c>
      <c r="H489" s="156">
        <v>29369</v>
      </c>
      <c r="I489" s="157">
        <f t="shared" si="158"/>
        <v>29369</v>
      </c>
      <c r="J489" s="158" t="s">
        <v>365</v>
      </c>
      <c r="K489" s="238"/>
      <c r="L489" s="156" t="s">
        <v>255</v>
      </c>
      <c r="M489" s="156">
        <v>1</v>
      </c>
      <c r="N489" s="156" t="s">
        <v>26</v>
      </c>
      <c r="O489" s="156">
        <v>1</v>
      </c>
      <c r="P489" s="156" t="s">
        <v>21</v>
      </c>
      <c r="Q489" s="156">
        <v>29369</v>
      </c>
      <c r="R489" s="157">
        <f t="shared" si="160"/>
        <v>29369</v>
      </c>
      <c r="S489" s="158"/>
      <c r="T489" s="65">
        <f t="shared" si="128"/>
        <v>0</v>
      </c>
    </row>
    <row r="490" spans="1:20" s="118" customFormat="1" ht="14">
      <c r="A490" s="342"/>
      <c r="B490" s="156" t="s">
        <v>303</v>
      </c>
      <c r="C490" s="156" t="s">
        <v>304</v>
      </c>
      <c r="D490" s="156">
        <v>11</v>
      </c>
      <c r="E490" s="156" t="s">
        <v>20</v>
      </c>
      <c r="F490" s="156">
        <v>1</v>
      </c>
      <c r="G490" s="156" t="s">
        <v>21</v>
      </c>
      <c r="H490" s="156">
        <v>4000</v>
      </c>
      <c r="I490" s="157">
        <f t="shared" si="158"/>
        <v>44000</v>
      </c>
      <c r="J490" s="158" t="s">
        <v>342</v>
      </c>
      <c r="K490" s="159"/>
      <c r="L490" s="156" t="s">
        <v>304</v>
      </c>
      <c r="M490" s="156">
        <v>1</v>
      </c>
      <c r="N490" s="156" t="s">
        <v>26</v>
      </c>
      <c r="O490" s="156">
        <v>1</v>
      </c>
      <c r="P490" s="156" t="s">
        <v>21</v>
      </c>
      <c r="Q490" s="156">
        <v>40059</v>
      </c>
      <c r="R490" s="157">
        <f t="shared" si="160"/>
        <v>40059</v>
      </c>
      <c r="S490" s="158" t="s">
        <v>1607</v>
      </c>
      <c r="T490" s="65">
        <f t="shared" si="128"/>
        <v>-3941</v>
      </c>
    </row>
    <row r="491" spans="1:20" s="118" customFormat="1" ht="14">
      <c r="A491" s="342"/>
      <c r="B491" s="156" t="s">
        <v>305</v>
      </c>
      <c r="C491" s="156" t="s">
        <v>306</v>
      </c>
      <c r="D491" s="156">
        <v>2</v>
      </c>
      <c r="E491" s="156" t="s">
        <v>20</v>
      </c>
      <c r="F491" s="156">
        <v>7</v>
      </c>
      <c r="G491" s="156" t="s">
        <v>43</v>
      </c>
      <c r="H491" s="156">
        <v>1000</v>
      </c>
      <c r="I491" s="157">
        <f t="shared" si="158"/>
        <v>14000</v>
      </c>
      <c r="J491" s="158" t="s">
        <v>362</v>
      </c>
      <c r="K491" s="238"/>
      <c r="L491" s="156" t="s">
        <v>306</v>
      </c>
      <c r="M491" s="156">
        <v>2</v>
      </c>
      <c r="N491" s="156" t="s">
        <v>20</v>
      </c>
      <c r="O491" s="156">
        <v>8</v>
      </c>
      <c r="P491" s="156" t="s">
        <v>43</v>
      </c>
      <c r="Q491" s="156">
        <v>1000</v>
      </c>
      <c r="R491" s="157">
        <f t="shared" ref="R491:R492" si="161">M491*O491*Q491</f>
        <v>16000</v>
      </c>
      <c r="S491" s="158"/>
      <c r="T491" s="65">
        <f t="shared" si="128"/>
        <v>2000</v>
      </c>
    </row>
    <row r="492" spans="1:20" s="118" customFormat="1" ht="14">
      <c r="A492" s="342"/>
      <c r="B492" s="336" t="s">
        <v>305</v>
      </c>
      <c r="C492" s="156" t="s">
        <v>307</v>
      </c>
      <c r="D492" s="156">
        <v>8</v>
      </c>
      <c r="E492" s="156" t="s">
        <v>20</v>
      </c>
      <c r="F492" s="156">
        <v>7</v>
      </c>
      <c r="G492" s="156" t="s">
        <v>43</v>
      </c>
      <c r="H492" s="156">
        <v>900</v>
      </c>
      <c r="I492" s="157">
        <f t="shared" si="158"/>
        <v>50400</v>
      </c>
      <c r="J492" s="158" t="s">
        <v>362</v>
      </c>
      <c r="K492" s="159"/>
      <c r="L492" s="336" t="s">
        <v>1588</v>
      </c>
      <c r="M492" s="156">
        <v>1</v>
      </c>
      <c r="N492" s="156" t="s">
        <v>20</v>
      </c>
      <c r="O492" s="156">
        <v>9</v>
      </c>
      <c r="P492" s="156" t="s">
        <v>43</v>
      </c>
      <c r="Q492" s="156">
        <v>900</v>
      </c>
      <c r="R492" s="157">
        <f t="shared" si="161"/>
        <v>8100</v>
      </c>
      <c r="S492" s="158"/>
      <c r="T492" s="65">
        <f t="shared" si="128"/>
        <v>-42300</v>
      </c>
    </row>
    <row r="493" spans="1:20" s="118" customFormat="1" ht="14">
      <c r="A493" s="343"/>
      <c r="B493" s="337"/>
      <c r="C493" s="160"/>
      <c r="D493" s="160"/>
      <c r="E493" s="160"/>
      <c r="F493" s="160"/>
      <c r="G493" s="160"/>
      <c r="H493" s="160"/>
      <c r="I493" s="161"/>
      <c r="J493" s="162"/>
      <c r="K493" s="163"/>
      <c r="L493" s="337"/>
      <c r="M493" s="156">
        <v>2</v>
      </c>
      <c r="N493" s="156" t="s">
        <v>20</v>
      </c>
      <c r="O493" s="156">
        <v>8</v>
      </c>
      <c r="P493" s="156" t="s">
        <v>43</v>
      </c>
      <c r="Q493" s="156">
        <v>900</v>
      </c>
      <c r="R493" s="157">
        <f t="shared" ref="R493:R495" si="162">M493*O493*Q493</f>
        <v>14400</v>
      </c>
      <c r="S493" s="162"/>
      <c r="T493" s="65">
        <f t="shared" si="128"/>
        <v>14400</v>
      </c>
    </row>
    <row r="494" spans="1:20" s="118" customFormat="1" ht="14">
      <c r="A494" s="343"/>
      <c r="B494" s="337"/>
      <c r="C494" s="160"/>
      <c r="D494" s="160"/>
      <c r="E494" s="160"/>
      <c r="F494" s="160"/>
      <c r="G494" s="160"/>
      <c r="H494" s="160"/>
      <c r="I494" s="161"/>
      <c r="J494" s="162"/>
      <c r="K494" s="163"/>
      <c r="L494" s="337"/>
      <c r="M494" s="156">
        <v>6</v>
      </c>
      <c r="N494" s="156" t="s">
        <v>20</v>
      </c>
      <c r="O494" s="156">
        <v>7</v>
      </c>
      <c r="P494" s="156" t="s">
        <v>43</v>
      </c>
      <c r="Q494" s="156">
        <v>900</v>
      </c>
      <c r="R494" s="157">
        <f t="shared" si="162"/>
        <v>37800</v>
      </c>
      <c r="S494" s="162"/>
      <c r="T494" s="65">
        <f t="shared" si="128"/>
        <v>37800</v>
      </c>
    </row>
    <row r="495" spans="1:20" s="118" customFormat="1" ht="14">
      <c r="A495" s="343"/>
      <c r="B495" s="337"/>
      <c r="C495" s="160"/>
      <c r="D495" s="160"/>
      <c r="E495" s="160"/>
      <c r="F495" s="160"/>
      <c r="G495" s="160"/>
      <c r="H495" s="160"/>
      <c r="I495" s="161"/>
      <c r="J495" s="162"/>
      <c r="K495" s="163"/>
      <c r="L495" s="337"/>
      <c r="M495" s="156">
        <v>2</v>
      </c>
      <c r="N495" s="156" t="s">
        <v>20</v>
      </c>
      <c r="O495" s="156">
        <v>6</v>
      </c>
      <c r="P495" s="156" t="s">
        <v>43</v>
      </c>
      <c r="Q495" s="156">
        <v>900</v>
      </c>
      <c r="R495" s="157">
        <f t="shared" si="162"/>
        <v>10800</v>
      </c>
      <c r="S495" s="162"/>
      <c r="T495" s="65">
        <f t="shared" si="128"/>
        <v>10800</v>
      </c>
    </row>
    <row r="496" spans="1:20" s="118" customFormat="1" ht="14">
      <c r="A496" s="343"/>
      <c r="B496" s="337"/>
      <c r="C496" s="160"/>
      <c r="D496" s="160"/>
      <c r="E496" s="160"/>
      <c r="F496" s="160"/>
      <c r="G496" s="160"/>
      <c r="H496" s="160"/>
      <c r="I496" s="161"/>
      <c r="J496" s="162"/>
      <c r="K496" s="163"/>
      <c r="L496" s="337"/>
      <c r="M496" s="156">
        <v>4</v>
      </c>
      <c r="N496" s="156" t="s">
        <v>20</v>
      </c>
      <c r="O496" s="156">
        <v>5</v>
      </c>
      <c r="P496" s="156" t="s">
        <v>43</v>
      </c>
      <c r="Q496" s="156">
        <v>900</v>
      </c>
      <c r="R496" s="157">
        <f t="shared" ref="R496:R497" si="163">M496*O496*Q496</f>
        <v>18000</v>
      </c>
      <c r="S496" s="162"/>
      <c r="T496" s="65">
        <f t="shared" si="128"/>
        <v>18000</v>
      </c>
    </row>
    <row r="497" spans="1:20" s="118" customFormat="1" ht="14">
      <c r="A497" s="343"/>
      <c r="B497" s="160"/>
      <c r="C497" s="160"/>
      <c r="D497" s="160"/>
      <c r="E497" s="160"/>
      <c r="F497" s="160"/>
      <c r="G497" s="160"/>
      <c r="H497" s="160"/>
      <c r="I497" s="161"/>
      <c r="J497" s="162"/>
      <c r="K497" s="163"/>
      <c r="L497" s="298" t="s">
        <v>1891</v>
      </c>
      <c r="M497" s="299">
        <v>1</v>
      </c>
      <c r="N497" s="299" t="s">
        <v>26</v>
      </c>
      <c r="O497" s="299">
        <v>1</v>
      </c>
      <c r="P497" s="299" t="s">
        <v>21</v>
      </c>
      <c r="Q497" s="300">
        <v>302648</v>
      </c>
      <c r="R497" s="301">
        <f t="shared" si="163"/>
        <v>302648</v>
      </c>
      <c r="S497" s="302"/>
      <c r="T497" s="65">
        <f t="shared" si="128"/>
        <v>302648</v>
      </c>
    </row>
    <row r="498" spans="1:20" s="118" customFormat="1" ht="42">
      <c r="A498" s="342"/>
      <c r="B498" s="156" t="s">
        <v>305</v>
      </c>
      <c r="C498" s="156" t="s">
        <v>308</v>
      </c>
      <c r="D498" s="156">
        <v>6</v>
      </c>
      <c r="E498" s="156" t="s">
        <v>20</v>
      </c>
      <c r="F498" s="156">
        <v>2</v>
      </c>
      <c r="G498" s="156" t="s">
        <v>43</v>
      </c>
      <c r="H498" s="156">
        <v>500</v>
      </c>
      <c r="I498" s="157">
        <f t="shared" si="158"/>
        <v>6000</v>
      </c>
      <c r="J498" s="158" t="s">
        <v>361</v>
      </c>
      <c r="K498" s="238"/>
      <c r="L498" s="156" t="s">
        <v>308</v>
      </c>
      <c r="M498" s="156">
        <v>2</v>
      </c>
      <c r="N498" s="156" t="s">
        <v>20</v>
      </c>
      <c r="O498" s="156">
        <v>1</v>
      </c>
      <c r="P498" s="156" t="s">
        <v>43</v>
      </c>
      <c r="Q498" s="156">
        <v>680</v>
      </c>
      <c r="R498" s="157">
        <f t="shared" ref="R498:R500" si="164">M498*O498*Q498</f>
        <v>1360</v>
      </c>
      <c r="S498" s="158" t="s">
        <v>1266</v>
      </c>
      <c r="T498" s="65">
        <f t="shared" si="128"/>
        <v>-4640</v>
      </c>
    </row>
    <row r="499" spans="1:20" s="118" customFormat="1" ht="28">
      <c r="A499" s="342"/>
      <c r="B499" s="156" t="s">
        <v>309</v>
      </c>
      <c r="C499" s="156" t="s">
        <v>310</v>
      </c>
      <c r="D499" s="156">
        <v>30</v>
      </c>
      <c r="E499" s="156" t="s">
        <v>20</v>
      </c>
      <c r="F499" s="156">
        <v>4</v>
      </c>
      <c r="G499" s="156" t="s">
        <v>43</v>
      </c>
      <c r="H499" s="156">
        <v>900</v>
      </c>
      <c r="I499" s="157">
        <f t="shared" si="158"/>
        <v>108000</v>
      </c>
      <c r="J499" s="158" t="s">
        <v>375</v>
      </c>
      <c r="K499" s="238"/>
      <c r="L499" s="156" t="s">
        <v>310</v>
      </c>
      <c r="M499" s="156">
        <v>30</v>
      </c>
      <c r="N499" s="156" t="s">
        <v>20</v>
      </c>
      <c r="O499" s="156">
        <v>0</v>
      </c>
      <c r="P499" s="156" t="s">
        <v>43</v>
      </c>
      <c r="Q499" s="156">
        <v>900</v>
      </c>
      <c r="R499" s="157">
        <f t="shared" si="164"/>
        <v>0</v>
      </c>
      <c r="S499" s="158"/>
      <c r="T499" s="65">
        <f t="shared" si="128"/>
        <v>-108000</v>
      </c>
    </row>
    <row r="500" spans="1:20" s="118" customFormat="1" ht="14">
      <c r="A500" s="342"/>
      <c r="B500" s="156" t="s">
        <v>311</v>
      </c>
      <c r="C500" s="156" t="s">
        <v>18</v>
      </c>
      <c r="D500" s="156">
        <v>30</v>
      </c>
      <c r="E500" s="156" t="s">
        <v>20</v>
      </c>
      <c r="F500" s="156">
        <v>1</v>
      </c>
      <c r="G500" s="156" t="s">
        <v>21</v>
      </c>
      <c r="H500" s="156">
        <v>2200</v>
      </c>
      <c r="I500" s="157">
        <f t="shared" si="158"/>
        <v>66000</v>
      </c>
      <c r="J500" s="158" t="s">
        <v>342</v>
      </c>
      <c r="K500" s="238"/>
      <c r="L500" s="156" t="s">
        <v>18</v>
      </c>
      <c r="M500" s="156">
        <v>30</v>
      </c>
      <c r="N500" s="156" t="s">
        <v>20</v>
      </c>
      <c r="O500" s="156">
        <v>0</v>
      </c>
      <c r="P500" s="156" t="s">
        <v>21</v>
      </c>
      <c r="Q500" s="156">
        <v>2200</v>
      </c>
      <c r="R500" s="157">
        <f t="shared" si="164"/>
        <v>0</v>
      </c>
      <c r="S500" s="158"/>
      <c r="T500" s="65">
        <f t="shared" si="128"/>
        <v>-66000</v>
      </c>
    </row>
    <row r="501" spans="1:20" s="118" customFormat="1" ht="14">
      <c r="A501" s="342"/>
      <c r="B501" s="156" t="s">
        <v>312</v>
      </c>
      <c r="C501" s="156" t="s">
        <v>310</v>
      </c>
      <c r="D501" s="156">
        <v>10</v>
      </c>
      <c r="E501" s="156" t="s">
        <v>20</v>
      </c>
      <c r="F501" s="156">
        <v>5</v>
      </c>
      <c r="G501" s="156" t="s">
        <v>43</v>
      </c>
      <c r="H501" s="156">
        <v>700</v>
      </c>
      <c r="I501" s="157">
        <f t="shared" si="158"/>
        <v>35000</v>
      </c>
      <c r="J501" s="158" t="s">
        <v>362</v>
      </c>
      <c r="K501" s="159"/>
      <c r="L501" s="156" t="s">
        <v>310</v>
      </c>
      <c r="M501" s="156">
        <v>1</v>
      </c>
      <c r="N501" s="156" t="s">
        <v>381</v>
      </c>
      <c r="O501" s="156">
        <v>1</v>
      </c>
      <c r="P501" s="156" t="s">
        <v>1114</v>
      </c>
      <c r="Q501" s="156">
        <f>当地人员!O97</f>
        <v>80749.19</v>
      </c>
      <c r="R501" s="157">
        <f t="shared" ref="R501" si="165">M501*O501*Q501</f>
        <v>80749.19</v>
      </c>
      <c r="S501" s="158"/>
      <c r="T501" s="65">
        <f t="shared" si="128"/>
        <v>45749.19</v>
      </c>
    </row>
    <row r="502" spans="1:20">
      <c r="A502" s="341" t="s">
        <v>313</v>
      </c>
      <c r="B502" s="341"/>
      <c r="C502" s="341"/>
      <c r="D502" s="341"/>
      <c r="E502" s="341"/>
      <c r="F502" s="341"/>
      <c r="G502" s="341"/>
      <c r="H502" s="341"/>
      <c r="I502" s="303">
        <f>SUM(I6:I501)</f>
        <v>8695159</v>
      </c>
      <c r="J502" s="304">
        <v>8695159</v>
      </c>
      <c r="K502" s="305">
        <f>J502-I502</f>
        <v>0</v>
      </c>
      <c r="L502" s="306"/>
      <c r="M502" s="307"/>
      <c r="N502" s="195"/>
      <c r="O502" s="195"/>
      <c r="P502" s="195"/>
      <c r="Q502" s="195"/>
      <c r="R502" s="308">
        <f>SUM(R6:R501)</f>
        <v>8754361.7899999991</v>
      </c>
      <c r="S502" s="304"/>
      <c r="T502" s="25">
        <f>I502-R502</f>
        <v>-59202.789999999106</v>
      </c>
    </row>
    <row r="503" spans="1:20">
      <c r="A503" s="341" t="s">
        <v>376</v>
      </c>
      <c r="B503" s="341"/>
      <c r="C503" s="341"/>
      <c r="D503" s="341"/>
      <c r="E503" s="341"/>
      <c r="F503" s="341"/>
      <c r="G503" s="341"/>
      <c r="H503" s="341"/>
      <c r="I503" s="303">
        <f>I502*0.075</f>
        <v>652136.92499999993</v>
      </c>
      <c r="J503" s="304"/>
      <c r="K503" s="195"/>
      <c r="L503" s="306"/>
      <c r="M503" s="307"/>
      <c r="N503" s="195"/>
      <c r="O503" s="195"/>
      <c r="P503" s="195"/>
      <c r="Q503" s="195"/>
      <c r="R503" s="308">
        <f>R502*0.075</f>
        <v>656577.13424999989</v>
      </c>
      <c r="S503" s="304"/>
      <c r="T503" s="25">
        <f t="shared" si="128"/>
        <v>4440.2092499999562</v>
      </c>
    </row>
    <row r="504" spans="1:20" ht="14">
      <c r="A504" s="341" t="s">
        <v>314</v>
      </c>
      <c r="B504" s="341"/>
      <c r="C504" s="341"/>
      <c r="D504" s="341"/>
      <c r="E504" s="341"/>
      <c r="F504" s="341"/>
      <c r="G504" s="341"/>
      <c r="H504" s="341"/>
      <c r="I504" s="303" t="s">
        <v>315</v>
      </c>
      <c r="J504" s="215"/>
      <c r="K504" s="195"/>
      <c r="L504" s="306"/>
      <c r="M504" s="307"/>
      <c r="N504" s="195"/>
      <c r="O504" s="195"/>
      <c r="P504" s="195"/>
      <c r="Q504" s="195"/>
      <c r="R504" s="308" t="s">
        <v>315</v>
      </c>
      <c r="S504" s="215"/>
      <c r="T504" s="25"/>
    </row>
    <row r="505" spans="1:20">
      <c r="A505" s="341" t="s">
        <v>316</v>
      </c>
      <c r="B505" s="341"/>
      <c r="C505" s="341"/>
      <c r="D505" s="341"/>
      <c r="E505" s="341"/>
      <c r="F505" s="341"/>
      <c r="G505" s="341"/>
      <c r="H505" s="341"/>
      <c r="I505" s="303">
        <f>(I502+I503)*0.06</f>
        <v>560837.75549999997</v>
      </c>
      <c r="J505" s="304"/>
      <c r="K505" s="195"/>
      <c r="L505" s="306"/>
      <c r="M505" s="307"/>
      <c r="N505" s="195"/>
      <c r="O505" s="195"/>
      <c r="P505" s="195"/>
      <c r="Q505" s="195"/>
      <c r="R505" s="308">
        <f>(R502+R503)*0.06</f>
        <v>564656.33545499993</v>
      </c>
      <c r="S505" s="304"/>
      <c r="T505" s="25">
        <f t="shared" si="128"/>
        <v>3818.5799549999647</v>
      </c>
    </row>
    <row r="506" spans="1:20">
      <c r="A506" s="341" t="s">
        <v>317</v>
      </c>
      <c r="B506" s="341"/>
      <c r="C506" s="341"/>
      <c r="D506" s="341"/>
      <c r="E506" s="341"/>
      <c r="F506" s="341"/>
      <c r="G506" s="341"/>
      <c r="H506" s="341"/>
      <c r="I506" s="303">
        <v>9908133.6799999997</v>
      </c>
      <c r="J506" s="304"/>
      <c r="K506" s="195"/>
      <c r="L506" s="306"/>
      <c r="M506" s="307"/>
      <c r="N506" s="195"/>
      <c r="O506" s="195"/>
      <c r="P506" s="195"/>
      <c r="Q506" s="195"/>
      <c r="R506" s="308">
        <f>R502+R503+R505</f>
        <v>9975595.2597049996</v>
      </c>
      <c r="S506" s="304"/>
      <c r="T506" s="25">
        <f t="shared" si="128"/>
        <v>67461.579704999924</v>
      </c>
    </row>
    <row r="507" spans="1:20" ht="15" customHeight="1">
      <c r="A507" s="309"/>
      <c r="B507" s="310"/>
      <c r="C507" s="309"/>
      <c r="D507" s="309"/>
      <c r="E507" s="309"/>
      <c r="F507" s="309"/>
      <c r="G507" s="309"/>
      <c r="H507" s="309"/>
      <c r="I507" s="311">
        <v>9908133.6799999997</v>
      </c>
      <c r="J507" s="309"/>
      <c r="K507" s="195"/>
      <c r="L507" s="338" t="s">
        <v>1925</v>
      </c>
      <c r="M507" s="338"/>
      <c r="N507" s="338"/>
      <c r="O507" s="338"/>
      <c r="P507" s="338"/>
      <c r="Q507" s="338"/>
      <c r="R507" s="312">
        <v>87076</v>
      </c>
      <c r="S507" s="313"/>
    </row>
    <row r="508" spans="1:20">
      <c r="A508" s="310"/>
      <c r="B508" s="310"/>
      <c r="C508" s="309"/>
      <c r="D508" s="310"/>
      <c r="E508" s="310"/>
      <c r="F508" s="310"/>
      <c r="G508" s="310"/>
      <c r="H508" s="310"/>
      <c r="I508" s="311"/>
      <c r="J508" s="273"/>
      <c r="K508" s="195"/>
      <c r="L508" s="314"/>
      <c r="M508" s="315"/>
      <c r="N508" s="315"/>
      <c r="O508" s="315"/>
      <c r="P508" s="315"/>
      <c r="Q508" s="315"/>
      <c r="R508" s="311"/>
      <c r="S508" s="273"/>
    </row>
    <row r="509" spans="1:20">
      <c r="A509" s="310"/>
      <c r="B509" s="310"/>
      <c r="C509" s="310"/>
      <c r="D509" s="310"/>
      <c r="E509" s="310"/>
      <c r="F509" s="310"/>
      <c r="G509" s="310"/>
      <c r="H509" s="310"/>
      <c r="I509" s="311"/>
      <c r="J509" s="273"/>
      <c r="K509" s="195"/>
      <c r="L509" s="315"/>
      <c r="M509" s="315"/>
      <c r="N509" s="315"/>
      <c r="O509" s="315"/>
      <c r="P509" s="315"/>
      <c r="Q509" s="315"/>
      <c r="R509" s="311"/>
      <c r="S509" s="273"/>
    </row>
    <row r="510" spans="1:20">
      <c r="A510" s="310"/>
      <c r="B510" s="310"/>
      <c r="C510" s="310"/>
      <c r="D510" s="310"/>
      <c r="E510" s="310"/>
      <c r="F510" s="310"/>
      <c r="G510" s="310"/>
      <c r="H510" s="310"/>
      <c r="I510" s="311"/>
      <c r="J510" s="273"/>
      <c r="K510" s="195"/>
      <c r="L510" s="310"/>
      <c r="M510" s="310"/>
      <c r="N510" s="310"/>
      <c r="O510" s="310"/>
      <c r="P510" s="310"/>
      <c r="Q510" s="310"/>
      <c r="R510" s="311"/>
      <c r="S510" s="316"/>
    </row>
    <row r="511" spans="1:20">
      <c r="A511" s="310"/>
      <c r="B511" s="310"/>
      <c r="C511" s="310"/>
      <c r="D511" s="310"/>
      <c r="E511" s="310"/>
      <c r="F511" s="310"/>
      <c r="G511" s="310"/>
      <c r="H511" s="310"/>
      <c r="I511" s="311"/>
      <c r="J511" s="273"/>
      <c r="K511" s="195"/>
      <c r="L511" s="310"/>
      <c r="M511" s="310"/>
      <c r="N511" s="310"/>
      <c r="O511" s="310"/>
      <c r="P511" s="310"/>
      <c r="Q511" s="310"/>
      <c r="R511" s="311"/>
      <c r="S511" s="273"/>
    </row>
    <row r="512" spans="1:20">
      <c r="A512" s="310"/>
      <c r="B512" s="310"/>
      <c r="C512" s="310"/>
      <c r="D512" s="310"/>
      <c r="E512" s="310"/>
      <c r="F512" s="310"/>
      <c r="G512" s="310"/>
      <c r="H512" s="310"/>
      <c r="I512" s="311"/>
      <c r="J512" s="273"/>
      <c r="K512" s="195"/>
      <c r="L512" s="310"/>
      <c r="M512" s="310"/>
      <c r="N512" s="310"/>
      <c r="O512" s="310"/>
      <c r="P512" s="310"/>
      <c r="Q512" s="310"/>
      <c r="R512" s="311"/>
      <c r="S512" s="273"/>
    </row>
    <row r="513" spans="1:19">
      <c r="A513" s="310"/>
      <c r="B513" s="310"/>
      <c r="C513" s="310"/>
      <c r="D513" s="310"/>
      <c r="E513" s="310"/>
      <c r="F513" s="310"/>
      <c r="G513" s="310"/>
      <c r="H513" s="310"/>
      <c r="I513" s="311"/>
      <c r="J513" s="273"/>
      <c r="K513" s="195"/>
      <c r="L513" s="310"/>
      <c r="M513" s="310"/>
      <c r="N513" s="310"/>
      <c r="O513" s="310"/>
      <c r="P513" s="310"/>
      <c r="Q513" s="310"/>
      <c r="R513" s="311"/>
      <c r="S513" s="273"/>
    </row>
    <row r="514" spans="1:19">
      <c r="A514" s="310"/>
      <c r="B514" s="310"/>
      <c r="C514" s="310"/>
      <c r="D514" s="310"/>
      <c r="E514" s="310"/>
      <c r="F514" s="310"/>
      <c r="G514" s="310"/>
      <c r="H514" s="310"/>
      <c r="I514" s="311"/>
      <c r="J514" s="273"/>
      <c r="K514" s="195"/>
      <c r="L514" s="310"/>
      <c r="M514" s="310"/>
      <c r="N514" s="310"/>
      <c r="O514" s="310"/>
      <c r="P514" s="310"/>
      <c r="Q514" s="310"/>
      <c r="R514" s="311"/>
      <c r="S514" s="273"/>
    </row>
    <row r="515" spans="1:19">
      <c r="A515" s="310"/>
      <c r="B515" s="310"/>
      <c r="C515" s="310"/>
      <c r="D515" s="310"/>
      <c r="E515" s="310"/>
      <c r="F515" s="310"/>
      <c r="G515" s="310"/>
      <c r="H515" s="310"/>
      <c r="I515" s="311"/>
      <c r="J515" s="273"/>
      <c r="K515" s="195"/>
      <c r="L515" s="310"/>
      <c r="M515" s="310"/>
      <c r="N515" s="310"/>
      <c r="O515" s="310"/>
      <c r="P515" s="310"/>
      <c r="Q515" s="310"/>
      <c r="R515" s="311"/>
      <c r="S515" s="273"/>
    </row>
    <row r="516" spans="1:19">
      <c r="A516" s="310"/>
      <c r="B516" s="310"/>
      <c r="C516" s="310"/>
      <c r="D516" s="310"/>
      <c r="E516" s="310"/>
      <c r="F516" s="310"/>
      <c r="G516" s="310"/>
      <c r="H516" s="310"/>
      <c r="I516" s="311"/>
      <c r="J516" s="273"/>
      <c r="K516" s="195"/>
      <c r="L516" s="310"/>
      <c r="M516" s="310"/>
      <c r="N516" s="310"/>
      <c r="O516" s="310"/>
      <c r="P516" s="310"/>
      <c r="Q516" s="310"/>
      <c r="R516" s="311"/>
      <c r="S516" s="273"/>
    </row>
    <row r="517" spans="1:19">
      <c r="A517" s="310"/>
      <c r="B517" s="310"/>
      <c r="C517" s="310"/>
      <c r="D517" s="310"/>
      <c r="E517" s="310"/>
      <c r="F517" s="310"/>
      <c r="G517" s="310"/>
      <c r="H517" s="310"/>
      <c r="I517" s="311"/>
      <c r="J517" s="273"/>
      <c r="K517" s="195"/>
      <c r="L517" s="310"/>
      <c r="M517" s="310"/>
      <c r="N517" s="310"/>
      <c r="O517" s="310"/>
      <c r="P517" s="310"/>
      <c r="Q517" s="310"/>
      <c r="R517" s="311"/>
      <c r="S517" s="273"/>
    </row>
    <row r="518" spans="1:19">
      <c r="A518" s="310"/>
      <c r="B518" s="310"/>
      <c r="C518" s="310"/>
      <c r="D518" s="310"/>
      <c r="E518" s="310"/>
      <c r="F518" s="310"/>
      <c r="G518" s="310"/>
      <c r="H518" s="310"/>
      <c r="I518" s="311"/>
      <c r="J518" s="273"/>
      <c r="K518" s="195"/>
      <c r="L518" s="310"/>
      <c r="M518" s="310"/>
      <c r="N518" s="310"/>
      <c r="O518" s="310"/>
      <c r="P518" s="310"/>
      <c r="Q518" s="310"/>
      <c r="R518" s="311"/>
      <c r="S518" s="273"/>
    </row>
    <row r="519" spans="1:19">
      <c r="A519" s="310"/>
      <c r="B519" s="310"/>
      <c r="C519" s="310"/>
      <c r="D519" s="310"/>
      <c r="E519" s="310"/>
      <c r="F519" s="310"/>
      <c r="G519" s="310"/>
      <c r="H519" s="310"/>
      <c r="I519" s="311"/>
      <c r="J519" s="273"/>
      <c r="K519" s="195"/>
      <c r="L519" s="310"/>
      <c r="M519" s="310"/>
      <c r="N519" s="310"/>
      <c r="O519" s="310"/>
      <c r="P519" s="310"/>
      <c r="Q519" s="310"/>
      <c r="R519" s="311"/>
      <c r="S519" s="273"/>
    </row>
    <row r="520" spans="1:19">
      <c r="A520" s="310"/>
      <c r="B520" s="310"/>
      <c r="C520" s="310"/>
      <c r="D520" s="310"/>
      <c r="E520" s="310"/>
      <c r="F520" s="310"/>
      <c r="G520" s="310"/>
      <c r="H520" s="310"/>
      <c r="I520" s="311"/>
      <c r="J520" s="273"/>
      <c r="K520" s="195"/>
      <c r="L520" s="310"/>
      <c r="M520" s="310"/>
      <c r="N520" s="310"/>
      <c r="O520" s="310"/>
      <c r="P520" s="310"/>
      <c r="Q520" s="310"/>
      <c r="R520" s="311"/>
      <c r="S520" s="273"/>
    </row>
    <row r="521" spans="1:19">
      <c r="A521" s="310"/>
      <c r="B521" s="310"/>
      <c r="C521" s="310"/>
      <c r="D521" s="310"/>
      <c r="E521" s="310"/>
      <c r="F521" s="310"/>
      <c r="G521" s="310"/>
      <c r="H521" s="310"/>
      <c r="I521" s="311"/>
      <c r="J521" s="273"/>
      <c r="K521" s="195"/>
      <c r="L521" s="310"/>
      <c r="M521" s="310"/>
      <c r="N521" s="310"/>
      <c r="O521" s="310"/>
      <c r="P521" s="310"/>
      <c r="Q521" s="310"/>
      <c r="R521" s="311"/>
      <c r="S521" s="273"/>
    </row>
    <row r="522" spans="1:19">
      <c r="A522" s="310"/>
      <c r="B522" s="310"/>
      <c r="C522" s="310"/>
      <c r="D522" s="310"/>
      <c r="E522" s="310"/>
      <c r="F522" s="310"/>
      <c r="G522" s="310"/>
      <c r="H522" s="310"/>
      <c r="I522" s="311"/>
      <c r="J522" s="273"/>
      <c r="K522" s="195"/>
      <c r="L522" s="310"/>
      <c r="M522" s="310"/>
      <c r="N522" s="310"/>
      <c r="O522" s="310"/>
      <c r="P522" s="310"/>
      <c r="Q522" s="310"/>
      <c r="R522" s="311"/>
      <c r="S522" s="273"/>
    </row>
    <row r="523" spans="1:19">
      <c r="A523" s="310"/>
      <c r="B523" s="310"/>
      <c r="C523" s="310"/>
      <c r="D523" s="310"/>
      <c r="E523" s="310"/>
      <c r="F523" s="310"/>
      <c r="G523" s="310"/>
      <c r="H523" s="310"/>
      <c r="I523" s="311"/>
      <c r="J523" s="273"/>
      <c r="K523" s="195"/>
      <c r="L523" s="310"/>
      <c r="M523" s="310"/>
      <c r="N523" s="310"/>
      <c r="O523" s="310"/>
      <c r="P523" s="310"/>
      <c r="Q523" s="310"/>
      <c r="R523" s="311"/>
      <c r="S523" s="273"/>
    </row>
    <row r="524" spans="1:19">
      <c r="A524" s="310"/>
      <c r="B524" s="310"/>
      <c r="C524" s="310"/>
      <c r="D524" s="310"/>
      <c r="E524" s="310"/>
      <c r="F524" s="310"/>
      <c r="G524" s="310"/>
      <c r="H524" s="310"/>
      <c r="I524" s="311"/>
      <c r="J524" s="273"/>
      <c r="K524" s="195"/>
      <c r="L524" s="310"/>
      <c r="M524" s="310"/>
      <c r="N524" s="310"/>
      <c r="O524" s="310"/>
      <c r="P524" s="310"/>
      <c r="Q524" s="310"/>
      <c r="R524" s="311"/>
      <c r="S524" s="273"/>
    </row>
    <row r="525" spans="1:19">
      <c r="A525" s="310"/>
      <c r="B525" s="310"/>
      <c r="C525" s="310"/>
      <c r="D525" s="310"/>
      <c r="E525" s="310"/>
      <c r="F525" s="310"/>
      <c r="G525" s="310"/>
      <c r="H525" s="310"/>
      <c r="I525" s="311"/>
      <c r="J525" s="273"/>
      <c r="K525" s="195"/>
      <c r="L525" s="310"/>
      <c r="M525" s="310"/>
      <c r="N525" s="310"/>
      <c r="O525" s="310"/>
      <c r="P525" s="310"/>
      <c r="Q525" s="310"/>
      <c r="R525" s="311"/>
      <c r="S525" s="273"/>
    </row>
    <row r="526" spans="1:19">
      <c r="A526" s="310"/>
      <c r="B526" s="310"/>
      <c r="C526" s="310"/>
      <c r="D526" s="310"/>
      <c r="E526" s="310"/>
      <c r="F526" s="310"/>
      <c r="G526" s="310"/>
      <c r="H526" s="310"/>
      <c r="I526" s="311"/>
      <c r="J526" s="273"/>
      <c r="K526" s="195"/>
      <c r="L526" s="310"/>
      <c r="M526" s="310"/>
      <c r="N526" s="310"/>
      <c r="O526" s="310"/>
      <c r="P526" s="310"/>
      <c r="Q526" s="310"/>
      <c r="R526" s="311"/>
      <c r="S526" s="273"/>
    </row>
    <row r="527" spans="1:19">
      <c r="A527" s="310"/>
      <c r="B527" s="310"/>
      <c r="C527" s="310"/>
      <c r="D527" s="310"/>
      <c r="E527" s="310"/>
      <c r="F527" s="310"/>
      <c r="G527" s="310"/>
      <c r="H527" s="310"/>
      <c r="I527" s="311"/>
      <c r="J527" s="273"/>
      <c r="K527" s="195"/>
      <c r="L527" s="310"/>
      <c r="M527" s="310"/>
      <c r="N527" s="310"/>
      <c r="O527" s="310"/>
      <c r="P527" s="310"/>
      <c r="Q527" s="310"/>
      <c r="R527" s="311"/>
      <c r="S527" s="273"/>
    </row>
    <row r="528" spans="1:19">
      <c r="A528" s="310"/>
      <c r="B528" s="310"/>
      <c r="C528" s="310"/>
      <c r="D528" s="310"/>
      <c r="E528" s="310"/>
      <c r="F528" s="310"/>
      <c r="G528" s="310"/>
      <c r="H528" s="310"/>
      <c r="I528" s="311"/>
      <c r="J528" s="273"/>
      <c r="K528" s="195"/>
      <c r="L528" s="310"/>
      <c r="M528" s="310"/>
      <c r="N528" s="310"/>
      <c r="O528" s="310"/>
      <c r="P528" s="310"/>
      <c r="Q528" s="310"/>
      <c r="R528" s="311"/>
      <c r="S528" s="273"/>
    </row>
    <row r="529" spans="1:19">
      <c r="A529" s="310"/>
      <c r="B529" s="310"/>
      <c r="C529" s="310"/>
      <c r="D529" s="310"/>
      <c r="E529" s="310"/>
      <c r="F529" s="310"/>
      <c r="G529" s="310"/>
      <c r="H529" s="310"/>
      <c r="I529" s="311"/>
      <c r="J529" s="273"/>
      <c r="K529" s="195"/>
      <c r="L529" s="310"/>
      <c r="M529" s="310"/>
      <c r="N529" s="310"/>
      <c r="O529" s="310"/>
      <c r="P529" s="310"/>
      <c r="Q529" s="310"/>
      <c r="R529" s="311"/>
      <c r="S529" s="273"/>
    </row>
    <row r="530" spans="1:19">
      <c r="A530" s="310"/>
      <c r="B530" s="310"/>
      <c r="C530" s="310"/>
      <c r="D530" s="310"/>
      <c r="E530" s="310"/>
      <c r="F530" s="310"/>
      <c r="G530" s="310"/>
      <c r="H530" s="310"/>
      <c r="I530" s="311"/>
      <c r="J530" s="273"/>
      <c r="K530" s="195"/>
      <c r="L530" s="310"/>
      <c r="M530" s="310"/>
      <c r="N530" s="310"/>
      <c r="O530" s="310"/>
      <c r="P530" s="310"/>
      <c r="Q530" s="310"/>
      <c r="R530" s="311"/>
      <c r="S530" s="273"/>
    </row>
    <row r="531" spans="1:19">
      <c r="A531" s="310"/>
      <c r="B531" s="310"/>
      <c r="C531" s="310"/>
      <c r="D531" s="310"/>
      <c r="E531" s="310"/>
      <c r="F531" s="310"/>
      <c r="G531" s="310"/>
      <c r="H531" s="310"/>
      <c r="I531" s="311"/>
      <c r="J531" s="273"/>
      <c r="K531" s="195"/>
      <c r="L531" s="310"/>
      <c r="M531" s="310"/>
      <c r="N531" s="310"/>
      <c r="O531" s="310"/>
      <c r="P531" s="310"/>
      <c r="Q531" s="310"/>
      <c r="R531" s="311"/>
      <c r="S531" s="273"/>
    </row>
    <row r="532" spans="1:19">
      <c r="A532" s="310"/>
      <c r="B532" s="310"/>
      <c r="C532" s="310"/>
      <c r="D532" s="310"/>
      <c r="E532" s="310"/>
      <c r="F532" s="310"/>
      <c r="G532" s="310"/>
      <c r="H532" s="310"/>
      <c r="I532" s="311"/>
      <c r="J532" s="273"/>
      <c r="K532" s="195"/>
      <c r="L532" s="310"/>
      <c r="M532" s="310"/>
      <c r="N532" s="310"/>
      <c r="O532" s="310"/>
      <c r="P532" s="310"/>
      <c r="Q532" s="310"/>
      <c r="R532" s="311"/>
      <c r="S532" s="273"/>
    </row>
    <row r="533" spans="1:19">
      <c r="A533" s="310"/>
      <c r="B533" s="310"/>
      <c r="C533" s="310"/>
      <c r="D533" s="310"/>
      <c r="E533" s="310"/>
      <c r="F533" s="310"/>
      <c r="G533" s="310"/>
      <c r="H533" s="310"/>
      <c r="I533" s="311"/>
      <c r="J533" s="273"/>
      <c r="K533" s="195"/>
      <c r="L533" s="310"/>
      <c r="M533" s="310"/>
      <c r="N533" s="310"/>
      <c r="O533" s="310"/>
      <c r="P533" s="310"/>
      <c r="Q533" s="310"/>
      <c r="R533" s="311"/>
      <c r="S533" s="273"/>
    </row>
    <row r="534" spans="1:19">
      <c r="A534" s="310"/>
      <c r="B534" s="310"/>
      <c r="C534" s="310"/>
      <c r="D534" s="310"/>
      <c r="E534" s="310"/>
      <c r="F534" s="310"/>
      <c r="G534" s="310"/>
      <c r="H534" s="310"/>
      <c r="I534" s="311"/>
      <c r="J534" s="273"/>
      <c r="K534" s="195"/>
      <c r="L534" s="310"/>
      <c r="M534" s="310"/>
      <c r="N534" s="310"/>
      <c r="O534" s="310"/>
      <c r="P534" s="310"/>
      <c r="Q534" s="310"/>
      <c r="R534" s="311"/>
      <c r="S534" s="273"/>
    </row>
    <row r="535" spans="1:19">
      <c r="A535" s="310"/>
      <c r="B535" s="310"/>
      <c r="C535" s="310"/>
      <c r="D535" s="310"/>
      <c r="E535" s="310"/>
      <c r="F535" s="310"/>
      <c r="G535" s="310"/>
      <c r="H535" s="310"/>
      <c r="I535" s="311"/>
      <c r="J535" s="273"/>
      <c r="K535" s="195"/>
      <c r="L535" s="310"/>
      <c r="M535" s="310"/>
      <c r="N535" s="310"/>
      <c r="O535" s="310"/>
      <c r="P535" s="310"/>
      <c r="Q535" s="310"/>
      <c r="R535" s="311"/>
      <c r="S535" s="273"/>
    </row>
    <row r="536" spans="1:19">
      <c r="A536" s="310"/>
      <c r="B536" s="310"/>
      <c r="C536" s="310"/>
      <c r="D536" s="310"/>
      <c r="E536" s="310"/>
      <c r="F536" s="310"/>
      <c r="G536" s="310"/>
      <c r="H536" s="310"/>
      <c r="I536" s="311"/>
      <c r="J536" s="273"/>
      <c r="K536" s="195"/>
      <c r="L536" s="310"/>
      <c r="M536" s="310"/>
      <c r="N536" s="310"/>
      <c r="O536" s="310"/>
      <c r="P536" s="310"/>
      <c r="Q536" s="310"/>
      <c r="R536" s="311"/>
      <c r="S536" s="273"/>
    </row>
    <row r="537" spans="1:19">
      <c r="A537" s="310"/>
      <c r="B537" s="310"/>
      <c r="C537" s="310"/>
      <c r="D537" s="310"/>
      <c r="E537" s="310"/>
      <c r="F537" s="310"/>
      <c r="G537" s="310"/>
      <c r="H537" s="310"/>
      <c r="I537" s="311"/>
      <c r="J537" s="273"/>
      <c r="K537" s="195"/>
      <c r="L537" s="310"/>
      <c r="M537" s="310"/>
      <c r="N537" s="310"/>
      <c r="O537" s="310"/>
      <c r="P537" s="310"/>
      <c r="Q537" s="310"/>
      <c r="R537" s="311"/>
      <c r="S537" s="273"/>
    </row>
    <row r="538" spans="1:19">
      <c r="A538" s="310"/>
      <c r="B538" s="310"/>
      <c r="C538" s="310"/>
      <c r="D538" s="310"/>
      <c r="E538" s="310"/>
      <c r="F538" s="310"/>
      <c r="G538" s="310"/>
      <c r="H538" s="310"/>
      <c r="I538" s="311"/>
      <c r="J538" s="273"/>
      <c r="K538" s="195"/>
      <c r="L538" s="310"/>
      <c r="M538" s="310"/>
      <c r="N538" s="310"/>
      <c r="O538" s="310"/>
      <c r="P538" s="310"/>
      <c r="Q538" s="310"/>
      <c r="R538" s="311"/>
      <c r="S538" s="273"/>
    </row>
    <row r="539" spans="1:19">
      <c r="A539" s="310"/>
      <c r="B539" s="310"/>
      <c r="C539" s="310"/>
      <c r="D539" s="310"/>
      <c r="E539" s="310"/>
      <c r="F539" s="310"/>
      <c r="G539" s="310"/>
      <c r="H539" s="310"/>
      <c r="I539" s="311"/>
      <c r="J539" s="273"/>
      <c r="K539" s="195"/>
      <c r="L539" s="310"/>
      <c r="M539" s="310"/>
      <c r="N539" s="310"/>
      <c r="O539" s="310"/>
      <c r="P539" s="310"/>
      <c r="Q539" s="310"/>
      <c r="R539" s="311"/>
      <c r="S539" s="273"/>
    </row>
    <row r="540" spans="1:19">
      <c r="A540" s="310"/>
      <c r="B540" s="310"/>
      <c r="C540" s="310"/>
      <c r="D540" s="310"/>
      <c r="E540" s="310"/>
      <c r="F540" s="310"/>
      <c r="G540" s="310"/>
      <c r="H540" s="310"/>
      <c r="I540" s="311"/>
      <c r="J540" s="273"/>
      <c r="K540" s="195"/>
      <c r="L540" s="310"/>
      <c r="M540" s="310"/>
      <c r="N540" s="310"/>
      <c r="O540" s="310"/>
      <c r="P540" s="310"/>
      <c r="Q540" s="310"/>
      <c r="R540" s="311"/>
      <c r="S540" s="273"/>
    </row>
    <row r="541" spans="1:19">
      <c r="A541" s="310"/>
      <c r="B541" s="310"/>
      <c r="C541" s="310"/>
      <c r="D541" s="310"/>
      <c r="E541" s="310"/>
      <c r="F541" s="310"/>
      <c r="G541" s="310"/>
      <c r="H541" s="310"/>
      <c r="I541" s="311"/>
      <c r="J541" s="273"/>
      <c r="K541" s="195"/>
      <c r="L541" s="310"/>
      <c r="M541" s="310"/>
      <c r="N541" s="310"/>
      <c r="O541" s="310"/>
      <c r="P541" s="310"/>
      <c r="Q541" s="310"/>
      <c r="R541" s="311"/>
      <c r="S541" s="273"/>
    </row>
    <row r="542" spans="1:19">
      <c r="A542" s="310"/>
      <c r="B542" s="310"/>
      <c r="C542" s="310"/>
      <c r="D542" s="310"/>
      <c r="E542" s="310"/>
      <c r="F542" s="310"/>
      <c r="G542" s="310"/>
      <c r="H542" s="310"/>
      <c r="I542" s="311"/>
      <c r="J542" s="273"/>
      <c r="K542" s="195"/>
      <c r="L542" s="310"/>
      <c r="M542" s="310"/>
      <c r="N542" s="310"/>
      <c r="O542" s="310"/>
      <c r="P542" s="310"/>
      <c r="Q542" s="310"/>
      <c r="R542" s="311"/>
      <c r="S542" s="273"/>
    </row>
    <row r="543" spans="1:19">
      <c r="A543" s="310"/>
      <c r="B543" s="310"/>
      <c r="C543" s="310"/>
      <c r="D543" s="310"/>
      <c r="E543" s="310"/>
      <c r="F543" s="310"/>
      <c r="G543" s="310"/>
      <c r="H543" s="310"/>
      <c r="I543" s="311"/>
      <c r="J543" s="273"/>
      <c r="K543" s="195"/>
      <c r="L543" s="310"/>
      <c r="M543" s="310"/>
      <c r="N543" s="310"/>
      <c r="O543" s="310"/>
      <c r="P543" s="310"/>
      <c r="Q543" s="310"/>
      <c r="R543" s="311"/>
      <c r="S543" s="273"/>
    </row>
    <row r="544" spans="1:19">
      <c r="A544" s="310"/>
      <c r="B544" s="310"/>
      <c r="C544" s="310"/>
      <c r="D544" s="310"/>
      <c r="E544" s="310"/>
      <c r="F544" s="310"/>
      <c r="G544" s="310"/>
      <c r="H544" s="310"/>
      <c r="I544" s="311"/>
      <c r="J544" s="273"/>
      <c r="K544" s="195"/>
      <c r="L544" s="310"/>
      <c r="M544" s="310"/>
      <c r="N544" s="310"/>
      <c r="O544" s="310"/>
      <c r="P544" s="310"/>
      <c r="Q544" s="310"/>
      <c r="R544" s="311"/>
      <c r="S544" s="273"/>
    </row>
    <row r="545" spans="1:19">
      <c r="A545" s="310"/>
      <c r="B545" s="310"/>
      <c r="C545" s="310"/>
      <c r="D545" s="310"/>
      <c r="E545" s="310"/>
      <c r="F545" s="310"/>
      <c r="G545" s="310"/>
      <c r="H545" s="310"/>
      <c r="I545" s="311"/>
      <c r="J545" s="273"/>
      <c r="K545" s="195"/>
      <c r="L545" s="310"/>
      <c r="M545" s="310"/>
      <c r="N545" s="310"/>
      <c r="O545" s="310"/>
      <c r="P545" s="310"/>
      <c r="Q545" s="310"/>
      <c r="R545" s="311"/>
      <c r="S545" s="273"/>
    </row>
    <row r="546" spans="1:19">
      <c r="A546" s="310"/>
      <c r="B546" s="310"/>
      <c r="C546" s="310"/>
      <c r="D546" s="310"/>
      <c r="E546" s="310"/>
      <c r="F546" s="310"/>
      <c r="G546" s="310"/>
      <c r="H546" s="310"/>
      <c r="I546" s="311"/>
      <c r="J546" s="273"/>
      <c r="K546" s="195"/>
      <c r="L546" s="310"/>
      <c r="M546" s="310"/>
      <c r="N546" s="310"/>
      <c r="O546" s="310"/>
      <c r="P546" s="310"/>
      <c r="Q546" s="310"/>
      <c r="R546" s="311"/>
      <c r="S546" s="273"/>
    </row>
    <row r="547" spans="1:19">
      <c r="A547" s="310"/>
      <c r="B547" s="310"/>
      <c r="C547" s="310"/>
      <c r="D547" s="310"/>
      <c r="E547" s="310"/>
      <c r="F547" s="310"/>
      <c r="G547" s="310"/>
      <c r="H547" s="310"/>
      <c r="I547" s="311"/>
      <c r="J547" s="273"/>
      <c r="K547" s="195"/>
      <c r="L547" s="310"/>
      <c r="M547" s="310"/>
      <c r="N547" s="310"/>
      <c r="O547" s="310"/>
      <c r="P547" s="310"/>
      <c r="Q547" s="310"/>
      <c r="R547" s="311"/>
      <c r="S547" s="273"/>
    </row>
    <row r="548" spans="1:19">
      <c r="A548" s="310"/>
      <c r="B548" s="310"/>
      <c r="C548" s="310"/>
      <c r="D548" s="310"/>
      <c r="E548" s="310"/>
      <c r="F548" s="310"/>
      <c r="G548" s="310"/>
      <c r="H548" s="310"/>
      <c r="I548" s="311"/>
      <c r="J548" s="273"/>
      <c r="K548" s="195"/>
      <c r="L548" s="310"/>
      <c r="M548" s="310"/>
      <c r="N548" s="310"/>
      <c r="O548" s="310"/>
      <c r="P548" s="310"/>
      <c r="Q548" s="310"/>
      <c r="R548" s="311"/>
      <c r="S548" s="273"/>
    </row>
    <row r="549" spans="1:19">
      <c r="A549" s="310"/>
      <c r="B549" s="310"/>
      <c r="C549" s="310"/>
      <c r="D549" s="310"/>
      <c r="E549" s="310"/>
      <c r="F549" s="310"/>
      <c r="G549" s="310"/>
      <c r="H549" s="310"/>
      <c r="I549" s="311"/>
      <c r="J549" s="273"/>
      <c r="K549" s="195"/>
      <c r="L549" s="310"/>
      <c r="M549" s="310"/>
      <c r="N549" s="310"/>
      <c r="O549" s="310"/>
      <c r="P549" s="310"/>
      <c r="Q549" s="310"/>
      <c r="R549" s="311"/>
      <c r="S549" s="273"/>
    </row>
    <row r="550" spans="1:19">
      <c r="A550" s="310"/>
      <c r="B550" s="310"/>
      <c r="C550" s="310"/>
      <c r="D550" s="310"/>
      <c r="E550" s="310"/>
      <c r="F550" s="310"/>
      <c r="G550" s="310"/>
      <c r="H550" s="310"/>
      <c r="I550" s="311"/>
      <c r="J550" s="273"/>
      <c r="K550" s="195"/>
      <c r="L550" s="310"/>
      <c r="M550" s="310"/>
      <c r="N550" s="310"/>
      <c r="O550" s="310"/>
      <c r="P550" s="310"/>
      <c r="Q550" s="310"/>
      <c r="R550" s="311"/>
      <c r="S550" s="273"/>
    </row>
    <row r="551" spans="1:19">
      <c r="A551" s="310"/>
      <c r="B551" s="310"/>
      <c r="C551" s="310"/>
      <c r="D551" s="310"/>
      <c r="E551" s="310"/>
      <c r="F551" s="310"/>
      <c r="G551" s="310"/>
      <c r="H551" s="310"/>
      <c r="I551" s="311"/>
      <c r="J551" s="273"/>
      <c r="K551" s="195"/>
      <c r="L551" s="310"/>
      <c r="M551" s="310"/>
      <c r="N551" s="310"/>
      <c r="O551" s="310"/>
      <c r="P551" s="310"/>
      <c r="Q551" s="310"/>
      <c r="R551" s="311"/>
      <c r="S551" s="273"/>
    </row>
    <row r="552" spans="1:19">
      <c r="A552" s="310"/>
      <c r="B552" s="310"/>
      <c r="C552" s="310"/>
      <c r="D552" s="310"/>
      <c r="E552" s="310"/>
      <c r="F552" s="310"/>
      <c r="G552" s="310"/>
      <c r="H552" s="310"/>
      <c r="I552" s="311"/>
      <c r="J552" s="273"/>
      <c r="K552" s="195"/>
      <c r="L552" s="310"/>
      <c r="M552" s="310"/>
      <c r="N552" s="310"/>
      <c r="O552" s="310"/>
      <c r="P552" s="310"/>
      <c r="Q552" s="310"/>
      <c r="R552" s="311"/>
      <c r="S552" s="273"/>
    </row>
    <row r="553" spans="1:19">
      <c r="A553" s="310"/>
      <c r="B553" s="310"/>
      <c r="C553" s="310"/>
      <c r="D553" s="310"/>
      <c r="E553" s="310"/>
      <c r="F553" s="310"/>
      <c r="G553" s="310"/>
      <c r="H553" s="310"/>
      <c r="I553" s="311"/>
      <c r="J553" s="273"/>
      <c r="K553" s="195"/>
      <c r="L553" s="310"/>
      <c r="M553" s="310"/>
      <c r="N553" s="310"/>
      <c r="O553" s="310"/>
      <c r="P553" s="310"/>
      <c r="Q553" s="310"/>
      <c r="R553" s="311"/>
      <c r="S553" s="273"/>
    </row>
    <row r="554" spans="1:19">
      <c r="A554" s="310"/>
      <c r="B554" s="310"/>
      <c r="C554" s="310"/>
      <c r="D554" s="310"/>
      <c r="E554" s="310"/>
      <c r="F554" s="310"/>
      <c r="G554" s="310"/>
      <c r="H554" s="310"/>
      <c r="I554" s="311"/>
      <c r="J554" s="273"/>
      <c r="K554" s="195"/>
      <c r="L554" s="310"/>
      <c r="M554" s="310"/>
      <c r="N554" s="310"/>
      <c r="O554" s="310"/>
      <c r="P554" s="310"/>
      <c r="Q554" s="310"/>
      <c r="R554" s="311"/>
      <c r="S554" s="273"/>
    </row>
    <row r="555" spans="1:19">
      <c r="A555" s="310"/>
      <c r="B555" s="310"/>
      <c r="C555" s="310"/>
      <c r="D555" s="310"/>
      <c r="E555" s="310"/>
      <c r="F555" s="310"/>
      <c r="G555" s="310"/>
      <c r="H555" s="310"/>
      <c r="I555" s="311"/>
      <c r="J555" s="273"/>
      <c r="K555" s="195"/>
      <c r="L555" s="310"/>
      <c r="M555" s="310"/>
      <c r="N555" s="310"/>
      <c r="O555" s="310"/>
      <c r="P555" s="310"/>
      <c r="Q555" s="310"/>
      <c r="R555" s="311"/>
      <c r="S555" s="273"/>
    </row>
    <row r="556" spans="1:19">
      <c r="A556" s="310"/>
      <c r="B556" s="310"/>
      <c r="C556" s="310"/>
      <c r="D556" s="310"/>
      <c r="E556" s="310"/>
      <c r="F556" s="310"/>
      <c r="G556" s="310"/>
      <c r="H556" s="310"/>
      <c r="I556" s="311"/>
      <c r="J556" s="273"/>
      <c r="K556" s="195"/>
      <c r="L556" s="310"/>
      <c r="M556" s="310"/>
      <c r="N556" s="310"/>
      <c r="O556" s="310"/>
      <c r="P556" s="310"/>
      <c r="Q556" s="310"/>
      <c r="R556" s="311"/>
      <c r="S556" s="273"/>
    </row>
    <row r="557" spans="1:19">
      <c r="A557" s="310"/>
      <c r="B557" s="310"/>
      <c r="C557" s="310"/>
      <c r="D557" s="310"/>
      <c r="E557" s="310"/>
      <c r="F557" s="310"/>
      <c r="G557" s="310"/>
      <c r="H557" s="310"/>
      <c r="I557" s="311"/>
      <c r="J557" s="273"/>
      <c r="K557" s="195"/>
      <c r="L557" s="310"/>
      <c r="M557" s="310"/>
      <c r="N557" s="310"/>
      <c r="O557" s="310"/>
      <c r="P557" s="310"/>
      <c r="Q557" s="310"/>
      <c r="R557" s="311"/>
      <c r="S557" s="273"/>
    </row>
    <row r="558" spans="1:19">
      <c r="A558" s="310"/>
      <c r="B558" s="310"/>
      <c r="C558" s="310"/>
      <c r="D558" s="310"/>
      <c r="E558" s="310"/>
      <c r="F558" s="310"/>
      <c r="G558" s="310"/>
      <c r="H558" s="310"/>
      <c r="I558" s="311"/>
      <c r="J558" s="273"/>
      <c r="K558" s="195"/>
      <c r="L558" s="310"/>
      <c r="M558" s="310"/>
      <c r="N558" s="310"/>
      <c r="O558" s="310"/>
      <c r="P558" s="310"/>
      <c r="Q558" s="310"/>
      <c r="R558" s="311"/>
      <c r="S558" s="273"/>
    </row>
    <row r="559" spans="1:19">
      <c r="A559" s="310"/>
      <c r="B559" s="310"/>
      <c r="C559" s="310"/>
      <c r="D559" s="310"/>
      <c r="E559" s="310"/>
      <c r="F559" s="310"/>
      <c r="G559" s="310"/>
      <c r="H559" s="310"/>
      <c r="I559" s="311"/>
      <c r="J559" s="273"/>
      <c r="K559" s="195"/>
      <c r="L559" s="310"/>
      <c r="M559" s="310"/>
      <c r="N559" s="310"/>
      <c r="O559" s="310"/>
      <c r="P559" s="310"/>
      <c r="Q559" s="310"/>
      <c r="R559" s="311"/>
      <c r="S559" s="273"/>
    </row>
    <row r="560" spans="1:19">
      <c r="A560" s="310"/>
      <c r="B560" s="310"/>
      <c r="C560" s="310"/>
      <c r="D560" s="310"/>
      <c r="E560" s="310"/>
      <c r="F560" s="310"/>
      <c r="G560" s="310"/>
      <c r="H560" s="310"/>
      <c r="I560" s="311"/>
      <c r="J560" s="273"/>
      <c r="K560" s="195"/>
      <c r="L560" s="310"/>
      <c r="M560" s="310"/>
      <c r="N560" s="310"/>
      <c r="O560" s="310"/>
      <c r="P560" s="310"/>
      <c r="Q560" s="310"/>
      <c r="R560" s="311"/>
      <c r="S560" s="273"/>
    </row>
    <row r="561" spans="1:19">
      <c r="A561" s="310"/>
      <c r="B561" s="310"/>
      <c r="C561" s="310"/>
      <c r="D561" s="310"/>
      <c r="E561" s="310"/>
      <c r="F561" s="310"/>
      <c r="G561" s="310"/>
      <c r="H561" s="310"/>
      <c r="I561" s="311"/>
      <c r="J561" s="273"/>
      <c r="K561" s="195"/>
      <c r="L561" s="310"/>
      <c r="M561" s="310"/>
      <c r="N561" s="310"/>
      <c r="O561" s="310"/>
      <c r="P561" s="310"/>
      <c r="Q561" s="310"/>
      <c r="R561" s="311"/>
      <c r="S561" s="273"/>
    </row>
    <row r="562" spans="1:19">
      <c r="A562" s="310"/>
      <c r="B562" s="310"/>
      <c r="C562" s="310"/>
      <c r="D562" s="310"/>
      <c r="E562" s="310"/>
      <c r="F562" s="310"/>
      <c r="G562" s="310"/>
      <c r="H562" s="310"/>
      <c r="I562" s="311"/>
      <c r="J562" s="273"/>
      <c r="K562" s="195"/>
      <c r="L562" s="310"/>
      <c r="M562" s="310"/>
      <c r="N562" s="310"/>
      <c r="O562" s="310"/>
      <c r="P562" s="310"/>
      <c r="Q562" s="310"/>
      <c r="R562" s="311"/>
      <c r="S562" s="273"/>
    </row>
    <row r="563" spans="1:19">
      <c r="A563" s="310"/>
      <c r="B563" s="310"/>
      <c r="C563" s="310"/>
      <c r="D563" s="310"/>
      <c r="E563" s="310"/>
      <c r="F563" s="310"/>
      <c r="G563" s="310"/>
      <c r="H563" s="310"/>
      <c r="I563" s="311"/>
      <c r="J563" s="273"/>
      <c r="K563" s="195"/>
      <c r="L563" s="310"/>
      <c r="M563" s="310"/>
      <c r="N563" s="310"/>
      <c r="O563" s="310"/>
      <c r="P563" s="310"/>
      <c r="Q563" s="310"/>
      <c r="R563" s="311"/>
      <c r="S563" s="273"/>
    </row>
    <row r="564" spans="1:19">
      <c r="A564" s="310"/>
      <c r="B564" s="310"/>
      <c r="C564" s="310"/>
      <c r="D564" s="310"/>
      <c r="E564" s="310"/>
      <c r="F564" s="310"/>
      <c r="G564" s="310"/>
      <c r="H564" s="310"/>
      <c r="I564" s="311"/>
      <c r="J564" s="273"/>
      <c r="K564" s="195"/>
      <c r="L564" s="310"/>
      <c r="M564" s="310"/>
      <c r="N564" s="310"/>
      <c r="O564" s="310"/>
      <c r="P564" s="310"/>
      <c r="Q564" s="310"/>
      <c r="R564" s="311"/>
      <c r="S564" s="273"/>
    </row>
    <row r="565" spans="1:19">
      <c r="A565" s="310"/>
      <c r="B565" s="310"/>
      <c r="C565" s="310"/>
      <c r="D565" s="310"/>
      <c r="E565" s="310"/>
      <c r="F565" s="310"/>
      <c r="G565" s="310"/>
      <c r="H565" s="310"/>
      <c r="I565" s="311"/>
      <c r="J565" s="273"/>
      <c r="K565" s="195"/>
      <c r="L565" s="310"/>
      <c r="M565" s="310"/>
      <c r="N565" s="310"/>
      <c r="O565" s="310"/>
      <c r="P565" s="310"/>
      <c r="Q565" s="310"/>
      <c r="R565" s="311"/>
      <c r="S565" s="273"/>
    </row>
    <row r="566" spans="1:19">
      <c r="A566" s="310"/>
      <c r="B566" s="310"/>
      <c r="C566" s="310"/>
      <c r="D566" s="310"/>
      <c r="E566" s="310"/>
      <c r="F566" s="310"/>
      <c r="G566" s="310"/>
      <c r="H566" s="310"/>
      <c r="I566" s="311"/>
      <c r="J566" s="273"/>
      <c r="K566" s="195"/>
      <c r="L566" s="310"/>
      <c r="M566" s="310"/>
      <c r="N566" s="310"/>
      <c r="O566" s="310"/>
      <c r="P566" s="310"/>
      <c r="Q566" s="310"/>
      <c r="R566" s="311"/>
      <c r="S566" s="273"/>
    </row>
    <row r="567" spans="1:19">
      <c r="A567" s="310"/>
      <c r="B567" s="310"/>
      <c r="C567" s="310"/>
      <c r="D567" s="310"/>
      <c r="E567" s="310"/>
      <c r="F567" s="310"/>
      <c r="G567" s="310"/>
      <c r="H567" s="310"/>
      <c r="I567" s="311"/>
      <c r="J567" s="273"/>
      <c r="K567" s="195"/>
      <c r="L567" s="310"/>
      <c r="M567" s="310"/>
      <c r="N567" s="310"/>
      <c r="O567" s="310"/>
      <c r="P567" s="310"/>
      <c r="Q567" s="310"/>
      <c r="R567" s="311"/>
      <c r="S567" s="273"/>
    </row>
    <row r="568" spans="1:19">
      <c r="A568" s="310"/>
      <c r="B568" s="310"/>
      <c r="C568" s="310"/>
      <c r="D568" s="310"/>
      <c r="E568" s="310"/>
      <c r="F568" s="310"/>
      <c r="G568" s="310"/>
      <c r="H568" s="310"/>
      <c r="I568" s="311"/>
      <c r="J568" s="273"/>
      <c r="K568" s="195"/>
      <c r="L568" s="310"/>
      <c r="M568" s="310"/>
      <c r="N568" s="310"/>
      <c r="O568" s="310"/>
      <c r="P568" s="310"/>
      <c r="Q568" s="310"/>
      <c r="R568" s="311"/>
      <c r="S568" s="273"/>
    </row>
    <row r="569" spans="1:19">
      <c r="A569" s="310"/>
      <c r="B569" s="310"/>
      <c r="C569" s="310"/>
      <c r="D569" s="310"/>
      <c r="E569" s="310"/>
      <c r="F569" s="310"/>
      <c r="G569" s="310"/>
      <c r="H569" s="310"/>
      <c r="I569" s="311"/>
      <c r="J569" s="273"/>
      <c r="K569" s="195"/>
      <c r="L569" s="310"/>
      <c r="M569" s="310"/>
      <c r="N569" s="310"/>
      <c r="O569" s="310"/>
      <c r="P569" s="310"/>
      <c r="Q569" s="310"/>
      <c r="R569" s="311"/>
      <c r="S569" s="273"/>
    </row>
    <row r="570" spans="1:19">
      <c r="A570" s="310"/>
      <c r="B570" s="310"/>
      <c r="C570" s="310"/>
      <c r="D570" s="310"/>
      <c r="E570" s="310"/>
      <c r="F570" s="310"/>
      <c r="G570" s="310"/>
      <c r="H570" s="310"/>
      <c r="I570" s="311"/>
      <c r="J570" s="273"/>
      <c r="K570" s="195"/>
      <c r="L570" s="310"/>
      <c r="M570" s="310"/>
      <c r="N570" s="310"/>
      <c r="O570" s="310"/>
      <c r="P570" s="310"/>
      <c r="Q570" s="310"/>
      <c r="R570" s="311"/>
      <c r="S570" s="273"/>
    </row>
    <row r="571" spans="1:19">
      <c r="A571" s="310"/>
      <c r="B571" s="310"/>
      <c r="C571" s="310"/>
      <c r="D571" s="310"/>
      <c r="E571" s="310"/>
      <c r="F571" s="310"/>
      <c r="G571" s="310"/>
      <c r="H571" s="310"/>
      <c r="I571" s="311"/>
      <c r="J571" s="273"/>
      <c r="K571" s="195"/>
      <c r="L571" s="310"/>
      <c r="M571" s="310"/>
      <c r="N571" s="310"/>
      <c r="O571" s="310"/>
      <c r="P571" s="310"/>
      <c r="Q571" s="310"/>
      <c r="R571" s="311"/>
      <c r="S571" s="273"/>
    </row>
    <row r="572" spans="1:19">
      <c r="A572" s="310"/>
      <c r="B572" s="310"/>
      <c r="C572" s="310"/>
      <c r="D572" s="310"/>
      <c r="E572" s="310"/>
      <c r="F572" s="310"/>
      <c r="G572" s="310"/>
      <c r="H572" s="310"/>
      <c r="I572" s="311"/>
      <c r="J572" s="273"/>
      <c r="K572" s="195"/>
      <c r="L572" s="310"/>
      <c r="M572" s="310"/>
      <c r="N572" s="310"/>
      <c r="O572" s="310"/>
      <c r="P572" s="310"/>
      <c r="Q572" s="310"/>
      <c r="R572" s="311"/>
      <c r="S572" s="273"/>
    </row>
    <row r="573" spans="1:19">
      <c r="A573" s="310"/>
      <c r="B573" s="310"/>
      <c r="C573" s="310"/>
      <c r="D573" s="310"/>
      <c r="E573" s="310"/>
      <c r="F573" s="310"/>
      <c r="G573" s="310"/>
      <c r="H573" s="310"/>
      <c r="I573" s="311"/>
      <c r="J573" s="273"/>
      <c r="K573" s="195"/>
      <c r="L573" s="310"/>
      <c r="M573" s="310"/>
      <c r="N573" s="310"/>
      <c r="O573" s="310"/>
      <c r="P573" s="310"/>
      <c r="Q573" s="310"/>
      <c r="R573" s="311"/>
      <c r="S573" s="273"/>
    </row>
    <row r="574" spans="1:19">
      <c r="A574" s="310"/>
      <c r="B574" s="310"/>
      <c r="C574" s="310"/>
      <c r="D574" s="310"/>
      <c r="E574" s="310"/>
      <c r="F574" s="310"/>
      <c r="G574" s="310"/>
      <c r="H574" s="310"/>
      <c r="I574" s="311"/>
      <c r="J574" s="273"/>
      <c r="K574" s="195"/>
      <c r="L574" s="310"/>
      <c r="M574" s="310"/>
      <c r="N574" s="310"/>
      <c r="O574" s="310"/>
      <c r="P574" s="310"/>
      <c r="Q574" s="310"/>
      <c r="R574" s="311"/>
      <c r="S574" s="273"/>
    </row>
    <row r="575" spans="1:19">
      <c r="A575" s="310"/>
      <c r="B575" s="310"/>
      <c r="C575" s="310"/>
      <c r="D575" s="310"/>
      <c r="E575" s="310"/>
      <c r="F575" s="310"/>
      <c r="G575" s="310"/>
      <c r="H575" s="310"/>
      <c r="I575" s="311"/>
      <c r="J575" s="273"/>
      <c r="K575" s="195"/>
      <c r="L575" s="310"/>
      <c r="M575" s="310"/>
      <c r="N575" s="310"/>
      <c r="O575" s="310"/>
      <c r="P575" s="310"/>
      <c r="Q575" s="310"/>
      <c r="R575" s="311"/>
      <c r="S575" s="273"/>
    </row>
    <row r="576" spans="1:19">
      <c r="A576" s="310"/>
      <c r="B576" s="310"/>
      <c r="C576" s="310"/>
      <c r="D576" s="310"/>
      <c r="E576" s="310"/>
      <c r="F576" s="310"/>
      <c r="G576" s="310"/>
      <c r="H576" s="310"/>
      <c r="I576" s="311"/>
      <c r="J576" s="273"/>
      <c r="K576" s="195"/>
      <c r="L576" s="310"/>
      <c r="M576" s="310"/>
      <c r="N576" s="310"/>
      <c r="O576" s="310"/>
      <c r="P576" s="310"/>
      <c r="Q576" s="310"/>
      <c r="R576" s="311"/>
      <c r="S576" s="273"/>
    </row>
    <row r="577" spans="1:19">
      <c r="A577" s="310"/>
      <c r="B577" s="310"/>
      <c r="C577" s="310"/>
      <c r="D577" s="310"/>
      <c r="E577" s="310"/>
      <c r="F577" s="310"/>
      <c r="G577" s="310"/>
      <c r="H577" s="310"/>
      <c r="I577" s="311"/>
      <c r="J577" s="273"/>
      <c r="K577" s="195"/>
      <c r="L577" s="310"/>
      <c r="M577" s="310"/>
      <c r="N577" s="310"/>
      <c r="O577" s="310"/>
      <c r="P577" s="310"/>
      <c r="Q577" s="310"/>
      <c r="R577" s="311"/>
      <c r="S577" s="273"/>
    </row>
    <row r="578" spans="1:19">
      <c r="A578" s="310"/>
      <c r="B578" s="310"/>
      <c r="C578" s="310"/>
      <c r="D578" s="310"/>
      <c r="E578" s="310"/>
      <c r="F578" s="310"/>
      <c r="G578" s="310"/>
      <c r="H578" s="310"/>
      <c r="I578" s="311"/>
      <c r="J578" s="273"/>
      <c r="K578" s="195"/>
      <c r="L578" s="310"/>
      <c r="M578" s="310"/>
      <c r="N578" s="310"/>
      <c r="O578" s="310"/>
      <c r="P578" s="310"/>
      <c r="Q578" s="310"/>
      <c r="R578" s="311"/>
      <c r="S578" s="273"/>
    </row>
    <row r="579" spans="1:19">
      <c r="A579" s="310"/>
      <c r="B579" s="310"/>
      <c r="C579" s="310"/>
      <c r="D579" s="310"/>
      <c r="E579" s="310"/>
      <c r="F579" s="310"/>
      <c r="G579" s="310"/>
      <c r="H579" s="310"/>
      <c r="I579" s="311"/>
      <c r="J579" s="273"/>
      <c r="K579" s="195"/>
      <c r="L579" s="310"/>
      <c r="M579" s="310"/>
      <c r="N579" s="310"/>
      <c r="O579" s="310"/>
      <c r="P579" s="310"/>
      <c r="Q579" s="310"/>
      <c r="R579" s="311"/>
      <c r="S579" s="273"/>
    </row>
    <row r="580" spans="1:19">
      <c r="A580" s="310"/>
      <c r="B580" s="310"/>
      <c r="C580" s="310"/>
      <c r="D580" s="310"/>
      <c r="E580" s="310"/>
      <c r="F580" s="310"/>
      <c r="G580" s="310"/>
      <c r="H580" s="310"/>
      <c r="I580" s="311"/>
      <c r="J580" s="273"/>
      <c r="K580" s="195"/>
      <c r="L580" s="310"/>
      <c r="M580" s="310"/>
      <c r="N580" s="310"/>
      <c r="O580" s="310"/>
      <c r="P580" s="310"/>
      <c r="Q580" s="310"/>
      <c r="R580" s="311"/>
      <c r="S580" s="273"/>
    </row>
    <row r="581" spans="1:19">
      <c r="A581" s="310"/>
      <c r="B581" s="310"/>
      <c r="C581" s="310"/>
      <c r="D581" s="310"/>
      <c r="E581" s="310"/>
      <c r="F581" s="310"/>
      <c r="G581" s="310"/>
      <c r="H581" s="310"/>
      <c r="I581" s="311"/>
      <c r="J581" s="273"/>
      <c r="K581" s="195"/>
      <c r="L581" s="310"/>
      <c r="M581" s="310"/>
      <c r="N581" s="310"/>
      <c r="O581" s="310"/>
      <c r="P581" s="310"/>
      <c r="Q581" s="310"/>
      <c r="R581" s="311"/>
      <c r="S581" s="273"/>
    </row>
    <row r="582" spans="1:19">
      <c r="A582" s="310"/>
      <c r="B582" s="310"/>
      <c r="C582" s="310"/>
      <c r="D582" s="310"/>
      <c r="E582" s="310"/>
      <c r="F582" s="310"/>
      <c r="G582" s="310"/>
      <c r="H582" s="310"/>
      <c r="I582" s="311"/>
      <c r="J582" s="273"/>
      <c r="K582" s="195"/>
      <c r="L582" s="310"/>
      <c r="M582" s="310"/>
      <c r="N582" s="310"/>
      <c r="O582" s="310"/>
      <c r="P582" s="310"/>
      <c r="Q582" s="310"/>
      <c r="R582" s="311"/>
      <c r="S582" s="273"/>
    </row>
    <row r="583" spans="1:19">
      <c r="A583" s="310"/>
      <c r="B583" s="310"/>
      <c r="C583" s="310"/>
      <c r="D583" s="310"/>
      <c r="E583" s="310"/>
      <c r="F583" s="310"/>
      <c r="G583" s="310"/>
      <c r="H583" s="310"/>
      <c r="I583" s="311"/>
      <c r="J583" s="273"/>
      <c r="K583" s="195"/>
      <c r="L583" s="310"/>
      <c r="M583" s="310"/>
      <c r="N583" s="310"/>
      <c r="O583" s="310"/>
      <c r="P583" s="310"/>
      <c r="Q583" s="310"/>
      <c r="R583" s="311"/>
      <c r="S583" s="273"/>
    </row>
    <row r="584" spans="1:19">
      <c r="A584" s="310"/>
      <c r="B584" s="310"/>
      <c r="C584" s="310"/>
      <c r="D584" s="310"/>
      <c r="E584" s="310"/>
      <c r="F584" s="310"/>
      <c r="G584" s="310"/>
      <c r="H584" s="310"/>
      <c r="I584" s="311"/>
      <c r="J584" s="273"/>
      <c r="K584" s="195"/>
      <c r="L584" s="310"/>
      <c r="M584" s="310"/>
      <c r="N584" s="310"/>
      <c r="O584" s="310"/>
      <c r="P584" s="310"/>
      <c r="Q584" s="310"/>
      <c r="R584" s="311"/>
      <c r="S584" s="273"/>
    </row>
    <row r="585" spans="1:19">
      <c r="A585" s="310"/>
      <c r="B585" s="310"/>
      <c r="C585" s="310"/>
      <c r="D585" s="310"/>
      <c r="E585" s="310"/>
      <c r="F585" s="310"/>
      <c r="G585" s="310"/>
      <c r="H585" s="310"/>
      <c r="I585" s="311"/>
      <c r="J585" s="273"/>
      <c r="K585" s="195"/>
      <c r="L585" s="310"/>
      <c r="M585" s="310"/>
      <c r="N585" s="310"/>
      <c r="O585" s="310"/>
      <c r="P585" s="310"/>
      <c r="Q585" s="310"/>
      <c r="R585" s="311"/>
      <c r="S585" s="273"/>
    </row>
    <row r="586" spans="1:19">
      <c r="A586" s="310"/>
      <c r="B586" s="310"/>
      <c r="C586" s="310"/>
      <c r="D586" s="310"/>
      <c r="E586" s="310"/>
      <c r="F586" s="310"/>
      <c r="G586" s="310"/>
      <c r="H586" s="310"/>
      <c r="I586" s="311"/>
      <c r="J586" s="273"/>
      <c r="K586" s="195"/>
      <c r="L586" s="310"/>
      <c r="M586" s="310"/>
      <c r="N586" s="310"/>
      <c r="O586" s="310"/>
      <c r="P586" s="310"/>
      <c r="Q586" s="310"/>
      <c r="R586" s="311"/>
      <c r="S586" s="273"/>
    </row>
    <row r="587" spans="1:19">
      <c r="A587" s="310"/>
      <c r="B587" s="310"/>
      <c r="C587" s="310"/>
      <c r="D587" s="310"/>
      <c r="E587" s="310"/>
      <c r="F587" s="310"/>
      <c r="G587" s="310"/>
      <c r="H587" s="310"/>
      <c r="I587" s="311"/>
      <c r="J587" s="273"/>
      <c r="K587" s="195"/>
      <c r="L587" s="310"/>
      <c r="M587" s="310"/>
      <c r="N587" s="310"/>
      <c r="O587" s="310"/>
      <c r="P587" s="310"/>
      <c r="Q587" s="310"/>
      <c r="R587" s="311"/>
      <c r="S587" s="273"/>
    </row>
    <row r="588" spans="1:19">
      <c r="A588" s="310"/>
      <c r="B588" s="310"/>
      <c r="C588" s="310"/>
      <c r="D588" s="310"/>
      <c r="E588" s="310"/>
      <c r="F588" s="310"/>
      <c r="G588" s="310"/>
      <c r="H588" s="310"/>
      <c r="I588" s="311"/>
      <c r="J588" s="273"/>
      <c r="K588" s="195"/>
      <c r="L588" s="310"/>
      <c r="M588" s="310"/>
      <c r="N588" s="310"/>
      <c r="O588" s="310"/>
      <c r="P588" s="310"/>
      <c r="Q588" s="310"/>
      <c r="R588" s="311"/>
      <c r="S588" s="273"/>
    </row>
    <row r="589" spans="1:19">
      <c r="A589" s="310"/>
      <c r="B589" s="310"/>
      <c r="C589" s="310"/>
      <c r="D589" s="310"/>
      <c r="E589" s="310"/>
      <c r="F589" s="310"/>
      <c r="G589" s="310"/>
      <c r="H589" s="310"/>
      <c r="I589" s="311"/>
      <c r="J589" s="273"/>
      <c r="K589" s="195"/>
      <c r="L589" s="310"/>
      <c r="M589" s="310"/>
      <c r="N589" s="310"/>
      <c r="O589" s="310"/>
      <c r="P589" s="310"/>
      <c r="Q589" s="310"/>
      <c r="R589" s="311"/>
      <c r="S589" s="273"/>
    </row>
    <row r="590" spans="1:19">
      <c r="A590" s="310"/>
      <c r="B590" s="310"/>
      <c r="C590" s="310"/>
      <c r="D590" s="310"/>
      <c r="E590" s="310"/>
      <c r="F590" s="310"/>
      <c r="G590" s="310"/>
      <c r="H590" s="310"/>
      <c r="I590" s="311"/>
      <c r="J590" s="273"/>
      <c r="K590" s="195"/>
      <c r="L590" s="310"/>
      <c r="M590" s="310"/>
      <c r="N590" s="310"/>
      <c r="O590" s="310"/>
      <c r="P590" s="310"/>
      <c r="Q590" s="310"/>
      <c r="R590" s="311"/>
      <c r="S590" s="273"/>
    </row>
    <row r="591" spans="1:19">
      <c r="A591" s="310"/>
      <c r="B591" s="310"/>
      <c r="C591" s="310"/>
      <c r="D591" s="310"/>
      <c r="E591" s="310"/>
      <c r="F591" s="310"/>
      <c r="G591" s="310"/>
      <c r="H591" s="310"/>
      <c r="I591" s="311"/>
      <c r="J591" s="273"/>
      <c r="K591" s="195"/>
      <c r="L591" s="310"/>
      <c r="M591" s="310"/>
      <c r="N591" s="310"/>
      <c r="O591" s="310"/>
      <c r="P591" s="310"/>
      <c r="Q591" s="310"/>
      <c r="R591" s="311"/>
      <c r="S591" s="273"/>
    </row>
    <row r="592" spans="1:19">
      <c r="A592" s="310"/>
      <c r="B592" s="310"/>
      <c r="C592" s="310"/>
      <c r="D592" s="310"/>
      <c r="E592" s="310"/>
      <c r="F592" s="310"/>
      <c r="G592" s="310"/>
      <c r="H592" s="310"/>
      <c r="I592" s="311"/>
      <c r="J592" s="273"/>
      <c r="K592" s="195"/>
      <c r="L592" s="310"/>
      <c r="M592" s="310"/>
      <c r="N592" s="310"/>
      <c r="O592" s="310"/>
      <c r="P592" s="310"/>
      <c r="Q592" s="310"/>
      <c r="R592" s="311"/>
      <c r="S592" s="273"/>
    </row>
    <row r="593" spans="1:19">
      <c r="A593" s="310"/>
      <c r="B593" s="310"/>
      <c r="C593" s="310"/>
      <c r="D593" s="310"/>
      <c r="E593" s="310"/>
      <c r="F593" s="310"/>
      <c r="G593" s="310"/>
      <c r="H593" s="310"/>
      <c r="I593" s="311"/>
      <c r="J593" s="273"/>
      <c r="K593" s="195"/>
      <c r="L593" s="310"/>
      <c r="M593" s="310"/>
      <c r="N593" s="310"/>
      <c r="O593" s="310"/>
      <c r="P593" s="310"/>
      <c r="Q593" s="310"/>
      <c r="R593" s="311"/>
      <c r="S593" s="273"/>
    </row>
    <row r="594" spans="1:19">
      <c r="A594" s="310"/>
      <c r="B594" s="310"/>
      <c r="C594" s="310"/>
      <c r="D594" s="310"/>
      <c r="E594" s="310"/>
      <c r="F594" s="310"/>
      <c r="G594" s="310"/>
      <c r="H594" s="310"/>
      <c r="I594" s="311"/>
      <c r="J594" s="273"/>
      <c r="K594" s="195"/>
      <c r="L594" s="310"/>
      <c r="M594" s="310"/>
      <c r="N594" s="310"/>
      <c r="O594" s="310"/>
      <c r="P594" s="310"/>
      <c r="Q594" s="310"/>
      <c r="R594" s="311"/>
      <c r="S594" s="273"/>
    </row>
    <row r="595" spans="1:19">
      <c r="A595" s="310"/>
      <c r="B595" s="310"/>
      <c r="C595" s="310"/>
      <c r="D595" s="310"/>
      <c r="E595" s="310"/>
      <c r="F595" s="310"/>
      <c r="G595" s="310"/>
      <c r="H595" s="310"/>
      <c r="I595" s="311"/>
      <c r="J595" s="273"/>
      <c r="K595" s="195"/>
      <c r="L595" s="310"/>
      <c r="M595" s="310"/>
      <c r="N595" s="310"/>
      <c r="O595" s="310"/>
      <c r="P595" s="310"/>
      <c r="Q595" s="310"/>
      <c r="R595" s="311"/>
      <c r="S595" s="273"/>
    </row>
    <row r="596" spans="1:19">
      <c r="A596" s="310"/>
      <c r="B596" s="310"/>
      <c r="C596" s="310"/>
      <c r="D596" s="310"/>
      <c r="E596" s="310"/>
      <c r="F596" s="310"/>
      <c r="G596" s="310"/>
      <c r="H596" s="310"/>
      <c r="I596" s="311"/>
      <c r="J596" s="273"/>
      <c r="K596" s="195"/>
      <c r="L596" s="310"/>
      <c r="M596" s="310"/>
      <c r="N596" s="310"/>
      <c r="O596" s="310"/>
      <c r="P596" s="310"/>
      <c r="Q596" s="310"/>
      <c r="R596" s="311"/>
      <c r="S596" s="273"/>
    </row>
    <row r="597" spans="1:19">
      <c r="A597" s="310"/>
      <c r="B597" s="310"/>
      <c r="C597" s="310"/>
      <c r="D597" s="310"/>
      <c r="E597" s="310"/>
      <c r="F597" s="310"/>
      <c r="G597" s="310"/>
      <c r="H597" s="310"/>
      <c r="I597" s="311"/>
      <c r="J597" s="273"/>
      <c r="K597" s="195"/>
      <c r="L597" s="310"/>
      <c r="M597" s="310"/>
      <c r="N597" s="310"/>
      <c r="O597" s="310"/>
      <c r="P597" s="310"/>
      <c r="Q597" s="310"/>
      <c r="R597" s="311"/>
      <c r="S597" s="273"/>
    </row>
    <row r="598" spans="1:19">
      <c r="A598" s="310"/>
      <c r="B598" s="310"/>
      <c r="C598" s="310"/>
      <c r="D598" s="310"/>
      <c r="E598" s="310"/>
      <c r="F598" s="310"/>
      <c r="G598" s="310"/>
      <c r="H598" s="310"/>
      <c r="I598" s="311"/>
      <c r="J598" s="273"/>
      <c r="K598" s="195"/>
      <c r="L598" s="310"/>
      <c r="M598" s="310"/>
      <c r="N598" s="310"/>
      <c r="O598" s="310"/>
      <c r="P598" s="310"/>
      <c r="Q598" s="310"/>
      <c r="R598" s="311"/>
      <c r="S598" s="273"/>
    </row>
    <row r="599" spans="1:19">
      <c r="A599" s="310"/>
      <c r="B599" s="310"/>
      <c r="C599" s="310"/>
      <c r="D599" s="310"/>
      <c r="E599" s="310"/>
      <c r="F599" s="310"/>
      <c r="G599" s="310"/>
      <c r="H599" s="310"/>
      <c r="I599" s="311"/>
      <c r="J599" s="273"/>
      <c r="K599" s="195"/>
      <c r="L599" s="310"/>
      <c r="M599" s="310"/>
      <c r="N599" s="310"/>
      <c r="O599" s="310"/>
      <c r="P599" s="310"/>
      <c r="Q599" s="310"/>
      <c r="R599" s="311"/>
      <c r="S599" s="273"/>
    </row>
    <row r="600" spans="1:19">
      <c r="A600" s="310"/>
      <c r="B600" s="310"/>
      <c r="C600" s="310"/>
      <c r="D600" s="310"/>
      <c r="E600" s="310"/>
      <c r="F600" s="310"/>
      <c r="G600" s="310"/>
      <c r="H600" s="310"/>
      <c r="I600" s="311"/>
      <c r="J600" s="273"/>
      <c r="K600" s="195"/>
      <c r="L600" s="310"/>
      <c r="M600" s="310"/>
      <c r="N600" s="310"/>
      <c r="O600" s="310"/>
      <c r="P600" s="310"/>
      <c r="Q600" s="310"/>
      <c r="R600" s="311"/>
      <c r="S600" s="273"/>
    </row>
    <row r="601" spans="1:19">
      <c r="A601" s="310"/>
      <c r="B601" s="310"/>
      <c r="C601" s="310"/>
      <c r="D601" s="310"/>
      <c r="E601" s="310"/>
      <c r="F601" s="310"/>
      <c r="G601" s="310"/>
      <c r="H601" s="310"/>
      <c r="I601" s="311"/>
      <c r="J601" s="273"/>
      <c r="K601" s="195"/>
      <c r="L601" s="310"/>
      <c r="M601" s="310"/>
      <c r="N601" s="310"/>
      <c r="O601" s="310"/>
      <c r="P601" s="310"/>
      <c r="Q601" s="310"/>
      <c r="R601" s="311"/>
      <c r="S601" s="273"/>
    </row>
    <row r="602" spans="1:19">
      <c r="A602" s="310"/>
      <c r="B602" s="310"/>
      <c r="C602" s="310"/>
      <c r="D602" s="310"/>
      <c r="E602" s="310"/>
      <c r="F602" s="310"/>
      <c r="G602" s="310"/>
      <c r="H602" s="310"/>
      <c r="I602" s="311"/>
      <c r="J602" s="273"/>
      <c r="K602" s="195"/>
      <c r="L602" s="310"/>
      <c r="M602" s="310"/>
      <c r="N602" s="310"/>
      <c r="O602" s="310"/>
      <c r="P602" s="310"/>
      <c r="Q602" s="310"/>
      <c r="R602" s="311"/>
      <c r="S602" s="273"/>
    </row>
    <row r="603" spans="1:19">
      <c r="A603" s="310"/>
      <c r="B603" s="310"/>
      <c r="C603" s="310"/>
      <c r="D603" s="310"/>
      <c r="E603" s="310"/>
      <c r="F603" s="310"/>
      <c r="G603" s="310"/>
      <c r="H603" s="310"/>
      <c r="I603" s="311"/>
      <c r="J603" s="273"/>
      <c r="K603" s="195"/>
      <c r="L603" s="310"/>
      <c r="M603" s="310"/>
      <c r="N603" s="310"/>
      <c r="O603" s="310"/>
      <c r="P603" s="310"/>
      <c r="Q603" s="310"/>
      <c r="R603" s="311"/>
      <c r="S603" s="273"/>
    </row>
    <row r="604" spans="1:19">
      <c r="A604" s="310"/>
      <c r="B604" s="310"/>
      <c r="C604" s="310"/>
      <c r="D604" s="310"/>
      <c r="E604" s="310"/>
      <c r="F604" s="310"/>
      <c r="G604" s="310"/>
      <c r="H604" s="310"/>
      <c r="I604" s="311"/>
      <c r="J604" s="273"/>
      <c r="K604" s="195"/>
      <c r="L604" s="310"/>
      <c r="M604" s="310"/>
      <c r="N604" s="310"/>
      <c r="O604" s="310"/>
      <c r="P604" s="310"/>
      <c r="Q604" s="310"/>
      <c r="R604" s="311"/>
      <c r="S604" s="273"/>
    </row>
    <row r="605" spans="1:19">
      <c r="A605" s="310"/>
      <c r="B605" s="310"/>
      <c r="C605" s="310"/>
      <c r="D605" s="310"/>
      <c r="E605" s="310"/>
      <c r="F605" s="310"/>
      <c r="G605" s="310"/>
      <c r="H605" s="310"/>
      <c r="I605" s="311"/>
      <c r="J605" s="273"/>
      <c r="K605" s="195"/>
      <c r="L605" s="310"/>
      <c r="M605" s="310"/>
      <c r="N605" s="310"/>
      <c r="O605" s="310"/>
      <c r="P605" s="310"/>
      <c r="Q605" s="310"/>
      <c r="R605" s="311"/>
      <c r="S605" s="273"/>
    </row>
    <row r="606" spans="1:19">
      <c r="A606" s="310"/>
      <c r="B606" s="310"/>
      <c r="C606" s="310"/>
      <c r="D606" s="310"/>
      <c r="E606" s="310"/>
      <c r="F606" s="310"/>
      <c r="G606" s="310"/>
      <c r="H606" s="310"/>
      <c r="I606" s="311"/>
      <c r="J606" s="273"/>
      <c r="K606" s="195"/>
      <c r="L606" s="310"/>
      <c r="M606" s="310"/>
      <c r="N606" s="310"/>
      <c r="O606" s="310"/>
      <c r="P606" s="310"/>
      <c r="Q606" s="310"/>
      <c r="R606" s="311"/>
      <c r="S606" s="273"/>
    </row>
    <row r="607" spans="1:19">
      <c r="A607" s="310"/>
      <c r="B607" s="310"/>
      <c r="C607" s="310"/>
      <c r="D607" s="310"/>
      <c r="E607" s="310"/>
      <c r="F607" s="310"/>
      <c r="G607" s="310"/>
      <c r="H607" s="310"/>
      <c r="I607" s="311"/>
      <c r="J607" s="273"/>
      <c r="K607" s="195"/>
      <c r="L607" s="310"/>
      <c r="M607" s="310"/>
      <c r="N607" s="310"/>
      <c r="O607" s="310"/>
      <c r="P607" s="310"/>
      <c r="Q607" s="310"/>
      <c r="R607" s="311"/>
      <c r="S607" s="273"/>
    </row>
    <row r="608" spans="1:19">
      <c r="A608" s="310"/>
      <c r="B608" s="310"/>
      <c r="C608" s="310"/>
      <c r="D608" s="310"/>
      <c r="E608" s="310"/>
      <c r="F608" s="310"/>
      <c r="G608" s="310"/>
      <c r="H608" s="310"/>
      <c r="I608" s="311"/>
      <c r="J608" s="273"/>
      <c r="K608" s="195"/>
      <c r="L608" s="310"/>
      <c r="M608" s="310"/>
      <c r="N608" s="310"/>
      <c r="O608" s="310"/>
      <c r="P608" s="310"/>
      <c r="Q608" s="310"/>
      <c r="R608" s="311"/>
      <c r="S608" s="273"/>
    </row>
    <row r="609" spans="1:19">
      <c r="A609" s="310"/>
      <c r="B609" s="310"/>
      <c r="C609" s="310"/>
      <c r="D609" s="310"/>
      <c r="E609" s="310"/>
      <c r="F609" s="310"/>
      <c r="G609" s="310"/>
      <c r="H609" s="310"/>
      <c r="I609" s="311"/>
      <c r="J609" s="273"/>
      <c r="K609" s="195"/>
      <c r="L609" s="310"/>
      <c r="M609" s="310"/>
      <c r="N609" s="310"/>
      <c r="O609" s="310"/>
      <c r="P609" s="310"/>
      <c r="Q609" s="310"/>
      <c r="R609" s="311"/>
      <c r="S609" s="273"/>
    </row>
    <row r="610" spans="1:19">
      <c r="A610" s="310"/>
      <c r="B610" s="310"/>
      <c r="C610" s="310"/>
      <c r="D610" s="310"/>
      <c r="E610" s="310"/>
      <c r="F610" s="310"/>
      <c r="G610" s="310"/>
      <c r="H610" s="310"/>
      <c r="I610" s="311"/>
      <c r="J610" s="273"/>
      <c r="K610" s="195"/>
      <c r="L610" s="310"/>
      <c r="M610" s="310"/>
      <c r="N610" s="310"/>
      <c r="O610" s="310"/>
      <c r="P610" s="310"/>
      <c r="Q610" s="310"/>
      <c r="R610" s="311"/>
      <c r="S610" s="273"/>
    </row>
    <row r="611" spans="1:19">
      <c r="A611" s="310"/>
      <c r="B611" s="310"/>
      <c r="C611" s="310"/>
      <c r="D611" s="310"/>
      <c r="E611" s="310"/>
      <c r="F611" s="310"/>
      <c r="G611" s="310"/>
      <c r="H611" s="310"/>
      <c r="I611" s="311"/>
      <c r="J611" s="273"/>
      <c r="K611" s="195"/>
      <c r="L611" s="310"/>
      <c r="M611" s="310"/>
      <c r="N611" s="310"/>
      <c r="O611" s="310"/>
      <c r="P611" s="310"/>
      <c r="Q611" s="310"/>
      <c r="R611" s="311"/>
      <c r="S611" s="273"/>
    </row>
    <row r="612" spans="1:19">
      <c r="A612" s="310"/>
      <c r="B612" s="310"/>
      <c r="C612" s="310"/>
      <c r="D612" s="310"/>
      <c r="E612" s="310"/>
      <c r="F612" s="310"/>
      <c r="G612" s="310"/>
      <c r="H612" s="310"/>
      <c r="I612" s="311"/>
      <c r="J612" s="273"/>
      <c r="K612" s="195"/>
      <c r="L612" s="310"/>
      <c r="M612" s="310"/>
      <c r="N612" s="310"/>
      <c r="O612" s="310"/>
      <c r="P612" s="310"/>
      <c r="Q612" s="310"/>
      <c r="R612" s="311"/>
      <c r="S612" s="273"/>
    </row>
    <row r="613" spans="1:19">
      <c r="A613" s="310"/>
      <c r="B613" s="310"/>
      <c r="C613" s="310"/>
      <c r="D613" s="310"/>
      <c r="E613" s="310"/>
      <c r="F613" s="310"/>
      <c r="G613" s="310"/>
      <c r="H613" s="310"/>
      <c r="I613" s="311"/>
      <c r="J613" s="273"/>
      <c r="K613" s="195"/>
      <c r="L613" s="310"/>
      <c r="M613" s="310"/>
      <c r="N613" s="310"/>
      <c r="O613" s="310"/>
      <c r="P613" s="310"/>
      <c r="Q613" s="310"/>
      <c r="R613" s="311"/>
      <c r="S613" s="273"/>
    </row>
    <row r="614" spans="1:19">
      <c r="A614" s="310"/>
      <c r="B614" s="310"/>
      <c r="C614" s="310"/>
      <c r="D614" s="310"/>
      <c r="E614" s="310"/>
      <c r="F614" s="310"/>
      <c r="G614" s="310"/>
      <c r="H614" s="310"/>
      <c r="I614" s="311"/>
      <c r="J614" s="273"/>
      <c r="K614" s="195"/>
      <c r="L614" s="310"/>
      <c r="M614" s="310"/>
      <c r="N614" s="310"/>
      <c r="O614" s="310"/>
      <c r="P614" s="310"/>
      <c r="Q614" s="310"/>
      <c r="R614" s="311"/>
      <c r="S614" s="273"/>
    </row>
    <row r="615" spans="1:19">
      <c r="A615" s="310"/>
      <c r="B615" s="310"/>
      <c r="C615" s="310"/>
      <c r="D615" s="310"/>
      <c r="E615" s="310"/>
      <c r="F615" s="310"/>
      <c r="G615" s="310"/>
      <c r="H615" s="310"/>
      <c r="I615" s="311"/>
      <c r="J615" s="273"/>
      <c r="K615" s="195"/>
      <c r="L615" s="310"/>
      <c r="M615" s="310"/>
      <c r="N615" s="310"/>
      <c r="O615" s="310"/>
      <c r="P615" s="310"/>
      <c r="Q615" s="310"/>
      <c r="R615" s="311"/>
      <c r="S615" s="273"/>
    </row>
    <row r="616" spans="1:19">
      <c r="A616" s="310"/>
      <c r="B616" s="310"/>
      <c r="C616" s="310"/>
      <c r="D616" s="310"/>
      <c r="E616" s="310"/>
      <c r="F616" s="310"/>
      <c r="G616" s="310"/>
      <c r="H616" s="310"/>
      <c r="I616" s="311"/>
      <c r="J616" s="273"/>
      <c r="K616" s="195"/>
      <c r="L616" s="310"/>
      <c r="M616" s="310"/>
      <c r="N616" s="310"/>
      <c r="O616" s="310"/>
      <c r="P616" s="310"/>
      <c r="Q616" s="310"/>
      <c r="R616" s="311"/>
      <c r="S616" s="273"/>
    </row>
    <row r="617" spans="1:19">
      <c r="A617" s="310"/>
      <c r="B617" s="310"/>
      <c r="C617" s="310"/>
      <c r="D617" s="310"/>
      <c r="E617" s="310"/>
      <c r="F617" s="310"/>
      <c r="G617" s="310"/>
      <c r="H617" s="310"/>
      <c r="I617" s="311"/>
      <c r="J617" s="273"/>
      <c r="K617" s="195"/>
      <c r="L617" s="310"/>
      <c r="M617" s="310"/>
      <c r="N617" s="310"/>
      <c r="O617" s="310"/>
      <c r="P617" s="310"/>
      <c r="Q617" s="310"/>
      <c r="R617" s="311"/>
      <c r="S617" s="273"/>
    </row>
    <row r="618" spans="1:19">
      <c r="A618" s="310"/>
      <c r="B618" s="310"/>
      <c r="C618" s="310"/>
      <c r="D618" s="310"/>
      <c r="E618" s="310"/>
      <c r="F618" s="310"/>
      <c r="G618" s="310"/>
      <c r="H618" s="310"/>
      <c r="I618" s="311"/>
      <c r="J618" s="273"/>
      <c r="K618" s="195"/>
      <c r="L618" s="310"/>
      <c r="M618" s="310"/>
      <c r="N618" s="310"/>
      <c r="O618" s="310"/>
      <c r="P618" s="310"/>
      <c r="Q618" s="310"/>
      <c r="R618" s="311"/>
      <c r="S618" s="273"/>
    </row>
    <row r="619" spans="1:19">
      <c r="A619" s="310"/>
      <c r="B619" s="310"/>
      <c r="C619" s="310"/>
      <c r="D619" s="310"/>
      <c r="E619" s="310"/>
      <c r="F619" s="310"/>
      <c r="G619" s="310"/>
      <c r="H619" s="310"/>
      <c r="I619" s="311"/>
      <c r="J619" s="273"/>
      <c r="K619" s="195"/>
      <c r="L619" s="310"/>
      <c r="M619" s="310"/>
      <c r="N619" s="310"/>
      <c r="O619" s="310"/>
      <c r="P619" s="310"/>
      <c r="Q619" s="310"/>
      <c r="R619" s="311"/>
      <c r="S619" s="273"/>
    </row>
    <row r="620" spans="1:19">
      <c r="A620" s="310"/>
      <c r="B620" s="310"/>
      <c r="C620" s="310"/>
      <c r="D620" s="310"/>
      <c r="E620" s="310"/>
      <c r="F620" s="310"/>
      <c r="G620" s="310"/>
      <c r="H620" s="310"/>
      <c r="I620" s="311"/>
      <c r="J620" s="273"/>
      <c r="K620" s="195"/>
      <c r="L620" s="310"/>
      <c r="M620" s="310"/>
      <c r="N620" s="310"/>
      <c r="O620" s="310"/>
      <c r="P620" s="310"/>
      <c r="Q620" s="310"/>
      <c r="R620" s="311"/>
      <c r="S620" s="273"/>
    </row>
  </sheetData>
  <mergeCells count="69">
    <mergeCell ref="M2:O2"/>
    <mergeCell ref="P2:S2"/>
    <mergeCell ref="M3:O3"/>
    <mergeCell ref="P3:S3"/>
    <mergeCell ref="M4:O4"/>
    <mergeCell ref="P4:S4"/>
    <mergeCell ref="D4:F4"/>
    <mergeCell ref="G4:J4"/>
    <mergeCell ref="A6:A10"/>
    <mergeCell ref="B6:B9"/>
    <mergeCell ref="A11:A54"/>
    <mergeCell ref="A4:B4"/>
    <mergeCell ref="B11:B16"/>
    <mergeCell ref="B17:B25"/>
    <mergeCell ref="B26:B31"/>
    <mergeCell ref="A2:B2"/>
    <mergeCell ref="D2:F2"/>
    <mergeCell ref="G2:J2"/>
    <mergeCell ref="A3:B3"/>
    <mergeCell ref="D3:F3"/>
    <mergeCell ref="G3:J3"/>
    <mergeCell ref="A55:A74"/>
    <mergeCell ref="B55:B74"/>
    <mergeCell ref="B85:B152"/>
    <mergeCell ref="B75:B83"/>
    <mergeCell ref="B153:B256"/>
    <mergeCell ref="A84:A256"/>
    <mergeCell ref="B257:B353"/>
    <mergeCell ref="B355:B362"/>
    <mergeCell ref="B369:B372"/>
    <mergeCell ref="A383:A397"/>
    <mergeCell ref="B387:B390"/>
    <mergeCell ref="B391:B396"/>
    <mergeCell ref="B383:B386"/>
    <mergeCell ref="A257:A382"/>
    <mergeCell ref="B380:B382"/>
    <mergeCell ref="A399:A469"/>
    <mergeCell ref="A470:A501"/>
    <mergeCell ref="B474:B482"/>
    <mergeCell ref="B484:B485"/>
    <mergeCell ref="B404:B463"/>
    <mergeCell ref="B399:B402"/>
    <mergeCell ref="B492:B496"/>
    <mergeCell ref="B486:B487"/>
    <mergeCell ref="A502:H502"/>
    <mergeCell ref="A503:H503"/>
    <mergeCell ref="A504:H504"/>
    <mergeCell ref="A505:H505"/>
    <mergeCell ref="A506:H506"/>
    <mergeCell ref="L492:L496"/>
    <mergeCell ref="L507:Q507"/>
    <mergeCell ref="J87:J94"/>
    <mergeCell ref="K87:K91"/>
    <mergeCell ref="K92:K94"/>
    <mergeCell ref="K399:K403"/>
    <mergeCell ref="J99:J100"/>
    <mergeCell ref="J104:J105"/>
    <mergeCell ref="K95:K98"/>
    <mergeCell ref="K99:K100"/>
    <mergeCell ref="K104:K105"/>
    <mergeCell ref="K102:K103"/>
    <mergeCell ref="J95:J98"/>
    <mergeCell ref="S99:S100"/>
    <mergeCell ref="K45:K46"/>
    <mergeCell ref="K11:K14"/>
    <mergeCell ref="K21:K24"/>
    <mergeCell ref="K32:K39"/>
    <mergeCell ref="S87:S94"/>
    <mergeCell ref="S95:S98"/>
  </mergeCells>
  <phoneticPr fontId="1" type="noConversion"/>
  <pageMargins left="0.7" right="0.7" top="0.75" bottom="0.75" header="0.3" footer="0.3"/>
  <pageSetup paperSize="9" orientation="portrait" horizontalDpi="0" verticalDpi="0"/>
  <drawing r:id="rId1"/>
  <legacyDrawing r:id="rId2"/>
  <oleObjects>
    <mc:AlternateContent xmlns:mc="http://schemas.openxmlformats.org/markup-compatibility/2006">
      <mc:Choice Requires="x14">
        <oleObject progId="Acrobat Document" dvAspect="DVASPECT_ICON" shapeId="1026" r:id="rId3">
          <objectPr defaultSize="0" autoPict="0" r:id="rId4">
            <anchor moveWithCells="1">
              <from>
                <xdr:col>10</xdr:col>
                <xdr:colOff>12700</xdr:colOff>
                <xdr:row>470</xdr:row>
                <xdr:rowOff>127000</xdr:rowOff>
              </from>
              <to>
                <xdr:col>10</xdr:col>
                <xdr:colOff>381000</xdr:colOff>
                <xdr:row>471</xdr:row>
                <xdr:rowOff>139700</xdr:rowOff>
              </to>
            </anchor>
          </objectPr>
        </oleObject>
      </mc:Choice>
      <mc:Fallback>
        <oleObject progId="Acrobat Document" dvAspect="DVASPECT_ICON" shapeId="1026" r:id="rId3"/>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89420-FDD6-974A-A7D6-3BCC533B3AE4}">
  <dimension ref="A1:P260"/>
  <sheetViews>
    <sheetView tabSelected="1" topLeftCell="A241" workbookViewId="0">
      <selection activeCell="H265" sqref="H265"/>
    </sheetView>
  </sheetViews>
  <sheetFormatPr baseColWidth="10" defaultColWidth="10.796875" defaultRowHeight="15"/>
  <cols>
    <col min="1" max="5" width="14.796875" style="94" customWidth="1"/>
    <col min="6" max="6" width="17.796875" style="94" customWidth="1"/>
    <col min="7" max="7" width="14.796875" style="94" customWidth="1"/>
    <col min="8" max="8" width="9" style="94" customWidth="1"/>
    <col min="9" max="9" width="11" style="94" customWidth="1"/>
    <col min="10" max="10" width="9.59765625" style="94" bestFit="1" customWidth="1"/>
    <col min="11" max="12" width="11" style="94" customWidth="1"/>
    <col min="13" max="15" width="14.796875" style="94" customWidth="1"/>
    <col min="16" max="16384" width="10.796875" style="94"/>
  </cols>
  <sheetData>
    <row r="1" spans="1:15" ht="17">
      <c r="A1" s="93" t="s">
        <v>1233</v>
      </c>
      <c r="B1" s="93" t="s">
        <v>1630</v>
      </c>
      <c r="C1" s="93" t="s">
        <v>1631</v>
      </c>
      <c r="D1" s="93" t="s">
        <v>1632</v>
      </c>
      <c r="E1" s="93" t="s">
        <v>1633</v>
      </c>
      <c r="F1" s="93" t="s">
        <v>1634</v>
      </c>
      <c r="G1" s="93" t="s">
        <v>387</v>
      </c>
      <c r="H1" s="93" t="s">
        <v>1635</v>
      </c>
      <c r="I1" s="93" t="s">
        <v>1636</v>
      </c>
      <c r="J1" s="93" t="s">
        <v>1637</v>
      </c>
      <c r="K1" s="93" t="s">
        <v>1638</v>
      </c>
      <c r="L1" s="93" t="s">
        <v>1639</v>
      </c>
      <c r="M1" s="93" t="s">
        <v>1640</v>
      </c>
      <c r="N1" s="93" t="s">
        <v>1641</v>
      </c>
      <c r="O1" s="93" t="s">
        <v>409</v>
      </c>
    </row>
    <row r="2" spans="1:15" ht="17">
      <c r="A2" s="95">
        <v>45964</v>
      </c>
      <c r="B2" s="95" t="s">
        <v>1642</v>
      </c>
      <c r="C2" s="95" t="s">
        <v>1643</v>
      </c>
      <c r="D2" s="96">
        <v>1</v>
      </c>
      <c r="E2" s="97">
        <v>0.5</v>
      </c>
      <c r="F2" s="97">
        <v>0.91666666666666696</v>
      </c>
      <c r="G2" s="96" t="s">
        <v>1549</v>
      </c>
      <c r="H2" s="96">
        <v>700</v>
      </c>
      <c r="I2" s="98">
        <f t="shared" ref="I2:I33" si="0">F2-E2</f>
        <v>0.41666666666666696</v>
      </c>
      <c r="J2" s="96">
        <v>700</v>
      </c>
      <c r="K2" s="96">
        <v>1</v>
      </c>
      <c r="L2" s="96">
        <v>60</v>
      </c>
      <c r="M2" s="96">
        <f t="shared" ref="M2:M77" si="1">K2*L2</f>
        <v>60</v>
      </c>
      <c r="N2" s="96">
        <v>38.86</v>
      </c>
      <c r="O2" s="96"/>
    </row>
    <row r="3" spans="1:15" ht="17">
      <c r="A3" s="95">
        <v>45964</v>
      </c>
      <c r="B3" s="95" t="s">
        <v>1642</v>
      </c>
      <c r="C3" s="95" t="s">
        <v>1643</v>
      </c>
      <c r="D3" s="96">
        <v>1</v>
      </c>
      <c r="E3" s="97">
        <v>0.5</v>
      </c>
      <c r="F3" s="97">
        <v>0.91666666666666696</v>
      </c>
      <c r="G3" s="96" t="s">
        <v>1914</v>
      </c>
      <c r="H3" s="96">
        <v>700</v>
      </c>
      <c r="I3" s="98">
        <f t="shared" si="0"/>
        <v>0.41666666666666696</v>
      </c>
      <c r="J3" s="96">
        <v>700</v>
      </c>
      <c r="K3" s="96">
        <v>1</v>
      </c>
      <c r="L3" s="96">
        <v>60</v>
      </c>
      <c r="M3" s="96">
        <f t="shared" ref="M3" si="2">K3*L3</f>
        <v>60</v>
      </c>
      <c r="N3" s="96"/>
      <c r="O3" s="96"/>
    </row>
    <row r="4" spans="1:15" ht="17">
      <c r="A4" s="95">
        <v>45964</v>
      </c>
      <c r="B4" s="95" t="s">
        <v>1642</v>
      </c>
      <c r="C4" s="95" t="s">
        <v>1644</v>
      </c>
      <c r="D4" s="96">
        <v>1</v>
      </c>
      <c r="E4" s="97">
        <v>0.375</v>
      </c>
      <c r="F4" s="99">
        <v>0.95833333333333304</v>
      </c>
      <c r="G4" s="96" t="s">
        <v>1561</v>
      </c>
      <c r="H4" s="96">
        <v>700</v>
      </c>
      <c r="I4" s="98">
        <f t="shared" si="0"/>
        <v>0.58333333333333304</v>
      </c>
      <c r="J4" s="96">
        <v>700</v>
      </c>
      <c r="K4" s="96">
        <v>5</v>
      </c>
      <c r="L4" s="96">
        <v>60</v>
      </c>
      <c r="M4" s="96">
        <f t="shared" si="1"/>
        <v>300</v>
      </c>
      <c r="N4" s="96"/>
      <c r="O4" s="96"/>
    </row>
    <row r="5" spans="1:15" ht="17">
      <c r="A5" s="95">
        <v>45964</v>
      </c>
      <c r="B5" s="95" t="s">
        <v>1642</v>
      </c>
      <c r="C5" s="95" t="s">
        <v>1645</v>
      </c>
      <c r="D5" s="96">
        <v>1</v>
      </c>
      <c r="E5" s="97">
        <v>0.5</v>
      </c>
      <c r="F5" s="97">
        <v>0.83333333333333304</v>
      </c>
      <c r="G5" s="96" t="s">
        <v>1646</v>
      </c>
      <c r="H5" s="96">
        <v>700</v>
      </c>
      <c r="I5" s="98">
        <f t="shared" si="0"/>
        <v>0.33333333333333304</v>
      </c>
      <c r="J5" s="96">
        <v>700</v>
      </c>
      <c r="K5" s="96">
        <v>0</v>
      </c>
      <c r="L5" s="96">
        <v>60</v>
      </c>
      <c r="M5" s="96">
        <f t="shared" si="1"/>
        <v>0</v>
      </c>
      <c r="N5" s="96">
        <v>67.069999999999993</v>
      </c>
      <c r="O5" s="96"/>
    </row>
    <row r="6" spans="1:15" ht="17">
      <c r="A6" s="95">
        <v>45965</v>
      </c>
      <c r="B6" s="95" t="s">
        <v>1642</v>
      </c>
      <c r="C6" s="95" t="s">
        <v>1643</v>
      </c>
      <c r="D6" s="96">
        <v>1</v>
      </c>
      <c r="E6" s="97">
        <v>0.54166666666666696</v>
      </c>
      <c r="F6" s="97">
        <v>0.91666666666666696</v>
      </c>
      <c r="G6" s="96" t="s">
        <v>1549</v>
      </c>
      <c r="H6" s="96">
        <v>700</v>
      </c>
      <c r="I6" s="98">
        <f t="shared" si="0"/>
        <v>0.375</v>
      </c>
      <c r="J6" s="96">
        <v>700</v>
      </c>
      <c r="K6" s="96">
        <v>0</v>
      </c>
      <c r="L6" s="96">
        <v>60</v>
      </c>
      <c r="M6" s="96">
        <f t="shared" si="1"/>
        <v>0</v>
      </c>
      <c r="N6" s="96">
        <v>220.5</v>
      </c>
      <c r="O6" s="96"/>
    </row>
    <row r="7" spans="1:15" ht="17">
      <c r="A7" s="95">
        <v>45965</v>
      </c>
      <c r="B7" s="95" t="s">
        <v>1642</v>
      </c>
      <c r="C7" s="95" t="s">
        <v>1644</v>
      </c>
      <c r="D7" s="96">
        <v>1</v>
      </c>
      <c r="E7" s="97">
        <v>0.35416666666666702</v>
      </c>
      <c r="F7" s="97">
        <v>0.77083333333333304</v>
      </c>
      <c r="G7" s="96" t="s">
        <v>1561</v>
      </c>
      <c r="H7" s="96">
        <v>700</v>
      </c>
      <c r="I7" s="98">
        <f t="shared" si="0"/>
        <v>0.41666666666666602</v>
      </c>
      <c r="J7" s="96">
        <v>700</v>
      </c>
      <c r="K7" s="96">
        <v>1</v>
      </c>
      <c r="L7" s="96">
        <v>60</v>
      </c>
      <c r="M7" s="96">
        <f t="shared" si="1"/>
        <v>60</v>
      </c>
      <c r="N7" s="96"/>
      <c r="O7" s="96"/>
    </row>
    <row r="8" spans="1:15" ht="17">
      <c r="A8" s="95">
        <v>45965</v>
      </c>
      <c r="B8" s="95" t="s">
        <v>1642</v>
      </c>
      <c r="C8" s="95" t="s">
        <v>1645</v>
      </c>
      <c r="D8" s="96">
        <v>1</v>
      </c>
      <c r="E8" s="97">
        <v>0.5</v>
      </c>
      <c r="F8" s="97">
        <v>0.83333333333333304</v>
      </c>
      <c r="G8" s="96" t="s">
        <v>1646</v>
      </c>
      <c r="H8" s="96">
        <v>700</v>
      </c>
      <c r="I8" s="98">
        <f t="shared" si="0"/>
        <v>0.33333333333333304</v>
      </c>
      <c r="J8" s="96">
        <v>700</v>
      </c>
      <c r="K8" s="96">
        <v>0</v>
      </c>
      <c r="L8" s="96">
        <v>60</v>
      </c>
      <c r="M8" s="96">
        <f t="shared" si="1"/>
        <v>0</v>
      </c>
      <c r="N8" s="96">
        <v>80.89</v>
      </c>
      <c r="O8" s="96"/>
    </row>
    <row r="9" spans="1:15" ht="17">
      <c r="A9" s="95">
        <v>45965</v>
      </c>
      <c r="B9" s="95" t="s">
        <v>1642</v>
      </c>
      <c r="C9" s="95" t="s">
        <v>1647</v>
      </c>
      <c r="D9" s="96">
        <v>1</v>
      </c>
      <c r="E9" s="97">
        <v>0.5</v>
      </c>
      <c r="F9" s="97">
        <v>0.83333333333333304</v>
      </c>
      <c r="G9" s="96" t="s">
        <v>1648</v>
      </c>
      <c r="H9" s="96">
        <v>700</v>
      </c>
      <c r="I9" s="98">
        <f t="shared" si="0"/>
        <v>0.33333333333333304</v>
      </c>
      <c r="J9" s="96">
        <v>700</v>
      </c>
      <c r="K9" s="96">
        <v>0</v>
      </c>
      <c r="L9" s="96">
        <v>60</v>
      </c>
      <c r="M9" s="96">
        <f t="shared" si="1"/>
        <v>0</v>
      </c>
      <c r="N9" s="96"/>
      <c r="O9" s="96"/>
    </row>
    <row r="10" spans="1:15" ht="17">
      <c r="A10" s="95">
        <v>45965</v>
      </c>
      <c r="B10" s="95" t="s">
        <v>1642</v>
      </c>
      <c r="C10" s="95" t="s">
        <v>1649</v>
      </c>
      <c r="D10" s="96">
        <v>1</v>
      </c>
      <c r="E10" s="97">
        <v>0.5</v>
      </c>
      <c r="F10" s="97">
        <v>0.83333333333333304</v>
      </c>
      <c r="G10" s="96" t="s">
        <v>1650</v>
      </c>
      <c r="H10" s="96">
        <v>700</v>
      </c>
      <c r="I10" s="98">
        <f t="shared" si="0"/>
        <v>0.33333333333333304</v>
      </c>
      <c r="J10" s="96">
        <v>700</v>
      </c>
      <c r="K10" s="96">
        <v>0</v>
      </c>
      <c r="L10" s="96">
        <v>60</v>
      </c>
      <c r="M10" s="96">
        <f t="shared" si="1"/>
        <v>0</v>
      </c>
      <c r="N10" s="96"/>
      <c r="O10" s="96"/>
    </row>
    <row r="11" spans="1:15" ht="17">
      <c r="A11" s="95">
        <v>45965</v>
      </c>
      <c r="B11" s="95" t="s">
        <v>1642</v>
      </c>
      <c r="C11" s="95" t="s">
        <v>1651</v>
      </c>
      <c r="D11" s="96">
        <v>1</v>
      </c>
      <c r="E11" s="97">
        <v>0.5</v>
      </c>
      <c r="F11" s="97">
        <v>0.83333333333333304</v>
      </c>
      <c r="G11" s="96" t="s">
        <v>1559</v>
      </c>
      <c r="H11" s="96">
        <v>700</v>
      </c>
      <c r="I11" s="98">
        <f t="shared" si="0"/>
        <v>0.33333333333333304</v>
      </c>
      <c r="J11" s="96">
        <v>700</v>
      </c>
      <c r="K11" s="96">
        <v>0</v>
      </c>
      <c r="L11" s="96">
        <v>60</v>
      </c>
      <c r="M11" s="96">
        <f t="shared" si="1"/>
        <v>0</v>
      </c>
      <c r="N11" s="96">
        <v>19.46</v>
      </c>
      <c r="O11" s="96"/>
    </row>
    <row r="12" spans="1:15" ht="17">
      <c r="A12" s="95">
        <v>45966</v>
      </c>
      <c r="B12" s="95" t="s">
        <v>1642</v>
      </c>
      <c r="C12" s="95" t="s">
        <v>1643</v>
      </c>
      <c r="D12" s="96">
        <v>1</v>
      </c>
      <c r="E12" s="97">
        <v>0.41666666666666702</v>
      </c>
      <c r="F12" s="97">
        <v>1.375</v>
      </c>
      <c r="G12" s="96" t="s">
        <v>1549</v>
      </c>
      <c r="H12" s="96">
        <v>700</v>
      </c>
      <c r="I12" s="98">
        <f t="shared" si="0"/>
        <v>0.95833333333333304</v>
      </c>
      <c r="J12" s="96">
        <v>700</v>
      </c>
      <c r="K12" s="96">
        <v>14</v>
      </c>
      <c r="L12" s="96">
        <v>60</v>
      </c>
      <c r="M12" s="96">
        <f t="shared" si="1"/>
        <v>840</v>
      </c>
      <c r="N12" s="96"/>
      <c r="O12" s="96"/>
    </row>
    <row r="13" spans="1:15" ht="17">
      <c r="A13" s="95">
        <v>45966</v>
      </c>
      <c r="B13" s="95" t="s">
        <v>1642</v>
      </c>
      <c r="C13" s="95" t="s">
        <v>1643</v>
      </c>
      <c r="D13" s="96">
        <v>1</v>
      </c>
      <c r="E13" s="97">
        <v>0.41666666666666702</v>
      </c>
      <c r="F13" s="97">
        <v>1</v>
      </c>
      <c r="G13" s="96" t="s">
        <v>1914</v>
      </c>
      <c r="H13" s="96">
        <v>700</v>
      </c>
      <c r="I13" s="98">
        <f t="shared" si="0"/>
        <v>0.58333333333333304</v>
      </c>
      <c r="J13" s="96">
        <v>700</v>
      </c>
      <c r="K13" s="96">
        <v>5</v>
      </c>
      <c r="L13" s="96">
        <v>60</v>
      </c>
      <c r="M13" s="96">
        <f t="shared" ref="M13" si="3">K13*L13</f>
        <v>300</v>
      </c>
      <c r="N13" s="96"/>
      <c r="O13" s="96"/>
    </row>
    <row r="14" spans="1:15" ht="17">
      <c r="A14" s="95">
        <v>45966</v>
      </c>
      <c r="B14" s="95" t="s">
        <v>1642</v>
      </c>
      <c r="C14" s="95" t="s">
        <v>1644</v>
      </c>
      <c r="D14" s="96">
        <v>1</v>
      </c>
      <c r="E14" s="97">
        <v>0.35416666666666702</v>
      </c>
      <c r="F14" s="97">
        <v>0.97916666666666696</v>
      </c>
      <c r="G14" s="96" t="s">
        <v>1561</v>
      </c>
      <c r="H14" s="96">
        <v>700</v>
      </c>
      <c r="I14" s="98">
        <f t="shared" si="0"/>
        <v>0.625</v>
      </c>
      <c r="J14" s="96">
        <v>700</v>
      </c>
      <c r="K14" s="96">
        <v>6</v>
      </c>
      <c r="L14" s="96">
        <v>60</v>
      </c>
      <c r="M14" s="96">
        <f t="shared" si="1"/>
        <v>360</v>
      </c>
      <c r="N14" s="96"/>
      <c r="O14" s="96"/>
    </row>
    <row r="15" spans="1:15" ht="17">
      <c r="A15" s="95">
        <v>45966</v>
      </c>
      <c r="B15" s="95" t="s">
        <v>1642</v>
      </c>
      <c r="C15" s="95" t="s">
        <v>1645</v>
      </c>
      <c r="D15" s="96">
        <v>1</v>
      </c>
      <c r="E15" s="97">
        <v>0.41666666666666702</v>
      </c>
      <c r="F15" s="97">
        <v>0.83333333333333304</v>
      </c>
      <c r="G15" s="96" t="s">
        <v>1646</v>
      </c>
      <c r="H15" s="96">
        <v>700</v>
      </c>
      <c r="I15" s="98">
        <f t="shared" si="0"/>
        <v>0.41666666666666602</v>
      </c>
      <c r="J15" s="96">
        <v>700</v>
      </c>
      <c r="K15" s="96">
        <v>1</v>
      </c>
      <c r="L15" s="96">
        <v>60</v>
      </c>
      <c r="M15" s="96">
        <f t="shared" si="1"/>
        <v>60</v>
      </c>
      <c r="N15" s="96">
        <v>108.23</v>
      </c>
      <c r="O15" s="96"/>
    </row>
    <row r="16" spans="1:15" ht="17">
      <c r="A16" s="95">
        <v>45966</v>
      </c>
      <c r="B16" s="95" t="s">
        <v>1642</v>
      </c>
      <c r="C16" s="95" t="s">
        <v>1647</v>
      </c>
      <c r="D16" s="96">
        <v>1</v>
      </c>
      <c r="E16" s="97">
        <v>0.5</v>
      </c>
      <c r="F16" s="97">
        <v>0.83333333333333304</v>
      </c>
      <c r="G16" s="96" t="s">
        <v>1648</v>
      </c>
      <c r="H16" s="96">
        <v>700</v>
      </c>
      <c r="I16" s="98">
        <f t="shared" si="0"/>
        <v>0.33333333333333304</v>
      </c>
      <c r="J16" s="96">
        <v>700</v>
      </c>
      <c r="K16" s="96">
        <v>0</v>
      </c>
      <c r="L16" s="96">
        <v>60</v>
      </c>
      <c r="M16" s="96">
        <f t="shared" si="1"/>
        <v>0</v>
      </c>
      <c r="N16" s="96"/>
      <c r="O16" s="96"/>
    </row>
    <row r="17" spans="1:15" ht="17">
      <c r="A17" s="95">
        <v>45966</v>
      </c>
      <c r="B17" s="95" t="s">
        <v>1642</v>
      </c>
      <c r="C17" s="95" t="s">
        <v>1649</v>
      </c>
      <c r="D17" s="96">
        <v>1</v>
      </c>
      <c r="E17" s="97">
        <v>0.5</v>
      </c>
      <c r="F17" s="97">
        <v>0.83333333333333304</v>
      </c>
      <c r="G17" s="96" t="s">
        <v>1650</v>
      </c>
      <c r="H17" s="96">
        <v>700</v>
      </c>
      <c r="I17" s="98">
        <f t="shared" si="0"/>
        <v>0.33333333333333304</v>
      </c>
      <c r="J17" s="96">
        <v>700</v>
      </c>
      <c r="K17" s="96">
        <v>0</v>
      </c>
      <c r="L17" s="96">
        <v>60</v>
      </c>
      <c r="M17" s="96">
        <f t="shared" si="1"/>
        <v>0</v>
      </c>
      <c r="N17" s="96"/>
      <c r="O17" s="96"/>
    </row>
    <row r="18" spans="1:15" ht="17">
      <c r="A18" s="95">
        <v>45966</v>
      </c>
      <c r="B18" s="95" t="s">
        <v>1642</v>
      </c>
      <c r="C18" s="95" t="s">
        <v>1652</v>
      </c>
      <c r="D18" s="96">
        <v>1</v>
      </c>
      <c r="E18" s="97">
        <v>0.5</v>
      </c>
      <c r="F18" s="97">
        <v>0.83333333333333304</v>
      </c>
      <c r="G18" s="96" t="s">
        <v>1559</v>
      </c>
      <c r="H18" s="96">
        <v>700</v>
      </c>
      <c r="I18" s="98">
        <f t="shared" si="0"/>
        <v>0.33333333333333304</v>
      </c>
      <c r="J18" s="96">
        <v>700</v>
      </c>
      <c r="K18" s="96">
        <v>0</v>
      </c>
      <c r="L18" s="96">
        <v>60</v>
      </c>
      <c r="M18" s="96">
        <f t="shared" si="1"/>
        <v>0</v>
      </c>
      <c r="N18" s="96">
        <v>50.59</v>
      </c>
      <c r="O18" s="96"/>
    </row>
    <row r="19" spans="1:15" ht="17">
      <c r="A19" s="95">
        <v>45967</v>
      </c>
      <c r="B19" s="95" t="s">
        <v>1642</v>
      </c>
      <c r="C19" s="95" t="s">
        <v>1643</v>
      </c>
      <c r="D19" s="96">
        <v>1</v>
      </c>
      <c r="E19" s="97">
        <v>0.41666666666666702</v>
      </c>
      <c r="F19" s="97">
        <v>1.375</v>
      </c>
      <c r="G19" s="96" t="s">
        <v>1549</v>
      </c>
      <c r="H19" s="96">
        <v>700</v>
      </c>
      <c r="I19" s="98">
        <f t="shared" si="0"/>
        <v>0.95833333333333304</v>
      </c>
      <c r="J19" s="96">
        <v>700</v>
      </c>
      <c r="K19" s="96">
        <v>14</v>
      </c>
      <c r="L19" s="96">
        <v>60</v>
      </c>
      <c r="M19" s="96">
        <f t="shared" si="1"/>
        <v>840</v>
      </c>
      <c r="N19" s="96"/>
      <c r="O19" s="96"/>
    </row>
    <row r="20" spans="1:15" ht="17">
      <c r="A20" s="95">
        <v>45967</v>
      </c>
      <c r="B20" s="95" t="s">
        <v>1642</v>
      </c>
      <c r="C20" s="95" t="s">
        <v>1644</v>
      </c>
      <c r="D20" s="96">
        <v>1</v>
      </c>
      <c r="E20" s="97">
        <v>0.35416666666666702</v>
      </c>
      <c r="F20" s="97">
        <v>0.89583333333333304</v>
      </c>
      <c r="G20" s="96" t="s">
        <v>1561</v>
      </c>
      <c r="H20" s="96">
        <v>700</v>
      </c>
      <c r="I20" s="98">
        <f t="shared" si="0"/>
        <v>0.54166666666666607</v>
      </c>
      <c r="J20" s="96">
        <v>700</v>
      </c>
      <c r="K20" s="96">
        <v>4</v>
      </c>
      <c r="L20" s="96">
        <v>60</v>
      </c>
      <c r="M20" s="96">
        <f t="shared" si="1"/>
        <v>240</v>
      </c>
      <c r="N20" s="96">
        <v>35.81</v>
      </c>
      <c r="O20" s="96"/>
    </row>
    <row r="21" spans="1:15" ht="17">
      <c r="A21" s="95">
        <v>45967</v>
      </c>
      <c r="B21" s="95" t="s">
        <v>1642</v>
      </c>
      <c r="C21" s="95" t="s">
        <v>1645</v>
      </c>
      <c r="D21" s="96">
        <v>1</v>
      </c>
      <c r="E21" s="97">
        <v>0.5</v>
      </c>
      <c r="F21" s="97">
        <v>0.83333333333333304</v>
      </c>
      <c r="G21" s="96" t="s">
        <v>1646</v>
      </c>
      <c r="H21" s="96">
        <v>700</v>
      </c>
      <c r="I21" s="98">
        <f t="shared" si="0"/>
        <v>0.33333333333333304</v>
      </c>
      <c r="J21" s="96">
        <v>700</v>
      </c>
      <c r="K21" s="96">
        <v>0</v>
      </c>
      <c r="L21" s="96">
        <v>60</v>
      </c>
      <c r="M21" s="96">
        <f t="shared" si="1"/>
        <v>0</v>
      </c>
      <c r="N21" s="96">
        <v>97.41</v>
      </c>
      <c r="O21" s="96"/>
    </row>
    <row r="22" spans="1:15" ht="17">
      <c r="A22" s="95">
        <v>45967</v>
      </c>
      <c r="B22" s="95" t="s">
        <v>1642</v>
      </c>
      <c r="C22" s="95" t="s">
        <v>1645</v>
      </c>
      <c r="D22" s="96">
        <v>1</v>
      </c>
      <c r="E22" s="97">
        <v>0.375</v>
      </c>
      <c r="F22" s="97">
        <v>0.83333333333333304</v>
      </c>
      <c r="G22" s="96" t="s">
        <v>1563</v>
      </c>
      <c r="H22" s="96">
        <v>700</v>
      </c>
      <c r="I22" s="98">
        <f t="shared" si="0"/>
        <v>0.45833333333333304</v>
      </c>
      <c r="J22" s="96">
        <v>700</v>
      </c>
      <c r="K22" s="96">
        <v>2</v>
      </c>
      <c r="L22" s="96">
        <v>60</v>
      </c>
      <c r="M22" s="96">
        <f t="shared" si="1"/>
        <v>120</v>
      </c>
      <c r="N22" s="96"/>
      <c r="O22" s="96"/>
    </row>
    <row r="23" spans="1:15" ht="17">
      <c r="A23" s="95">
        <v>45967</v>
      </c>
      <c r="B23" s="95" t="s">
        <v>1642</v>
      </c>
      <c r="C23" s="95" t="s">
        <v>1647</v>
      </c>
      <c r="D23" s="96">
        <v>1</v>
      </c>
      <c r="E23" s="97">
        <v>0.39583333333333298</v>
      </c>
      <c r="F23" s="97">
        <v>0.8125</v>
      </c>
      <c r="G23" s="96" t="s">
        <v>1648</v>
      </c>
      <c r="H23" s="96">
        <v>700</v>
      </c>
      <c r="I23" s="98">
        <f t="shared" si="0"/>
        <v>0.41666666666666702</v>
      </c>
      <c r="J23" s="96">
        <v>700</v>
      </c>
      <c r="K23" s="96">
        <v>1</v>
      </c>
      <c r="L23" s="96">
        <v>60</v>
      </c>
      <c r="M23" s="96">
        <f t="shared" si="1"/>
        <v>60</v>
      </c>
      <c r="N23" s="96"/>
      <c r="O23" s="96"/>
    </row>
    <row r="24" spans="1:15" ht="17">
      <c r="A24" s="95">
        <v>45967</v>
      </c>
      <c r="B24" s="95" t="s">
        <v>1642</v>
      </c>
      <c r="C24" s="95" t="s">
        <v>1647</v>
      </c>
      <c r="D24" s="96">
        <v>1</v>
      </c>
      <c r="E24" s="97">
        <v>0.39583333333333298</v>
      </c>
      <c r="F24" s="97">
        <v>0.8125</v>
      </c>
      <c r="G24" s="96" t="s">
        <v>1653</v>
      </c>
      <c r="H24" s="96">
        <v>700</v>
      </c>
      <c r="I24" s="98">
        <f t="shared" si="0"/>
        <v>0.41666666666666702</v>
      </c>
      <c r="J24" s="96">
        <v>700</v>
      </c>
      <c r="K24" s="96">
        <v>1</v>
      </c>
      <c r="L24" s="96">
        <v>60</v>
      </c>
      <c r="M24" s="96">
        <f t="shared" si="1"/>
        <v>60</v>
      </c>
      <c r="N24" s="96"/>
      <c r="O24" s="96"/>
    </row>
    <row r="25" spans="1:15" ht="17">
      <c r="A25" s="95">
        <v>45967</v>
      </c>
      <c r="B25" s="95" t="s">
        <v>1642</v>
      </c>
      <c r="C25" s="95" t="s">
        <v>1647</v>
      </c>
      <c r="D25" s="96">
        <v>1</v>
      </c>
      <c r="E25" s="97">
        <v>0.39583333333333298</v>
      </c>
      <c r="F25" s="97">
        <v>0.8125</v>
      </c>
      <c r="G25" s="96" t="s">
        <v>1654</v>
      </c>
      <c r="H25" s="96">
        <v>700</v>
      </c>
      <c r="I25" s="98">
        <f t="shared" si="0"/>
        <v>0.41666666666666702</v>
      </c>
      <c r="J25" s="96">
        <v>700</v>
      </c>
      <c r="K25" s="96">
        <v>1</v>
      </c>
      <c r="L25" s="96">
        <v>60</v>
      </c>
      <c r="M25" s="96">
        <f t="shared" si="1"/>
        <v>60</v>
      </c>
      <c r="N25" s="96"/>
      <c r="O25" s="96"/>
    </row>
    <row r="26" spans="1:15" ht="17">
      <c r="A26" s="95">
        <v>45967</v>
      </c>
      <c r="B26" s="95" t="s">
        <v>1642</v>
      </c>
      <c r="C26" s="95" t="s">
        <v>1647</v>
      </c>
      <c r="D26" s="96">
        <v>1</v>
      </c>
      <c r="E26" s="97">
        <v>0.39583333333333298</v>
      </c>
      <c r="F26" s="97">
        <v>0.8125</v>
      </c>
      <c r="G26" s="96" t="s">
        <v>1655</v>
      </c>
      <c r="H26" s="96">
        <v>700</v>
      </c>
      <c r="I26" s="98">
        <f t="shared" si="0"/>
        <v>0.41666666666666702</v>
      </c>
      <c r="J26" s="96">
        <v>700</v>
      </c>
      <c r="K26" s="96">
        <v>1</v>
      </c>
      <c r="L26" s="96">
        <v>60</v>
      </c>
      <c r="M26" s="96">
        <f t="shared" si="1"/>
        <v>60</v>
      </c>
      <c r="N26" s="96"/>
      <c r="O26" s="96"/>
    </row>
    <row r="27" spans="1:15" ht="17">
      <c r="A27" s="95">
        <v>45967</v>
      </c>
      <c r="B27" s="95" t="s">
        <v>1642</v>
      </c>
      <c r="C27" s="95" t="s">
        <v>1647</v>
      </c>
      <c r="D27" s="96">
        <v>1</v>
      </c>
      <c r="E27" s="97">
        <v>0.39583333333333298</v>
      </c>
      <c r="F27" s="97">
        <v>0.8125</v>
      </c>
      <c r="G27" s="96" t="s">
        <v>1656</v>
      </c>
      <c r="H27" s="96">
        <v>700</v>
      </c>
      <c r="I27" s="98">
        <f t="shared" si="0"/>
        <v>0.41666666666666702</v>
      </c>
      <c r="J27" s="96">
        <v>700</v>
      </c>
      <c r="K27" s="96">
        <v>1</v>
      </c>
      <c r="L27" s="96">
        <v>60</v>
      </c>
      <c r="M27" s="96">
        <f t="shared" si="1"/>
        <v>60</v>
      </c>
      <c r="N27" s="96"/>
      <c r="O27" s="96"/>
    </row>
    <row r="28" spans="1:15" ht="17">
      <c r="A28" s="95">
        <v>45967</v>
      </c>
      <c r="B28" s="95" t="s">
        <v>1642</v>
      </c>
      <c r="C28" s="95" t="s">
        <v>1647</v>
      </c>
      <c r="D28" s="96">
        <v>1</v>
      </c>
      <c r="E28" s="97">
        <v>0.39583333333333298</v>
      </c>
      <c r="F28" s="97">
        <v>0.8125</v>
      </c>
      <c r="G28" s="96" t="s">
        <v>1657</v>
      </c>
      <c r="H28" s="96">
        <v>700</v>
      </c>
      <c r="I28" s="98">
        <f t="shared" si="0"/>
        <v>0.41666666666666702</v>
      </c>
      <c r="J28" s="96">
        <v>700</v>
      </c>
      <c r="K28" s="96">
        <v>1</v>
      </c>
      <c r="L28" s="96">
        <v>60</v>
      </c>
      <c r="M28" s="96">
        <f t="shared" si="1"/>
        <v>60</v>
      </c>
      <c r="N28" s="96"/>
      <c r="O28" s="96"/>
    </row>
    <row r="29" spans="1:15" ht="17">
      <c r="A29" s="95">
        <v>45967</v>
      </c>
      <c r="B29" s="95" t="s">
        <v>1642</v>
      </c>
      <c r="C29" s="95" t="s">
        <v>1647</v>
      </c>
      <c r="D29" s="96">
        <v>1</v>
      </c>
      <c r="E29" s="97">
        <v>0.39583333333333298</v>
      </c>
      <c r="F29" s="97">
        <v>0.8125</v>
      </c>
      <c r="G29" s="96" t="s">
        <v>1658</v>
      </c>
      <c r="H29" s="96">
        <v>700</v>
      </c>
      <c r="I29" s="98">
        <f t="shared" si="0"/>
        <v>0.41666666666666702</v>
      </c>
      <c r="J29" s="96">
        <v>700</v>
      </c>
      <c r="K29" s="96">
        <v>1</v>
      </c>
      <c r="L29" s="96">
        <v>60</v>
      </c>
      <c r="M29" s="96">
        <f t="shared" si="1"/>
        <v>60</v>
      </c>
      <c r="N29" s="96"/>
      <c r="O29" s="96"/>
    </row>
    <row r="30" spans="1:15" ht="17">
      <c r="A30" s="95">
        <v>45967</v>
      </c>
      <c r="B30" s="95" t="s">
        <v>1642</v>
      </c>
      <c r="C30" s="95" t="s">
        <v>1649</v>
      </c>
      <c r="D30" s="96">
        <v>1</v>
      </c>
      <c r="E30" s="97">
        <v>0.35416666666666702</v>
      </c>
      <c r="F30" s="100">
        <v>1.0208333333333299</v>
      </c>
      <c r="G30" s="96" t="s">
        <v>1650</v>
      </c>
      <c r="H30" s="96">
        <v>700</v>
      </c>
      <c r="I30" s="98">
        <f t="shared" si="0"/>
        <v>0.66666666666666297</v>
      </c>
      <c r="J30" s="96">
        <v>700</v>
      </c>
      <c r="K30" s="96">
        <v>7</v>
      </c>
      <c r="L30" s="96">
        <v>60</v>
      </c>
      <c r="M30" s="96">
        <f t="shared" si="1"/>
        <v>420</v>
      </c>
      <c r="N30" s="96"/>
      <c r="O30" s="96"/>
    </row>
    <row r="31" spans="1:15" ht="17">
      <c r="A31" s="95">
        <v>45967</v>
      </c>
      <c r="B31" s="95" t="s">
        <v>1642</v>
      </c>
      <c r="C31" s="95" t="s">
        <v>1649</v>
      </c>
      <c r="D31" s="96">
        <v>1</v>
      </c>
      <c r="E31" s="97">
        <v>0.35416666666666702</v>
      </c>
      <c r="F31" s="97">
        <v>0.97916666666666696</v>
      </c>
      <c r="G31" s="96" t="s">
        <v>1659</v>
      </c>
      <c r="H31" s="96">
        <v>700</v>
      </c>
      <c r="I31" s="98">
        <f t="shared" si="0"/>
        <v>0.625</v>
      </c>
      <c r="J31" s="96">
        <v>700</v>
      </c>
      <c r="K31" s="96">
        <v>6</v>
      </c>
      <c r="L31" s="96">
        <v>60</v>
      </c>
      <c r="M31" s="96">
        <f t="shared" si="1"/>
        <v>360</v>
      </c>
      <c r="N31" s="96"/>
      <c r="O31" s="96"/>
    </row>
    <row r="32" spans="1:15" ht="17">
      <c r="A32" s="95">
        <v>45967</v>
      </c>
      <c r="B32" s="95" t="s">
        <v>1642</v>
      </c>
      <c r="C32" s="95" t="s">
        <v>1649</v>
      </c>
      <c r="D32" s="96">
        <v>1</v>
      </c>
      <c r="E32" s="97">
        <v>0.35416666666666702</v>
      </c>
      <c r="F32" s="97">
        <v>0.97916666666666696</v>
      </c>
      <c r="G32" s="96" t="s">
        <v>1660</v>
      </c>
      <c r="H32" s="96">
        <v>700</v>
      </c>
      <c r="I32" s="98">
        <f t="shared" si="0"/>
        <v>0.625</v>
      </c>
      <c r="J32" s="96">
        <v>700</v>
      </c>
      <c r="K32" s="96">
        <v>6</v>
      </c>
      <c r="L32" s="96">
        <v>60</v>
      </c>
      <c r="M32" s="96">
        <f t="shared" si="1"/>
        <v>360</v>
      </c>
      <c r="N32" s="96"/>
      <c r="O32" s="96"/>
    </row>
    <row r="33" spans="1:15" ht="17">
      <c r="A33" s="95">
        <v>45967</v>
      </c>
      <c r="B33" s="95" t="s">
        <v>1642</v>
      </c>
      <c r="C33" s="95" t="s">
        <v>1649</v>
      </c>
      <c r="D33" s="96">
        <v>1</v>
      </c>
      <c r="E33" s="97">
        <v>0.35416666666666702</v>
      </c>
      <c r="F33" s="97">
        <v>0.97916666666666696</v>
      </c>
      <c r="G33" s="96" t="s">
        <v>1661</v>
      </c>
      <c r="H33" s="96">
        <v>700</v>
      </c>
      <c r="I33" s="98">
        <f t="shared" si="0"/>
        <v>0.625</v>
      </c>
      <c r="J33" s="96">
        <v>700</v>
      </c>
      <c r="K33" s="96">
        <v>6</v>
      </c>
      <c r="L33" s="96">
        <v>60</v>
      </c>
      <c r="M33" s="96">
        <f t="shared" si="1"/>
        <v>360</v>
      </c>
      <c r="N33" s="96"/>
      <c r="O33" s="96"/>
    </row>
    <row r="34" spans="1:15" ht="17">
      <c r="A34" s="95">
        <v>45967</v>
      </c>
      <c r="B34" s="95" t="s">
        <v>305</v>
      </c>
      <c r="C34" s="95" t="s">
        <v>1746</v>
      </c>
      <c r="D34" s="96">
        <v>1</v>
      </c>
      <c r="E34" s="99">
        <v>0.35416666666666669</v>
      </c>
      <c r="F34" s="99">
        <v>0.72916666666666663</v>
      </c>
      <c r="G34" s="106" t="s">
        <v>1751</v>
      </c>
      <c r="H34" s="96">
        <v>700</v>
      </c>
      <c r="I34" s="98">
        <f t="shared" ref="I34:I35" si="4">F34-E34</f>
        <v>0.37499999999999994</v>
      </c>
      <c r="J34" s="96">
        <v>700</v>
      </c>
      <c r="K34" s="96">
        <v>0</v>
      </c>
      <c r="L34" s="96">
        <v>50</v>
      </c>
      <c r="M34" s="96">
        <f t="shared" si="1"/>
        <v>0</v>
      </c>
      <c r="N34" s="105"/>
      <c r="O34" s="96"/>
    </row>
    <row r="35" spans="1:15" ht="17">
      <c r="A35" s="95">
        <v>45967</v>
      </c>
      <c r="B35" s="95" t="s">
        <v>305</v>
      </c>
      <c r="C35" s="95" t="s">
        <v>1746</v>
      </c>
      <c r="D35" s="96">
        <v>1</v>
      </c>
      <c r="E35" s="99">
        <v>0.35416666666666669</v>
      </c>
      <c r="F35" s="99">
        <v>0.72916666666666663</v>
      </c>
      <c r="G35" s="106" t="s">
        <v>1752</v>
      </c>
      <c r="H35" s="96">
        <v>700</v>
      </c>
      <c r="I35" s="98">
        <f t="shared" si="4"/>
        <v>0.37499999999999994</v>
      </c>
      <c r="J35" s="96">
        <v>700</v>
      </c>
      <c r="K35" s="96">
        <v>0</v>
      </c>
      <c r="L35" s="96">
        <v>50</v>
      </c>
      <c r="M35" s="96">
        <f t="shared" si="1"/>
        <v>0</v>
      </c>
      <c r="N35" s="105"/>
      <c r="O35" s="96"/>
    </row>
    <row r="36" spans="1:15" ht="17">
      <c r="A36" s="95">
        <v>45967</v>
      </c>
      <c r="B36" s="95" t="s">
        <v>305</v>
      </c>
      <c r="C36" s="95" t="s">
        <v>1746</v>
      </c>
      <c r="D36" s="96">
        <v>1</v>
      </c>
      <c r="E36" s="99">
        <v>0.70833333333333337</v>
      </c>
      <c r="F36" s="99">
        <v>1.0416666666666667</v>
      </c>
      <c r="G36" s="106" t="s">
        <v>1753</v>
      </c>
      <c r="H36" s="96">
        <v>700</v>
      </c>
      <c r="I36" s="98">
        <f t="shared" ref="I36:I67" si="5">F36-E36</f>
        <v>0.33333333333333337</v>
      </c>
      <c r="J36" s="96">
        <v>700</v>
      </c>
      <c r="K36" s="96">
        <v>0</v>
      </c>
      <c r="L36" s="96">
        <v>50</v>
      </c>
      <c r="M36" s="96">
        <f t="shared" si="1"/>
        <v>0</v>
      </c>
      <c r="N36" s="105"/>
      <c r="O36" s="96"/>
    </row>
    <row r="37" spans="1:15" ht="17">
      <c r="A37" s="95">
        <v>45967</v>
      </c>
      <c r="B37" s="95" t="s">
        <v>305</v>
      </c>
      <c r="C37" s="95" t="s">
        <v>1746</v>
      </c>
      <c r="D37" s="96">
        <v>1</v>
      </c>
      <c r="E37" s="99">
        <v>0.70833333333333337</v>
      </c>
      <c r="F37" s="99">
        <v>1.0416666666666667</v>
      </c>
      <c r="G37" s="106" t="s">
        <v>1754</v>
      </c>
      <c r="H37" s="96">
        <v>700</v>
      </c>
      <c r="I37" s="98">
        <f t="shared" si="5"/>
        <v>0.33333333333333337</v>
      </c>
      <c r="J37" s="96">
        <v>700</v>
      </c>
      <c r="K37" s="96">
        <v>0</v>
      </c>
      <c r="L37" s="96">
        <v>50</v>
      </c>
      <c r="M37" s="96">
        <f t="shared" si="1"/>
        <v>0</v>
      </c>
      <c r="N37" s="105"/>
      <c r="O37" s="96"/>
    </row>
    <row r="38" spans="1:15" ht="17">
      <c r="A38" s="95">
        <v>45967</v>
      </c>
      <c r="B38" s="95" t="s">
        <v>1642</v>
      </c>
      <c r="C38" s="95" t="s">
        <v>1652</v>
      </c>
      <c r="D38" s="96">
        <v>1</v>
      </c>
      <c r="E38" s="97">
        <v>0.5</v>
      </c>
      <c r="F38" s="97">
        <v>0.83333333333333304</v>
      </c>
      <c r="G38" s="96" t="s">
        <v>1559</v>
      </c>
      <c r="H38" s="96">
        <v>700</v>
      </c>
      <c r="I38" s="98">
        <f t="shared" si="5"/>
        <v>0.33333333333333304</v>
      </c>
      <c r="J38" s="96">
        <v>700</v>
      </c>
      <c r="K38" s="96">
        <v>0</v>
      </c>
      <c r="L38" s="96">
        <v>60</v>
      </c>
      <c r="M38" s="96">
        <f t="shared" si="1"/>
        <v>0</v>
      </c>
      <c r="N38" s="96">
        <v>31.6</v>
      </c>
      <c r="O38" s="96"/>
    </row>
    <row r="39" spans="1:15" ht="17">
      <c r="A39" s="95">
        <v>45968</v>
      </c>
      <c r="B39" s="95" t="s">
        <v>1642</v>
      </c>
      <c r="C39" s="95" t="s">
        <v>1643</v>
      </c>
      <c r="D39" s="96">
        <v>1</v>
      </c>
      <c r="E39" s="97">
        <v>0.375</v>
      </c>
      <c r="F39" s="97">
        <v>0.83333333333333304</v>
      </c>
      <c r="G39" s="96" t="s">
        <v>1549</v>
      </c>
      <c r="H39" s="96">
        <v>700</v>
      </c>
      <c r="I39" s="98">
        <f t="shared" si="5"/>
        <v>0.45833333333333304</v>
      </c>
      <c r="J39" s="96">
        <v>700</v>
      </c>
      <c r="K39" s="96">
        <v>2</v>
      </c>
      <c r="L39" s="96">
        <v>60</v>
      </c>
      <c r="M39" s="96">
        <f t="shared" si="1"/>
        <v>120</v>
      </c>
      <c r="N39" s="96"/>
      <c r="O39" s="96"/>
    </row>
    <row r="40" spans="1:15" ht="17">
      <c r="A40" s="95">
        <v>45968</v>
      </c>
      <c r="B40" s="95" t="s">
        <v>1642</v>
      </c>
      <c r="C40" s="95" t="s">
        <v>1643</v>
      </c>
      <c r="D40" s="96">
        <v>1</v>
      </c>
      <c r="E40" s="97">
        <v>0.375</v>
      </c>
      <c r="F40" s="97">
        <v>0.91666666666666663</v>
      </c>
      <c r="G40" s="96" t="s">
        <v>1914</v>
      </c>
      <c r="H40" s="96">
        <v>700</v>
      </c>
      <c r="I40" s="98">
        <f t="shared" si="5"/>
        <v>0.54166666666666663</v>
      </c>
      <c r="J40" s="96">
        <v>700</v>
      </c>
      <c r="K40" s="96">
        <v>4</v>
      </c>
      <c r="L40" s="96">
        <v>60</v>
      </c>
      <c r="M40" s="96">
        <f t="shared" ref="M40" si="6">K40*L40</f>
        <v>240</v>
      </c>
      <c r="N40" s="96"/>
      <c r="O40" s="96"/>
    </row>
    <row r="41" spans="1:15" ht="17">
      <c r="A41" s="95">
        <v>45968</v>
      </c>
      <c r="B41" s="95" t="s">
        <v>1642</v>
      </c>
      <c r="C41" s="95" t="s">
        <v>1644</v>
      </c>
      <c r="D41" s="96">
        <v>1</v>
      </c>
      <c r="E41" s="97">
        <v>0.35416666666666702</v>
      </c>
      <c r="F41" s="97">
        <v>0.89583333333333304</v>
      </c>
      <c r="G41" s="96" t="s">
        <v>1561</v>
      </c>
      <c r="H41" s="96">
        <v>700</v>
      </c>
      <c r="I41" s="98">
        <f t="shared" si="5"/>
        <v>0.54166666666666607</v>
      </c>
      <c r="J41" s="96">
        <v>700</v>
      </c>
      <c r="K41" s="96">
        <v>4</v>
      </c>
      <c r="L41" s="96">
        <v>60</v>
      </c>
      <c r="M41" s="96">
        <f t="shared" si="1"/>
        <v>240</v>
      </c>
      <c r="N41" s="96"/>
      <c r="O41" s="96"/>
    </row>
    <row r="42" spans="1:15" ht="17">
      <c r="A42" s="95">
        <v>45968</v>
      </c>
      <c r="B42" s="95" t="s">
        <v>1642</v>
      </c>
      <c r="C42" s="95" t="s">
        <v>1645</v>
      </c>
      <c r="D42" s="96">
        <v>1</v>
      </c>
      <c r="E42" s="97">
        <v>0.35416666666666702</v>
      </c>
      <c r="F42" s="100">
        <v>1.1458333333333299</v>
      </c>
      <c r="G42" s="96" t="s">
        <v>1646</v>
      </c>
      <c r="H42" s="96">
        <v>700</v>
      </c>
      <c r="I42" s="98">
        <f t="shared" si="5"/>
        <v>0.79166666666666297</v>
      </c>
      <c r="J42" s="96">
        <v>700</v>
      </c>
      <c r="K42" s="96">
        <v>7</v>
      </c>
      <c r="L42" s="96">
        <v>60</v>
      </c>
      <c r="M42" s="96">
        <f t="shared" si="1"/>
        <v>420</v>
      </c>
      <c r="N42" s="96">
        <v>171.75</v>
      </c>
      <c r="O42" s="96"/>
    </row>
    <row r="43" spans="1:15" ht="17">
      <c r="A43" s="95">
        <v>45968</v>
      </c>
      <c r="B43" s="95" t="s">
        <v>1642</v>
      </c>
      <c r="C43" s="95" t="s">
        <v>1645</v>
      </c>
      <c r="D43" s="96">
        <v>1</v>
      </c>
      <c r="E43" s="97">
        <v>0.375</v>
      </c>
      <c r="F43" s="97">
        <v>0.79166666666666696</v>
      </c>
      <c r="G43" s="96" t="s">
        <v>1563</v>
      </c>
      <c r="H43" s="96">
        <v>700</v>
      </c>
      <c r="I43" s="98">
        <f t="shared" si="5"/>
        <v>0.41666666666666696</v>
      </c>
      <c r="J43" s="96">
        <v>700</v>
      </c>
      <c r="K43" s="96">
        <v>1</v>
      </c>
      <c r="L43" s="96">
        <v>60</v>
      </c>
      <c r="M43" s="96">
        <f t="shared" si="1"/>
        <v>60</v>
      </c>
      <c r="N43" s="96"/>
      <c r="O43" s="96"/>
    </row>
    <row r="44" spans="1:15" ht="17">
      <c r="A44" s="95">
        <v>45968</v>
      </c>
      <c r="B44" s="95" t="s">
        <v>1642</v>
      </c>
      <c r="C44" s="95" t="s">
        <v>1645</v>
      </c>
      <c r="D44" s="96">
        <v>1</v>
      </c>
      <c r="E44" s="97">
        <v>0.375</v>
      </c>
      <c r="F44" s="97">
        <v>0.79166666666666696</v>
      </c>
      <c r="G44" s="96" t="s">
        <v>1658</v>
      </c>
      <c r="H44" s="96">
        <v>700</v>
      </c>
      <c r="I44" s="98">
        <f t="shared" si="5"/>
        <v>0.41666666666666696</v>
      </c>
      <c r="J44" s="96">
        <v>700</v>
      </c>
      <c r="K44" s="96">
        <v>1</v>
      </c>
      <c r="L44" s="96">
        <v>60</v>
      </c>
      <c r="M44" s="96">
        <f t="shared" si="1"/>
        <v>60</v>
      </c>
      <c r="N44" s="96"/>
      <c r="O44" s="96"/>
    </row>
    <row r="45" spans="1:15" ht="17">
      <c r="A45" s="95">
        <v>45968</v>
      </c>
      <c r="B45" s="95" t="s">
        <v>1642</v>
      </c>
      <c r="C45" s="95" t="s">
        <v>1645</v>
      </c>
      <c r="D45" s="96">
        <v>1</v>
      </c>
      <c r="E45" s="97">
        <v>0.375</v>
      </c>
      <c r="F45" s="97">
        <v>0.79166666666666696</v>
      </c>
      <c r="G45" s="96" t="s">
        <v>1657</v>
      </c>
      <c r="H45" s="96">
        <v>700</v>
      </c>
      <c r="I45" s="98">
        <f t="shared" si="5"/>
        <v>0.41666666666666696</v>
      </c>
      <c r="J45" s="96">
        <v>700</v>
      </c>
      <c r="K45" s="96">
        <v>1</v>
      </c>
      <c r="L45" s="96">
        <v>60</v>
      </c>
      <c r="M45" s="96">
        <f t="shared" si="1"/>
        <v>60</v>
      </c>
      <c r="N45" s="96"/>
      <c r="O45" s="96"/>
    </row>
    <row r="46" spans="1:15" ht="17">
      <c r="A46" s="95">
        <v>45968</v>
      </c>
      <c r="B46" s="95" t="s">
        <v>1642</v>
      </c>
      <c r="C46" s="95" t="s">
        <v>1645</v>
      </c>
      <c r="D46" s="96">
        <v>1</v>
      </c>
      <c r="E46" s="97">
        <v>0.375</v>
      </c>
      <c r="F46" s="97">
        <v>0.79166666666666696</v>
      </c>
      <c r="G46" s="96" t="s">
        <v>1662</v>
      </c>
      <c r="H46" s="96">
        <v>700</v>
      </c>
      <c r="I46" s="98">
        <f t="shared" si="5"/>
        <v>0.41666666666666696</v>
      </c>
      <c r="J46" s="96">
        <v>700</v>
      </c>
      <c r="K46" s="96">
        <v>1</v>
      </c>
      <c r="L46" s="96">
        <v>60</v>
      </c>
      <c r="M46" s="96">
        <f t="shared" si="1"/>
        <v>60</v>
      </c>
      <c r="N46" s="96"/>
      <c r="O46" s="96"/>
    </row>
    <row r="47" spans="1:15" ht="17">
      <c r="A47" s="95">
        <v>45968</v>
      </c>
      <c r="B47" s="95" t="s">
        <v>1642</v>
      </c>
      <c r="C47" s="95" t="s">
        <v>1645</v>
      </c>
      <c r="D47" s="96">
        <v>1</v>
      </c>
      <c r="E47" s="97">
        <v>0.375</v>
      </c>
      <c r="F47" s="97">
        <v>0.79166666666666696</v>
      </c>
      <c r="G47" s="96" t="s">
        <v>1663</v>
      </c>
      <c r="H47" s="96">
        <v>700</v>
      </c>
      <c r="I47" s="98">
        <f t="shared" si="5"/>
        <v>0.41666666666666696</v>
      </c>
      <c r="J47" s="96">
        <v>700</v>
      </c>
      <c r="K47" s="96">
        <v>1</v>
      </c>
      <c r="L47" s="96">
        <v>60</v>
      </c>
      <c r="M47" s="96">
        <f t="shared" si="1"/>
        <v>60</v>
      </c>
      <c r="N47" s="96"/>
      <c r="O47" s="96"/>
    </row>
    <row r="48" spans="1:15" ht="17">
      <c r="A48" s="95">
        <v>45968</v>
      </c>
      <c r="B48" s="95" t="s">
        <v>1642</v>
      </c>
      <c r="C48" s="95" t="s">
        <v>1645</v>
      </c>
      <c r="D48" s="96">
        <v>1</v>
      </c>
      <c r="E48" s="97">
        <v>0.375</v>
      </c>
      <c r="F48" s="97">
        <v>0.79166666666666696</v>
      </c>
      <c r="G48" s="96" t="s">
        <v>1656</v>
      </c>
      <c r="H48" s="96">
        <v>700</v>
      </c>
      <c r="I48" s="98">
        <f t="shared" si="5"/>
        <v>0.41666666666666696</v>
      </c>
      <c r="J48" s="96">
        <v>700</v>
      </c>
      <c r="K48" s="96">
        <v>1</v>
      </c>
      <c r="L48" s="96">
        <v>60</v>
      </c>
      <c r="M48" s="96">
        <f t="shared" si="1"/>
        <v>60</v>
      </c>
      <c r="N48" s="96"/>
      <c r="O48" s="96"/>
    </row>
    <row r="49" spans="1:15" ht="17">
      <c r="A49" s="95">
        <v>45968</v>
      </c>
      <c r="B49" s="95" t="s">
        <v>1642</v>
      </c>
      <c r="C49" s="95" t="s">
        <v>1645</v>
      </c>
      <c r="D49" s="96">
        <v>1</v>
      </c>
      <c r="E49" s="97">
        <v>0.375</v>
      </c>
      <c r="F49" s="97">
        <v>0.79166666666666696</v>
      </c>
      <c r="G49" s="96" t="s">
        <v>1664</v>
      </c>
      <c r="H49" s="96">
        <v>700</v>
      </c>
      <c r="I49" s="98">
        <f t="shared" si="5"/>
        <v>0.41666666666666696</v>
      </c>
      <c r="J49" s="96">
        <v>700</v>
      </c>
      <c r="K49" s="96">
        <v>1</v>
      </c>
      <c r="L49" s="96">
        <v>60</v>
      </c>
      <c r="M49" s="96">
        <f t="shared" si="1"/>
        <v>60</v>
      </c>
      <c r="N49" s="96"/>
      <c r="O49" s="96"/>
    </row>
    <row r="50" spans="1:15" ht="17">
      <c r="A50" s="95">
        <v>45968</v>
      </c>
      <c r="B50" s="95" t="s">
        <v>1642</v>
      </c>
      <c r="C50" s="95" t="s">
        <v>1645</v>
      </c>
      <c r="D50" s="96">
        <v>1</v>
      </c>
      <c r="E50" s="97">
        <v>0.375</v>
      </c>
      <c r="F50" s="97">
        <v>0.79166666666666696</v>
      </c>
      <c r="G50" s="96" t="s">
        <v>1665</v>
      </c>
      <c r="H50" s="96">
        <v>700</v>
      </c>
      <c r="I50" s="98">
        <f t="shared" si="5"/>
        <v>0.41666666666666696</v>
      </c>
      <c r="J50" s="96">
        <v>700</v>
      </c>
      <c r="K50" s="96">
        <v>1</v>
      </c>
      <c r="L50" s="96">
        <v>60</v>
      </c>
      <c r="M50" s="96">
        <f t="shared" si="1"/>
        <v>60</v>
      </c>
      <c r="N50" s="96"/>
      <c r="O50" s="96"/>
    </row>
    <row r="51" spans="1:15" ht="17">
      <c r="A51" s="95">
        <v>45968</v>
      </c>
      <c r="B51" s="95" t="s">
        <v>1642</v>
      </c>
      <c r="C51" s="95" t="s">
        <v>1645</v>
      </c>
      <c r="D51" s="96">
        <v>1</v>
      </c>
      <c r="E51" s="97">
        <v>0.375</v>
      </c>
      <c r="F51" s="97">
        <v>0.79166666666666696</v>
      </c>
      <c r="G51" s="96" t="s">
        <v>1666</v>
      </c>
      <c r="H51" s="96">
        <v>700</v>
      </c>
      <c r="I51" s="98">
        <f t="shared" si="5"/>
        <v>0.41666666666666696</v>
      </c>
      <c r="J51" s="96">
        <v>700</v>
      </c>
      <c r="K51" s="96">
        <v>1</v>
      </c>
      <c r="L51" s="96">
        <v>60</v>
      </c>
      <c r="M51" s="96">
        <f t="shared" si="1"/>
        <v>60</v>
      </c>
      <c r="N51" s="96"/>
      <c r="O51" s="96"/>
    </row>
    <row r="52" spans="1:15" ht="17">
      <c r="A52" s="95">
        <v>45968</v>
      </c>
      <c r="B52" s="95" t="s">
        <v>1642</v>
      </c>
      <c r="C52" s="95" t="s">
        <v>1645</v>
      </c>
      <c r="D52" s="96">
        <v>1</v>
      </c>
      <c r="E52" s="97">
        <v>0.375</v>
      </c>
      <c r="F52" s="97">
        <v>0.79166666666666696</v>
      </c>
      <c r="G52" s="96" t="s">
        <v>1667</v>
      </c>
      <c r="H52" s="96">
        <v>700</v>
      </c>
      <c r="I52" s="98">
        <f t="shared" si="5"/>
        <v>0.41666666666666696</v>
      </c>
      <c r="J52" s="96">
        <v>700</v>
      </c>
      <c r="K52" s="96">
        <v>1</v>
      </c>
      <c r="L52" s="96">
        <v>60</v>
      </c>
      <c r="M52" s="96">
        <f t="shared" si="1"/>
        <v>60</v>
      </c>
      <c r="N52" s="96"/>
      <c r="O52" s="96"/>
    </row>
    <row r="53" spans="1:15" ht="17">
      <c r="A53" s="95">
        <v>45968</v>
      </c>
      <c r="B53" s="95" t="s">
        <v>1642</v>
      </c>
      <c r="C53" s="95" t="s">
        <v>1645</v>
      </c>
      <c r="D53" s="96">
        <v>1</v>
      </c>
      <c r="E53" s="97">
        <v>0.375</v>
      </c>
      <c r="F53" s="97">
        <v>0.79166666666666696</v>
      </c>
      <c r="G53" s="96" t="s">
        <v>1668</v>
      </c>
      <c r="H53" s="96">
        <v>700</v>
      </c>
      <c r="I53" s="98">
        <f t="shared" si="5"/>
        <v>0.41666666666666696</v>
      </c>
      <c r="J53" s="96">
        <v>700</v>
      </c>
      <c r="K53" s="96">
        <v>1</v>
      </c>
      <c r="L53" s="96">
        <v>60</v>
      </c>
      <c r="M53" s="96">
        <f t="shared" si="1"/>
        <v>60</v>
      </c>
      <c r="N53" s="96"/>
      <c r="O53" s="96"/>
    </row>
    <row r="54" spans="1:15" ht="17">
      <c r="A54" s="95">
        <v>45968</v>
      </c>
      <c r="B54" s="95" t="s">
        <v>1642</v>
      </c>
      <c r="C54" s="95" t="s">
        <v>1645</v>
      </c>
      <c r="D54" s="96">
        <v>1</v>
      </c>
      <c r="E54" s="97">
        <v>0.375</v>
      </c>
      <c r="F54" s="97">
        <v>0.79166666666666696</v>
      </c>
      <c r="G54" s="96" t="s">
        <v>1669</v>
      </c>
      <c r="H54" s="96">
        <v>700</v>
      </c>
      <c r="I54" s="98">
        <f t="shared" si="5"/>
        <v>0.41666666666666696</v>
      </c>
      <c r="J54" s="96">
        <v>700</v>
      </c>
      <c r="K54" s="96">
        <v>1</v>
      </c>
      <c r="L54" s="96">
        <v>60</v>
      </c>
      <c r="M54" s="96">
        <f t="shared" si="1"/>
        <v>60</v>
      </c>
      <c r="N54" s="96"/>
      <c r="O54" s="96"/>
    </row>
    <row r="55" spans="1:15" ht="17">
      <c r="A55" s="95">
        <v>45968</v>
      </c>
      <c r="B55" s="95" t="s">
        <v>1642</v>
      </c>
      <c r="C55" s="95" t="s">
        <v>1645</v>
      </c>
      <c r="D55" s="96">
        <v>1</v>
      </c>
      <c r="E55" s="97">
        <v>0.375</v>
      </c>
      <c r="F55" s="97">
        <v>0.79166666666666696</v>
      </c>
      <c r="G55" s="96" t="s">
        <v>1670</v>
      </c>
      <c r="H55" s="96">
        <v>700</v>
      </c>
      <c r="I55" s="98">
        <f t="shared" si="5"/>
        <v>0.41666666666666696</v>
      </c>
      <c r="J55" s="96">
        <v>700</v>
      </c>
      <c r="K55" s="96">
        <v>1</v>
      </c>
      <c r="L55" s="96">
        <v>60</v>
      </c>
      <c r="M55" s="96">
        <f t="shared" si="1"/>
        <v>60</v>
      </c>
      <c r="N55" s="96"/>
      <c r="O55" s="96"/>
    </row>
    <row r="56" spans="1:15" ht="17">
      <c r="A56" s="95">
        <v>45968</v>
      </c>
      <c r="B56" s="95" t="s">
        <v>1642</v>
      </c>
      <c r="C56" s="95" t="s">
        <v>1645</v>
      </c>
      <c r="D56" s="96">
        <v>1</v>
      </c>
      <c r="E56" s="97">
        <v>0.375</v>
      </c>
      <c r="F56" s="97">
        <v>0.79166666666666696</v>
      </c>
      <c r="G56" s="96" t="s">
        <v>1671</v>
      </c>
      <c r="H56" s="96">
        <v>700</v>
      </c>
      <c r="I56" s="98">
        <f t="shared" si="5"/>
        <v>0.41666666666666696</v>
      </c>
      <c r="J56" s="96">
        <v>700</v>
      </c>
      <c r="K56" s="96">
        <v>1</v>
      </c>
      <c r="L56" s="96">
        <v>60</v>
      </c>
      <c r="M56" s="96">
        <f t="shared" si="1"/>
        <v>60</v>
      </c>
      <c r="N56" s="96"/>
      <c r="O56" s="96"/>
    </row>
    <row r="57" spans="1:15" ht="17">
      <c r="A57" s="95">
        <v>45968</v>
      </c>
      <c r="B57" s="95" t="s">
        <v>1642</v>
      </c>
      <c r="C57" s="95" t="s">
        <v>1645</v>
      </c>
      <c r="D57" s="96">
        <v>1</v>
      </c>
      <c r="E57" s="97">
        <v>0.375</v>
      </c>
      <c r="F57" s="97">
        <v>0.79166666666666696</v>
      </c>
      <c r="G57" s="96" t="s">
        <v>1672</v>
      </c>
      <c r="H57" s="96">
        <v>700</v>
      </c>
      <c r="I57" s="98">
        <f t="shared" si="5"/>
        <v>0.41666666666666696</v>
      </c>
      <c r="J57" s="96">
        <v>700</v>
      </c>
      <c r="K57" s="96">
        <v>1</v>
      </c>
      <c r="L57" s="96">
        <v>60</v>
      </c>
      <c r="M57" s="96">
        <f t="shared" si="1"/>
        <v>60</v>
      </c>
      <c r="N57" s="96"/>
      <c r="O57" s="96"/>
    </row>
    <row r="58" spans="1:15" ht="17">
      <c r="A58" s="95">
        <v>45968</v>
      </c>
      <c r="B58" s="95" t="s">
        <v>1642</v>
      </c>
      <c r="C58" s="95" t="s">
        <v>1645</v>
      </c>
      <c r="D58" s="96">
        <v>1</v>
      </c>
      <c r="E58" s="97">
        <v>0.375</v>
      </c>
      <c r="F58" s="97">
        <v>0.79166666666666696</v>
      </c>
      <c r="G58" s="96" t="s">
        <v>1673</v>
      </c>
      <c r="H58" s="96">
        <v>700</v>
      </c>
      <c r="I58" s="98">
        <f t="shared" si="5"/>
        <v>0.41666666666666696</v>
      </c>
      <c r="J58" s="96">
        <v>700</v>
      </c>
      <c r="K58" s="96">
        <v>1</v>
      </c>
      <c r="L58" s="96">
        <v>60</v>
      </c>
      <c r="M58" s="96">
        <f t="shared" si="1"/>
        <v>60</v>
      </c>
      <c r="N58" s="96"/>
      <c r="O58" s="96"/>
    </row>
    <row r="59" spans="1:15" ht="17">
      <c r="A59" s="95">
        <v>45968</v>
      </c>
      <c r="B59" s="95" t="s">
        <v>1642</v>
      </c>
      <c r="C59" s="95" t="s">
        <v>1647</v>
      </c>
      <c r="D59" s="96">
        <v>1</v>
      </c>
      <c r="E59" s="97">
        <v>0.54166666666666696</v>
      </c>
      <c r="F59" s="97">
        <v>0.875</v>
      </c>
      <c r="G59" s="96" t="s">
        <v>1648</v>
      </c>
      <c r="H59" s="96">
        <v>700</v>
      </c>
      <c r="I59" s="98">
        <f t="shared" si="5"/>
        <v>0.33333333333333304</v>
      </c>
      <c r="J59" s="96">
        <v>700</v>
      </c>
      <c r="K59" s="96">
        <v>0</v>
      </c>
      <c r="L59" s="96">
        <v>60</v>
      </c>
      <c r="M59" s="96">
        <f t="shared" si="1"/>
        <v>0</v>
      </c>
      <c r="N59" s="96"/>
      <c r="O59" s="96"/>
    </row>
    <row r="60" spans="1:15" ht="17">
      <c r="A60" s="95">
        <v>45968</v>
      </c>
      <c r="B60" s="95" t="s">
        <v>1642</v>
      </c>
      <c r="C60" s="95" t="s">
        <v>1647</v>
      </c>
      <c r="D60" s="96">
        <v>1</v>
      </c>
      <c r="E60" s="97">
        <v>0.54166666666666696</v>
      </c>
      <c r="F60" s="97">
        <v>0.875</v>
      </c>
      <c r="G60" s="96" t="s">
        <v>1653</v>
      </c>
      <c r="H60" s="96">
        <v>700</v>
      </c>
      <c r="I60" s="98">
        <f t="shared" si="5"/>
        <v>0.33333333333333304</v>
      </c>
      <c r="J60" s="96">
        <v>700</v>
      </c>
      <c r="K60" s="96">
        <v>0</v>
      </c>
      <c r="L60" s="96">
        <v>60</v>
      </c>
      <c r="M60" s="96">
        <f t="shared" si="1"/>
        <v>0</v>
      </c>
      <c r="N60" s="96"/>
      <c r="O60" s="96"/>
    </row>
    <row r="61" spans="1:15" ht="17">
      <c r="A61" s="95">
        <v>45968</v>
      </c>
      <c r="B61" s="95" t="s">
        <v>1642</v>
      </c>
      <c r="C61" s="95" t="s">
        <v>1647</v>
      </c>
      <c r="D61" s="96">
        <v>1</v>
      </c>
      <c r="E61" s="97">
        <v>0.54166666666666696</v>
      </c>
      <c r="F61" s="97">
        <v>0.875</v>
      </c>
      <c r="G61" s="96" t="s">
        <v>1654</v>
      </c>
      <c r="H61" s="96">
        <v>700</v>
      </c>
      <c r="I61" s="98">
        <f t="shared" si="5"/>
        <v>0.33333333333333304</v>
      </c>
      <c r="J61" s="96">
        <v>700</v>
      </c>
      <c r="K61" s="96">
        <v>0</v>
      </c>
      <c r="L61" s="96">
        <v>60</v>
      </c>
      <c r="M61" s="96">
        <f t="shared" si="1"/>
        <v>0</v>
      </c>
      <c r="N61" s="96"/>
      <c r="O61" s="96"/>
    </row>
    <row r="62" spans="1:15" ht="17">
      <c r="A62" s="95">
        <v>45968</v>
      </c>
      <c r="B62" s="95" t="s">
        <v>1642</v>
      </c>
      <c r="C62" s="95" t="s">
        <v>1647</v>
      </c>
      <c r="D62" s="96">
        <v>1</v>
      </c>
      <c r="E62" s="97">
        <v>0.54166666666666696</v>
      </c>
      <c r="F62" s="97">
        <v>0.875</v>
      </c>
      <c r="G62" s="96" t="s">
        <v>1655</v>
      </c>
      <c r="H62" s="96">
        <v>700</v>
      </c>
      <c r="I62" s="98">
        <f t="shared" si="5"/>
        <v>0.33333333333333304</v>
      </c>
      <c r="J62" s="96">
        <v>700</v>
      </c>
      <c r="K62" s="96">
        <v>0</v>
      </c>
      <c r="L62" s="96">
        <v>60</v>
      </c>
      <c r="M62" s="96">
        <f t="shared" si="1"/>
        <v>0</v>
      </c>
      <c r="N62" s="96"/>
      <c r="O62" s="96"/>
    </row>
    <row r="63" spans="1:15" ht="17">
      <c r="A63" s="95">
        <v>45968</v>
      </c>
      <c r="B63" s="95" t="s">
        <v>1642</v>
      </c>
      <c r="C63" s="95" t="s">
        <v>1649</v>
      </c>
      <c r="D63" s="96">
        <v>1</v>
      </c>
      <c r="E63" s="97">
        <v>0.33333333333333298</v>
      </c>
      <c r="F63" s="97">
        <v>1</v>
      </c>
      <c r="G63" s="96" t="s">
        <v>1650</v>
      </c>
      <c r="H63" s="96">
        <v>700</v>
      </c>
      <c r="I63" s="98">
        <f t="shared" si="5"/>
        <v>0.66666666666666696</v>
      </c>
      <c r="J63" s="96">
        <v>700</v>
      </c>
      <c r="K63" s="96">
        <v>7</v>
      </c>
      <c r="L63" s="96">
        <v>60</v>
      </c>
      <c r="M63" s="96">
        <f t="shared" si="1"/>
        <v>420</v>
      </c>
      <c r="N63" s="96"/>
      <c r="O63" s="96"/>
    </row>
    <row r="64" spans="1:15" ht="17">
      <c r="A64" s="95">
        <v>45968</v>
      </c>
      <c r="B64" s="95" t="s">
        <v>1642</v>
      </c>
      <c r="C64" s="95" t="s">
        <v>1649</v>
      </c>
      <c r="D64" s="96">
        <v>1</v>
      </c>
      <c r="E64" s="97">
        <v>0.33333333333333298</v>
      </c>
      <c r="F64" s="97">
        <v>1</v>
      </c>
      <c r="G64" s="96" t="s">
        <v>1659</v>
      </c>
      <c r="H64" s="96">
        <v>700</v>
      </c>
      <c r="I64" s="98">
        <f t="shared" si="5"/>
        <v>0.66666666666666696</v>
      </c>
      <c r="J64" s="96">
        <v>700</v>
      </c>
      <c r="K64" s="96">
        <v>7</v>
      </c>
      <c r="L64" s="96">
        <v>60</v>
      </c>
      <c r="M64" s="96">
        <f t="shared" si="1"/>
        <v>420</v>
      </c>
      <c r="N64" s="96"/>
      <c r="O64" s="96"/>
    </row>
    <row r="65" spans="1:15" ht="17">
      <c r="A65" s="95">
        <v>45968</v>
      </c>
      <c r="B65" s="95" t="s">
        <v>1642</v>
      </c>
      <c r="C65" s="95" t="s">
        <v>1649</v>
      </c>
      <c r="D65" s="96">
        <v>1</v>
      </c>
      <c r="E65" s="97">
        <v>0.33333333333333298</v>
      </c>
      <c r="F65" s="97">
        <v>1</v>
      </c>
      <c r="G65" s="96" t="s">
        <v>1660</v>
      </c>
      <c r="H65" s="96">
        <v>700</v>
      </c>
      <c r="I65" s="98">
        <f t="shared" si="5"/>
        <v>0.66666666666666696</v>
      </c>
      <c r="J65" s="96">
        <v>700</v>
      </c>
      <c r="K65" s="96">
        <v>7</v>
      </c>
      <c r="L65" s="96">
        <v>60</v>
      </c>
      <c r="M65" s="96">
        <f t="shared" si="1"/>
        <v>420</v>
      </c>
      <c r="N65" s="96"/>
      <c r="O65" s="96"/>
    </row>
    <row r="66" spans="1:15" ht="17">
      <c r="A66" s="95">
        <v>45968</v>
      </c>
      <c r="B66" s="95" t="s">
        <v>1642</v>
      </c>
      <c r="C66" s="95" t="s">
        <v>1649</v>
      </c>
      <c r="D66" s="96">
        <v>1</v>
      </c>
      <c r="E66" s="97">
        <v>0.33333333333333298</v>
      </c>
      <c r="F66" s="97">
        <v>1</v>
      </c>
      <c r="G66" s="96" t="s">
        <v>1661</v>
      </c>
      <c r="H66" s="96">
        <v>700</v>
      </c>
      <c r="I66" s="98">
        <f t="shared" si="5"/>
        <v>0.66666666666666696</v>
      </c>
      <c r="J66" s="96">
        <v>700</v>
      </c>
      <c r="K66" s="96">
        <v>7</v>
      </c>
      <c r="L66" s="96">
        <v>60</v>
      </c>
      <c r="M66" s="96">
        <f t="shared" si="1"/>
        <v>420</v>
      </c>
      <c r="N66" s="96"/>
      <c r="O66" s="96"/>
    </row>
    <row r="67" spans="1:15" ht="17">
      <c r="A67" s="95">
        <v>45968</v>
      </c>
      <c r="B67" s="95" t="s">
        <v>1642</v>
      </c>
      <c r="C67" s="95" t="s">
        <v>1652</v>
      </c>
      <c r="D67" s="96">
        <v>1</v>
      </c>
      <c r="E67" s="97">
        <v>0.5</v>
      </c>
      <c r="F67" s="97">
        <v>0.83333333333333304</v>
      </c>
      <c r="G67" s="96" t="s">
        <v>1559</v>
      </c>
      <c r="H67" s="96">
        <v>700</v>
      </c>
      <c r="I67" s="98">
        <f t="shared" si="5"/>
        <v>0.33333333333333304</v>
      </c>
      <c r="J67" s="96">
        <v>700</v>
      </c>
      <c r="K67" s="96">
        <v>0</v>
      </c>
      <c r="L67" s="96">
        <v>60</v>
      </c>
      <c r="M67" s="96">
        <f t="shared" si="1"/>
        <v>0</v>
      </c>
      <c r="N67" s="96">
        <v>69.040000000000006</v>
      </c>
      <c r="O67" s="96"/>
    </row>
    <row r="68" spans="1:15" ht="17">
      <c r="A68" s="95">
        <v>45968</v>
      </c>
      <c r="B68" s="95" t="s">
        <v>305</v>
      </c>
      <c r="C68" s="95" t="s">
        <v>1746</v>
      </c>
      <c r="D68" s="96">
        <v>1</v>
      </c>
      <c r="E68" s="99">
        <v>0.35416666666666669</v>
      </c>
      <c r="F68" s="99">
        <v>0.72916666666666663</v>
      </c>
      <c r="G68" s="106" t="s">
        <v>1751</v>
      </c>
      <c r="H68" s="96">
        <v>700</v>
      </c>
      <c r="I68" s="98">
        <f t="shared" ref="I68:I69" si="7">F68-E68</f>
        <v>0.37499999999999994</v>
      </c>
      <c r="J68" s="96">
        <v>700</v>
      </c>
      <c r="K68" s="96">
        <v>0</v>
      </c>
      <c r="L68" s="96">
        <v>50</v>
      </c>
      <c r="M68" s="96">
        <f t="shared" ref="M68:M71" si="8">K68*L68</f>
        <v>0</v>
      </c>
      <c r="N68" s="105"/>
      <c r="O68" s="96"/>
    </row>
    <row r="69" spans="1:15" ht="17">
      <c r="A69" s="95">
        <v>45968</v>
      </c>
      <c r="B69" s="95" t="s">
        <v>305</v>
      </c>
      <c r="C69" s="95" t="s">
        <v>1746</v>
      </c>
      <c r="D69" s="96">
        <v>1</v>
      </c>
      <c r="E69" s="99">
        <v>0.35416666666666669</v>
      </c>
      <c r="F69" s="99">
        <v>0.72916666666666663</v>
      </c>
      <c r="G69" s="106" t="s">
        <v>1752</v>
      </c>
      <c r="H69" s="96">
        <v>700</v>
      </c>
      <c r="I69" s="98">
        <f t="shared" si="7"/>
        <v>0.37499999999999994</v>
      </c>
      <c r="J69" s="96">
        <v>700</v>
      </c>
      <c r="K69" s="96">
        <v>0</v>
      </c>
      <c r="L69" s="96">
        <v>50</v>
      </c>
      <c r="M69" s="96">
        <f t="shared" si="8"/>
        <v>0</v>
      </c>
      <c r="N69" s="105"/>
      <c r="O69" s="96"/>
    </row>
    <row r="70" spans="1:15" ht="17">
      <c r="A70" s="95">
        <v>45968</v>
      </c>
      <c r="B70" s="95" t="s">
        <v>305</v>
      </c>
      <c r="C70" s="95" t="s">
        <v>1746</v>
      </c>
      <c r="D70" s="96">
        <v>1</v>
      </c>
      <c r="E70" s="99">
        <v>0.70833333333333337</v>
      </c>
      <c r="F70" s="99">
        <v>1.0416666666666667</v>
      </c>
      <c r="G70" s="106" t="s">
        <v>1753</v>
      </c>
      <c r="H70" s="96">
        <v>700</v>
      </c>
      <c r="I70" s="98">
        <f t="shared" ref="I70:I87" si="9">F70-E70</f>
        <v>0.33333333333333337</v>
      </c>
      <c r="J70" s="96">
        <v>700</v>
      </c>
      <c r="K70" s="96">
        <v>0</v>
      </c>
      <c r="L70" s="96">
        <v>50</v>
      </c>
      <c r="M70" s="96">
        <f t="shared" si="8"/>
        <v>0</v>
      </c>
      <c r="N70" s="105"/>
      <c r="O70" s="96"/>
    </row>
    <row r="71" spans="1:15" ht="17">
      <c r="A71" s="95">
        <v>45968</v>
      </c>
      <c r="B71" s="95" t="s">
        <v>305</v>
      </c>
      <c r="C71" s="95" t="s">
        <v>1746</v>
      </c>
      <c r="D71" s="96">
        <v>1</v>
      </c>
      <c r="E71" s="99">
        <v>0.70833333333333337</v>
      </c>
      <c r="F71" s="99">
        <v>1.0416666666666667</v>
      </c>
      <c r="G71" s="106" t="s">
        <v>1754</v>
      </c>
      <c r="H71" s="96">
        <v>700</v>
      </c>
      <c r="I71" s="98">
        <f t="shared" si="9"/>
        <v>0.33333333333333337</v>
      </c>
      <c r="J71" s="96">
        <v>700</v>
      </c>
      <c r="K71" s="96">
        <v>0</v>
      </c>
      <c r="L71" s="96">
        <v>50</v>
      </c>
      <c r="M71" s="96">
        <f t="shared" si="8"/>
        <v>0</v>
      </c>
      <c r="N71" s="105"/>
      <c r="O71" s="96"/>
    </row>
    <row r="72" spans="1:15" ht="17">
      <c r="A72" s="95">
        <v>45969</v>
      </c>
      <c r="B72" s="95" t="s">
        <v>1642</v>
      </c>
      <c r="C72" s="95" t="s">
        <v>1643</v>
      </c>
      <c r="D72" s="96">
        <v>1</v>
      </c>
      <c r="E72" s="97">
        <v>0.54166666666666696</v>
      </c>
      <c r="F72" s="97">
        <v>0.91666666666666696</v>
      </c>
      <c r="G72" s="96" t="s">
        <v>1549</v>
      </c>
      <c r="H72" s="96">
        <v>700</v>
      </c>
      <c r="I72" s="98">
        <f t="shared" si="9"/>
        <v>0.375</v>
      </c>
      <c r="J72" s="96">
        <v>700</v>
      </c>
      <c r="K72" s="96">
        <v>0</v>
      </c>
      <c r="L72" s="96">
        <v>60</v>
      </c>
      <c r="M72" s="96">
        <f t="shared" si="1"/>
        <v>0</v>
      </c>
      <c r="N72" s="96"/>
      <c r="O72" s="96"/>
    </row>
    <row r="73" spans="1:15" ht="17">
      <c r="A73" s="95">
        <v>45969</v>
      </c>
      <c r="B73" s="95" t="s">
        <v>1642</v>
      </c>
      <c r="C73" s="95" t="s">
        <v>1643</v>
      </c>
      <c r="D73" s="96">
        <v>1</v>
      </c>
      <c r="E73" s="97">
        <v>0.35416666666666702</v>
      </c>
      <c r="F73" s="97">
        <v>0.97916666666666663</v>
      </c>
      <c r="G73" s="96" t="s">
        <v>1914</v>
      </c>
      <c r="H73" s="96">
        <v>700</v>
      </c>
      <c r="I73" s="98">
        <f t="shared" si="9"/>
        <v>0.62499999999999956</v>
      </c>
      <c r="J73" s="96">
        <v>700</v>
      </c>
      <c r="K73" s="96">
        <v>6</v>
      </c>
      <c r="L73" s="96">
        <v>60</v>
      </c>
      <c r="M73" s="96">
        <f t="shared" ref="M73" si="10">K73*L73</f>
        <v>360</v>
      </c>
      <c r="N73" s="96"/>
      <c r="O73" s="96"/>
    </row>
    <row r="74" spans="1:15" ht="17">
      <c r="A74" s="95">
        <v>45969</v>
      </c>
      <c r="B74" s="95" t="s">
        <v>1642</v>
      </c>
      <c r="C74" s="95" t="s">
        <v>1644</v>
      </c>
      <c r="D74" s="96">
        <v>1</v>
      </c>
      <c r="E74" s="97">
        <v>0.35416666666666702</v>
      </c>
      <c r="F74" s="97">
        <v>0.89583333333333304</v>
      </c>
      <c r="G74" s="96" t="s">
        <v>1561</v>
      </c>
      <c r="H74" s="96">
        <v>700</v>
      </c>
      <c r="I74" s="98">
        <f t="shared" si="9"/>
        <v>0.54166666666666607</v>
      </c>
      <c r="J74" s="96">
        <v>700</v>
      </c>
      <c r="K74" s="96">
        <v>4</v>
      </c>
      <c r="L74" s="96">
        <v>60</v>
      </c>
      <c r="M74" s="96">
        <f t="shared" si="1"/>
        <v>240</v>
      </c>
      <c r="N74" s="96"/>
      <c r="O74" s="96"/>
    </row>
    <row r="75" spans="1:15" ht="17">
      <c r="A75" s="95">
        <v>45969</v>
      </c>
      <c r="B75" s="95" t="s">
        <v>1642</v>
      </c>
      <c r="C75" s="95" t="s">
        <v>1645</v>
      </c>
      <c r="D75" s="96">
        <v>1</v>
      </c>
      <c r="E75" s="97">
        <v>0.3125</v>
      </c>
      <c r="F75" s="97">
        <v>0.9375</v>
      </c>
      <c r="G75" s="96" t="s">
        <v>1646</v>
      </c>
      <c r="H75" s="96">
        <v>700</v>
      </c>
      <c r="I75" s="98">
        <f t="shared" si="9"/>
        <v>0.625</v>
      </c>
      <c r="J75" s="96">
        <v>700</v>
      </c>
      <c r="K75" s="96">
        <v>6</v>
      </c>
      <c r="L75" s="96">
        <v>60</v>
      </c>
      <c r="M75" s="96">
        <f t="shared" si="1"/>
        <v>360</v>
      </c>
      <c r="N75" s="96">
        <v>85.13</v>
      </c>
      <c r="O75" s="96"/>
    </row>
    <row r="76" spans="1:15" ht="17">
      <c r="A76" s="95">
        <v>45969</v>
      </c>
      <c r="B76" s="95" t="s">
        <v>1642</v>
      </c>
      <c r="C76" s="95" t="s">
        <v>1645</v>
      </c>
      <c r="D76" s="96">
        <v>1</v>
      </c>
      <c r="E76" s="97">
        <v>0.35416666666666702</v>
      </c>
      <c r="F76" s="97">
        <v>0.85416666666666696</v>
      </c>
      <c r="G76" s="96" t="s">
        <v>1563</v>
      </c>
      <c r="H76" s="96">
        <v>700</v>
      </c>
      <c r="I76" s="98">
        <f t="shared" si="9"/>
        <v>0.49999999999999994</v>
      </c>
      <c r="J76" s="96">
        <v>700</v>
      </c>
      <c r="K76" s="96">
        <v>3</v>
      </c>
      <c r="L76" s="96">
        <v>60</v>
      </c>
      <c r="M76" s="96">
        <f t="shared" si="1"/>
        <v>180</v>
      </c>
      <c r="N76" s="96"/>
      <c r="O76" s="96"/>
    </row>
    <row r="77" spans="1:15" ht="17">
      <c r="A77" s="95">
        <v>45969</v>
      </c>
      <c r="B77" s="95" t="s">
        <v>1642</v>
      </c>
      <c r="C77" s="95" t="s">
        <v>1645</v>
      </c>
      <c r="D77" s="96">
        <v>1</v>
      </c>
      <c r="E77" s="97">
        <v>0.35416666666666702</v>
      </c>
      <c r="F77" s="97">
        <v>0.97916666666666696</v>
      </c>
      <c r="G77" s="96" t="s">
        <v>1658</v>
      </c>
      <c r="H77" s="96">
        <v>700</v>
      </c>
      <c r="I77" s="98">
        <f t="shared" si="9"/>
        <v>0.625</v>
      </c>
      <c r="J77" s="96">
        <v>700</v>
      </c>
      <c r="K77" s="96">
        <v>6</v>
      </c>
      <c r="L77" s="96">
        <v>60</v>
      </c>
      <c r="M77" s="96">
        <f t="shared" si="1"/>
        <v>360</v>
      </c>
      <c r="N77" s="96"/>
      <c r="O77" s="96"/>
    </row>
    <row r="78" spans="1:15" ht="17">
      <c r="A78" s="95">
        <v>45969</v>
      </c>
      <c r="B78" s="95" t="s">
        <v>1642</v>
      </c>
      <c r="C78" s="95" t="s">
        <v>1645</v>
      </c>
      <c r="D78" s="96">
        <v>1</v>
      </c>
      <c r="E78" s="97">
        <v>0.35416666666666702</v>
      </c>
      <c r="F78" s="97">
        <v>0.97916666666666696</v>
      </c>
      <c r="G78" s="96" t="s">
        <v>1663</v>
      </c>
      <c r="H78" s="96">
        <v>700</v>
      </c>
      <c r="I78" s="98">
        <f t="shared" si="9"/>
        <v>0.625</v>
      </c>
      <c r="J78" s="96">
        <v>700</v>
      </c>
      <c r="K78" s="96">
        <v>6</v>
      </c>
      <c r="L78" s="96">
        <v>60</v>
      </c>
      <c r="M78" s="96">
        <f t="shared" ref="M78:M96" si="11">K78*L78</f>
        <v>360</v>
      </c>
      <c r="N78" s="96"/>
      <c r="O78" s="96"/>
    </row>
    <row r="79" spans="1:15" ht="17">
      <c r="A79" s="95">
        <v>45969</v>
      </c>
      <c r="B79" s="95" t="s">
        <v>1642</v>
      </c>
      <c r="C79" s="95" t="s">
        <v>1645</v>
      </c>
      <c r="D79" s="96">
        <v>1</v>
      </c>
      <c r="E79" s="97">
        <v>0.35416666666666702</v>
      </c>
      <c r="F79" s="97">
        <v>0.97916666666666696</v>
      </c>
      <c r="G79" s="96" t="s">
        <v>1656</v>
      </c>
      <c r="H79" s="96">
        <v>700</v>
      </c>
      <c r="I79" s="98">
        <f t="shared" si="9"/>
        <v>0.625</v>
      </c>
      <c r="J79" s="96">
        <v>700</v>
      </c>
      <c r="K79" s="96">
        <v>6</v>
      </c>
      <c r="L79" s="96">
        <v>60</v>
      </c>
      <c r="M79" s="96">
        <f t="shared" si="11"/>
        <v>360</v>
      </c>
      <c r="N79" s="96"/>
      <c r="O79" s="96"/>
    </row>
    <row r="80" spans="1:15" ht="17">
      <c r="A80" s="95">
        <v>45969</v>
      </c>
      <c r="B80" s="95" t="s">
        <v>1642</v>
      </c>
      <c r="C80" s="95" t="s">
        <v>1645</v>
      </c>
      <c r="D80" s="96">
        <v>1</v>
      </c>
      <c r="E80" s="97">
        <v>0.35416666666666702</v>
      </c>
      <c r="F80" s="97">
        <v>0.97916666666666696</v>
      </c>
      <c r="G80" s="96" t="s">
        <v>1664</v>
      </c>
      <c r="H80" s="96">
        <v>700</v>
      </c>
      <c r="I80" s="98">
        <f t="shared" si="9"/>
        <v>0.625</v>
      </c>
      <c r="J80" s="96">
        <v>700</v>
      </c>
      <c r="K80" s="96">
        <v>6</v>
      </c>
      <c r="L80" s="96">
        <v>60</v>
      </c>
      <c r="M80" s="96">
        <f t="shared" si="11"/>
        <v>360</v>
      </c>
      <c r="N80" s="96"/>
      <c r="O80" s="96"/>
    </row>
    <row r="81" spans="1:15" ht="17">
      <c r="A81" s="95">
        <v>45969</v>
      </c>
      <c r="B81" s="95" t="s">
        <v>1642</v>
      </c>
      <c r="C81" s="95" t="s">
        <v>1645</v>
      </c>
      <c r="D81" s="96">
        <v>1</v>
      </c>
      <c r="E81" s="97">
        <v>0.35416666666666702</v>
      </c>
      <c r="F81" s="97">
        <v>0.97916666666666696</v>
      </c>
      <c r="G81" s="96" t="s">
        <v>1665</v>
      </c>
      <c r="H81" s="96">
        <v>700</v>
      </c>
      <c r="I81" s="98">
        <f t="shared" si="9"/>
        <v>0.625</v>
      </c>
      <c r="J81" s="96">
        <v>700</v>
      </c>
      <c r="K81" s="96">
        <v>6</v>
      </c>
      <c r="L81" s="96">
        <v>60</v>
      </c>
      <c r="M81" s="96">
        <f t="shared" si="11"/>
        <v>360</v>
      </c>
      <c r="N81" s="96"/>
      <c r="O81" s="96"/>
    </row>
    <row r="82" spans="1:15" ht="17">
      <c r="A82" s="95">
        <v>45969</v>
      </c>
      <c r="B82" s="95" t="s">
        <v>1642</v>
      </c>
      <c r="C82" s="95" t="s">
        <v>1647</v>
      </c>
      <c r="D82" s="96">
        <v>1</v>
      </c>
      <c r="E82" s="97">
        <v>0.5</v>
      </c>
      <c r="F82" s="97">
        <v>0.83333333333333304</v>
      </c>
      <c r="G82" s="96" t="s">
        <v>1648</v>
      </c>
      <c r="H82" s="96">
        <v>700</v>
      </c>
      <c r="I82" s="98">
        <f t="shared" si="9"/>
        <v>0.33333333333333304</v>
      </c>
      <c r="J82" s="96">
        <v>700</v>
      </c>
      <c r="K82" s="96">
        <v>0</v>
      </c>
      <c r="L82" s="96">
        <v>60</v>
      </c>
      <c r="M82" s="96">
        <f t="shared" si="11"/>
        <v>0</v>
      </c>
      <c r="N82" s="96"/>
      <c r="O82" s="96"/>
    </row>
    <row r="83" spans="1:15" ht="17">
      <c r="A83" s="95">
        <v>45969</v>
      </c>
      <c r="B83" s="95" t="s">
        <v>1642</v>
      </c>
      <c r="C83" s="95" t="s">
        <v>1649</v>
      </c>
      <c r="D83" s="96">
        <v>1</v>
      </c>
      <c r="E83" s="97">
        <v>0.41666666666666702</v>
      </c>
      <c r="F83" s="97">
        <v>1</v>
      </c>
      <c r="G83" s="96" t="s">
        <v>1650</v>
      </c>
      <c r="H83" s="96">
        <v>700</v>
      </c>
      <c r="I83" s="98">
        <f t="shared" si="9"/>
        <v>0.58333333333333304</v>
      </c>
      <c r="J83" s="96">
        <v>700</v>
      </c>
      <c r="K83" s="96">
        <v>5</v>
      </c>
      <c r="L83" s="96">
        <v>60</v>
      </c>
      <c r="M83" s="96">
        <f t="shared" si="11"/>
        <v>300</v>
      </c>
      <c r="N83" s="96"/>
      <c r="O83" s="96"/>
    </row>
    <row r="84" spans="1:15" ht="17">
      <c r="A84" s="95">
        <v>45969</v>
      </c>
      <c r="B84" s="95" t="s">
        <v>1642</v>
      </c>
      <c r="C84" s="95" t="s">
        <v>1649</v>
      </c>
      <c r="D84" s="96">
        <v>1</v>
      </c>
      <c r="E84" s="97">
        <v>0.41666666666666702</v>
      </c>
      <c r="F84" s="97">
        <v>0.83333333333333304</v>
      </c>
      <c r="G84" s="96" t="s">
        <v>1659</v>
      </c>
      <c r="H84" s="96">
        <v>700</v>
      </c>
      <c r="I84" s="98">
        <f t="shared" si="9"/>
        <v>0.41666666666666602</v>
      </c>
      <c r="J84" s="96">
        <v>700</v>
      </c>
      <c r="K84" s="96">
        <v>1</v>
      </c>
      <c r="L84" s="96">
        <v>60</v>
      </c>
      <c r="M84" s="96">
        <f t="shared" si="11"/>
        <v>60</v>
      </c>
      <c r="N84" s="96"/>
      <c r="O84" s="96"/>
    </row>
    <row r="85" spans="1:15" ht="17">
      <c r="A85" s="95">
        <v>45969</v>
      </c>
      <c r="B85" s="95" t="s">
        <v>1642</v>
      </c>
      <c r="C85" s="95" t="s">
        <v>1649</v>
      </c>
      <c r="D85" s="96">
        <v>1</v>
      </c>
      <c r="E85" s="97">
        <v>0.41666666666666702</v>
      </c>
      <c r="F85" s="97">
        <v>0.83333333333333304</v>
      </c>
      <c r="G85" s="96" t="s">
        <v>1660</v>
      </c>
      <c r="H85" s="96">
        <v>700</v>
      </c>
      <c r="I85" s="98">
        <f t="shared" si="9"/>
        <v>0.41666666666666602</v>
      </c>
      <c r="J85" s="96">
        <v>700</v>
      </c>
      <c r="K85" s="96">
        <v>1</v>
      </c>
      <c r="L85" s="96">
        <v>60</v>
      </c>
      <c r="M85" s="96">
        <f t="shared" si="11"/>
        <v>60</v>
      </c>
      <c r="N85" s="96"/>
      <c r="O85" s="96"/>
    </row>
    <row r="86" spans="1:15" ht="17">
      <c r="A86" s="95">
        <v>45969</v>
      </c>
      <c r="B86" s="95" t="s">
        <v>1642</v>
      </c>
      <c r="C86" s="95" t="s">
        <v>1649</v>
      </c>
      <c r="D86" s="96">
        <v>1</v>
      </c>
      <c r="E86" s="97">
        <v>0.41666666666666702</v>
      </c>
      <c r="F86" s="97">
        <v>0.83333333333333304</v>
      </c>
      <c r="G86" s="96" t="s">
        <v>1661</v>
      </c>
      <c r="H86" s="96">
        <v>700</v>
      </c>
      <c r="I86" s="98">
        <f t="shared" si="9"/>
        <v>0.41666666666666602</v>
      </c>
      <c r="J86" s="96">
        <v>700</v>
      </c>
      <c r="K86" s="96">
        <v>1</v>
      </c>
      <c r="L86" s="96">
        <v>60</v>
      </c>
      <c r="M86" s="96">
        <f t="shared" si="11"/>
        <v>60</v>
      </c>
      <c r="N86" s="96"/>
      <c r="O86" s="96"/>
    </row>
    <row r="87" spans="1:15" ht="17">
      <c r="A87" s="95">
        <v>45969</v>
      </c>
      <c r="B87" s="95" t="s">
        <v>1642</v>
      </c>
      <c r="C87" s="95" t="s">
        <v>1652</v>
      </c>
      <c r="D87" s="96">
        <v>1</v>
      </c>
      <c r="E87" s="97">
        <v>0.375</v>
      </c>
      <c r="F87" s="97">
        <v>1</v>
      </c>
      <c r="G87" s="96" t="s">
        <v>1559</v>
      </c>
      <c r="H87" s="96">
        <v>700</v>
      </c>
      <c r="I87" s="98">
        <f t="shared" si="9"/>
        <v>0.625</v>
      </c>
      <c r="J87" s="96">
        <v>700</v>
      </c>
      <c r="K87" s="96">
        <v>6</v>
      </c>
      <c r="L87" s="96">
        <v>60</v>
      </c>
      <c r="M87" s="96">
        <f t="shared" si="11"/>
        <v>360</v>
      </c>
      <c r="N87" s="96">
        <v>40.68</v>
      </c>
      <c r="O87" s="96"/>
    </row>
    <row r="88" spans="1:15" ht="17">
      <c r="A88" s="95">
        <v>45969</v>
      </c>
      <c r="B88" s="95" t="s">
        <v>305</v>
      </c>
      <c r="C88" s="95" t="s">
        <v>1746</v>
      </c>
      <c r="D88" s="96">
        <v>1</v>
      </c>
      <c r="E88" s="99">
        <v>0.35416666666666669</v>
      </c>
      <c r="F88" s="99">
        <v>0.72916666666666663</v>
      </c>
      <c r="G88" s="106" t="s">
        <v>1751</v>
      </c>
      <c r="H88" s="96">
        <v>700</v>
      </c>
      <c r="I88" s="98">
        <f t="shared" ref="I88:I89" si="12">F88-E88</f>
        <v>0.37499999999999994</v>
      </c>
      <c r="J88" s="96">
        <v>700</v>
      </c>
      <c r="K88" s="96">
        <v>0</v>
      </c>
      <c r="L88" s="96">
        <v>50</v>
      </c>
      <c r="M88" s="96">
        <f t="shared" si="11"/>
        <v>0</v>
      </c>
      <c r="N88" s="105"/>
      <c r="O88" s="96"/>
    </row>
    <row r="89" spans="1:15" ht="17">
      <c r="A89" s="95">
        <v>45969</v>
      </c>
      <c r="B89" s="95" t="s">
        <v>305</v>
      </c>
      <c r="C89" s="95" t="s">
        <v>1746</v>
      </c>
      <c r="D89" s="96">
        <v>1</v>
      </c>
      <c r="E89" s="99">
        <v>0.35416666666666669</v>
      </c>
      <c r="F89" s="99">
        <v>0.72916666666666663</v>
      </c>
      <c r="G89" s="106" t="s">
        <v>1752</v>
      </c>
      <c r="H89" s="96">
        <v>700</v>
      </c>
      <c r="I89" s="98">
        <f t="shared" si="12"/>
        <v>0.37499999999999994</v>
      </c>
      <c r="J89" s="96">
        <v>700</v>
      </c>
      <c r="K89" s="96">
        <v>0</v>
      </c>
      <c r="L89" s="96">
        <v>50</v>
      </c>
      <c r="M89" s="96">
        <f t="shared" si="11"/>
        <v>0</v>
      </c>
      <c r="N89" s="105"/>
      <c r="O89" s="96"/>
    </row>
    <row r="90" spans="1:15" ht="17">
      <c r="A90" s="95">
        <v>45969</v>
      </c>
      <c r="B90" s="95" t="s">
        <v>305</v>
      </c>
      <c r="C90" s="95" t="s">
        <v>1746</v>
      </c>
      <c r="D90" s="96">
        <v>1</v>
      </c>
      <c r="E90" s="99">
        <v>0.70833333333333337</v>
      </c>
      <c r="F90" s="99">
        <v>1.0416666666666667</v>
      </c>
      <c r="G90" s="106" t="s">
        <v>1753</v>
      </c>
      <c r="H90" s="96">
        <v>700</v>
      </c>
      <c r="I90" s="98">
        <f t="shared" ref="I90:I96" si="13">F90-E90</f>
        <v>0.33333333333333337</v>
      </c>
      <c r="J90" s="96">
        <v>700</v>
      </c>
      <c r="K90" s="96">
        <v>0</v>
      </c>
      <c r="L90" s="96">
        <v>50</v>
      </c>
      <c r="M90" s="96">
        <f t="shared" si="11"/>
        <v>0</v>
      </c>
      <c r="N90" s="105"/>
      <c r="O90" s="96"/>
    </row>
    <row r="91" spans="1:15" ht="17">
      <c r="A91" s="95">
        <v>45969</v>
      </c>
      <c r="B91" s="95" t="s">
        <v>305</v>
      </c>
      <c r="C91" s="95" t="s">
        <v>1746</v>
      </c>
      <c r="D91" s="96">
        <v>1</v>
      </c>
      <c r="E91" s="99">
        <v>0.70833333333333337</v>
      </c>
      <c r="F91" s="99">
        <v>1.0416666666666667</v>
      </c>
      <c r="G91" s="106" t="s">
        <v>1754</v>
      </c>
      <c r="H91" s="96">
        <v>700</v>
      </c>
      <c r="I91" s="98">
        <f t="shared" si="13"/>
        <v>0.33333333333333337</v>
      </c>
      <c r="J91" s="96">
        <v>700</v>
      </c>
      <c r="K91" s="96">
        <v>0</v>
      </c>
      <c r="L91" s="96">
        <v>50</v>
      </c>
      <c r="M91" s="96">
        <f t="shared" si="11"/>
        <v>0</v>
      </c>
      <c r="N91" s="105"/>
      <c r="O91" s="96"/>
    </row>
    <row r="92" spans="1:15" ht="17">
      <c r="A92" s="95">
        <v>45970</v>
      </c>
      <c r="B92" s="95" t="s">
        <v>1642</v>
      </c>
      <c r="C92" s="95" t="s">
        <v>1644</v>
      </c>
      <c r="D92" s="96">
        <v>1</v>
      </c>
      <c r="E92" s="97">
        <v>0.35416666666666702</v>
      </c>
      <c r="F92" s="97">
        <v>0.77083333333333304</v>
      </c>
      <c r="G92" s="96" t="s">
        <v>1561</v>
      </c>
      <c r="H92" s="96">
        <v>700</v>
      </c>
      <c r="I92" s="98">
        <f t="shared" si="13"/>
        <v>0.41666666666666602</v>
      </c>
      <c r="J92" s="96">
        <v>700</v>
      </c>
      <c r="K92" s="96">
        <v>1</v>
      </c>
      <c r="L92" s="96">
        <v>60</v>
      </c>
      <c r="M92" s="96">
        <f t="shared" si="11"/>
        <v>60</v>
      </c>
      <c r="N92" s="96">
        <v>52.17</v>
      </c>
      <c r="O92" s="96"/>
    </row>
    <row r="93" spans="1:15" ht="17">
      <c r="A93" s="95">
        <v>45970</v>
      </c>
      <c r="B93" s="95" t="s">
        <v>1642</v>
      </c>
      <c r="C93" s="95" t="s">
        <v>1647</v>
      </c>
      <c r="D93" s="96">
        <v>1</v>
      </c>
      <c r="E93" s="97">
        <v>0.41666666666666702</v>
      </c>
      <c r="F93" s="97">
        <v>0.83333333333333304</v>
      </c>
      <c r="G93" s="96" t="s">
        <v>1648</v>
      </c>
      <c r="H93" s="96">
        <v>700</v>
      </c>
      <c r="I93" s="98">
        <f t="shared" si="13"/>
        <v>0.41666666666666602</v>
      </c>
      <c r="J93" s="96">
        <v>700</v>
      </c>
      <c r="K93" s="96">
        <v>1</v>
      </c>
      <c r="L93" s="96">
        <v>60</v>
      </c>
      <c r="M93" s="96">
        <f t="shared" si="11"/>
        <v>60</v>
      </c>
      <c r="N93" s="96"/>
      <c r="O93" s="96"/>
    </row>
    <row r="94" spans="1:15" ht="17">
      <c r="A94" s="95">
        <v>45970</v>
      </c>
      <c r="B94" s="95" t="s">
        <v>1642</v>
      </c>
      <c r="C94" s="95" t="s">
        <v>1649</v>
      </c>
      <c r="D94" s="96">
        <v>1</v>
      </c>
      <c r="E94" s="97">
        <v>0.3125</v>
      </c>
      <c r="F94" s="97">
        <v>0.85416666666666696</v>
      </c>
      <c r="G94" s="96" t="s">
        <v>1650</v>
      </c>
      <c r="H94" s="96">
        <v>700</v>
      </c>
      <c r="I94" s="98">
        <f t="shared" si="13"/>
        <v>0.54166666666666696</v>
      </c>
      <c r="J94" s="96">
        <v>700</v>
      </c>
      <c r="K94" s="96">
        <v>4</v>
      </c>
      <c r="L94" s="96">
        <v>60</v>
      </c>
      <c r="M94" s="96">
        <f t="shared" si="11"/>
        <v>240</v>
      </c>
      <c r="N94" s="96"/>
      <c r="O94" s="96"/>
    </row>
    <row r="95" spans="1:15" ht="17">
      <c r="A95" s="95">
        <v>45970</v>
      </c>
      <c r="B95" s="95" t="s">
        <v>1642</v>
      </c>
      <c r="C95" s="95" t="s">
        <v>1649</v>
      </c>
      <c r="D95" s="96">
        <v>1</v>
      </c>
      <c r="E95" s="97">
        <v>0.3125</v>
      </c>
      <c r="F95" s="97">
        <v>0.72916666666666696</v>
      </c>
      <c r="G95" s="96" t="s">
        <v>1659</v>
      </c>
      <c r="H95" s="96">
        <v>700</v>
      </c>
      <c r="I95" s="98">
        <f t="shared" si="13"/>
        <v>0.41666666666666696</v>
      </c>
      <c r="J95" s="96">
        <v>700</v>
      </c>
      <c r="K95" s="96">
        <v>1</v>
      </c>
      <c r="L95" s="96">
        <v>60</v>
      </c>
      <c r="M95" s="96">
        <f t="shared" si="11"/>
        <v>60</v>
      </c>
      <c r="N95" s="96"/>
      <c r="O95" s="96"/>
    </row>
    <row r="96" spans="1:15" ht="17">
      <c r="A96" s="95">
        <v>45970</v>
      </c>
      <c r="B96" s="95" t="s">
        <v>1642</v>
      </c>
      <c r="C96" s="95" t="s">
        <v>1649</v>
      </c>
      <c r="D96" s="96">
        <v>1</v>
      </c>
      <c r="E96" s="97">
        <v>0.3125</v>
      </c>
      <c r="F96" s="97">
        <v>0.72916666666666696</v>
      </c>
      <c r="G96" s="96" t="s">
        <v>1660</v>
      </c>
      <c r="H96" s="96">
        <v>700</v>
      </c>
      <c r="I96" s="98">
        <f t="shared" si="13"/>
        <v>0.41666666666666696</v>
      </c>
      <c r="J96" s="96">
        <v>700</v>
      </c>
      <c r="K96" s="96">
        <v>1</v>
      </c>
      <c r="L96" s="96">
        <v>60</v>
      </c>
      <c r="M96" s="96">
        <f t="shared" si="11"/>
        <v>60</v>
      </c>
      <c r="N96" s="96"/>
      <c r="O96" s="96"/>
    </row>
    <row r="97" spans="1:16" ht="16" customHeight="1">
      <c r="A97" s="101" t="s">
        <v>409</v>
      </c>
      <c r="B97" s="101"/>
      <c r="C97" s="101"/>
      <c r="D97" s="101"/>
      <c r="E97" s="101"/>
      <c r="F97" s="101"/>
      <c r="G97" s="102"/>
      <c r="H97" s="103"/>
      <c r="I97" s="103"/>
      <c r="J97" s="103">
        <f>SUM(J2:J96)</f>
        <v>66500</v>
      </c>
      <c r="K97" s="103" t="s">
        <v>1674</v>
      </c>
      <c r="L97" s="96" t="s">
        <v>1674</v>
      </c>
      <c r="M97" s="103">
        <f>SUM(M2:M96)</f>
        <v>13080</v>
      </c>
      <c r="N97" s="103">
        <f>SUM(N2:N96)</f>
        <v>1169.1900000000003</v>
      </c>
      <c r="O97" s="104">
        <f>SUM(J97:N97)</f>
        <v>80749.19</v>
      </c>
      <c r="P97" s="94">
        <v>71249.19</v>
      </c>
    </row>
    <row r="98" spans="1:16" ht="17">
      <c r="A98" s="95">
        <v>45964</v>
      </c>
      <c r="B98" s="95" t="s">
        <v>305</v>
      </c>
      <c r="C98" s="95" t="s">
        <v>1644</v>
      </c>
      <c r="D98" s="96">
        <v>1</v>
      </c>
      <c r="E98" s="97">
        <v>0.375</v>
      </c>
      <c r="F98" s="97">
        <v>0.83333333333333304</v>
      </c>
      <c r="G98" s="96" t="s">
        <v>1675</v>
      </c>
      <c r="H98" s="96">
        <v>580</v>
      </c>
      <c r="I98" s="98">
        <f t="shared" ref="I98:I129" si="14">F98-E98</f>
        <v>0.45833333333333304</v>
      </c>
      <c r="J98" s="96">
        <v>580</v>
      </c>
      <c r="K98" s="96">
        <v>2</v>
      </c>
      <c r="L98" s="96">
        <v>50</v>
      </c>
      <c r="M98" s="96">
        <f t="shared" ref="M98:M161" si="15">K98*L98</f>
        <v>100</v>
      </c>
      <c r="N98" s="96"/>
      <c r="O98" s="96"/>
    </row>
    <row r="99" spans="1:16" ht="17">
      <c r="A99" s="95">
        <v>45964</v>
      </c>
      <c r="B99" s="95" t="s">
        <v>305</v>
      </c>
      <c r="C99" s="95" t="s">
        <v>1644</v>
      </c>
      <c r="D99" s="96">
        <v>1</v>
      </c>
      <c r="E99" s="97">
        <v>0.375</v>
      </c>
      <c r="F99" s="97">
        <v>0.83333333333333304</v>
      </c>
      <c r="G99" s="96" t="s">
        <v>1676</v>
      </c>
      <c r="H99" s="96">
        <v>580</v>
      </c>
      <c r="I99" s="98">
        <f t="shared" si="14"/>
        <v>0.45833333333333304</v>
      </c>
      <c r="J99" s="96">
        <v>580</v>
      </c>
      <c r="K99" s="96">
        <v>2</v>
      </c>
      <c r="L99" s="96">
        <v>50</v>
      </c>
      <c r="M99" s="96">
        <f t="shared" si="15"/>
        <v>100</v>
      </c>
      <c r="N99" s="96"/>
      <c r="O99" s="96"/>
    </row>
    <row r="100" spans="1:16" ht="17">
      <c r="A100" s="95">
        <v>45965</v>
      </c>
      <c r="B100" s="95" t="s">
        <v>305</v>
      </c>
      <c r="C100" s="95" t="s">
        <v>1644</v>
      </c>
      <c r="D100" s="96">
        <v>1</v>
      </c>
      <c r="E100" s="97">
        <v>0.35416666666666702</v>
      </c>
      <c r="F100" s="97">
        <v>0.77083333333333304</v>
      </c>
      <c r="G100" s="96" t="s">
        <v>1675</v>
      </c>
      <c r="H100" s="96">
        <v>580</v>
      </c>
      <c r="I100" s="98">
        <f t="shared" si="14"/>
        <v>0.41666666666666602</v>
      </c>
      <c r="J100" s="96">
        <v>580</v>
      </c>
      <c r="K100" s="96">
        <v>1</v>
      </c>
      <c r="L100" s="96">
        <v>50</v>
      </c>
      <c r="M100" s="96">
        <f t="shared" si="15"/>
        <v>50</v>
      </c>
      <c r="N100" s="96"/>
      <c r="O100" s="96"/>
    </row>
    <row r="101" spans="1:16" ht="17">
      <c r="A101" s="95">
        <v>45965</v>
      </c>
      <c r="B101" s="95" t="s">
        <v>305</v>
      </c>
      <c r="C101" s="95" t="s">
        <v>1644</v>
      </c>
      <c r="D101" s="96">
        <v>1</v>
      </c>
      <c r="E101" s="97">
        <v>0.35416666666666702</v>
      </c>
      <c r="F101" s="97">
        <v>0.77083333333333304</v>
      </c>
      <c r="G101" s="96" t="s">
        <v>1676</v>
      </c>
      <c r="H101" s="96">
        <v>580</v>
      </c>
      <c r="I101" s="98">
        <f t="shared" si="14"/>
        <v>0.41666666666666602</v>
      </c>
      <c r="J101" s="96">
        <v>580</v>
      </c>
      <c r="K101" s="96">
        <v>1</v>
      </c>
      <c r="L101" s="96">
        <v>50</v>
      </c>
      <c r="M101" s="96">
        <f t="shared" si="15"/>
        <v>50</v>
      </c>
      <c r="N101" s="96"/>
      <c r="O101" s="96"/>
    </row>
    <row r="102" spans="1:16" ht="17">
      <c r="A102" s="95">
        <v>45965</v>
      </c>
      <c r="B102" s="95" t="s">
        <v>305</v>
      </c>
      <c r="C102" s="95" t="s">
        <v>1644</v>
      </c>
      <c r="D102" s="96">
        <v>1</v>
      </c>
      <c r="E102" s="97">
        <v>0.35416666666666702</v>
      </c>
      <c r="F102" s="97">
        <v>0.77083333333333304</v>
      </c>
      <c r="G102" s="96" t="s">
        <v>1677</v>
      </c>
      <c r="H102" s="96">
        <v>580</v>
      </c>
      <c r="I102" s="98">
        <f t="shared" si="14"/>
        <v>0.41666666666666602</v>
      </c>
      <c r="J102" s="96">
        <v>580</v>
      </c>
      <c r="K102" s="96">
        <v>1</v>
      </c>
      <c r="L102" s="96">
        <v>50</v>
      </c>
      <c r="M102" s="96">
        <f t="shared" si="15"/>
        <v>50</v>
      </c>
      <c r="N102" s="96"/>
      <c r="O102" s="96"/>
    </row>
    <row r="103" spans="1:16" ht="17">
      <c r="A103" s="95">
        <v>45965</v>
      </c>
      <c r="B103" s="95" t="s">
        <v>305</v>
      </c>
      <c r="C103" s="95" t="s">
        <v>1644</v>
      </c>
      <c r="D103" s="96">
        <v>1</v>
      </c>
      <c r="E103" s="97">
        <v>0.35416666666666702</v>
      </c>
      <c r="F103" s="97">
        <v>0.77083333333333304</v>
      </c>
      <c r="G103" s="96" t="s">
        <v>1678</v>
      </c>
      <c r="H103" s="96">
        <v>580</v>
      </c>
      <c r="I103" s="98">
        <f t="shared" si="14"/>
        <v>0.41666666666666602</v>
      </c>
      <c r="J103" s="96">
        <v>580</v>
      </c>
      <c r="K103" s="96">
        <v>1</v>
      </c>
      <c r="L103" s="96">
        <v>50</v>
      </c>
      <c r="M103" s="96">
        <f t="shared" si="15"/>
        <v>50</v>
      </c>
      <c r="N103" s="96"/>
      <c r="O103" s="96"/>
    </row>
    <row r="104" spans="1:16" ht="17">
      <c r="A104" s="95">
        <v>45966</v>
      </c>
      <c r="B104" s="95" t="s">
        <v>305</v>
      </c>
      <c r="C104" s="95" t="s">
        <v>1644</v>
      </c>
      <c r="D104" s="96">
        <v>1</v>
      </c>
      <c r="E104" s="97">
        <v>0.35416666666666702</v>
      </c>
      <c r="F104" s="97">
        <v>0.97916666666666696</v>
      </c>
      <c r="G104" s="96" t="s">
        <v>1675</v>
      </c>
      <c r="H104" s="96">
        <v>580</v>
      </c>
      <c r="I104" s="98">
        <f t="shared" si="14"/>
        <v>0.625</v>
      </c>
      <c r="J104" s="96">
        <v>580</v>
      </c>
      <c r="K104" s="96">
        <v>6</v>
      </c>
      <c r="L104" s="96">
        <v>50</v>
      </c>
      <c r="M104" s="96">
        <f t="shared" si="15"/>
        <v>300</v>
      </c>
      <c r="N104" s="105">
        <v>19.3</v>
      </c>
      <c r="O104" s="96"/>
    </row>
    <row r="105" spans="1:16" ht="17">
      <c r="A105" s="95">
        <v>45966</v>
      </c>
      <c r="B105" s="95" t="s">
        <v>305</v>
      </c>
      <c r="C105" s="95" t="s">
        <v>1644</v>
      </c>
      <c r="D105" s="96">
        <v>1</v>
      </c>
      <c r="E105" s="97">
        <v>0.35416666666666702</v>
      </c>
      <c r="F105" s="97">
        <v>0.97916666666666696</v>
      </c>
      <c r="G105" s="96" t="s">
        <v>1676</v>
      </c>
      <c r="H105" s="96">
        <v>580</v>
      </c>
      <c r="I105" s="98">
        <f t="shared" si="14"/>
        <v>0.625</v>
      </c>
      <c r="J105" s="96">
        <v>580</v>
      </c>
      <c r="K105" s="96">
        <v>6</v>
      </c>
      <c r="L105" s="96">
        <v>50</v>
      </c>
      <c r="M105" s="96">
        <f t="shared" si="15"/>
        <v>300</v>
      </c>
      <c r="N105" s="105">
        <v>26.15</v>
      </c>
      <c r="O105" s="96"/>
    </row>
    <row r="106" spans="1:16" ht="17">
      <c r="A106" s="95">
        <v>45966</v>
      </c>
      <c r="B106" s="95" t="s">
        <v>305</v>
      </c>
      <c r="C106" s="95" t="s">
        <v>1644</v>
      </c>
      <c r="D106" s="96">
        <v>1</v>
      </c>
      <c r="E106" s="97">
        <v>0.35416666666666702</v>
      </c>
      <c r="F106" s="97">
        <v>0.97916666666666696</v>
      </c>
      <c r="G106" s="96" t="s">
        <v>1677</v>
      </c>
      <c r="H106" s="96">
        <v>580</v>
      </c>
      <c r="I106" s="98">
        <f t="shared" si="14"/>
        <v>0.625</v>
      </c>
      <c r="J106" s="96">
        <v>580</v>
      </c>
      <c r="K106" s="96">
        <v>6</v>
      </c>
      <c r="L106" s="96">
        <v>50</v>
      </c>
      <c r="M106" s="96">
        <f t="shared" si="15"/>
        <v>300</v>
      </c>
      <c r="N106" s="105">
        <v>26.2</v>
      </c>
      <c r="O106" s="96"/>
    </row>
    <row r="107" spans="1:16" ht="17">
      <c r="A107" s="95">
        <v>45966</v>
      </c>
      <c r="B107" s="95" t="s">
        <v>305</v>
      </c>
      <c r="C107" s="95" t="s">
        <v>1644</v>
      </c>
      <c r="D107" s="96">
        <v>1</v>
      </c>
      <c r="E107" s="97">
        <v>0.35416666666666702</v>
      </c>
      <c r="F107" s="97">
        <v>0.97916666666666696</v>
      </c>
      <c r="G107" s="96" t="s">
        <v>1678</v>
      </c>
      <c r="H107" s="96">
        <v>580</v>
      </c>
      <c r="I107" s="98">
        <f t="shared" si="14"/>
        <v>0.625</v>
      </c>
      <c r="J107" s="96">
        <v>580</v>
      </c>
      <c r="K107" s="96">
        <v>6</v>
      </c>
      <c r="L107" s="96">
        <v>50</v>
      </c>
      <c r="M107" s="96">
        <f t="shared" si="15"/>
        <v>300</v>
      </c>
      <c r="N107" s="96">
        <v>22.24</v>
      </c>
      <c r="O107" s="96"/>
    </row>
    <row r="108" spans="1:16" ht="17">
      <c r="A108" s="95">
        <v>45966</v>
      </c>
      <c r="B108" s="95" t="s">
        <v>305</v>
      </c>
      <c r="C108" s="95" t="s">
        <v>1644</v>
      </c>
      <c r="D108" s="96">
        <v>1</v>
      </c>
      <c r="E108" s="97">
        <v>0.35416666666666702</v>
      </c>
      <c r="F108" s="97">
        <v>0.97916666666666696</v>
      </c>
      <c r="G108" s="96" t="s">
        <v>1679</v>
      </c>
      <c r="H108" s="96">
        <v>580</v>
      </c>
      <c r="I108" s="98">
        <f t="shared" si="14"/>
        <v>0.625</v>
      </c>
      <c r="J108" s="96">
        <v>580</v>
      </c>
      <c r="K108" s="96">
        <v>6</v>
      </c>
      <c r="L108" s="96">
        <v>50</v>
      </c>
      <c r="M108" s="96">
        <f t="shared" si="15"/>
        <v>300</v>
      </c>
      <c r="N108" s="96"/>
      <c r="O108" s="96"/>
    </row>
    <row r="109" spans="1:16" ht="17">
      <c r="A109" s="95">
        <v>45966</v>
      </c>
      <c r="B109" s="95" t="s">
        <v>305</v>
      </c>
      <c r="C109" s="95" t="s">
        <v>1644</v>
      </c>
      <c r="D109" s="96">
        <v>1</v>
      </c>
      <c r="E109" s="97">
        <v>0.35416666666666702</v>
      </c>
      <c r="F109" s="97">
        <v>0.97916666666666696</v>
      </c>
      <c r="G109" s="96" t="s">
        <v>1680</v>
      </c>
      <c r="H109" s="96">
        <v>580</v>
      </c>
      <c r="I109" s="98">
        <f t="shared" si="14"/>
        <v>0.625</v>
      </c>
      <c r="J109" s="96">
        <v>580</v>
      </c>
      <c r="K109" s="96">
        <v>6</v>
      </c>
      <c r="L109" s="96">
        <v>50</v>
      </c>
      <c r="M109" s="96">
        <f t="shared" si="15"/>
        <v>300</v>
      </c>
      <c r="N109" s="105">
        <v>49.24</v>
      </c>
      <c r="O109" s="96"/>
    </row>
    <row r="110" spans="1:16" ht="17">
      <c r="A110" s="95">
        <v>45967</v>
      </c>
      <c r="B110" s="95" t="s">
        <v>305</v>
      </c>
      <c r="C110" s="95" t="s">
        <v>1644</v>
      </c>
      <c r="D110" s="96">
        <v>1</v>
      </c>
      <c r="E110" s="97">
        <v>0.35416666666666702</v>
      </c>
      <c r="F110" s="97">
        <v>0.77083333333333304</v>
      </c>
      <c r="G110" s="96" t="s">
        <v>1675</v>
      </c>
      <c r="H110" s="96">
        <v>580</v>
      </c>
      <c r="I110" s="98">
        <f t="shared" si="14"/>
        <v>0.41666666666666602</v>
      </c>
      <c r="J110" s="96">
        <v>580</v>
      </c>
      <c r="K110" s="96">
        <v>1</v>
      </c>
      <c r="L110" s="96">
        <v>50</v>
      </c>
      <c r="M110" s="96">
        <f t="shared" si="15"/>
        <v>50</v>
      </c>
      <c r="N110" s="96"/>
      <c r="O110" s="96"/>
    </row>
    <row r="111" spans="1:16" ht="17">
      <c r="A111" s="95">
        <v>45967</v>
      </c>
      <c r="B111" s="95" t="s">
        <v>305</v>
      </c>
      <c r="C111" s="95" t="s">
        <v>1644</v>
      </c>
      <c r="D111" s="96">
        <v>1</v>
      </c>
      <c r="E111" s="97">
        <v>0.35416666666666702</v>
      </c>
      <c r="F111" s="97">
        <v>0.77083333333333304</v>
      </c>
      <c r="G111" s="96" t="s">
        <v>1676</v>
      </c>
      <c r="H111" s="96">
        <v>580</v>
      </c>
      <c r="I111" s="98">
        <f t="shared" si="14"/>
        <v>0.41666666666666602</v>
      </c>
      <c r="J111" s="96">
        <v>580</v>
      </c>
      <c r="K111" s="96">
        <v>1</v>
      </c>
      <c r="L111" s="96">
        <v>50</v>
      </c>
      <c r="M111" s="96">
        <f t="shared" si="15"/>
        <v>50</v>
      </c>
      <c r="N111" s="96"/>
      <c r="O111" s="96"/>
    </row>
    <row r="112" spans="1:16" ht="17">
      <c r="A112" s="95">
        <v>45967</v>
      </c>
      <c r="B112" s="95" t="s">
        <v>305</v>
      </c>
      <c r="C112" s="95" t="s">
        <v>1644</v>
      </c>
      <c r="D112" s="96">
        <v>1</v>
      </c>
      <c r="E112" s="97">
        <v>0.35416666666666702</v>
      </c>
      <c r="F112" s="97">
        <v>0.77083333333333304</v>
      </c>
      <c r="G112" s="96" t="s">
        <v>1677</v>
      </c>
      <c r="H112" s="96">
        <v>580</v>
      </c>
      <c r="I112" s="98">
        <f t="shared" si="14"/>
        <v>0.41666666666666602</v>
      </c>
      <c r="J112" s="96">
        <v>580</v>
      </c>
      <c r="K112" s="96">
        <v>1</v>
      </c>
      <c r="L112" s="96">
        <v>50</v>
      </c>
      <c r="M112" s="96">
        <f t="shared" si="15"/>
        <v>50</v>
      </c>
      <c r="N112" s="96"/>
      <c r="O112" s="96"/>
    </row>
    <row r="113" spans="1:15" ht="17">
      <c r="A113" s="95">
        <v>45967</v>
      </c>
      <c r="B113" s="95" t="s">
        <v>305</v>
      </c>
      <c r="C113" s="95" t="s">
        <v>1644</v>
      </c>
      <c r="D113" s="96">
        <v>1</v>
      </c>
      <c r="E113" s="97">
        <v>0.35416666666666702</v>
      </c>
      <c r="F113" s="97">
        <v>0.89583333333333304</v>
      </c>
      <c r="G113" s="96" t="s">
        <v>1678</v>
      </c>
      <c r="H113" s="96">
        <v>580</v>
      </c>
      <c r="I113" s="98">
        <f t="shared" si="14"/>
        <v>0.54166666666666607</v>
      </c>
      <c r="J113" s="96">
        <v>580</v>
      </c>
      <c r="K113" s="96">
        <v>4</v>
      </c>
      <c r="L113" s="96">
        <v>50</v>
      </c>
      <c r="M113" s="96">
        <f t="shared" si="15"/>
        <v>200</v>
      </c>
      <c r="N113" s="96"/>
      <c r="O113" s="96"/>
    </row>
    <row r="114" spans="1:15" ht="17">
      <c r="A114" s="95">
        <v>45967</v>
      </c>
      <c r="B114" s="95" t="s">
        <v>305</v>
      </c>
      <c r="C114" s="95" t="s">
        <v>1644</v>
      </c>
      <c r="D114" s="96">
        <v>1</v>
      </c>
      <c r="E114" s="97">
        <v>0.35416666666666702</v>
      </c>
      <c r="F114" s="97">
        <v>0.89583333333333304</v>
      </c>
      <c r="G114" s="96" t="s">
        <v>1679</v>
      </c>
      <c r="H114" s="96">
        <v>580</v>
      </c>
      <c r="I114" s="98">
        <f t="shared" si="14"/>
        <v>0.54166666666666607</v>
      </c>
      <c r="J114" s="96">
        <v>580</v>
      </c>
      <c r="K114" s="96">
        <v>4</v>
      </c>
      <c r="L114" s="96">
        <v>50</v>
      </c>
      <c r="M114" s="96">
        <f t="shared" si="15"/>
        <v>200</v>
      </c>
      <c r="N114" s="96"/>
      <c r="O114" s="96"/>
    </row>
    <row r="115" spans="1:15" ht="17">
      <c r="A115" s="95">
        <v>45967</v>
      </c>
      <c r="B115" s="95" t="s">
        <v>305</v>
      </c>
      <c r="C115" s="95" t="s">
        <v>1644</v>
      </c>
      <c r="D115" s="96">
        <v>1</v>
      </c>
      <c r="E115" s="97">
        <v>0.35416666666666702</v>
      </c>
      <c r="F115" s="97">
        <v>0.89583333333333304</v>
      </c>
      <c r="G115" s="96" t="s">
        <v>1680</v>
      </c>
      <c r="H115" s="96">
        <v>580</v>
      </c>
      <c r="I115" s="98">
        <f t="shared" si="14"/>
        <v>0.54166666666666607</v>
      </c>
      <c r="J115" s="96">
        <v>580</v>
      </c>
      <c r="K115" s="96">
        <v>4</v>
      </c>
      <c r="L115" s="96">
        <v>50</v>
      </c>
      <c r="M115" s="96">
        <f t="shared" si="15"/>
        <v>200</v>
      </c>
      <c r="N115" s="96"/>
      <c r="O115" s="96"/>
    </row>
    <row r="116" spans="1:15" ht="17">
      <c r="A116" s="95">
        <v>45967</v>
      </c>
      <c r="B116" s="95" t="s">
        <v>305</v>
      </c>
      <c r="C116" s="95" t="s">
        <v>1647</v>
      </c>
      <c r="D116" s="96">
        <v>1</v>
      </c>
      <c r="E116" s="97">
        <v>0.39583333333333298</v>
      </c>
      <c r="F116" s="97">
        <v>0.85416666666666696</v>
      </c>
      <c r="G116" s="96" t="s">
        <v>1681</v>
      </c>
      <c r="H116" s="96">
        <v>580</v>
      </c>
      <c r="I116" s="98">
        <f t="shared" si="14"/>
        <v>0.45833333333333398</v>
      </c>
      <c r="J116" s="96">
        <v>580</v>
      </c>
      <c r="K116" s="96">
        <v>2</v>
      </c>
      <c r="L116" s="96">
        <v>50</v>
      </c>
      <c r="M116" s="96">
        <f t="shared" si="15"/>
        <v>100</v>
      </c>
      <c r="N116" s="96"/>
      <c r="O116" s="96"/>
    </row>
    <row r="117" spans="1:15" ht="17">
      <c r="A117" s="95">
        <v>45967</v>
      </c>
      <c r="B117" s="95" t="s">
        <v>305</v>
      </c>
      <c r="C117" s="95" t="s">
        <v>1647</v>
      </c>
      <c r="D117" s="96">
        <v>1</v>
      </c>
      <c r="E117" s="97">
        <v>0.39583333333333298</v>
      </c>
      <c r="F117" s="97">
        <v>0.75</v>
      </c>
      <c r="G117" s="96" t="s">
        <v>1682</v>
      </c>
      <c r="H117" s="96">
        <v>580</v>
      </c>
      <c r="I117" s="98">
        <f t="shared" si="14"/>
        <v>0.35416666666666702</v>
      </c>
      <c r="J117" s="96">
        <v>580</v>
      </c>
      <c r="K117" s="96">
        <v>0</v>
      </c>
      <c r="L117" s="96">
        <v>50</v>
      </c>
      <c r="M117" s="96">
        <f t="shared" si="15"/>
        <v>0</v>
      </c>
      <c r="N117" s="96"/>
      <c r="O117" s="96"/>
    </row>
    <row r="118" spans="1:15" ht="17">
      <c r="A118" s="95">
        <v>45967</v>
      </c>
      <c r="B118" s="95" t="s">
        <v>305</v>
      </c>
      <c r="C118" s="95" t="s">
        <v>1647</v>
      </c>
      <c r="D118" s="96">
        <v>1</v>
      </c>
      <c r="E118" s="97">
        <v>0.39583333333333298</v>
      </c>
      <c r="F118" s="97">
        <v>0.85416666666666696</v>
      </c>
      <c r="G118" s="96" t="s">
        <v>1683</v>
      </c>
      <c r="H118" s="96">
        <v>580</v>
      </c>
      <c r="I118" s="98">
        <f t="shared" si="14"/>
        <v>0.45833333333333398</v>
      </c>
      <c r="J118" s="96">
        <v>580</v>
      </c>
      <c r="K118" s="96">
        <v>2</v>
      </c>
      <c r="L118" s="96">
        <v>50</v>
      </c>
      <c r="M118" s="96">
        <f t="shared" si="15"/>
        <v>100</v>
      </c>
      <c r="N118" s="96"/>
      <c r="O118" s="96"/>
    </row>
    <row r="119" spans="1:15" ht="17">
      <c r="A119" s="95">
        <v>45967</v>
      </c>
      <c r="B119" s="95" t="s">
        <v>305</v>
      </c>
      <c r="C119" s="95" t="s">
        <v>1647</v>
      </c>
      <c r="D119" s="96">
        <v>1</v>
      </c>
      <c r="E119" s="97">
        <v>0.39583333333333298</v>
      </c>
      <c r="F119" s="97">
        <v>0.75</v>
      </c>
      <c r="G119" s="96" t="s">
        <v>1684</v>
      </c>
      <c r="H119" s="96">
        <v>580</v>
      </c>
      <c r="I119" s="98">
        <f t="shared" si="14"/>
        <v>0.35416666666666702</v>
      </c>
      <c r="J119" s="96">
        <v>580</v>
      </c>
      <c r="K119" s="96">
        <v>0</v>
      </c>
      <c r="L119" s="96">
        <v>50</v>
      </c>
      <c r="M119" s="96">
        <f t="shared" si="15"/>
        <v>0</v>
      </c>
      <c r="N119" s="96"/>
      <c r="O119" s="96"/>
    </row>
    <row r="120" spans="1:15" ht="17">
      <c r="A120" s="95">
        <v>45967</v>
      </c>
      <c r="B120" s="95" t="s">
        <v>305</v>
      </c>
      <c r="C120" s="95" t="s">
        <v>1647</v>
      </c>
      <c r="D120" s="96">
        <v>1</v>
      </c>
      <c r="E120" s="97">
        <v>0.45833333333333298</v>
      </c>
      <c r="F120" s="97">
        <v>0.8125</v>
      </c>
      <c r="G120" s="96" t="s">
        <v>1685</v>
      </c>
      <c r="H120" s="96">
        <v>580</v>
      </c>
      <c r="I120" s="98">
        <f t="shared" si="14"/>
        <v>0.35416666666666702</v>
      </c>
      <c r="J120" s="96">
        <v>580</v>
      </c>
      <c r="K120" s="96">
        <v>0</v>
      </c>
      <c r="L120" s="96">
        <v>50</v>
      </c>
      <c r="M120" s="96">
        <f t="shared" si="15"/>
        <v>0</v>
      </c>
      <c r="N120" s="96"/>
      <c r="O120" s="96"/>
    </row>
    <row r="121" spans="1:15" ht="17">
      <c r="A121" s="95">
        <v>45967</v>
      </c>
      <c r="B121" s="95" t="s">
        <v>305</v>
      </c>
      <c r="C121" s="95" t="s">
        <v>1647</v>
      </c>
      <c r="D121" s="96">
        <v>1</v>
      </c>
      <c r="E121" s="97">
        <v>0.45833333333333298</v>
      </c>
      <c r="F121" s="97">
        <v>0.8125</v>
      </c>
      <c r="G121" s="96" t="s">
        <v>1686</v>
      </c>
      <c r="H121" s="96">
        <v>580</v>
      </c>
      <c r="I121" s="98">
        <f t="shared" si="14"/>
        <v>0.35416666666666702</v>
      </c>
      <c r="J121" s="96">
        <v>580</v>
      </c>
      <c r="K121" s="96">
        <v>0</v>
      </c>
      <c r="L121" s="96">
        <v>50</v>
      </c>
      <c r="M121" s="96">
        <f t="shared" si="15"/>
        <v>0</v>
      </c>
      <c r="N121" s="96"/>
      <c r="O121" s="96"/>
    </row>
    <row r="122" spans="1:15" ht="17">
      <c r="A122" s="95">
        <v>45967</v>
      </c>
      <c r="B122" s="95" t="s">
        <v>305</v>
      </c>
      <c r="C122" s="95" t="s">
        <v>1647</v>
      </c>
      <c r="D122" s="96">
        <v>1</v>
      </c>
      <c r="E122" s="97">
        <v>0.45833333333333298</v>
      </c>
      <c r="F122" s="97">
        <v>0.79861111111111105</v>
      </c>
      <c r="G122" s="96" t="s">
        <v>1687</v>
      </c>
      <c r="H122" s="96">
        <v>580</v>
      </c>
      <c r="I122" s="98">
        <f t="shared" si="14"/>
        <v>0.34027777777777807</v>
      </c>
      <c r="J122" s="96">
        <v>580</v>
      </c>
      <c r="K122" s="96">
        <v>0</v>
      </c>
      <c r="L122" s="96">
        <v>50</v>
      </c>
      <c r="M122" s="96">
        <f t="shared" si="15"/>
        <v>0</v>
      </c>
      <c r="N122" s="96"/>
      <c r="O122" s="96"/>
    </row>
    <row r="123" spans="1:15" ht="17">
      <c r="A123" s="95">
        <v>45967</v>
      </c>
      <c r="B123" s="95" t="s">
        <v>305</v>
      </c>
      <c r="C123" s="95" t="s">
        <v>1647</v>
      </c>
      <c r="D123" s="96">
        <v>1</v>
      </c>
      <c r="E123" s="97">
        <v>0.45833333333333298</v>
      </c>
      <c r="F123" s="97">
        <v>0.79861111111111105</v>
      </c>
      <c r="G123" s="96" t="s">
        <v>1688</v>
      </c>
      <c r="H123" s="96">
        <v>580</v>
      </c>
      <c r="I123" s="98">
        <f t="shared" si="14"/>
        <v>0.34027777777777807</v>
      </c>
      <c r="J123" s="96">
        <v>580</v>
      </c>
      <c r="K123" s="96">
        <v>0</v>
      </c>
      <c r="L123" s="96">
        <v>50</v>
      </c>
      <c r="M123" s="96">
        <f t="shared" si="15"/>
        <v>0</v>
      </c>
      <c r="N123" s="96"/>
      <c r="O123" s="96"/>
    </row>
    <row r="124" spans="1:15" ht="17">
      <c r="A124" s="95">
        <v>45967</v>
      </c>
      <c r="B124" s="95" t="s">
        <v>305</v>
      </c>
      <c r="C124" s="95" t="s">
        <v>1647</v>
      </c>
      <c r="D124" s="96">
        <v>1</v>
      </c>
      <c r="E124" s="97">
        <v>0.45833333333333298</v>
      </c>
      <c r="F124" s="97">
        <v>0.79861111111111105</v>
      </c>
      <c r="G124" s="96" t="s">
        <v>1689</v>
      </c>
      <c r="H124" s="96">
        <v>580</v>
      </c>
      <c r="I124" s="98">
        <f t="shared" si="14"/>
        <v>0.34027777777777807</v>
      </c>
      <c r="J124" s="96">
        <v>580</v>
      </c>
      <c r="K124" s="96">
        <v>0</v>
      </c>
      <c r="L124" s="96">
        <v>50</v>
      </c>
      <c r="M124" s="96">
        <f t="shared" si="15"/>
        <v>0</v>
      </c>
      <c r="N124" s="96"/>
      <c r="O124" s="96"/>
    </row>
    <row r="125" spans="1:15" ht="17">
      <c r="A125" s="95">
        <v>45967</v>
      </c>
      <c r="B125" s="95" t="s">
        <v>305</v>
      </c>
      <c r="C125" s="95" t="s">
        <v>1649</v>
      </c>
      <c r="D125" s="96">
        <v>1</v>
      </c>
      <c r="E125" s="99">
        <v>0.35416666666666702</v>
      </c>
      <c r="F125" s="97">
        <v>0.89583333333333304</v>
      </c>
      <c r="G125" s="96" t="s">
        <v>1690</v>
      </c>
      <c r="H125" s="96">
        <v>580</v>
      </c>
      <c r="I125" s="98">
        <f t="shared" si="14"/>
        <v>0.54166666666666607</v>
      </c>
      <c r="J125" s="96">
        <v>580</v>
      </c>
      <c r="K125" s="96">
        <v>4</v>
      </c>
      <c r="L125" s="96">
        <v>50</v>
      </c>
      <c r="M125" s="96">
        <f t="shared" si="15"/>
        <v>200</v>
      </c>
      <c r="N125" s="96"/>
      <c r="O125" s="96"/>
    </row>
    <row r="126" spans="1:15" ht="17">
      <c r="A126" s="95">
        <v>45967</v>
      </c>
      <c r="B126" s="95" t="s">
        <v>305</v>
      </c>
      <c r="C126" s="95" t="s">
        <v>1649</v>
      </c>
      <c r="D126" s="96">
        <v>1</v>
      </c>
      <c r="E126" s="99">
        <v>0.35416666666666702</v>
      </c>
      <c r="F126" s="99">
        <v>0.85416666666666696</v>
      </c>
      <c r="G126" s="96" t="s">
        <v>1691</v>
      </c>
      <c r="H126" s="96">
        <v>580</v>
      </c>
      <c r="I126" s="98">
        <f t="shared" si="14"/>
        <v>0.49999999999999994</v>
      </c>
      <c r="J126" s="96">
        <v>580</v>
      </c>
      <c r="K126" s="96">
        <v>3</v>
      </c>
      <c r="L126" s="96">
        <v>50</v>
      </c>
      <c r="M126" s="96">
        <f t="shared" si="15"/>
        <v>150</v>
      </c>
      <c r="N126" s="96"/>
      <c r="O126" s="96"/>
    </row>
    <row r="127" spans="1:15" ht="17">
      <c r="A127" s="95">
        <v>45967</v>
      </c>
      <c r="B127" s="95" t="s">
        <v>305</v>
      </c>
      <c r="C127" s="95" t="s">
        <v>1649</v>
      </c>
      <c r="D127" s="96">
        <v>1</v>
      </c>
      <c r="E127" s="99">
        <v>0.35416666666666702</v>
      </c>
      <c r="F127" s="97">
        <v>0.89583333333333304</v>
      </c>
      <c r="G127" s="96" t="s">
        <v>1692</v>
      </c>
      <c r="H127" s="96">
        <v>580</v>
      </c>
      <c r="I127" s="98">
        <f t="shared" si="14"/>
        <v>0.54166666666666607</v>
      </c>
      <c r="J127" s="96">
        <v>580</v>
      </c>
      <c r="K127" s="96">
        <v>4</v>
      </c>
      <c r="L127" s="96">
        <v>50</v>
      </c>
      <c r="M127" s="96">
        <f t="shared" si="15"/>
        <v>200</v>
      </c>
      <c r="N127" s="96"/>
      <c r="O127" s="96"/>
    </row>
    <row r="128" spans="1:15" ht="17">
      <c r="A128" s="95">
        <v>45967</v>
      </c>
      <c r="B128" s="95" t="s">
        <v>305</v>
      </c>
      <c r="C128" s="95" t="s">
        <v>1649</v>
      </c>
      <c r="D128" s="96">
        <v>1</v>
      </c>
      <c r="E128" s="99">
        <v>0.35416666666666702</v>
      </c>
      <c r="F128" s="99">
        <v>0.9375</v>
      </c>
      <c r="G128" s="96" t="s">
        <v>1693</v>
      </c>
      <c r="H128" s="96">
        <v>580</v>
      </c>
      <c r="I128" s="98">
        <f t="shared" si="14"/>
        <v>0.58333333333333304</v>
      </c>
      <c r="J128" s="96">
        <v>580</v>
      </c>
      <c r="K128" s="96">
        <v>5</v>
      </c>
      <c r="L128" s="96">
        <v>50</v>
      </c>
      <c r="M128" s="96">
        <f t="shared" si="15"/>
        <v>250</v>
      </c>
      <c r="N128" s="96"/>
      <c r="O128" s="96"/>
    </row>
    <row r="129" spans="1:15" ht="17">
      <c r="A129" s="95">
        <v>45967</v>
      </c>
      <c r="B129" s="95" t="s">
        <v>305</v>
      </c>
      <c r="C129" s="95" t="s">
        <v>1649</v>
      </c>
      <c r="D129" s="96">
        <v>1</v>
      </c>
      <c r="E129" s="99">
        <v>0.35416666666666702</v>
      </c>
      <c r="F129" s="97">
        <v>0.89583333333333304</v>
      </c>
      <c r="G129" s="96" t="s">
        <v>1694</v>
      </c>
      <c r="H129" s="96">
        <v>580</v>
      </c>
      <c r="I129" s="98">
        <f t="shared" si="14"/>
        <v>0.54166666666666607</v>
      </c>
      <c r="J129" s="96">
        <v>580</v>
      </c>
      <c r="K129" s="96">
        <v>4</v>
      </c>
      <c r="L129" s="96">
        <v>50</v>
      </c>
      <c r="M129" s="96">
        <f t="shared" si="15"/>
        <v>200</v>
      </c>
      <c r="N129" s="96"/>
      <c r="O129" s="96"/>
    </row>
    <row r="130" spans="1:15" ht="17">
      <c r="A130" s="95">
        <v>45967</v>
      </c>
      <c r="B130" s="95" t="s">
        <v>305</v>
      </c>
      <c r="C130" s="95" t="s">
        <v>1649</v>
      </c>
      <c r="D130" s="96">
        <v>1</v>
      </c>
      <c r="E130" s="99">
        <v>0.35416666666666702</v>
      </c>
      <c r="F130" s="99">
        <v>0.85416666666666696</v>
      </c>
      <c r="G130" s="96" t="s">
        <v>1695</v>
      </c>
      <c r="H130" s="96">
        <v>580</v>
      </c>
      <c r="I130" s="98">
        <f t="shared" ref="I130:I162" si="16">F130-E130</f>
        <v>0.49999999999999994</v>
      </c>
      <c r="J130" s="96">
        <v>580</v>
      </c>
      <c r="K130" s="96">
        <v>3</v>
      </c>
      <c r="L130" s="96">
        <v>50</v>
      </c>
      <c r="M130" s="96">
        <f t="shared" si="15"/>
        <v>150</v>
      </c>
      <c r="N130" s="96"/>
      <c r="O130" s="96"/>
    </row>
    <row r="131" spans="1:15" ht="17">
      <c r="A131" s="95">
        <v>45967</v>
      </c>
      <c r="B131" s="95" t="s">
        <v>305</v>
      </c>
      <c r="C131" s="95" t="s">
        <v>1649</v>
      </c>
      <c r="D131" s="96">
        <v>1</v>
      </c>
      <c r="E131" s="99">
        <v>0.35416666666666702</v>
      </c>
      <c r="F131" s="97">
        <v>0.89583333333333304</v>
      </c>
      <c r="G131" s="96" t="s">
        <v>1696</v>
      </c>
      <c r="H131" s="96">
        <v>580</v>
      </c>
      <c r="I131" s="98">
        <f t="shared" si="16"/>
        <v>0.54166666666666607</v>
      </c>
      <c r="J131" s="96">
        <v>580</v>
      </c>
      <c r="K131" s="96">
        <v>4</v>
      </c>
      <c r="L131" s="96">
        <v>50</v>
      </c>
      <c r="M131" s="96">
        <f t="shared" si="15"/>
        <v>200</v>
      </c>
      <c r="N131" s="96"/>
      <c r="O131" s="96"/>
    </row>
    <row r="132" spans="1:15" ht="17">
      <c r="A132" s="95">
        <v>45967</v>
      </c>
      <c r="B132" s="95" t="s">
        <v>305</v>
      </c>
      <c r="C132" s="95" t="s">
        <v>1649</v>
      </c>
      <c r="D132" s="96">
        <v>1</v>
      </c>
      <c r="E132" s="99">
        <v>0.35416666666666702</v>
      </c>
      <c r="F132" s="97">
        <v>0.89583333333333304</v>
      </c>
      <c r="G132" s="96" t="s">
        <v>1697</v>
      </c>
      <c r="H132" s="96">
        <v>580</v>
      </c>
      <c r="I132" s="98">
        <f t="shared" si="16"/>
        <v>0.54166666666666607</v>
      </c>
      <c r="J132" s="96">
        <v>580</v>
      </c>
      <c r="K132" s="96">
        <v>4</v>
      </c>
      <c r="L132" s="96">
        <v>50</v>
      </c>
      <c r="M132" s="96">
        <f t="shared" si="15"/>
        <v>200</v>
      </c>
      <c r="N132" s="96"/>
      <c r="O132" s="96"/>
    </row>
    <row r="133" spans="1:15" ht="17">
      <c r="A133" s="95">
        <v>45967</v>
      </c>
      <c r="B133" s="95" t="s">
        <v>305</v>
      </c>
      <c r="C133" s="95" t="s">
        <v>1649</v>
      </c>
      <c r="D133" s="96">
        <v>1</v>
      </c>
      <c r="E133" s="99">
        <v>0.35416666666666702</v>
      </c>
      <c r="F133" s="99">
        <v>0.85416666666666696</v>
      </c>
      <c r="G133" s="96" t="s">
        <v>1698</v>
      </c>
      <c r="H133" s="96">
        <v>580</v>
      </c>
      <c r="I133" s="98">
        <f t="shared" si="16"/>
        <v>0.49999999999999994</v>
      </c>
      <c r="J133" s="96">
        <v>580</v>
      </c>
      <c r="K133" s="96">
        <v>3</v>
      </c>
      <c r="L133" s="96">
        <v>50</v>
      </c>
      <c r="M133" s="96">
        <f t="shared" si="15"/>
        <v>150</v>
      </c>
      <c r="N133" s="96"/>
      <c r="O133" s="96"/>
    </row>
    <row r="134" spans="1:15" ht="17">
      <c r="A134" s="95">
        <v>45967</v>
      </c>
      <c r="B134" s="95" t="s">
        <v>305</v>
      </c>
      <c r="C134" s="95" t="s">
        <v>1649</v>
      </c>
      <c r="D134" s="96">
        <v>1</v>
      </c>
      <c r="E134" s="99">
        <v>0.35416666666666702</v>
      </c>
      <c r="F134" s="97">
        <v>0.97916666666666696</v>
      </c>
      <c r="G134" s="96" t="s">
        <v>1699</v>
      </c>
      <c r="H134" s="96">
        <v>580</v>
      </c>
      <c r="I134" s="98">
        <f t="shared" si="16"/>
        <v>0.625</v>
      </c>
      <c r="J134" s="96">
        <v>580</v>
      </c>
      <c r="K134" s="96">
        <v>6</v>
      </c>
      <c r="L134" s="96">
        <v>50</v>
      </c>
      <c r="M134" s="96">
        <f t="shared" si="15"/>
        <v>300</v>
      </c>
      <c r="N134" s="96"/>
      <c r="O134" s="96"/>
    </row>
    <row r="135" spans="1:15" ht="17">
      <c r="A135" s="95">
        <v>45967</v>
      </c>
      <c r="B135" s="95" t="s">
        <v>305</v>
      </c>
      <c r="C135" s="95" t="s">
        <v>1649</v>
      </c>
      <c r="D135" s="96">
        <v>1</v>
      </c>
      <c r="E135" s="99">
        <v>0.35416666666666702</v>
      </c>
      <c r="F135" s="97">
        <v>0.97916666666666696</v>
      </c>
      <c r="G135" s="96" t="s">
        <v>1700</v>
      </c>
      <c r="H135" s="96">
        <v>580</v>
      </c>
      <c r="I135" s="98">
        <f t="shared" si="16"/>
        <v>0.625</v>
      </c>
      <c r="J135" s="96">
        <v>580</v>
      </c>
      <c r="K135" s="96">
        <v>6</v>
      </c>
      <c r="L135" s="96">
        <v>50</v>
      </c>
      <c r="M135" s="96">
        <f t="shared" si="15"/>
        <v>300</v>
      </c>
      <c r="N135" s="96"/>
      <c r="O135" s="96"/>
    </row>
    <row r="136" spans="1:15" ht="17">
      <c r="A136" s="95">
        <v>45967</v>
      </c>
      <c r="B136" s="95" t="s">
        <v>305</v>
      </c>
      <c r="C136" s="95" t="s">
        <v>1649</v>
      </c>
      <c r="D136" s="96">
        <v>1</v>
      </c>
      <c r="E136" s="99">
        <v>0.35416666666666702</v>
      </c>
      <c r="F136" s="99">
        <v>0.85416666666666696</v>
      </c>
      <c r="G136" s="96" t="s">
        <v>1701</v>
      </c>
      <c r="H136" s="96">
        <v>580</v>
      </c>
      <c r="I136" s="98">
        <f t="shared" si="16"/>
        <v>0.49999999999999994</v>
      </c>
      <c r="J136" s="96">
        <v>580</v>
      </c>
      <c r="K136" s="96">
        <v>3</v>
      </c>
      <c r="L136" s="96">
        <v>50</v>
      </c>
      <c r="M136" s="96">
        <f t="shared" si="15"/>
        <v>150</v>
      </c>
      <c r="N136" s="96"/>
      <c r="O136" s="96"/>
    </row>
    <row r="137" spans="1:15" ht="17">
      <c r="A137" s="95">
        <v>45967</v>
      </c>
      <c r="B137" s="95" t="s">
        <v>305</v>
      </c>
      <c r="C137" s="95" t="s">
        <v>1702</v>
      </c>
      <c r="D137" s="96">
        <v>1</v>
      </c>
      <c r="E137" s="99">
        <v>0.375</v>
      </c>
      <c r="F137" s="97">
        <v>1</v>
      </c>
      <c r="G137" s="106" t="s">
        <v>1703</v>
      </c>
      <c r="H137" s="96">
        <v>580</v>
      </c>
      <c r="I137" s="98">
        <f t="shared" si="16"/>
        <v>0.625</v>
      </c>
      <c r="J137" s="96">
        <v>580</v>
      </c>
      <c r="K137" s="96">
        <v>6</v>
      </c>
      <c r="L137" s="96">
        <v>50</v>
      </c>
      <c r="M137" s="96">
        <f t="shared" si="15"/>
        <v>300</v>
      </c>
      <c r="N137" s="105">
        <v>91.55</v>
      </c>
      <c r="O137" s="96"/>
    </row>
    <row r="138" spans="1:15" ht="17">
      <c r="A138" s="95">
        <v>45967</v>
      </c>
      <c r="B138" s="95" t="s">
        <v>305</v>
      </c>
      <c r="C138" s="95" t="s">
        <v>1702</v>
      </c>
      <c r="D138" s="96">
        <v>1</v>
      </c>
      <c r="E138" s="99">
        <v>0.375</v>
      </c>
      <c r="F138" s="97">
        <v>1</v>
      </c>
      <c r="G138" s="106" t="s">
        <v>1704</v>
      </c>
      <c r="H138" s="96">
        <v>580</v>
      </c>
      <c r="I138" s="98">
        <f t="shared" si="16"/>
        <v>0.625</v>
      </c>
      <c r="J138" s="96">
        <v>580</v>
      </c>
      <c r="K138" s="96">
        <v>6</v>
      </c>
      <c r="L138" s="96">
        <v>50</v>
      </c>
      <c r="M138" s="96">
        <f t="shared" si="15"/>
        <v>300</v>
      </c>
      <c r="N138" s="105">
        <v>33.840000000000003</v>
      </c>
      <c r="O138" s="96"/>
    </row>
    <row r="139" spans="1:15" ht="17">
      <c r="A139" s="95">
        <v>45967</v>
      </c>
      <c r="B139" s="95" t="s">
        <v>305</v>
      </c>
      <c r="C139" s="95" t="s">
        <v>1702</v>
      </c>
      <c r="D139" s="96">
        <v>1</v>
      </c>
      <c r="E139" s="99">
        <v>0.375</v>
      </c>
      <c r="F139" s="97">
        <v>1</v>
      </c>
      <c r="G139" s="106" t="s">
        <v>1705</v>
      </c>
      <c r="H139" s="96">
        <v>580</v>
      </c>
      <c r="I139" s="98">
        <f t="shared" si="16"/>
        <v>0.625</v>
      </c>
      <c r="J139" s="96">
        <v>580</v>
      </c>
      <c r="K139" s="96">
        <v>6</v>
      </c>
      <c r="L139" s="96">
        <v>50</v>
      </c>
      <c r="M139" s="96">
        <f t="shared" si="15"/>
        <v>300</v>
      </c>
      <c r="N139" s="105"/>
      <c r="O139" s="96"/>
    </row>
    <row r="140" spans="1:15" ht="17">
      <c r="A140" s="95">
        <v>45967</v>
      </c>
      <c r="B140" s="95" t="s">
        <v>305</v>
      </c>
      <c r="C140" s="95" t="s">
        <v>1702</v>
      </c>
      <c r="D140" s="96">
        <v>1</v>
      </c>
      <c r="E140" s="99">
        <v>0.375</v>
      </c>
      <c r="F140" s="97">
        <v>1</v>
      </c>
      <c r="G140" s="106" t="s">
        <v>1706</v>
      </c>
      <c r="H140" s="96">
        <v>580</v>
      </c>
      <c r="I140" s="98">
        <f t="shared" si="16"/>
        <v>0.625</v>
      </c>
      <c r="J140" s="96">
        <v>580</v>
      </c>
      <c r="K140" s="96">
        <v>6</v>
      </c>
      <c r="L140" s="96">
        <v>50</v>
      </c>
      <c r="M140" s="96">
        <f t="shared" si="15"/>
        <v>300</v>
      </c>
      <c r="N140" s="105"/>
      <c r="O140" s="96"/>
    </row>
    <row r="141" spans="1:15" ht="17">
      <c r="A141" s="95">
        <v>45967</v>
      </c>
      <c r="B141" s="95" t="s">
        <v>305</v>
      </c>
      <c r="C141" s="95" t="s">
        <v>1702</v>
      </c>
      <c r="D141" s="96">
        <v>1</v>
      </c>
      <c r="E141" s="99">
        <v>0.375</v>
      </c>
      <c r="F141" s="97">
        <v>1</v>
      </c>
      <c r="G141" s="106" t="s">
        <v>1707</v>
      </c>
      <c r="H141" s="96">
        <v>580</v>
      </c>
      <c r="I141" s="98">
        <f t="shared" si="16"/>
        <v>0.625</v>
      </c>
      <c r="J141" s="96">
        <v>580</v>
      </c>
      <c r="K141" s="96">
        <v>6</v>
      </c>
      <c r="L141" s="96">
        <v>50</v>
      </c>
      <c r="M141" s="96">
        <f t="shared" si="15"/>
        <v>300</v>
      </c>
      <c r="N141" s="105">
        <v>63.11</v>
      </c>
      <c r="O141" s="96"/>
    </row>
    <row r="142" spans="1:15" ht="17">
      <c r="A142" s="95">
        <v>45967</v>
      </c>
      <c r="B142" s="95" t="s">
        <v>305</v>
      </c>
      <c r="C142" s="95" t="s">
        <v>1702</v>
      </c>
      <c r="D142" s="96">
        <v>1</v>
      </c>
      <c r="E142" s="99">
        <v>0.375</v>
      </c>
      <c r="F142" s="97">
        <v>1</v>
      </c>
      <c r="G142" s="106" t="s">
        <v>1708</v>
      </c>
      <c r="H142" s="96">
        <v>580</v>
      </c>
      <c r="I142" s="98">
        <f t="shared" si="16"/>
        <v>0.625</v>
      </c>
      <c r="J142" s="96">
        <v>580</v>
      </c>
      <c r="K142" s="96">
        <v>6</v>
      </c>
      <c r="L142" s="96">
        <v>50</v>
      </c>
      <c r="M142" s="96">
        <f t="shared" si="15"/>
        <v>300</v>
      </c>
      <c r="N142" s="105">
        <v>11.7</v>
      </c>
      <c r="O142" s="96"/>
    </row>
    <row r="143" spans="1:15" ht="17">
      <c r="A143" s="95">
        <v>45967</v>
      </c>
      <c r="B143" s="95" t="s">
        <v>305</v>
      </c>
      <c r="C143" s="95" t="s">
        <v>1702</v>
      </c>
      <c r="D143" s="96">
        <v>1</v>
      </c>
      <c r="E143" s="99">
        <v>0.5</v>
      </c>
      <c r="F143" s="99">
        <v>0.95833333333333304</v>
      </c>
      <c r="G143" s="106" t="s">
        <v>1709</v>
      </c>
      <c r="H143" s="96">
        <v>580</v>
      </c>
      <c r="I143" s="98">
        <f t="shared" si="16"/>
        <v>0.45833333333333304</v>
      </c>
      <c r="J143" s="96">
        <v>580</v>
      </c>
      <c r="K143" s="96">
        <v>2</v>
      </c>
      <c r="L143" s="96">
        <v>50</v>
      </c>
      <c r="M143" s="96">
        <f t="shared" si="15"/>
        <v>100</v>
      </c>
      <c r="N143" s="105"/>
      <c r="O143" s="96"/>
    </row>
    <row r="144" spans="1:15" ht="17">
      <c r="A144" s="95">
        <v>45967</v>
      </c>
      <c r="B144" s="95" t="s">
        <v>305</v>
      </c>
      <c r="C144" s="95" t="s">
        <v>1702</v>
      </c>
      <c r="D144" s="96">
        <v>1</v>
      </c>
      <c r="E144" s="99">
        <v>0.5</v>
      </c>
      <c r="F144" s="99">
        <v>0.95833333333333304</v>
      </c>
      <c r="G144" s="106" t="s">
        <v>1710</v>
      </c>
      <c r="H144" s="96">
        <v>580</v>
      </c>
      <c r="I144" s="98">
        <f t="shared" si="16"/>
        <v>0.45833333333333304</v>
      </c>
      <c r="J144" s="96">
        <v>580</v>
      </c>
      <c r="K144" s="96">
        <v>2</v>
      </c>
      <c r="L144" s="96">
        <v>50</v>
      </c>
      <c r="M144" s="96">
        <f t="shared" si="15"/>
        <v>100</v>
      </c>
      <c r="N144" s="105"/>
      <c r="O144" s="96"/>
    </row>
    <row r="145" spans="1:15" ht="17">
      <c r="A145" s="95">
        <v>45967</v>
      </c>
      <c r="B145" s="95" t="s">
        <v>305</v>
      </c>
      <c r="C145" s="95" t="s">
        <v>1702</v>
      </c>
      <c r="D145" s="96">
        <v>1</v>
      </c>
      <c r="E145" s="99">
        <v>0.5</v>
      </c>
      <c r="F145" s="99">
        <v>0.95833333333333304</v>
      </c>
      <c r="G145" s="106" t="s">
        <v>1711</v>
      </c>
      <c r="H145" s="96">
        <v>580</v>
      </c>
      <c r="I145" s="98">
        <f t="shared" si="16"/>
        <v>0.45833333333333304</v>
      </c>
      <c r="J145" s="96">
        <v>580</v>
      </c>
      <c r="K145" s="96">
        <v>2</v>
      </c>
      <c r="L145" s="96">
        <v>50</v>
      </c>
      <c r="M145" s="96">
        <f t="shared" si="15"/>
        <v>100</v>
      </c>
      <c r="N145" s="105">
        <v>46.77</v>
      </c>
      <c r="O145" s="96"/>
    </row>
    <row r="146" spans="1:15" ht="17">
      <c r="A146" s="95">
        <v>45967</v>
      </c>
      <c r="B146" s="95" t="s">
        <v>305</v>
      </c>
      <c r="C146" s="95" t="s">
        <v>1702</v>
      </c>
      <c r="D146" s="96">
        <v>1</v>
      </c>
      <c r="E146" s="99">
        <v>0.5</v>
      </c>
      <c r="F146" s="99">
        <v>0.95833333333333304</v>
      </c>
      <c r="G146" s="106" t="s">
        <v>1712</v>
      </c>
      <c r="H146" s="96">
        <v>580</v>
      </c>
      <c r="I146" s="98">
        <f t="shared" si="16"/>
        <v>0.45833333333333304</v>
      </c>
      <c r="J146" s="96">
        <v>580</v>
      </c>
      <c r="K146" s="96">
        <v>2</v>
      </c>
      <c r="L146" s="96">
        <v>50</v>
      </c>
      <c r="M146" s="96">
        <f t="shared" si="15"/>
        <v>100</v>
      </c>
      <c r="N146" s="105"/>
      <c r="O146" s="96"/>
    </row>
    <row r="147" spans="1:15" ht="17">
      <c r="A147" s="95">
        <v>45967</v>
      </c>
      <c r="B147" s="95" t="s">
        <v>305</v>
      </c>
      <c r="C147" s="95" t="s">
        <v>1702</v>
      </c>
      <c r="D147" s="96">
        <v>1</v>
      </c>
      <c r="E147" s="99">
        <v>0.5</v>
      </c>
      <c r="F147" s="99">
        <v>0.95833333333333304</v>
      </c>
      <c r="G147" s="106" t="s">
        <v>1713</v>
      </c>
      <c r="H147" s="96">
        <v>580</v>
      </c>
      <c r="I147" s="98">
        <f t="shared" si="16"/>
        <v>0.45833333333333304</v>
      </c>
      <c r="J147" s="96">
        <v>580</v>
      </c>
      <c r="K147" s="96">
        <v>2</v>
      </c>
      <c r="L147" s="96">
        <v>50</v>
      </c>
      <c r="M147" s="96">
        <f t="shared" si="15"/>
        <v>100</v>
      </c>
      <c r="N147" s="105">
        <v>55.6</v>
      </c>
      <c r="O147" s="96"/>
    </row>
    <row r="148" spans="1:15" ht="17">
      <c r="A148" s="95">
        <v>45967</v>
      </c>
      <c r="B148" s="95" t="s">
        <v>305</v>
      </c>
      <c r="C148" s="95" t="s">
        <v>1702</v>
      </c>
      <c r="D148" s="96">
        <v>1</v>
      </c>
      <c r="E148" s="99">
        <v>0.5</v>
      </c>
      <c r="F148" s="99">
        <v>0.95833333333333304</v>
      </c>
      <c r="G148" s="106" t="s">
        <v>1714</v>
      </c>
      <c r="H148" s="96">
        <v>580</v>
      </c>
      <c r="I148" s="98">
        <f t="shared" si="16"/>
        <v>0.45833333333333304</v>
      </c>
      <c r="J148" s="96">
        <v>580</v>
      </c>
      <c r="K148" s="96">
        <v>2</v>
      </c>
      <c r="L148" s="96">
        <v>50</v>
      </c>
      <c r="M148" s="96">
        <f t="shared" si="15"/>
        <v>100</v>
      </c>
      <c r="N148" s="105">
        <v>32.5</v>
      </c>
      <c r="O148" s="96"/>
    </row>
    <row r="149" spans="1:15" ht="17">
      <c r="A149" s="95">
        <v>45967</v>
      </c>
      <c r="B149" s="95" t="s">
        <v>305</v>
      </c>
      <c r="C149" s="95" t="s">
        <v>1702</v>
      </c>
      <c r="D149" s="96">
        <v>1</v>
      </c>
      <c r="E149" s="99">
        <v>0.5</v>
      </c>
      <c r="F149" s="99">
        <v>0.95833333333333304</v>
      </c>
      <c r="G149" s="106" t="s">
        <v>1715</v>
      </c>
      <c r="H149" s="96">
        <v>580</v>
      </c>
      <c r="I149" s="98">
        <f t="shared" si="16"/>
        <v>0.45833333333333304</v>
      </c>
      <c r="J149" s="96">
        <v>580</v>
      </c>
      <c r="K149" s="96">
        <v>2</v>
      </c>
      <c r="L149" s="96">
        <v>50</v>
      </c>
      <c r="M149" s="96">
        <f t="shared" si="15"/>
        <v>100</v>
      </c>
      <c r="N149" s="105"/>
      <c r="O149" s="96"/>
    </row>
    <row r="150" spans="1:15" ht="17">
      <c r="A150" s="95">
        <v>45967</v>
      </c>
      <c r="B150" s="95" t="s">
        <v>305</v>
      </c>
      <c r="C150" s="95" t="s">
        <v>1702</v>
      </c>
      <c r="D150" s="96">
        <v>1</v>
      </c>
      <c r="E150" s="99">
        <v>0.5</v>
      </c>
      <c r="F150" s="99">
        <v>0.95833333333333304</v>
      </c>
      <c r="G150" s="106" t="s">
        <v>1716</v>
      </c>
      <c r="H150" s="96">
        <v>580</v>
      </c>
      <c r="I150" s="98">
        <f t="shared" si="16"/>
        <v>0.45833333333333304</v>
      </c>
      <c r="J150" s="96">
        <v>580</v>
      </c>
      <c r="K150" s="96">
        <v>2</v>
      </c>
      <c r="L150" s="96">
        <v>50</v>
      </c>
      <c r="M150" s="96">
        <f t="shared" si="15"/>
        <v>100</v>
      </c>
      <c r="N150" s="105">
        <v>38.6</v>
      </c>
      <c r="O150" s="96"/>
    </row>
    <row r="151" spans="1:15" ht="17">
      <c r="A151" s="95">
        <v>45967</v>
      </c>
      <c r="B151" s="95" t="s">
        <v>305</v>
      </c>
      <c r="C151" s="95" t="s">
        <v>1702</v>
      </c>
      <c r="D151" s="96">
        <v>1</v>
      </c>
      <c r="E151" s="99">
        <v>0.5</v>
      </c>
      <c r="F151" s="99">
        <v>0.95833333333333304</v>
      </c>
      <c r="G151" s="106" t="s">
        <v>1717</v>
      </c>
      <c r="H151" s="96">
        <v>580</v>
      </c>
      <c r="I151" s="98">
        <f t="shared" si="16"/>
        <v>0.45833333333333304</v>
      </c>
      <c r="J151" s="96">
        <v>580</v>
      </c>
      <c r="K151" s="96">
        <v>2</v>
      </c>
      <c r="L151" s="96">
        <v>50</v>
      </c>
      <c r="M151" s="96">
        <f t="shared" si="15"/>
        <v>100</v>
      </c>
      <c r="N151" s="105">
        <v>22.6</v>
      </c>
      <c r="O151" s="96"/>
    </row>
    <row r="152" spans="1:15" ht="17">
      <c r="A152" s="95">
        <v>45967</v>
      </c>
      <c r="B152" s="95" t="s">
        <v>305</v>
      </c>
      <c r="C152" s="95" t="s">
        <v>1702</v>
      </c>
      <c r="D152" s="96">
        <v>1</v>
      </c>
      <c r="E152" s="99">
        <v>0.5</v>
      </c>
      <c r="F152" s="99">
        <v>0.95833333333333304</v>
      </c>
      <c r="G152" s="106" t="s">
        <v>1718</v>
      </c>
      <c r="H152" s="96">
        <v>580</v>
      </c>
      <c r="I152" s="98">
        <f t="shared" si="16"/>
        <v>0.45833333333333304</v>
      </c>
      <c r="J152" s="96">
        <v>580</v>
      </c>
      <c r="K152" s="96">
        <v>2</v>
      </c>
      <c r="L152" s="96">
        <v>50</v>
      </c>
      <c r="M152" s="96">
        <f t="shared" si="15"/>
        <v>100</v>
      </c>
      <c r="N152" s="105"/>
      <c r="O152" s="96"/>
    </row>
    <row r="153" spans="1:15" ht="17">
      <c r="A153" s="95">
        <v>45967</v>
      </c>
      <c r="B153" s="95" t="s">
        <v>305</v>
      </c>
      <c r="C153" s="95" t="s">
        <v>1702</v>
      </c>
      <c r="D153" s="96">
        <v>1</v>
      </c>
      <c r="E153" s="99">
        <v>0.5</v>
      </c>
      <c r="F153" s="99">
        <v>0.95833333333333304</v>
      </c>
      <c r="G153" s="106" t="s">
        <v>1719</v>
      </c>
      <c r="H153" s="96">
        <v>580</v>
      </c>
      <c r="I153" s="98">
        <f t="shared" si="16"/>
        <v>0.45833333333333304</v>
      </c>
      <c r="J153" s="96">
        <v>580</v>
      </c>
      <c r="K153" s="96">
        <v>2</v>
      </c>
      <c r="L153" s="96">
        <v>50</v>
      </c>
      <c r="M153" s="96">
        <f t="shared" si="15"/>
        <v>100</v>
      </c>
      <c r="N153" s="105">
        <v>51.87</v>
      </c>
      <c r="O153" s="96"/>
    </row>
    <row r="154" spans="1:15" ht="17">
      <c r="A154" s="95">
        <v>45967</v>
      </c>
      <c r="B154" s="95" t="s">
        <v>305</v>
      </c>
      <c r="C154" s="95" t="s">
        <v>1702</v>
      </c>
      <c r="D154" s="96">
        <v>1</v>
      </c>
      <c r="E154" s="99">
        <v>0.5</v>
      </c>
      <c r="F154" s="99">
        <v>0.95833333333333304</v>
      </c>
      <c r="G154" s="106" t="s">
        <v>1720</v>
      </c>
      <c r="H154" s="96">
        <v>580</v>
      </c>
      <c r="I154" s="98">
        <f t="shared" si="16"/>
        <v>0.45833333333333304</v>
      </c>
      <c r="J154" s="96">
        <v>580</v>
      </c>
      <c r="K154" s="96">
        <v>2</v>
      </c>
      <c r="L154" s="96">
        <v>50</v>
      </c>
      <c r="M154" s="96">
        <f t="shared" si="15"/>
        <v>100</v>
      </c>
      <c r="N154" s="105"/>
      <c r="O154" s="96"/>
    </row>
    <row r="155" spans="1:15" ht="17">
      <c r="A155" s="95">
        <v>45967</v>
      </c>
      <c r="B155" s="95" t="s">
        <v>305</v>
      </c>
      <c r="C155" s="95" t="s">
        <v>1702</v>
      </c>
      <c r="D155" s="96">
        <v>1</v>
      </c>
      <c r="E155" s="99">
        <v>0.5</v>
      </c>
      <c r="F155" s="99">
        <v>0.95833333333333304</v>
      </c>
      <c r="G155" s="106" t="s">
        <v>1721</v>
      </c>
      <c r="H155" s="96">
        <v>580</v>
      </c>
      <c r="I155" s="98">
        <f t="shared" si="16"/>
        <v>0.45833333333333304</v>
      </c>
      <c r="J155" s="96">
        <v>580</v>
      </c>
      <c r="K155" s="96">
        <v>2</v>
      </c>
      <c r="L155" s="96">
        <v>50</v>
      </c>
      <c r="M155" s="96">
        <f t="shared" si="15"/>
        <v>100</v>
      </c>
      <c r="N155" s="105">
        <v>75.790000000000006</v>
      </c>
      <c r="O155" s="96"/>
    </row>
    <row r="156" spans="1:15" ht="17">
      <c r="A156" s="95">
        <v>45967</v>
      </c>
      <c r="B156" s="95" t="s">
        <v>305</v>
      </c>
      <c r="C156" s="95" t="s">
        <v>1702</v>
      </c>
      <c r="D156" s="96">
        <v>1</v>
      </c>
      <c r="E156" s="99">
        <v>0.5</v>
      </c>
      <c r="F156" s="99">
        <v>0.95833333333333304</v>
      </c>
      <c r="G156" s="106" t="s">
        <v>1722</v>
      </c>
      <c r="H156" s="96">
        <v>580</v>
      </c>
      <c r="I156" s="98">
        <f t="shared" si="16"/>
        <v>0.45833333333333304</v>
      </c>
      <c r="J156" s="96">
        <v>580</v>
      </c>
      <c r="K156" s="96">
        <v>2</v>
      </c>
      <c r="L156" s="96">
        <v>50</v>
      </c>
      <c r="M156" s="96">
        <f t="shared" si="15"/>
        <v>100</v>
      </c>
      <c r="N156" s="105">
        <v>56.8</v>
      </c>
      <c r="O156" s="96"/>
    </row>
    <row r="157" spans="1:15" ht="17">
      <c r="A157" s="95">
        <v>45967</v>
      </c>
      <c r="B157" s="95" t="s">
        <v>305</v>
      </c>
      <c r="C157" s="95" t="s">
        <v>1702</v>
      </c>
      <c r="D157" s="96">
        <v>1</v>
      </c>
      <c r="E157" s="99">
        <v>0.5</v>
      </c>
      <c r="F157" s="99">
        <v>0.95833333333333304</v>
      </c>
      <c r="G157" s="106" t="s">
        <v>1723</v>
      </c>
      <c r="H157" s="96">
        <v>580</v>
      </c>
      <c r="I157" s="98">
        <f t="shared" si="16"/>
        <v>0.45833333333333304</v>
      </c>
      <c r="J157" s="96">
        <v>580</v>
      </c>
      <c r="K157" s="96">
        <v>2</v>
      </c>
      <c r="L157" s="96">
        <v>50</v>
      </c>
      <c r="M157" s="96">
        <f t="shared" si="15"/>
        <v>100</v>
      </c>
      <c r="N157" s="105"/>
      <c r="O157" s="96"/>
    </row>
    <row r="158" spans="1:15" ht="17">
      <c r="A158" s="95">
        <v>45967</v>
      </c>
      <c r="B158" s="95" t="s">
        <v>305</v>
      </c>
      <c r="C158" s="95" t="s">
        <v>1702</v>
      </c>
      <c r="D158" s="96">
        <v>1</v>
      </c>
      <c r="E158" s="99">
        <v>0.5</v>
      </c>
      <c r="F158" s="99">
        <v>0.95833333333333304</v>
      </c>
      <c r="G158" s="106" t="s">
        <v>1724</v>
      </c>
      <c r="H158" s="96">
        <v>580</v>
      </c>
      <c r="I158" s="98">
        <f t="shared" si="16"/>
        <v>0.45833333333333304</v>
      </c>
      <c r="J158" s="96">
        <v>580</v>
      </c>
      <c r="K158" s="96">
        <v>2</v>
      </c>
      <c r="L158" s="96">
        <v>50</v>
      </c>
      <c r="M158" s="96">
        <f t="shared" si="15"/>
        <v>100</v>
      </c>
      <c r="N158" s="105"/>
      <c r="O158" s="96"/>
    </row>
    <row r="159" spans="1:15" ht="17">
      <c r="A159" s="95">
        <v>45967</v>
      </c>
      <c r="B159" s="95" t="s">
        <v>305</v>
      </c>
      <c r="C159" s="95" t="s">
        <v>1702</v>
      </c>
      <c r="D159" s="96">
        <v>1</v>
      </c>
      <c r="E159" s="99">
        <v>0.5</v>
      </c>
      <c r="F159" s="99">
        <v>0.95833333333333304</v>
      </c>
      <c r="G159" s="106" t="s">
        <v>1725</v>
      </c>
      <c r="H159" s="96">
        <v>580</v>
      </c>
      <c r="I159" s="98">
        <f t="shared" si="16"/>
        <v>0.45833333333333304</v>
      </c>
      <c r="J159" s="96">
        <v>580</v>
      </c>
      <c r="K159" s="96">
        <v>2</v>
      </c>
      <c r="L159" s="96">
        <v>50</v>
      </c>
      <c r="M159" s="96">
        <f t="shared" si="15"/>
        <v>100</v>
      </c>
      <c r="N159" s="105"/>
      <c r="O159" s="96"/>
    </row>
    <row r="160" spans="1:15" ht="17">
      <c r="A160" s="95">
        <v>45967</v>
      </c>
      <c r="B160" s="95" t="s">
        <v>305</v>
      </c>
      <c r="C160" s="95" t="s">
        <v>1702</v>
      </c>
      <c r="D160" s="96">
        <v>1</v>
      </c>
      <c r="E160" s="99">
        <v>0.5</v>
      </c>
      <c r="F160" s="99">
        <v>0.95833333333333304</v>
      </c>
      <c r="G160" s="106" t="s">
        <v>1726</v>
      </c>
      <c r="H160" s="96">
        <v>580</v>
      </c>
      <c r="I160" s="98">
        <f t="shared" si="16"/>
        <v>0.45833333333333304</v>
      </c>
      <c r="J160" s="96">
        <v>580</v>
      </c>
      <c r="K160" s="96">
        <v>2</v>
      </c>
      <c r="L160" s="96">
        <v>50</v>
      </c>
      <c r="M160" s="96">
        <f t="shared" si="15"/>
        <v>100</v>
      </c>
      <c r="N160" s="105"/>
      <c r="O160" s="96"/>
    </row>
    <row r="161" spans="1:15" ht="17">
      <c r="A161" s="95">
        <v>45967</v>
      </c>
      <c r="B161" s="95" t="s">
        <v>305</v>
      </c>
      <c r="C161" s="95" t="s">
        <v>1702</v>
      </c>
      <c r="D161" s="96">
        <v>1</v>
      </c>
      <c r="E161" s="99">
        <v>0.5</v>
      </c>
      <c r="F161" s="99">
        <v>0.95833333333333304</v>
      </c>
      <c r="G161" s="106" t="s">
        <v>1727</v>
      </c>
      <c r="H161" s="96">
        <v>580</v>
      </c>
      <c r="I161" s="98">
        <f t="shared" si="16"/>
        <v>0.45833333333333304</v>
      </c>
      <c r="J161" s="96">
        <v>580</v>
      </c>
      <c r="K161" s="96">
        <v>2</v>
      </c>
      <c r="L161" s="96">
        <v>50</v>
      </c>
      <c r="M161" s="96">
        <f t="shared" si="15"/>
        <v>100</v>
      </c>
      <c r="N161" s="105"/>
      <c r="O161" s="96"/>
    </row>
    <row r="162" spans="1:15" ht="17">
      <c r="A162" s="95">
        <v>45967</v>
      </c>
      <c r="B162" s="95" t="s">
        <v>305</v>
      </c>
      <c r="C162" s="95" t="s">
        <v>1702</v>
      </c>
      <c r="D162" s="96">
        <v>1</v>
      </c>
      <c r="E162" s="99">
        <v>0.5</v>
      </c>
      <c r="F162" s="99">
        <v>0.95833333333333304</v>
      </c>
      <c r="G162" s="106" t="s">
        <v>1755</v>
      </c>
      <c r="H162" s="96">
        <v>580</v>
      </c>
      <c r="I162" s="98">
        <f t="shared" si="16"/>
        <v>0.45833333333333304</v>
      </c>
      <c r="J162" s="96">
        <v>580</v>
      </c>
      <c r="K162" s="96">
        <v>2</v>
      </c>
      <c r="L162" s="96">
        <v>50</v>
      </c>
      <c r="M162" s="96">
        <f t="shared" ref="M162" si="17">K162*L162</f>
        <v>100</v>
      </c>
      <c r="N162" s="105"/>
      <c r="O162" s="96"/>
    </row>
    <row r="163" spans="1:15" ht="17">
      <c r="A163" s="95">
        <v>45967</v>
      </c>
      <c r="B163" s="95" t="s">
        <v>305</v>
      </c>
      <c r="C163" s="95" t="s">
        <v>1746</v>
      </c>
      <c r="D163" s="96">
        <v>1</v>
      </c>
      <c r="E163" s="99">
        <v>0.35416666666666669</v>
      </c>
      <c r="F163" s="99">
        <v>0.72916666666666663</v>
      </c>
      <c r="G163" s="106" t="s">
        <v>1747</v>
      </c>
      <c r="H163" s="96">
        <v>580</v>
      </c>
      <c r="I163" s="98">
        <f t="shared" ref="I163:I164" si="18">F163-E163</f>
        <v>0.37499999999999994</v>
      </c>
      <c r="J163" s="96">
        <v>580</v>
      </c>
      <c r="K163" s="96">
        <v>0</v>
      </c>
      <c r="L163" s="96">
        <v>50</v>
      </c>
      <c r="M163" s="96">
        <f t="shared" ref="M163:M165" si="19">K163*L163</f>
        <v>0</v>
      </c>
      <c r="N163" s="105"/>
      <c r="O163" s="96"/>
    </row>
    <row r="164" spans="1:15" ht="17">
      <c r="A164" s="95">
        <v>45967</v>
      </c>
      <c r="B164" s="95" t="s">
        <v>305</v>
      </c>
      <c r="C164" s="95" t="s">
        <v>1746</v>
      </c>
      <c r="D164" s="96">
        <v>1</v>
      </c>
      <c r="E164" s="99">
        <v>0.35416666666666669</v>
      </c>
      <c r="F164" s="99">
        <v>0.72916666666666663</v>
      </c>
      <c r="G164" s="106" t="s">
        <v>1748</v>
      </c>
      <c r="H164" s="96">
        <v>580</v>
      </c>
      <c r="I164" s="98">
        <f t="shared" si="18"/>
        <v>0.37499999999999994</v>
      </c>
      <c r="J164" s="96">
        <v>580</v>
      </c>
      <c r="K164" s="96">
        <v>0</v>
      </c>
      <c r="L164" s="96">
        <v>50</v>
      </c>
      <c r="M164" s="96">
        <f t="shared" si="19"/>
        <v>0</v>
      </c>
      <c r="N164" s="105"/>
      <c r="O164" s="96"/>
    </row>
    <row r="165" spans="1:15" ht="17">
      <c r="A165" s="95">
        <v>45967</v>
      </c>
      <c r="B165" s="95" t="s">
        <v>305</v>
      </c>
      <c r="C165" s="95" t="s">
        <v>1746</v>
      </c>
      <c r="D165" s="96">
        <v>1</v>
      </c>
      <c r="E165" s="99">
        <v>0.70833333333333337</v>
      </c>
      <c r="F165" s="99">
        <v>1.0416666666666667</v>
      </c>
      <c r="G165" s="106" t="s">
        <v>1749</v>
      </c>
      <c r="H165" s="96">
        <v>580</v>
      </c>
      <c r="I165" s="98">
        <f t="shared" ref="I165:I196" si="20">F165-E165</f>
        <v>0.33333333333333337</v>
      </c>
      <c r="J165" s="96">
        <v>580</v>
      </c>
      <c r="K165" s="96">
        <v>0</v>
      </c>
      <c r="L165" s="96">
        <v>50</v>
      </c>
      <c r="M165" s="96">
        <f t="shared" si="19"/>
        <v>0</v>
      </c>
      <c r="N165" s="105"/>
      <c r="O165" s="96"/>
    </row>
    <row r="166" spans="1:15" ht="17">
      <c r="A166" s="95">
        <v>45967</v>
      </c>
      <c r="B166" s="95" t="s">
        <v>305</v>
      </c>
      <c r="C166" s="95" t="s">
        <v>1746</v>
      </c>
      <c r="D166" s="96">
        <v>1</v>
      </c>
      <c r="E166" s="99">
        <v>0.70833333333333337</v>
      </c>
      <c r="F166" s="99">
        <v>1.0416666666666667</v>
      </c>
      <c r="G166" s="106" t="s">
        <v>1750</v>
      </c>
      <c r="H166" s="96">
        <v>580</v>
      </c>
      <c r="I166" s="98">
        <f t="shared" si="20"/>
        <v>0.33333333333333337</v>
      </c>
      <c r="J166" s="96">
        <v>580</v>
      </c>
      <c r="K166" s="96">
        <v>0</v>
      </c>
      <c r="L166" s="96">
        <v>50</v>
      </c>
      <c r="M166" s="96">
        <f t="shared" ref="M166" si="21">K166*L166</f>
        <v>0</v>
      </c>
      <c r="N166" s="105"/>
      <c r="O166" s="96"/>
    </row>
    <row r="167" spans="1:15" ht="17">
      <c r="A167" s="95">
        <v>45968</v>
      </c>
      <c r="B167" s="95" t="s">
        <v>305</v>
      </c>
      <c r="C167" s="95" t="s">
        <v>1644</v>
      </c>
      <c r="D167" s="96">
        <v>1</v>
      </c>
      <c r="E167" s="97">
        <v>0.35416666666666702</v>
      </c>
      <c r="F167" s="97">
        <v>0.85416666666666696</v>
      </c>
      <c r="G167" s="96" t="s">
        <v>1675</v>
      </c>
      <c r="H167" s="96">
        <v>580</v>
      </c>
      <c r="I167" s="98">
        <f t="shared" si="20"/>
        <v>0.49999999999999994</v>
      </c>
      <c r="J167" s="96">
        <v>580</v>
      </c>
      <c r="K167" s="96">
        <v>3</v>
      </c>
      <c r="L167" s="96">
        <v>50</v>
      </c>
      <c r="M167" s="96">
        <f t="shared" ref="M167:M235" si="22">K167*L167</f>
        <v>150</v>
      </c>
      <c r="N167" s="96"/>
      <c r="O167" s="96"/>
    </row>
    <row r="168" spans="1:15" ht="17">
      <c r="A168" s="95">
        <v>45968</v>
      </c>
      <c r="B168" s="95" t="s">
        <v>305</v>
      </c>
      <c r="C168" s="95" t="s">
        <v>1644</v>
      </c>
      <c r="D168" s="96">
        <v>1</v>
      </c>
      <c r="E168" s="97">
        <v>0.35416666666666702</v>
      </c>
      <c r="F168" s="97">
        <v>0.85416666666666696</v>
      </c>
      <c r="G168" s="96" t="s">
        <v>1678</v>
      </c>
      <c r="H168" s="96">
        <v>580</v>
      </c>
      <c r="I168" s="98">
        <f t="shared" si="20"/>
        <v>0.49999999999999994</v>
      </c>
      <c r="J168" s="96">
        <v>580</v>
      </c>
      <c r="K168" s="96">
        <v>3</v>
      </c>
      <c r="L168" s="96">
        <v>50</v>
      </c>
      <c r="M168" s="96">
        <f t="shared" si="22"/>
        <v>150</v>
      </c>
      <c r="N168" s="96"/>
      <c r="O168" s="96"/>
    </row>
    <row r="169" spans="1:15" ht="17">
      <c r="A169" s="95">
        <v>45968</v>
      </c>
      <c r="B169" s="95" t="s">
        <v>305</v>
      </c>
      <c r="C169" s="95" t="s">
        <v>1644</v>
      </c>
      <c r="D169" s="96">
        <v>1</v>
      </c>
      <c r="E169" s="97">
        <v>0.35416666666666702</v>
      </c>
      <c r="F169" s="97">
        <v>0.85416666666666696</v>
      </c>
      <c r="G169" s="96" t="s">
        <v>1679</v>
      </c>
      <c r="H169" s="96">
        <v>580</v>
      </c>
      <c r="I169" s="98">
        <f t="shared" si="20"/>
        <v>0.49999999999999994</v>
      </c>
      <c r="J169" s="96">
        <v>580</v>
      </c>
      <c r="K169" s="96">
        <v>3</v>
      </c>
      <c r="L169" s="96">
        <v>50</v>
      </c>
      <c r="M169" s="96">
        <f t="shared" si="22"/>
        <v>150</v>
      </c>
      <c r="N169" s="96"/>
      <c r="O169" s="96"/>
    </row>
    <row r="170" spans="1:15" ht="17">
      <c r="A170" s="95">
        <v>45968</v>
      </c>
      <c r="B170" s="95" t="s">
        <v>305</v>
      </c>
      <c r="C170" s="95" t="s">
        <v>1644</v>
      </c>
      <c r="D170" s="96">
        <v>1</v>
      </c>
      <c r="E170" s="97">
        <v>0.35416666666666702</v>
      </c>
      <c r="F170" s="97">
        <v>0.89583333333333304</v>
      </c>
      <c r="G170" s="96" t="s">
        <v>1677</v>
      </c>
      <c r="H170" s="96">
        <v>580</v>
      </c>
      <c r="I170" s="98">
        <f t="shared" si="20"/>
        <v>0.54166666666666607</v>
      </c>
      <c r="J170" s="96">
        <v>580</v>
      </c>
      <c r="K170" s="96">
        <v>4</v>
      </c>
      <c r="L170" s="96">
        <v>50</v>
      </c>
      <c r="M170" s="96">
        <f t="shared" si="22"/>
        <v>200</v>
      </c>
      <c r="N170" s="96">
        <v>53.11</v>
      </c>
      <c r="O170" s="96"/>
    </row>
    <row r="171" spans="1:15" ht="17">
      <c r="A171" s="95">
        <v>45968</v>
      </c>
      <c r="B171" s="95" t="s">
        <v>305</v>
      </c>
      <c r="C171" s="95" t="s">
        <v>1647</v>
      </c>
      <c r="D171" s="96">
        <v>1</v>
      </c>
      <c r="E171" s="97">
        <v>0.54166666666666696</v>
      </c>
      <c r="F171" s="97">
        <v>0.875</v>
      </c>
      <c r="G171" s="96" t="s">
        <v>1689</v>
      </c>
      <c r="H171" s="96">
        <v>580</v>
      </c>
      <c r="I171" s="98">
        <f t="shared" si="20"/>
        <v>0.33333333333333304</v>
      </c>
      <c r="J171" s="96">
        <v>580</v>
      </c>
      <c r="K171" s="96">
        <v>0</v>
      </c>
      <c r="L171" s="96">
        <v>50</v>
      </c>
      <c r="M171" s="96">
        <f t="shared" si="22"/>
        <v>0</v>
      </c>
      <c r="N171" s="96"/>
      <c r="O171" s="96"/>
    </row>
    <row r="172" spans="1:15" ht="17">
      <c r="A172" s="95">
        <v>45968</v>
      </c>
      <c r="B172" s="95" t="s">
        <v>305</v>
      </c>
      <c r="C172" s="95" t="s">
        <v>1649</v>
      </c>
      <c r="D172" s="96">
        <v>1</v>
      </c>
      <c r="E172" s="97">
        <v>0.45833333333333298</v>
      </c>
      <c r="F172" s="97">
        <v>0.91666666666666696</v>
      </c>
      <c r="G172" s="96" t="s">
        <v>1690</v>
      </c>
      <c r="H172" s="96">
        <v>580</v>
      </c>
      <c r="I172" s="98">
        <f t="shared" si="20"/>
        <v>0.45833333333333398</v>
      </c>
      <c r="J172" s="96">
        <v>580</v>
      </c>
      <c r="K172" s="96">
        <v>2</v>
      </c>
      <c r="L172" s="96">
        <v>50</v>
      </c>
      <c r="M172" s="96">
        <f t="shared" si="22"/>
        <v>100</v>
      </c>
      <c r="N172" s="96"/>
      <c r="O172" s="96"/>
    </row>
    <row r="173" spans="1:15" ht="17">
      <c r="A173" s="95">
        <v>45968</v>
      </c>
      <c r="B173" s="95" t="s">
        <v>305</v>
      </c>
      <c r="C173" s="95" t="s">
        <v>1649</v>
      </c>
      <c r="D173" s="96">
        <v>1</v>
      </c>
      <c r="E173" s="97">
        <v>0.33333333333333298</v>
      </c>
      <c r="F173" s="97">
        <v>0.875</v>
      </c>
      <c r="G173" s="96" t="s">
        <v>1691</v>
      </c>
      <c r="H173" s="96">
        <v>580</v>
      </c>
      <c r="I173" s="98">
        <f t="shared" si="20"/>
        <v>0.54166666666666696</v>
      </c>
      <c r="J173" s="96">
        <v>580</v>
      </c>
      <c r="K173" s="96">
        <v>4</v>
      </c>
      <c r="L173" s="96">
        <v>50</v>
      </c>
      <c r="M173" s="96">
        <f t="shared" si="22"/>
        <v>200</v>
      </c>
      <c r="N173" s="96"/>
      <c r="O173" s="96"/>
    </row>
    <row r="174" spans="1:15" ht="17">
      <c r="A174" s="95">
        <v>45968</v>
      </c>
      <c r="B174" s="95" t="s">
        <v>305</v>
      </c>
      <c r="C174" s="95" t="s">
        <v>1649</v>
      </c>
      <c r="D174" s="96">
        <v>1</v>
      </c>
      <c r="E174" s="97">
        <v>0.45833333333333298</v>
      </c>
      <c r="F174" s="97">
        <v>0.91666666666666696</v>
      </c>
      <c r="G174" s="96" t="s">
        <v>1694</v>
      </c>
      <c r="H174" s="96">
        <v>580</v>
      </c>
      <c r="I174" s="98">
        <f t="shared" si="20"/>
        <v>0.45833333333333398</v>
      </c>
      <c r="J174" s="96">
        <v>580</v>
      </c>
      <c r="K174" s="96">
        <v>2</v>
      </c>
      <c r="L174" s="96">
        <v>50</v>
      </c>
      <c r="M174" s="96">
        <f t="shared" si="22"/>
        <v>100</v>
      </c>
      <c r="N174" s="96"/>
      <c r="O174" s="96"/>
    </row>
    <row r="175" spans="1:15" ht="17">
      <c r="A175" s="95">
        <v>45968</v>
      </c>
      <c r="B175" s="95" t="s">
        <v>305</v>
      </c>
      <c r="C175" s="95" t="s">
        <v>1649</v>
      </c>
      <c r="D175" s="96">
        <v>1</v>
      </c>
      <c r="E175" s="97">
        <v>0.33333333333333298</v>
      </c>
      <c r="F175" s="97">
        <v>0.75</v>
      </c>
      <c r="G175" s="96" t="s">
        <v>1695</v>
      </c>
      <c r="H175" s="96">
        <v>580</v>
      </c>
      <c r="I175" s="98">
        <f t="shared" si="20"/>
        <v>0.41666666666666702</v>
      </c>
      <c r="J175" s="96">
        <v>580</v>
      </c>
      <c r="K175" s="96">
        <v>1</v>
      </c>
      <c r="L175" s="96">
        <v>50</v>
      </c>
      <c r="M175" s="96">
        <f t="shared" si="22"/>
        <v>50</v>
      </c>
      <c r="N175" s="96"/>
      <c r="O175" s="96"/>
    </row>
    <row r="176" spans="1:15" ht="17">
      <c r="A176" s="95">
        <v>45968</v>
      </c>
      <c r="B176" s="95" t="s">
        <v>305</v>
      </c>
      <c r="C176" s="95" t="s">
        <v>1649</v>
      </c>
      <c r="D176" s="96">
        <v>1</v>
      </c>
      <c r="E176" s="97">
        <v>0.33333333333333298</v>
      </c>
      <c r="F176" s="97">
        <v>0.875</v>
      </c>
      <c r="G176" s="96" t="s">
        <v>1697</v>
      </c>
      <c r="H176" s="96">
        <v>580</v>
      </c>
      <c r="I176" s="98">
        <f t="shared" si="20"/>
        <v>0.54166666666666696</v>
      </c>
      <c r="J176" s="96">
        <v>580</v>
      </c>
      <c r="K176" s="96">
        <v>4</v>
      </c>
      <c r="L176" s="96">
        <v>50</v>
      </c>
      <c r="M176" s="96">
        <f t="shared" si="22"/>
        <v>200</v>
      </c>
      <c r="N176" s="96"/>
      <c r="O176" s="96"/>
    </row>
    <row r="177" spans="1:15" ht="17">
      <c r="A177" s="95">
        <v>45968</v>
      </c>
      <c r="B177" s="95" t="s">
        <v>305</v>
      </c>
      <c r="C177" s="95" t="s">
        <v>1649</v>
      </c>
      <c r="D177" s="96">
        <v>1</v>
      </c>
      <c r="E177" s="97">
        <v>0.375</v>
      </c>
      <c r="F177" s="97">
        <v>1</v>
      </c>
      <c r="G177" s="96" t="s">
        <v>1699</v>
      </c>
      <c r="H177" s="96">
        <v>580</v>
      </c>
      <c r="I177" s="98">
        <f t="shared" si="20"/>
        <v>0.625</v>
      </c>
      <c r="J177" s="96">
        <v>580</v>
      </c>
      <c r="K177" s="96">
        <v>6</v>
      </c>
      <c r="L177" s="96">
        <v>50</v>
      </c>
      <c r="M177" s="96">
        <f t="shared" si="22"/>
        <v>300</v>
      </c>
      <c r="N177" s="96"/>
      <c r="O177" s="96"/>
    </row>
    <row r="178" spans="1:15" ht="17">
      <c r="A178" s="95">
        <v>45968</v>
      </c>
      <c r="B178" s="95" t="s">
        <v>305</v>
      </c>
      <c r="C178" s="95" t="s">
        <v>1649</v>
      </c>
      <c r="D178" s="96">
        <v>1</v>
      </c>
      <c r="E178" s="97">
        <v>0.375</v>
      </c>
      <c r="F178" s="97">
        <v>1</v>
      </c>
      <c r="G178" s="96" t="s">
        <v>1700</v>
      </c>
      <c r="H178" s="96">
        <v>580</v>
      </c>
      <c r="I178" s="98">
        <f t="shared" si="20"/>
        <v>0.625</v>
      </c>
      <c r="J178" s="96">
        <v>580</v>
      </c>
      <c r="K178" s="96">
        <v>6</v>
      </c>
      <c r="L178" s="96">
        <v>50</v>
      </c>
      <c r="M178" s="96">
        <f t="shared" si="22"/>
        <v>300</v>
      </c>
      <c r="N178" s="96"/>
      <c r="O178" s="96"/>
    </row>
    <row r="179" spans="1:15" ht="17">
      <c r="A179" s="95">
        <v>45968</v>
      </c>
      <c r="B179" s="95" t="s">
        <v>305</v>
      </c>
      <c r="C179" s="95" t="s">
        <v>1649</v>
      </c>
      <c r="D179" s="96">
        <v>1</v>
      </c>
      <c r="E179" s="97">
        <v>0.33333333333333298</v>
      </c>
      <c r="F179" s="97">
        <v>0.75</v>
      </c>
      <c r="G179" s="96" t="s">
        <v>1701</v>
      </c>
      <c r="H179" s="96">
        <v>580</v>
      </c>
      <c r="I179" s="98">
        <f t="shared" si="20"/>
        <v>0.41666666666666702</v>
      </c>
      <c r="J179" s="96">
        <v>580</v>
      </c>
      <c r="K179" s="96">
        <v>1</v>
      </c>
      <c r="L179" s="96">
        <v>50</v>
      </c>
      <c r="M179" s="96">
        <f t="shared" si="22"/>
        <v>50</v>
      </c>
      <c r="N179" s="96"/>
      <c r="O179" s="96"/>
    </row>
    <row r="180" spans="1:15" ht="17">
      <c r="A180" s="95">
        <v>45968</v>
      </c>
      <c r="B180" s="95" t="s">
        <v>305</v>
      </c>
      <c r="C180" s="95" t="s">
        <v>1651</v>
      </c>
      <c r="D180" s="96">
        <v>1</v>
      </c>
      <c r="E180" s="97">
        <v>0.375</v>
      </c>
      <c r="F180" s="97">
        <v>1.0416666666666701</v>
      </c>
      <c r="G180" s="96" t="s">
        <v>1728</v>
      </c>
      <c r="H180" s="96">
        <v>580</v>
      </c>
      <c r="I180" s="98">
        <f t="shared" si="20"/>
        <v>0.66666666666667007</v>
      </c>
      <c r="J180" s="96">
        <v>580</v>
      </c>
      <c r="K180" s="96">
        <v>7</v>
      </c>
      <c r="L180" s="96">
        <v>50</v>
      </c>
      <c r="M180" s="96">
        <f t="shared" si="22"/>
        <v>350</v>
      </c>
      <c r="N180" s="105">
        <v>29.6</v>
      </c>
      <c r="O180" s="96"/>
    </row>
    <row r="181" spans="1:15" ht="17">
      <c r="A181" s="95">
        <v>45968</v>
      </c>
      <c r="B181" s="95" t="s">
        <v>305</v>
      </c>
      <c r="C181" s="95" t="s">
        <v>1651</v>
      </c>
      <c r="D181" s="96">
        <v>1</v>
      </c>
      <c r="E181" s="97">
        <v>0.375</v>
      </c>
      <c r="F181" s="97">
        <v>1.0416666666666701</v>
      </c>
      <c r="G181" s="96" t="s">
        <v>1680</v>
      </c>
      <c r="H181" s="96">
        <v>580</v>
      </c>
      <c r="I181" s="98">
        <f t="shared" si="20"/>
        <v>0.66666666666667007</v>
      </c>
      <c r="J181" s="96">
        <v>580</v>
      </c>
      <c r="K181" s="96">
        <v>7</v>
      </c>
      <c r="L181" s="96">
        <v>50</v>
      </c>
      <c r="M181" s="96">
        <f t="shared" si="22"/>
        <v>350</v>
      </c>
      <c r="N181" s="105">
        <v>43.93</v>
      </c>
      <c r="O181" s="96"/>
    </row>
    <row r="182" spans="1:15" ht="17">
      <c r="A182" s="95">
        <v>45968</v>
      </c>
      <c r="B182" s="95" t="s">
        <v>305</v>
      </c>
      <c r="C182" s="95" t="s">
        <v>1651</v>
      </c>
      <c r="D182" s="96">
        <v>1</v>
      </c>
      <c r="E182" s="97">
        <v>0.375</v>
      </c>
      <c r="F182" s="97">
        <v>1</v>
      </c>
      <c r="G182" s="96" t="s">
        <v>1729</v>
      </c>
      <c r="H182" s="96">
        <v>580</v>
      </c>
      <c r="I182" s="98">
        <f t="shared" si="20"/>
        <v>0.625</v>
      </c>
      <c r="J182" s="96">
        <v>580</v>
      </c>
      <c r="K182" s="96">
        <v>6</v>
      </c>
      <c r="L182" s="96">
        <v>50</v>
      </c>
      <c r="M182" s="96">
        <f t="shared" si="22"/>
        <v>300</v>
      </c>
      <c r="N182" s="105">
        <v>38.6</v>
      </c>
      <c r="O182" s="96"/>
    </row>
    <row r="183" spans="1:15" ht="17">
      <c r="A183" s="95">
        <v>45968</v>
      </c>
      <c r="B183" s="95" t="s">
        <v>305</v>
      </c>
      <c r="C183" s="95" t="s">
        <v>1651</v>
      </c>
      <c r="D183" s="96">
        <v>1</v>
      </c>
      <c r="E183" s="97">
        <v>0.375</v>
      </c>
      <c r="F183" s="97">
        <v>1.0416666666666701</v>
      </c>
      <c r="G183" s="96" t="s">
        <v>1730</v>
      </c>
      <c r="H183" s="96">
        <v>580</v>
      </c>
      <c r="I183" s="98">
        <f t="shared" si="20"/>
        <v>0.66666666666667007</v>
      </c>
      <c r="J183" s="96">
        <v>580</v>
      </c>
      <c r="K183" s="96">
        <v>7</v>
      </c>
      <c r="L183" s="96">
        <v>50</v>
      </c>
      <c r="M183" s="96">
        <f t="shared" si="22"/>
        <v>350</v>
      </c>
      <c r="N183" s="105"/>
      <c r="O183" s="96"/>
    </row>
    <row r="184" spans="1:15" ht="17">
      <c r="A184" s="95">
        <v>45968</v>
      </c>
      <c r="B184" s="95" t="s">
        <v>305</v>
      </c>
      <c r="C184" s="95" t="s">
        <v>1651</v>
      </c>
      <c r="D184" s="96">
        <v>1</v>
      </c>
      <c r="E184" s="97">
        <v>0.58333333333333304</v>
      </c>
      <c r="F184" s="97">
        <v>1.0416666666666701</v>
      </c>
      <c r="G184" s="96" t="s">
        <v>1731</v>
      </c>
      <c r="H184" s="96">
        <v>580</v>
      </c>
      <c r="I184" s="98">
        <f t="shared" si="20"/>
        <v>0.45833333333333703</v>
      </c>
      <c r="J184" s="96">
        <v>580</v>
      </c>
      <c r="K184" s="96">
        <v>2</v>
      </c>
      <c r="L184" s="96">
        <v>50</v>
      </c>
      <c r="M184" s="96">
        <f t="shared" si="22"/>
        <v>100</v>
      </c>
      <c r="N184" s="105">
        <v>48.3</v>
      </c>
      <c r="O184" s="96"/>
    </row>
    <row r="185" spans="1:15" ht="17">
      <c r="A185" s="95">
        <v>45968</v>
      </c>
      <c r="B185" s="95" t="s">
        <v>305</v>
      </c>
      <c r="C185" s="95" t="s">
        <v>1651</v>
      </c>
      <c r="D185" s="96">
        <v>1</v>
      </c>
      <c r="E185" s="97">
        <v>0.58333333333333304</v>
      </c>
      <c r="F185" s="97">
        <v>1.0416666666666701</v>
      </c>
      <c r="G185" s="96" t="s">
        <v>1732</v>
      </c>
      <c r="H185" s="96">
        <v>580</v>
      </c>
      <c r="I185" s="98">
        <f t="shared" si="20"/>
        <v>0.45833333333333703</v>
      </c>
      <c r="J185" s="96">
        <v>580</v>
      </c>
      <c r="K185" s="96">
        <v>2</v>
      </c>
      <c r="L185" s="96">
        <v>50</v>
      </c>
      <c r="M185" s="96">
        <f t="shared" si="22"/>
        <v>100</v>
      </c>
      <c r="N185" s="105">
        <v>91.09</v>
      </c>
      <c r="O185" s="96"/>
    </row>
    <row r="186" spans="1:15" ht="17">
      <c r="A186" s="95">
        <v>45968</v>
      </c>
      <c r="B186" s="95" t="s">
        <v>305</v>
      </c>
      <c r="C186" s="95" t="s">
        <v>1651</v>
      </c>
      <c r="D186" s="96">
        <v>1</v>
      </c>
      <c r="E186" s="97">
        <v>0.58333333333333304</v>
      </c>
      <c r="F186" s="97">
        <v>1.0416666666666701</v>
      </c>
      <c r="G186" s="96" t="s">
        <v>1733</v>
      </c>
      <c r="H186" s="96">
        <v>580</v>
      </c>
      <c r="I186" s="98">
        <f t="shared" si="20"/>
        <v>0.45833333333333703</v>
      </c>
      <c r="J186" s="96">
        <v>580</v>
      </c>
      <c r="K186" s="96">
        <v>2</v>
      </c>
      <c r="L186" s="96">
        <v>50</v>
      </c>
      <c r="M186" s="96">
        <f t="shared" si="22"/>
        <v>100</v>
      </c>
      <c r="N186" s="105"/>
      <c r="O186" s="96"/>
    </row>
    <row r="187" spans="1:15" ht="17">
      <c r="A187" s="95">
        <v>45968</v>
      </c>
      <c r="B187" s="95" t="s">
        <v>305</v>
      </c>
      <c r="C187" s="95" t="s">
        <v>1651</v>
      </c>
      <c r="D187" s="96">
        <v>1</v>
      </c>
      <c r="E187" s="97">
        <v>0.58333333333333304</v>
      </c>
      <c r="F187" s="97">
        <v>1.0416666666666701</v>
      </c>
      <c r="G187" s="96" t="s">
        <v>1734</v>
      </c>
      <c r="H187" s="96">
        <v>580</v>
      </c>
      <c r="I187" s="98">
        <f t="shared" si="20"/>
        <v>0.45833333333333703</v>
      </c>
      <c r="J187" s="96">
        <v>580</v>
      </c>
      <c r="K187" s="96">
        <v>2</v>
      </c>
      <c r="L187" s="96">
        <v>50</v>
      </c>
      <c r="M187" s="96">
        <f t="shared" si="22"/>
        <v>100</v>
      </c>
      <c r="N187" s="105">
        <v>47.84</v>
      </c>
      <c r="O187" s="96"/>
    </row>
    <row r="188" spans="1:15" ht="17">
      <c r="A188" s="95">
        <v>45968</v>
      </c>
      <c r="B188" s="95" t="s">
        <v>305</v>
      </c>
      <c r="C188" s="95" t="s">
        <v>1651</v>
      </c>
      <c r="D188" s="96">
        <v>1</v>
      </c>
      <c r="E188" s="97">
        <v>0.4375</v>
      </c>
      <c r="F188" s="97">
        <v>0.97916666666666696</v>
      </c>
      <c r="G188" s="96" t="s">
        <v>1735</v>
      </c>
      <c r="H188" s="96">
        <v>580</v>
      </c>
      <c r="I188" s="98">
        <f t="shared" si="20"/>
        <v>0.54166666666666696</v>
      </c>
      <c r="J188" s="96">
        <v>580</v>
      </c>
      <c r="K188" s="96">
        <v>4</v>
      </c>
      <c r="L188" s="96">
        <v>50</v>
      </c>
      <c r="M188" s="96">
        <f t="shared" si="22"/>
        <v>200</v>
      </c>
      <c r="N188" s="105"/>
      <c r="O188" s="96"/>
    </row>
    <row r="189" spans="1:15" ht="17">
      <c r="A189" s="95">
        <v>45968</v>
      </c>
      <c r="B189" s="95" t="s">
        <v>305</v>
      </c>
      <c r="C189" s="95" t="s">
        <v>1651</v>
      </c>
      <c r="D189" s="96">
        <v>1</v>
      </c>
      <c r="E189" s="97">
        <v>0.4375</v>
      </c>
      <c r="F189" s="97">
        <v>0.9375</v>
      </c>
      <c r="G189" s="96" t="s">
        <v>1736</v>
      </c>
      <c r="H189" s="96">
        <v>580</v>
      </c>
      <c r="I189" s="98">
        <f t="shared" si="20"/>
        <v>0.5</v>
      </c>
      <c r="J189" s="96">
        <v>580</v>
      </c>
      <c r="K189" s="96">
        <v>3</v>
      </c>
      <c r="L189" s="96">
        <v>50</v>
      </c>
      <c r="M189" s="96">
        <f t="shared" si="22"/>
        <v>150</v>
      </c>
      <c r="N189" s="105"/>
      <c r="O189" s="96"/>
    </row>
    <row r="190" spans="1:15" ht="17">
      <c r="A190" s="95">
        <v>45968</v>
      </c>
      <c r="B190" s="95" t="s">
        <v>305</v>
      </c>
      <c r="C190" s="95" t="s">
        <v>1651</v>
      </c>
      <c r="D190" s="96">
        <v>1</v>
      </c>
      <c r="E190" s="97">
        <v>0.4375</v>
      </c>
      <c r="F190" s="97">
        <v>0.97916666666666696</v>
      </c>
      <c r="G190" s="96" t="s">
        <v>1737</v>
      </c>
      <c r="H190" s="96">
        <v>580</v>
      </c>
      <c r="I190" s="98">
        <f t="shared" si="20"/>
        <v>0.54166666666666696</v>
      </c>
      <c r="J190" s="96">
        <v>580</v>
      </c>
      <c r="K190" s="96">
        <v>4</v>
      </c>
      <c r="L190" s="96">
        <v>50</v>
      </c>
      <c r="M190" s="96">
        <f t="shared" si="22"/>
        <v>200</v>
      </c>
      <c r="N190" s="105"/>
      <c r="O190" s="96"/>
    </row>
    <row r="191" spans="1:15" ht="17">
      <c r="A191" s="95">
        <v>45968</v>
      </c>
      <c r="B191" s="95" t="s">
        <v>305</v>
      </c>
      <c r="C191" s="95" t="s">
        <v>1651</v>
      </c>
      <c r="D191" s="96">
        <v>1</v>
      </c>
      <c r="E191" s="97">
        <v>0.4375</v>
      </c>
      <c r="F191" s="97">
        <v>0.97916666666666696</v>
      </c>
      <c r="G191" s="96" t="s">
        <v>1738</v>
      </c>
      <c r="H191" s="96">
        <v>580</v>
      </c>
      <c r="I191" s="98">
        <f t="shared" si="20"/>
        <v>0.54166666666666696</v>
      </c>
      <c r="J191" s="96">
        <v>580</v>
      </c>
      <c r="K191" s="96">
        <v>4</v>
      </c>
      <c r="L191" s="96">
        <v>50</v>
      </c>
      <c r="M191" s="96">
        <f t="shared" si="22"/>
        <v>200</v>
      </c>
      <c r="N191" s="105"/>
      <c r="O191" s="96"/>
    </row>
    <row r="192" spans="1:15" ht="17">
      <c r="A192" s="95">
        <v>45968</v>
      </c>
      <c r="B192" s="95" t="s">
        <v>305</v>
      </c>
      <c r="C192" s="95" t="s">
        <v>1651</v>
      </c>
      <c r="D192" s="96">
        <v>1</v>
      </c>
      <c r="E192" s="97">
        <v>0.4375</v>
      </c>
      <c r="F192" s="97">
        <v>0.97916666666666696</v>
      </c>
      <c r="G192" s="96" t="s">
        <v>1739</v>
      </c>
      <c r="H192" s="96">
        <v>580</v>
      </c>
      <c r="I192" s="98">
        <f t="shared" si="20"/>
        <v>0.54166666666666696</v>
      </c>
      <c r="J192" s="96">
        <v>580</v>
      </c>
      <c r="K192" s="96">
        <v>4</v>
      </c>
      <c r="L192" s="96">
        <v>50</v>
      </c>
      <c r="M192" s="96">
        <f t="shared" si="22"/>
        <v>200</v>
      </c>
      <c r="N192" s="105">
        <v>33.46</v>
      </c>
      <c r="O192" s="96"/>
    </row>
    <row r="193" spans="1:15" ht="17">
      <c r="A193" s="95">
        <v>45968</v>
      </c>
      <c r="B193" s="95" t="s">
        <v>305</v>
      </c>
      <c r="C193" s="95" t="s">
        <v>1651</v>
      </c>
      <c r="D193" s="96">
        <v>1</v>
      </c>
      <c r="E193" s="97">
        <v>0.4375</v>
      </c>
      <c r="F193" s="97">
        <v>0.97916666666666696</v>
      </c>
      <c r="G193" s="96" t="s">
        <v>1740</v>
      </c>
      <c r="H193" s="96">
        <v>580</v>
      </c>
      <c r="I193" s="98">
        <f t="shared" si="20"/>
        <v>0.54166666666666696</v>
      </c>
      <c r="J193" s="96">
        <v>580</v>
      </c>
      <c r="K193" s="96">
        <v>4</v>
      </c>
      <c r="L193" s="96">
        <v>50</v>
      </c>
      <c r="M193" s="96">
        <f t="shared" si="22"/>
        <v>200</v>
      </c>
      <c r="N193" s="105"/>
      <c r="O193" s="96"/>
    </row>
    <row r="194" spans="1:15" ht="17">
      <c r="A194" s="95">
        <v>45968</v>
      </c>
      <c r="B194" s="95" t="s">
        <v>305</v>
      </c>
      <c r="C194" s="95" t="s">
        <v>1651</v>
      </c>
      <c r="D194" s="96">
        <v>1</v>
      </c>
      <c r="E194" s="97">
        <v>0.4375</v>
      </c>
      <c r="F194" s="97">
        <v>0.97916666666666696</v>
      </c>
      <c r="G194" s="96" t="s">
        <v>1741</v>
      </c>
      <c r="H194" s="96">
        <v>580</v>
      </c>
      <c r="I194" s="98">
        <f t="shared" si="20"/>
        <v>0.54166666666666696</v>
      </c>
      <c r="J194" s="96">
        <v>580</v>
      </c>
      <c r="K194" s="96">
        <v>4</v>
      </c>
      <c r="L194" s="96">
        <v>50</v>
      </c>
      <c r="M194" s="96">
        <f t="shared" si="22"/>
        <v>200</v>
      </c>
      <c r="N194" s="105">
        <v>27.3</v>
      </c>
      <c r="O194" s="96"/>
    </row>
    <row r="195" spans="1:15" ht="17">
      <c r="A195" s="95">
        <v>45968</v>
      </c>
      <c r="B195" s="95" t="s">
        <v>305</v>
      </c>
      <c r="C195" s="95" t="s">
        <v>1651</v>
      </c>
      <c r="D195" s="96">
        <v>1</v>
      </c>
      <c r="E195" s="97">
        <v>0.4375</v>
      </c>
      <c r="F195" s="97">
        <v>0.89583333333333304</v>
      </c>
      <c r="G195" s="96" t="s">
        <v>1692</v>
      </c>
      <c r="H195" s="96">
        <v>580</v>
      </c>
      <c r="I195" s="98">
        <f t="shared" si="20"/>
        <v>0.45833333333333304</v>
      </c>
      <c r="J195" s="96">
        <v>580</v>
      </c>
      <c r="K195" s="96">
        <v>2</v>
      </c>
      <c r="L195" s="96">
        <v>50</v>
      </c>
      <c r="M195" s="96">
        <f t="shared" si="22"/>
        <v>100</v>
      </c>
      <c r="N195" s="105"/>
      <c r="O195" s="96"/>
    </row>
    <row r="196" spans="1:15" ht="17">
      <c r="A196" s="95">
        <v>45968</v>
      </c>
      <c r="B196" s="95" t="s">
        <v>305</v>
      </c>
      <c r="C196" s="95" t="s">
        <v>1651</v>
      </c>
      <c r="D196" s="96">
        <v>1</v>
      </c>
      <c r="E196" s="97">
        <v>0.4375</v>
      </c>
      <c r="F196" s="97">
        <v>0.97916666666666696</v>
      </c>
      <c r="G196" s="96" t="s">
        <v>1742</v>
      </c>
      <c r="H196" s="96">
        <v>580</v>
      </c>
      <c r="I196" s="98">
        <f t="shared" si="20"/>
        <v>0.54166666666666696</v>
      </c>
      <c r="J196" s="96">
        <v>580</v>
      </c>
      <c r="K196" s="96">
        <v>4</v>
      </c>
      <c r="L196" s="96">
        <v>50</v>
      </c>
      <c r="M196" s="96">
        <f t="shared" si="22"/>
        <v>200</v>
      </c>
      <c r="N196" s="105">
        <v>40.950000000000003</v>
      </c>
      <c r="O196" s="96"/>
    </row>
    <row r="197" spans="1:15" ht="17">
      <c r="A197" s="95">
        <v>45968</v>
      </c>
      <c r="B197" s="95" t="s">
        <v>305</v>
      </c>
      <c r="C197" s="95" t="s">
        <v>1702</v>
      </c>
      <c r="D197" s="96">
        <v>1</v>
      </c>
      <c r="E197" s="97">
        <v>0.5</v>
      </c>
      <c r="F197" s="97">
        <v>1</v>
      </c>
      <c r="G197" s="106" t="s">
        <v>1703</v>
      </c>
      <c r="H197" s="96">
        <v>580</v>
      </c>
      <c r="I197" s="98">
        <f t="shared" ref="I197:I220" si="23">F197-E197</f>
        <v>0.5</v>
      </c>
      <c r="J197" s="96">
        <v>580</v>
      </c>
      <c r="K197" s="96">
        <v>3</v>
      </c>
      <c r="L197" s="96">
        <v>50</v>
      </c>
      <c r="M197" s="96">
        <f t="shared" si="22"/>
        <v>150</v>
      </c>
      <c r="N197" s="105"/>
      <c r="O197" s="96"/>
    </row>
    <row r="198" spans="1:15" ht="17">
      <c r="A198" s="95">
        <v>45968</v>
      </c>
      <c r="B198" s="95" t="s">
        <v>305</v>
      </c>
      <c r="C198" s="95" t="s">
        <v>1702</v>
      </c>
      <c r="D198" s="96">
        <v>1</v>
      </c>
      <c r="E198" s="97">
        <v>0.5</v>
      </c>
      <c r="F198" s="97">
        <v>0.95833333333333304</v>
      </c>
      <c r="G198" s="106" t="s">
        <v>1704</v>
      </c>
      <c r="H198" s="96">
        <v>580</v>
      </c>
      <c r="I198" s="98">
        <f t="shared" si="23"/>
        <v>0.45833333333333304</v>
      </c>
      <c r="J198" s="96">
        <v>580</v>
      </c>
      <c r="K198" s="96">
        <v>2</v>
      </c>
      <c r="L198" s="96">
        <v>50</v>
      </c>
      <c r="M198" s="96">
        <f t="shared" si="22"/>
        <v>100</v>
      </c>
      <c r="N198" s="105">
        <v>32</v>
      </c>
      <c r="O198" s="96"/>
    </row>
    <row r="199" spans="1:15" ht="17">
      <c r="A199" s="95">
        <v>45968</v>
      </c>
      <c r="B199" s="95" t="s">
        <v>305</v>
      </c>
      <c r="C199" s="95" t="s">
        <v>1702</v>
      </c>
      <c r="D199" s="96">
        <v>1</v>
      </c>
      <c r="E199" s="97">
        <v>0.5</v>
      </c>
      <c r="F199" s="97">
        <v>1</v>
      </c>
      <c r="G199" s="106" t="s">
        <v>1706</v>
      </c>
      <c r="H199" s="96">
        <v>580</v>
      </c>
      <c r="I199" s="98">
        <f t="shared" si="23"/>
        <v>0.5</v>
      </c>
      <c r="J199" s="96">
        <v>580</v>
      </c>
      <c r="K199" s="96">
        <v>3</v>
      </c>
      <c r="L199" s="96">
        <v>50</v>
      </c>
      <c r="M199" s="96">
        <f t="shared" si="22"/>
        <v>150</v>
      </c>
      <c r="N199" s="105"/>
      <c r="O199" s="96"/>
    </row>
    <row r="200" spans="1:15" ht="17">
      <c r="A200" s="95">
        <v>45968</v>
      </c>
      <c r="B200" s="95" t="s">
        <v>305</v>
      </c>
      <c r="C200" s="95" t="s">
        <v>1702</v>
      </c>
      <c r="D200" s="96">
        <v>1</v>
      </c>
      <c r="E200" s="97">
        <v>0.5</v>
      </c>
      <c r="F200" s="97">
        <v>1</v>
      </c>
      <c r="G200" s="106" t="s">
        <v>1707</v>
      </c>
      <c r="H200" s="96">
        <v>580</v>
      </c>
      <c r="I200" s="98">
        <f t="shared" si="23"/>
        <v>0.5</v>
      </c>
      <c r="J200" s="96">
        <v>580</v>
      </c>
      <c r="K200" s="96">
        <v>3</v>
      </c>
      <c r="L200" s="96">
        <v>50</v>
      </c>
      <c r="M200" s="96">
        <f t="shared" si="22"/>
        <v>150</v>
      </c>
      <c r="N200" s="105">
        <v>99.3</v>
      </c>
      <c r="O200" s="96"/>
    </row>
    <row r="201" spans="1:15" ht="17">
      <c r="A201" s="95">
        <v>45968</v>
      </c>
      <c r="B201" s="95" t="s">
        <v>305</v>
      </c>
      <c r="C201" s="95" t="s">
        <v>1702</v>
      </c>
      <c r="D201" s="96">
        <v>1</v>
      </c>
      <c r="E201" s="97">
        <v>0.5</v>
      </c>
      <c r="F201" s="97">
        <v>1</v>
      </c>
      <c r="G201" s="106" t="s">
        <v>1708</v>
      </c>
      <c r="H201" s="96">
        <v>580</v>
      </c>
      <c r="I201" s="98">
        <f t="shared" si="23"/>
        <v>0.5</v>
      </c>
      <c r="J201" s="96">
        <v>580</v>
      </c>
      <c r="K201" s="96">
        <v>3</v>
      </c>
      <c r="L201" s="96">
        <v>50</v>
      </c>
      <c r="M201" s="96">
        <f t="shared" si="22"/>
        <v>150</v>
      </c>
      <c r="N201" s="105">
        <v>11.7</v>
      </c>
      <c r="O201" s="96"/>
    </row>
    <row r="202" spans="1:15" ht="17">
      <c r="A202" s="95">
        <v>45968</v>
      </c>
      <c r="B202" s="95" t="s">
        <v>305</v>
      </c>
      <c r="C202" s="95" t="s">
        <v>1702</v>
      </c>
      <c r="D202" s="96">
        <v>1</v>
      </c>
      <c r="E202" s="97">
        <v>0.5</v>
      </c>
      <c r="F202" s="97">
        <v>1</v>
      </c>
      <c r="G202" s="106" t="s">
        <v>1709</v>
      </c>
      <c r="H202" s="96">
        <v>580</v>
      </c>
      <c r="I202" s="98">
        <f t="shared" si="23"/>
        <v>0.5</v>
      </c>
      <c r="J202" s="96">
        <v>580</v>
      </c>
      <c r="K202" s="96">
        <v>3</v>
      </c>
      <c r="L202" s="96">
        <v>50</v>
      </c>
      <c r="M202" s="96">
        <f t="shared" si="22"/>
        <v>150</v>
      </c>
      <c r="N202" s="105"/>
      <c r="O202" s="96"/>
    </row>
    <row r="203" spans="1:15" ht="17">
      <c r="A203" s="95">
        <v>45968</v>
      </c>
      <c r="B203" s="95" t="s">
        <v>305</v>
      </c>
      <c r="C203" s="95" t="s">
        <v>1702</v>
      </c>
      <c r="D203" s="96">
        <v>1</v>
      </c>
      <c r="E203" s="97">
        <v>0.5</v>
      </c>
      <c r="F203" s="97">
        <v>1</v>
      </c>
      <c r="G203" s="106" t="s">
        <v>1710</v>
      </c>
      <c r="H203" s="96">
        <v>580</v>
      </c>
      <c r="I203" s="98">
        <f t="shared" si="23"/>
        <v>0.5</v>
      </c>
      <c r="J203" s="96">
        <v>580</v>
      </c>
      <c r="K203" s="96">
        <v>3</v>
      </c>
      <c r="L203" s="96">
        <v>50</v>
      </c>
      <c r="M203" s="96">
        <f t="shared" si="22"/>
        <v>150</v>
      </c>
      <c r="N203" s="105"/>
      <c r="O203" s="96"/>
    </row>
    <row r="204" spans="1:15" ht="17">
      <c r="A204" s="95">
        <v>45968</v>
      </c>
      <c r="B204" s="95" t="s">
        <v>305</v>
      </c>
      <c r="C204" s="95" t="s">
        <v>1702</v>
      </c>
      <c r="D204" s="96">
        <v>1</v>
      </c>
      <c r="E204" s="97">
        <v>0.5</v>
      </c>
      <c r="F204" s="97">
        <v>1</v>
      </c>
      <c r="G204" s="106" t="s">
        <v>1711</v>
      </c>
      <c r="H204" s="96">
        <v>580</v>
      </c>
      <c r="I204" s="98">
        <f t="shared" si="23"/>
        <v>0.5</v>
      </c>
      <c r="J204" s="96">
        <v>580</v>
      </c>
      <c r="K204" s="96">
        <v>3</v>
      </c>
      <c r="L204" s="96">
        <v>50</v>
      </c>
      <c r="M204" s="96">
        <f t="shared" si="22"/>
        <v>150</v>
      </c>
      <c r="N204" s="105">
        <v>48.02</v>
      </c>
      <c r="O204" s="96"/>
    </row>
    <row r="205" spans="1:15" ht="17">
      <c r="A205" s="95">
        <v>45968</v>
      </c>
      <c r="B205" s="95" t="s">
        <v>305</v>
      </c>
      <c r="C205" s="95" t="s">
        <v>1702</v>
      </c>
      <c r="D205" s="96">
        <v>1</v>
      </c>
      <c r="E205" s="97">
        <v>0.5</v>
      </c>
      <c r="F205" s="97">
        <v>1</v>
      </c>
      <c r="G205" s="106" t="s">
        <v>1712</v>
      </c>
      <c r="H205" s="96">
        <v>580</v>
      </c>
      <c r="I205" s="98">
        <f t="shared" si="23"/>
        <v>0.5</v>
      </c>
      <c r="J205" s="96">
        <v>580</v>
      </c>
      <c r="K205" s="96">
        <v>3</v>
      </c>
      <c r="L205" s="96">
        <v>50</v>
      </c>
      <c r="M205" s="96">
        <f t="shared" si="22"/>
        <v>150</v>
      </c>
      <c r="N205" s="105"/>
      <c r="O205" s="96"/>
    </row>
    <row r="206" spans="1:15" ht="17">
      <c r="A206" s="95">
        <v>45968</v>
      </c>
      <c r="B206" s="95" t="s">
        <v>305</v>
      </c>
      <c r="C206" s="95" t="s">
        <v>1702</v>
      </c>
      <c r="D206" s="96">
        <v>1</v>
      </c>
      <c r="E206" s="97">
        <v>0.5</v>
      </c>
      <c r="F206" s="97">
        <v>1</v>
      </c>
      <c r="G206" s="106" t="s">
        <v>1713</v>
      </c>
      <c r="H206" s="96">
        <v>580</v>
      </c>
      <c r="I206" s="98">
        <f t="shared" si="23"/>
        <v>0.5</v>
      </c>
      <c r="J206" s="96">
        <v>580</v>
      </c>
      <c r="K206" s="96">
        <v>3</v>
      </c>
      <c r="L206" s="96">
        <v>50</v>
      </c>
      <c r="M206" s="96">
        <f t="shared" si="22"/>
        <v>150</v>
      </c>
      <c r="N206" s="105"/>
      <c r="O206" s="96"/>
    </row>
    <row r="207" spans="1:15" ht="17">
      <c r="A207" s="95">
        <v>45968</v>
      </c>
      <c r="B207" s="95" t="s">
        <v>305</v>
      </c>
      <c r="C207" s="95" t="s">
        <v>1702</v>
      </c>
      <c r="D207" s="96">
        <v>1</v>
      </c>
      <c r="E207" s="97">
        <v>0.5</v>
      </c>
      <c r="F207" s="97">
        <v>1</v>
      </c>
      <c r="G207" s="106" t="s">
        <v>1714</v>
      </c>
      <c r="H207" s="96">
        <v>580</v>
      </c>
      <c r="I207" s="98">
        <f t="shared" si="23"/>
        <v>0.5</v>
      </c>
      <c r="J207" s="96">
        <v>580</v>
      </c>
      <c r="K207" s="96">
        <v>3</v>
      </c>
      <c r="L207" s="96">
        <v>50</v>
      </c>
      <c r="M207" s="96">
        <f t="shared" si="22"/>
        <v>150</v>
      </c>
      <c r="N207" s="105">
        <v>31.8</v>
      </c>
      <c r="O207" s="96"/>
    </row>
    <row r="208" spans="1:15" ht="17">
      <c r="A208" s="95">
        <v>45968</v>
      </c>
      <c r="B208" s="95" t="s">
        <v>305</v>
      </c>
      <c r="C208" s="95" t="s">
        <v>1702</v>
      </c>
      <c r="D208" s="96">
        <v>1</v>
      </c>
      <c r="E208" s="97">
        <v>0.5</v>
      </c>
      <c r="F208" s="97">
        <v>1</v>
      </c>
      <c r="G208" s="106" t="s">
        <v>1715</v>
      </c>
      <c r="H208" s="96">
        <v>580</v>
      </c>
      <c r="I208" s="98">
        <f t="shared" si="23"/>
        <v>0.5</v>
      </c>
      <c r="J208" s="96">
        <v>580</v>
      </c>
      <c r="K208" s="96">
        <v>3</v>
      </c>
      <c r="L208" s="96">
        <v>50</v>
      </c>
      <c r="M208" s="96">
        <f t="shared" si="22"/>
        <v>150</v>
      </c>
      <c r="N208" s="105"/>
      <c r="O208" s="96"/>
    </row>
    <row r="209" spans="1:15" ht="17">
      <c r="A209" s="95">
        <v>45968</v>
      </c>
      <c r="B209" s="95" t="s">
        <v>305</v>
      </c>
      <c r="C209" s="95" t="s">
        <v>1702</v>
      </c>
      <c r="D209" s="96">
        <v>1</v>
      </c>
      <c r="E209" s="97">
        <v>0.5</v>
      </c>
      <c r="F209" s="97">
        <v>1</v>
      </c>
      <c r="G209" s="106" t="s">
        <v>1716</v>
      </c>
      <c r="H209" s="96">
        <v>580</v>
      </c>
      <c r="I209" s="98">
        <f t="shared" si="23"/>
        <v>0.5</v>
      </c>
      <c r="J209" s="96">
        <v>580</v>
      </c>
      <c r="K209" s="96">
        <v>3</v>
      </c>
      <c r="L209" s="96">
        <v>50</v>
      </c>
      <c r="M209" s="96">
        <f t="shared" si="22"/>
        <v>150</v>
      </c>
      <c r="N209" s="105">
        <v>42.92</v>
      </c>
      <c r="O209" s="96"/>
    </row>
    <row r="210" spans="1:15" ht="17">
      <c r="A210" s="95">
        <v>45968</v>
      </c>
      <c r="B210" s="95" t="s">
        <v>305</v>
      </c>
      <c r="C210" s="95" t="s">
        <v>1702</v>
      </c>
      <c r="D210" s="96">
        <v>1</v>
      </c>
      <c r="E210" s="97">
        <v>0.5</v>
      </c>
      <c r="F210" s="97">
        <v>1</v>
      </c>
      <c r="G210" s="106" t="s">
        <v>1717</v>
      </c>
      <c r="H210" s="96">
        <v>580</v>
      </c>
      <c r="I210" s="98">
        <f t="shared" si="23"/>
        <v>0.5</v>
      </c>
      <c r="J210" s="96">
        <v>580</v>
      </c>
      <c r="K210" s="96">
        <v>3</v>
      </c>
      <c r="L210" s="96">
        <v>50</v>
      </c>
      <c r="M210" s="96">
        <f t="shared" si="22"/>
        <v>150</v>
      </c>
      <c r="N210" s="105">
        <v>33.270000000000003</v>
      </c>
      <c r="O210" s="96"/>
    </row>
    <row r="211" spans="1:15" ht="17">
      <c r="A211" s="95">
        <v>45968</v>
      </c>
      <c r="B211" s="95" t="s">
        <v>305</v>
      </c>
      <c r="C211" s="95" t="s">
        <v>1702</v>
      </c>
      <c r="D211" s="96">
        <v>1</v>
      </c>
      <c r="E211" s="97">
        <v>0.5</v>
      </c>
      <c r="F211" s="97">
        <v>1</v>
      </c>
      <c r="G211" s="106" t="s">
        <v>1718</v>
      </c>
      <c r="H211" s="96">
        <v>580</v>
      </c>
      <c r="I211" s="98">
        <f t="shared" si="23"/>
        <v>0.5</v>
      </c>
      <c r="J211" s="96">
        <v>580</v>
      </c>
      <c r="K211" s="96">
        <v>3</v>
      </c>
      <c r="L211" s="96">
        <v>50</v>
      </c>
      <c r="M211" s="96">
        <f t="shared" si="22"/>
        <v>150</v>
      </c>
      <c r="N211" s="105">
        <v>36.700000000000003</v>
      </c>
      <c r="O211" s="96"/>
    </row>
    <row r="212" spans="1:15" ht="17">
      <c r="A212" s="95">
        <v>45968</v>
      </c>
      <c r="B212" s="95" t="s">
        <v>305</v>
      </c>
      <c r="C212" s="95" t="s">
        <v>1702</v>
      </c>
      <c r="D212" s="96">
        <v>1</v>
      </c>
      <c r="E212" s="97">
        <v>0.5</v>
      </c>
      <c r="F212" s="97">
        <v>1</v>
      </c>
      <c r="G212" s="106" t="s">
        <v>1719</v>
      </c>
      <c r="H212" s="96">
        <v>580</v>
      </c>
      <c r="I212" s="98">
        <f t="shared" si="23"/>
        <v>0.5</v>
      </c>
      <c r="J212" s="96">
        <v>580</v>
      </c>
      <c r="K212" s="96">
        <v>3</v>
      </c>
      <c r="L212" s="96">
        <v>50</v>
      </c>
      <c r="M212" s="96">
        <f t="shared" si="22"/>
        <v>150</v>
      </c>
      <c r="N212" s="105">
        <v>53.67</v>
      </c>
      <c r="O212" s="96"/>
    </row>
    <row r="213" spans="1:15" ht="17">
      <c r="A213" s="95">
        <v>45968</v>
      </c>
      <c r="B213" s="95" t="s">
        <v>305</v>
      </c>
      <c r="C213" s="95" t="s">
        <v>1702</v>
      </c>
      <c r="D213" s="96">
        <v>1</v>
      </c>
      <c r="E213" s="97">
        <v>0.5</v>
      </c>
      <c r="F213" s="97">
        <v>1</v>
      </c>
      <c r="G213" s="106" t="s">
        <v>1720</v>
      </c>
      <c r="H213" s="96">
        <v>580</v>
      </c>
      <c r="I213" s="98">
        <f t="shared" si="23"/>
        <v>0.5</v>
      </c>
      <c r="J213" s="96">
        <v>580</v>
      </c>
      <c r="K213" s="96">
        <v>3</v>
      </c>
      <c r="L213" s="96">
        <v>50</v>
      </c>
      <c r="M213" s="96">
        <f t="shared" si="22"/>
        <v>150</v>
      </c>
      <c r="N213" s="105"/>
      <c r="O213" s="96"/>
    </row>
    <row r="214" spans="1:15" ht="17">
      <c r="A214" s="95">
        <v>45968</v>
      </c>
      <c r="B214" s="95" t="s">
        <v>305</v>
      </c>
      <c r="C214" s="95" t="s">
        <v>1702</v>
      </c>
      <c r="D214" s="96">
        <v>1</v>
      </c>
      <c r="E214" s="97">
        <v>0.5</v>
      </c>
      <c r="F214" s="97">
        <v>1</v>
      </c>
      <c r="G214" s="106" t="s">
        <v>1721</v>
      </c>
      <c r="H214" s="96">
        <v>580</v>
      </c>
      <c r="I214" s="98">
        <f t="shared" si="23"/>
        <v>0.5</v>
      </c>
      <c r="J214" s="96">
        <v>580</v>
      </c>
      <c r="K214" s="96">
        <v>3</v>
      </c>
      <c r="L214" s="96">
        <v>50</v>
      </c>
      <c r="M214" s="96">
        <f t="shared" si="22"/>
        <v>150</v>
      </c>
      <c r="N214" s="105">
        <v>66.84</v>
      </c>
      <c r="O214" s="96"/>
    </row>
    <row r="215" spans="1:15" ht="17">
      <c r="A215" s="95">
        <v>45968</v>
      </c>
      <c r="B215" s="95" t="s">
        <v>305</v>
      </c>
      <c r="C215" s="95" t="s">
        <v>1702</v>
      </c>
      <c r="D215" s="96">
        <v>1</v>
      </c>
      <c r="E215" s="97">
        <v>0.5</v>
      </c>
      <c r="F215" s="97">
        <v>1</v>
      </c>
      <c r="G215" s="106" t="s">
        <v>1722</v>
      </c>
      <c r="H215" s="96">
        <v>580</v>
      </c>
      <c r="I215" s="98">
        <f t="shared" si="23"/>
        <v>0.5</v>
      </c>
      <c r="J215" s="96">
        <v>580</v>
      </c>
      <c r="K215" s="96">
        <v>3</v>
      </c>
      <c r="L215" s="96">
        <v>50</v>
      </c>
      <c r="M215" s="96">
        <f t="shared" si="22"/>
        <v>150</v>
      </c>
      <c r="N215" s="105">
        <v>58.1</v>
      </c>
      <c r="O215" s="96"/>
    </row>
    <row r="216" spans="1:15" ht="17">
      <c r="A216" s="95">
        <v>45968</v>
      </c>
      <c r="B216" s="95" t="s">
        <v>305</v>
      </c>
      <c r="C216" s="95" t="s">
        <v>1702</v>
      </c>
      <c r="D216" s="96">
        <v>1</v>
      </c>
      <c r="E216" s="97">
        <v>0.5</v>
      </c>
      <c r="F216" s="97">
        <v>1</v>
      </c>
      <c r="G216" s="106" t="s">
        <v>1723</v>
      </c>
      <c r="H216" s="96">
        <v>580</v>
      </c>
      <c r="I216" s="98">
        <f t="shared" si="23"/>
        <v>0.5</v>
      </c>
      <c r="J216" s="96">
        <v>580</v>
      </c>
      <c r="K216" s="96">
        <v>3</v>
      </c>
      <c r="L216" s="96">
        <v>50</v>
      </c>
      <c r="M216" s="96">
        <f t="shared" si="22"/>
        <v>150</v>
      </c>
      <c r="N216" s="105">
        <v>48.47</v>
      </c>
      <c r="O216" s="96"/>
    </row>
    <row r="217" spans="1:15" ht="17">
      <c r="A217" s="95">
        <v>45968</v>
      </c>
      <c r="B217" s="95" t="s">
        <v>305</v>
      </c>
      <c r="C217" s="95" t="s">
        <v>1702</v>
      </c>
      <c r="D217" s="96">
        <v>1</v>
      </c>
      <c r="E217" s="97">
        <v>0.5</v>
      </c>
      <c r="F217" s="97">
        <v>1</v>
      </c>
      <c r="G217" s="106" t="s">
        <v>1724</v>
      </c>
      <c r="H217" s="96">
        <v>580</v>
      </c>
      <c r="I217" s="98">
        <f t="shared" si="23"/>
        <v>0.5</v>
      </c>
      <c r="J217" s="96">
        <v>580</v>
      </c>
      <c r="K217" s="96">
        <v>3</v>
      </c>
      <c r="L217" s="96">
        <v>50</v>
      </c>
      <c r="M217" s="96">
        <f t="shared" si="22"/>
        <v>150</v>
      </c>
      <c r="N217" s="105">
        <v>28.44</v>
      </c>
      <c r="O217" s="96"/>
    </row>
    <row r="218" spans="1:15" ht="17">
      <c r="A218" s="95">
        <v>45968</v>
      </c>
      <c r="B218" s="95" t="s">
        <v>305</v>
      </c>
      <c r="C218" s="95" t="s">
        <v>1702</v>
      </c>
      <c r="D218" s="96">
        <v>1</v>
      </c>
      <c r="E218" s="97">
        <v>0.5</v>
      </c>
      <c r="F218" s="97">
        <v>1</v>
      </c>
      <c r="G218" s="106" t="s">
        <v>1725</v>
      </c>
      <c r="H218" s="96">
        <v>580</v>
      </c>
      <c r="I218" s="98">
        <f t="shared" si="23"/>
        <v>0.5</v>
      </c>
      <c r="J218" s="96">
        <v>580</v>
      </c>
      <c r="K218" s="96">
        <v>3</v>
      </c>
      <c r="L218" s="96">
        <v>50</v>
      </c>
      <c r="M218" s="96">
        <f t="shared" si="22"/>
        <v>150</v>
      </c>
      <c r="N218" s="105">
        <v>52.03</v>
      </c>
      <c r="O218" s="96"/>
    </row>
    <row r="219" spans="1:15" ht="17">
      <c r="A219" s="95">
        <v>45968</v>
      </c>
      <c r="B219" s="95" t="s">
        <v>305</v>
      </c>
      <c r="C219" s="95" t="s">
        <v>1702</v>
      </c>
      <c r="D219" s="96">
        <v>1</v>
      </c>
      <c r="E219" s="97">
        <v>0.5</v>
      </c>
      <c r="F219" s="97">
        <v>1</v>
      </c>
      <c r="G219" s="106" t="s">
        <v>1726</v>
      </c>
      <c r="H219" s="96">
        <v>580</v>
      </c>
      <c r="I219" s="98">
        <f t="shared" si="23"/>
        <v>0.5</v>
      </c>
      <c r="J219" s="96">
        <v>580</v>
      </c>
      <c r="K219" s="96">
        <v>3</v>
      </c>
      <c r="L219" s="96">
        <v>50</v>
      </c>
      <c r="M219" s="96">
        <f t="shared" si="22"/>
        <v>150</v>
      </c>
      <c r="N219" s="105"/>
      <c r="O219" s="96"/>
    </row>
    <row r="220" spans="1:15" ht="17">
      <c r="A220" s="95">
        <v>45968</v>
      </c>
      <c r="B220" s="95" t="s">
        <v>305</v>
      </c>
      <c r="C220" s="95" t="s">
        <v>1702</v>
      </c>
      <c r="D220" s="96">
        <v>1</v>
      </c>
      <c r="E220" s="97">
        <v>0.5</v>
      </c>
      <c r="F220" s="97">
        <v>1</v>
      </c>
      <c r="G220" s="106" t="s">
        <v>1755</v>
      </c>
      <c r="H220" s="96">
        <v>580</v>
      </c>
      <c r="I220" s="98">
        <f t="shared" si="23"/>
        <v>0.5</v>
      </c>
      <c r="J220" s="96">
        <v>580</v>
      </c>
      <c r="K220" s="96">
        <v>3</v>
      </c>
      <c r="L220" s="96">
        <v>50</v>
      </c>
      <c r="M220" s="96">
        <f t="shared" ref="M220" si="24">K220*L220</f>
        <v>150</v>
      </c>
      <c r="N220" s="105"/>
      <c r="O220" s="96"/>
    </row>
    <row r="221" spans="1:15" ht="17">
      <c r="A221" s="95">
        <v>45968</v>
      </c>
      <c r="B221" s="95" t="s">
        <v>305</v>
      </c>
      <c r="C221" s="95" t="s">
        <v>1746</v>
      </c>
      <c r="D221" s="96">
        <v>1</v>
      </c>
      <c r="E221" s="99">
        <v>0.35416666666666669</v>
      </c>
      <c r="F221" s="99">
        <v>0.72916666666666663</v>
      </c>
      <c r="G221" s="106" t="s">
        <v>1747</v>
      </c>
      <c r="H221" s="96">
        <v>580</v>
      </c>
      <c r="I221" s="98">
        <f t="shared" ref="I221:I222" si="25">F221-E221</f>
        <v>0.37499999999999994</v>
      </c>
      <c r="J221" s="96">
        <v>580</v>
      </c>
      <c r="K221" s="96">
        <v>0</v>
      </c>
      <c r="L221" s="96">
        <v>50</v>
      </c>
      <c r="M221" s="96">
        <f t="shared" si="22"/>
        <v>0</v>
      </c>
      <c r="N221" s="105"/>
      <c r="O221" s="96"/>
    </row>
    <row r="222" spans="1:15" ht="17">
      <c r="A222" s="95">
        <v>45968</v>
      </c>
      <c r="B222" s="95" t="s">
        <v>305</v>
      </c>
      <c r="C222" s="95" t="s">
        <v>1746</v>
      </c>
      <c r="D222" s="96">
        <v>1</v>
      </c>
      <c r="E222" s="99">
        <v>0.35416666666666669</v>
      </c>
      <c r="F222" s="99">
        <v>0.72916666666666663</v>
      </c>
      <c r="G222" s="106" t="s">
        <v>1748</v>
      </c>
      <c r="H222" s="96">
        <v>580</v>
      </c>
      <c r="I222" s="98">
        <f t="shared" si="25"/>
        <v>0.37499999999999994</v>
      </c>
      <c r="J222" s="96">
        <v>580</v>
      </c>
      <c r="K222" s="96">
        <v>0</v>
      </c>
      <c r="L222" s="96">
        <v>50</v>
      </c>
      <c r="M222" s="96">
        <f t="shared" si="22"/>
        <v>0</v>
      </c>
      <c r="N222" s="105"/>
      <c r="O222" s="96"/>
    </row>
    <row r="223" spans="1:15" ht="17">
      <c r="A223" s="95">
        <v>45968</v>
      </c>
      <c r="B223" s="95" t="s">
        <v>305</v>
      </c>
      <c r="C223" s="95" t="s">
        <v>1746</v>
      </c>
      <c r="D223" s="96">
        <v>1</v>
      </c>
      <c r="E223" s="99">
        <v>0.70833333333333337</v>
      </c>
      <c r="F223" s="99">
        <v>1.0416666666666667</v>
      </c>
      <c r="G223" s="106" t="s">
        <v>1749</v>
      </c>
      <c r="H223" s="96">
        <v>580</v>
      </c>
      <c r="I223" s="98">
        <f t="shared" ref="I223:I249" si="26">F223-E223</f>
        <v>0.33333333333333337</v>
      </c>
      <c r="J223" s="96">
        <v>580</v>
      </c>
      <c r="K223" s="96">
        <v>0</v>
      </c>
      <c r="L223" s="96">
        <v>50</v>
      </c>
      <c r="M223" s="96">
        <f t="shared" si="22"/>
        <v>0</v>
      </c>
      <c r="N223" s="105"/>
      <c r="O223" s="96"/>
    </row>
    <row r="224" spans="1:15" ht="17">
      <c r="A224" s="95">
        <v>45968</v>
      </c>
      <c r="B224" s="95" t="s">
        <v>305</v>
      </c>
      <c r="C224" s="95" t="s">
        <v>1746</v>
      </c>
      <c r="D224" s="96">
        <v>1</v>
      </c>
      <c r="E224" s="99">
        <v>0.70833333333333337</v>
      </c>
      <c r="F224" s="99">
        <v>1.0416666666666667</v>
      </c>
      <c r="G224" s="106" t="s">
        <v>1750</v>
      </c>
      <c r="H224" s="96">
        <v>580</v>
      </c>
      <c r="I224" s="98">
        <f t="shared" si="26"/>
        <v>0.33333333333333337</v>
      </c>
      <c r="J224" s="96">
        <v>580</v>
      </c>
      <c r="K224" s="96">
        <v>0</v>
      </c>
      <c r="L224" s="96">
        <v>50</v>
      </c>
      <c r="M224" s="96">
        <f t="shared" si="22"/>
        <v>0</v>
      </c>
      <c r="N224" s="105"/>
      <c r="O224" s="96"/>
    </row>
    <row r="225" spans="1:15" ht="17">
      <c r="A225" s="95">
        <v>45969</v>
      </c>
      <c r="B225" s="95" t="s">
        <v>305</v>
      </c>
      <c r="C225" s="95" t="s">
        <v>1644</v>
      </c>
      <c r="D225" s="96">
        <v>1</v>
      </c>
      <c r="E225" s="97">
        <v>0.35416666666666702</v>
      </c>
      <c r="F225" s="97">
        <v>0.97916666666666696</v>
      </c>
      <c r="G225" s="96" t="s">
        <v>1678</v>
      </c>
      <c r="H225" s="96">
        <v>580</v>
      </c>
      <c r="I225" s="98">
        <f t="shared" si="26"/>
        <v>0.625</v>
      </c>
      <c r="J225" s="96">
        <v>580</v>
      </c>
      <c r="K225" s="96">
        <v>6</v>
      </c>
      <c r="L225" s="96">
        <v>50</v>
      </c>
      <c r="M225" s="96">
        <f t="shared" si="22"/>
        <v>300</v>
      </c>
      <c r="N225" s="96"/>
      <c r="O225" s="96"/>
    </row>
    <row r="226" spans="1:15" ht="17">
      <c r="A226" s="95">
        <v>45969</v>
      </c>
      <c r="B226" s="95" t="s">
        <v>305</v>
      </c>
      <c r="C226" s="95" t="s">
        <v>1644</v>
      </c>
      <c r="D226" s="96">
        <v>1</v>
      </c>
      <c r="E226" s="97">
        <v>0.35416666666666702</v>
      </c>
      <c r="F226" s="97">
        <v>0.97916666666666696</v>
      </c>
      <c r="G226" s="96" t="s">
        <v>1677</v>
      </c>
      <c r="H226" s="96">
        <v>580</v>
      </c>
      <c r="I226" s="98">
        <f t="shared" si="26"/>
        <v>0.625</v>
      </c>
      <c r="J226" s="96">
        <v>580</v>
      </c>
      <c r="K226" s="96">
        <v>6</v>
      </c>
      <c r="L226" s="96">
        <v>50</v>
      </c>
      <c r="M226" s="96">
        <f t="shared" si="22"/>
        <v>300</v>
      </c>
      <c r="N226" s="96">
        <v>46.92</v>
      </c>
      <c r="O226" s="96"/>
    </row>
    <row r="227" spans="1:15" ht="17">
      <c r="A227" s="95">
        <v>45969</v>
      </c>
      <c r="B227" s="95" t="s">
        <v>305</v>
      </c>
      <c r="C227" s="95" t="s">
        <v>1644</v>
      </c>
      <c r="D227" s="96">
        <v>1</v>
      </c>
      <c r="E227" s="97">
        <v>0.35416666666666702</v>
      </c>
      <c r="F227" s="97">
        <v>0.85416666666666696</v>
      </c>
      <c r="G227" s="96" t="s">
        <v>1675</v>
      </c>
      <c r="H227" s="96">
        <v>580</v>
      </c>
      <c r="I227" s="98">
        <f t="shared" si="26"/>
        <v>0.49999999999999994</v>
      </c>
      <c r="J227" s="96">
        <v>580</v>
      </c>
      <c r="K227" s="96">
        <v>3</v>
      </c>
      <c r="L227" s="96">
        <v>50</v>
      </c>
      <c r="M227" s="96">
        <f t="shared" si="22"/>
        <v>150</v>
      </c>
      <c r="N227" s="96"/>
      <c r="O227" s="96"/>
    </row>
    <row r="228" spans="1:15" ht="17">
      <c r="A228" s="95">
        <v>45969</v>
      </c>
      <c r="B228" s="95" t="s">
        <v>305</v>
      </c>
      <c r="C228" s="95" t="s">
        <v>1644</v>
      </c>
      <c r="D228" s="96">
        <v>1</v>
      </c>
      <c r="E228" s="97">
        <v>0.35416666666666702</v>
      </c>
      <c r="F228" s="97">
        <v>0.85416666666666696</v>
      </c>
      <c r="G228" s="96" t="s">
        <v>1678</v>
      </c>
      <c r="H228" s="96">
        <v>580</v>
      </c>
      <c r="I228" s="98">
        <f t="shared" si="26"/>
        <v>0.49999999999999994</v>
      </c>
      <c r="J228" s="96">
        <v>580</v>
      </c>
      <c r="K228" s="96">
        <v>3</v>
      </c>
      <c r="L228" s="96">
        <v>50</v>
      </c>
      <c r="M228" s="96">
        <f t="shared" si="22"/>
        <v>150</v>
      </c>
      <c r="N228" s="96">
        <v>20.5</v>
      </c>
      <c r="O228" s="96"/>
    </row>
    <row r="229" spans="1:15" ht="17">
      <c r="A229" s="95">
        <v>45969</v>
      </c>
      <c r="B229" s="95" t="s">
        <v>305</v>
      </c>
      <c r="C229" s="95" t="s">
        <v>1649</v>
      </c>
      <c r="D229" s="96">
        <v>1</v>
      </c>
      <c r="E229" s="97">
        <v>0.4375</v>
      </c>
      <c r="F229" s="100">
        <v>1.0208333333333299</v>
      </c>
      <c r="G229" s="96" t="s">
        <v>1690</v>
      </c>
      <c r="H229" s="96">
        <v>580</v>
      </c>
      <c r="I229" s="98">
        <f t="shared" si="26"/>
        <v>0.58333333333332993</v>
      </c>
      <c r="J229" s="96">
        <v>580</v>
      </c>
      <c r="K229" s="96">
        <v>5</v>
      </c>
      <c r="L229" s="96">
        <v>50</v>
      </c>
      <c r="M229" s="96">
        <f t="shared" si="22"/>
        <v>250</v>
      </c>
      <c r="N229" s="96"/>
      <c r="O229" s="96"/>
    </row>
    <row r="230" spans="1:15" ht="17">
      <c r="A230" s="95">
        <v>45969</v>
      </c>
      <c r="B230" s="95" t="s">
        <v>305</v>
      </c>
      <c r="C230" s="95" t="s">
        <v>1649</v>
      </c>
      <c r="D230" s="96">
        <v>1</v>
      </c>
      <c r="E230" s="97">
        <v>0.45833333333333298</v>
      </c>
      <c r="F230" s="97">
        <v>1</v>
      </c>
      <c r="G230" s="96" t="s">
        <v>1694</v>
      </c>
      <c r="H230" s="96">
        <v>580</v>
      </c>
      <c r="I230" s="98">
        <f t="shared" si="26"/>
        <v>0.54166666666666696</v>
      </c>
      <c r="J230" s="96">
        <v>580</v>
      </c>
      <c r="K230" s="96">
        <v>4</v>
      </c>
      <c r="L230" s="96">
        <v>50</v>
      </c>
      <c r="M230" s="96">
        <f t="shared" si="22"/>
        <v>200</v>
      </c>
      <c r="N230" s="96"/>
      <c r="O230" s="96"/>
    </row>
    <row r="231" spans="1:15" ht="17">
      <c r="A231" s="95">
        <v>45969</v>
      </c>
      <c r="B231" s="95" t="s">
        <v>305</v>
      </c>
      <c r="C231" s="95" t="s">
        <v>1649</v>
      </c>
      <c r="D231" s="96">
        <v>1</v>
      </c>
      <c r="E231" s="97">
        <v>0.41666666666666702</v>
      </c>
      <c r="F231" s="97">
        <v>1</v>
      </c>
      <c r="G231" s="96" t="s">
        <v>1699</v>
      </c>
      <c r="H231" s="96">
        <v>580</v>
      </c>
      <c r="I231" s="98">
        <f t="shared" si="26"/>
        <v>0.58333333333333304</v>
      </c>
      <c r="J231" s="96">
        <v>580</v>
      </c>
      <c r="K231" s="96">
        <v>5</v>
      </c>
      <c r="L231" s="96">
        <v>50</v>
      </c>
      <c r="M231" s="96">
        <f t="shared" si="22"/>
        <v>250</v>
      </c>
      <c r="N231" s="96"/>
      <c r="O231" s="96"/>
    </row>
    <row r="232" spans="1:15" ht="17">
      <c r="A232" s="95">
        <v>45969</v>
      </c>
      <c r="B232" s="95" t="s">
        <v>305</v>
      </c>
      <c r="C232" s="95" t="s">
        <v>1649</v>
      </c>
      <c r="D232" s="96">
        <v>1</v>
      </c>
      <c r="E232" s="97">
        <v>0.41666666666666702</v>
      </c>
      <c r="F232" s="97">
        <v>1</v>
      </c>
      <c r="G232" s="96" t="s">
        <v>1700</v>
      </c>
      <c r="H232" s="96">
        <v>580</v>
      </c>
      <c r="I232" s="98">
        <f t="shared" si="26"/>
        <v>0.58333333333333304</v>
      </c>
      <c r="J232" s="96">
        <v>580</v>
      </c>
      <c r="K232" s="96">
        <v>5</v>
      </c>
      <c r="L232" s="96">
        <v>50</v>
      </c>
      <c r="M232" s="96">
        <f t="shared" si="22"/>
        <v>250</v>
      </c>
      <c r="N232" s="96"/>
      <c r="O232" s="96"/>
    </row>
    <row r="233" spans="1:15" ht="17">
      <c r="A233" s="95">
        <v>45969</v>
      </c>
      <c r="B233" s="95" t="s">
        <v>305</v>
      </c>
      <c r="C233" s="95" t="s">
        <v>1651</v>
      </c>
      <c r="D233" s="96">
        <v>1</v>
      </c>
      <c r="E233" s="97">
        <v>0.375</v>
      </c>
      <c r="F233" s="97">
        <v>1</v>
      </c>
      <c r="G233" s="96" t="s">
        <v>1728</v>
      </c>
      <c r="H233" s="96">
        <v>580</v>
      </c>
      <c r="I233" s="98">
        <f t="shared" si="26"/>
        <v>0.625</v>
      </c>
      <c r="J233" s="96">
        <v>580</v>
      </c>
      <c r="K233" s="96">
        <v>6</v>
      </c>
      <c r="L233" s="96">
        <v>50</v>
      </c>
      <c r="M233" s="96">
        <f t="shared" si="22"/>
        <v>300</v>
      </c>
      <c r="N233" s="105">
        <v>37.950000000000003</v>
      </c>
      <c r="O233" s="96"/>
    </row>
    <row r="234" spans="1:15" ht="17">
      <c r="A234" s="95">
        <v>45969</v>
      </c>
      <c r="B234" s="95" t="s">
        <v>305</v>
      </c>
      <c r="C234" s="95" t="s">
        <v>1651</v>
      </c>
      <c r="D234" s="96">
        <v>1</v>
      </c>
      <c r="E234" s="97">
        <v>0.375</v>
      </c>
      <c r="F234" s="97">
        <v>1</v>
      </c>
      <c r="G234" s="96" t="s">
        <v>1680</v>
      </c>
      <c r="H234" s="96">
        <v>580</v>
      </c>
      <c r="I234" s="98">
        <f t="shared" si="26"/>
        <v>0.625</v>
      </c>
      <c r="J234" s="96">
        <v>580</v>
      </c>
      <c r="K234" s="96">
        <v>6</v>
      </c>
      <c r="L234" s="96">
        <v>50</v>
      </c>
      <c r="M234" s="96">
        <f t="shared" si="22"/>
        <v>300</v>
      </c>
      <c r="N234" s="105">
        <v>41.09</v>
      </c>
      <c r="O234" s="96"/>
    </row>
    <row r="235" spans="1:15" ht="17">
      <c r="A235" s="95">
        <v>45969</v>
      </c>
      <c r="B235" s="95" t="s">
        <v>305</v>
      </c>
      <c r="C235" s="95" t="s">
        <v>1651</v>
      </c>
      <c r="D235" s="96">
        <v>1</v>
      </c>
      <c r="E235" s="97">
        <v>0.375</v>
      </c>
      <c r="F235" s="97">
        <v>1</v>
      </c>
      <c r="G235" s="96" t="s">
        <v>1729</v>
      </c>
      <c r="H235" s="96">
        <v>580</v>
      </c>
      <c r="I235" s="98">
        <f t="shared" si="26"/>
        <v>0.625</v>
      </c>
      <c r="J235" s="96">
        <v>580</v>
      </c>
      <c r="K235" s="96">
        <v>6</v>
      </c>
      <c r="L235" s="96">
        <v>50</v>
      </c>
      <c r="M235" s="96">
        <f t="shared" si="22"/>
        <v>300</v>
      </c>
      <c r="N235" s="105">
        <v>38.479999999999997</v>
      </c>
      <c r="O235" s="96"/>
    </row>
    <row r="236" spans="1:15" ht="17">
      <c r="A236" s="95">
        <v>45969</v>
      </c>
      <c r="B236" s="95" t="s">
        <v>305</v>
      </c>
      <c r="C236" s="95" t="s">
        <v>1651</v>
      </c>
      <c r="D236" s="96">
        <v>1</v>
      </c>
      <c r="E236" s="97">
        <v>0.39583333333333298</v>
      </c>
      <c r="F236" s="100">
        <v>1.0208333333333299</v>
      </c>
      <c r="G236" s="96" t="s">
        <v>1730</v>
      </c>
      <c r="H236" s="96">
        <v>580</v>
      </c>
      <c r="I236" s="98">
        <f t="shared" si="26"/>
        <v>0.62499999999999689</v>
      </c>
      <c r="J236" s="96">
        <v>580</v>
      </c>
      <c r="K236" s="96">
        <v>6</v>
      </c>
      <c r="L236" s="96">
        <v>50</v>
      </c>
      <c r="M236" s="96">
        <f t="shared" ref="M236:M258" si="27">K236*L236</f>
        <v>300</v>
      </c>
      <c r="N236" s="105"/>
      <c r="O236" s="96"/>
    </row>
    <row r="237" spans="1:15" ht="17">
      <c r="A237" s="95">
        <v>45969</v>
      </c>
      <c r="B237" s="95" t="s">
        <v>305</v>
      </c>
      <c r="C237" s="95" t="s">
        <v>1651</v>
      </c>
      <c r="D237" s="96">
        <v>1</v>
      </c>
      <c r="E237" s="97">
        <v>0.39583333333333298</v>
      </c>
      <c r="F237" s="97">
        <v>0.97916666666666696</v>
      </c>
      <c r="G237" s="96" t="s">
        <v>1731</v>
      </c>
      <c r="H237" s="96">
        <v>580</v>
      </c>
      <c r="I237" s="98">
        <f t="shared" si="26"/>
        <v>0.58333333333333393</v>
      </c>
      <c r="J237" s="96">
        <v>580</v>
      </c>
      <c r="K237" s="96">
        <v>5</v>
      </c>
      <c r="L237" s="96">
        <v>50</v>
      </c>
      <c r="M237" s="96">
        <f t="shared" si="27"/>
        <v>250</v>
      </c>
      <c r="N237" s="105">
        <v>54.2</v>
      </c>
      <c r="O237" s="96"/>
    </row>
    <row r="238" spans="1:15" ht="17">
      <c r="A238" s="95">
        <v>45969</v>
      </c>
      <c r="B238" s="95" t="s">
        <v>305</v>
      </c>
      <c r="C238" s="95" t="s">
        <v>1651</v>
      </c>
      <c r="D238" s="96">
        <v>1</v>
      </c>
      <c r="E238" s="97">
        <v>0.375</v>
      </c>
      <c r="F238" s="97">
        <v>1</v>
      </c>
      <c r="G238" s="96" t="s">
        <v>1732</v>
      </c>
      <c r="H238" s="96">
        <v>580</v>
      </c>
      <c r="I238" s="98">
        <f t="shared" si="26"/>
        <v>0.625</v>
      </c>
      <c r="J238" s="96">
        <v>580</v>
      </c>
      <c r="K238" s="96">
        <v>6</v>
      </c>
      <c r="L238" s="96">
        <v>50</v>
      </c>
      <c r="M238" s="96">
        <f t="shared" si="27"/>
        <v>300</v>
      </c>
      <c r="N238" s="105">
        <v>76.48</v>
      </c>
      <c r="O238" s="96"/>
    </row>
    <row r="239" spans="1:15" ht="17">
      <c r="A239" s="95">
        <v>45969</v>
      </c>
      <c r="B239" s="95" t="s">
        <v>305</v>
      </c>
      <c r="C239" s="95" t="s">
        <v>1651</v>
      </c>
      <c r="D239" s="96">
        <v>1</v>
      </c>
      <c r="E239" s="97">
        <v>0.375</v>
      </c>
      <c r="F239" s="97">
        <v>1</v>
      </c>
      <c r="G239" s="96" t="s">
        <v>1733</v>
      </c>
      <c r="H239" s="96">
        <v>580</v>
      </c>
      <c r="I239" s="98">
        <f t="shared" si="26"/>
        <v>0.625</v>
      </c>
      <c r="J239" s="96">
        <v>580</v>
      </c>
      <c r="K239" s="96">
        <v>6</v>
      </c>
      <c r="L239" s="96">
        <v>50</v>
      </c>
      <c r="M239" s="96">
        <f t="shared" si="27"/>
        <v>300</v>
      </c>
      <c r="N239" s="105"/>
      <c r="O239" s="96"/>
    </row>
    <row r="240" spans="1:15" ht="17">
      <c r="A240" s="95">
        <v>45969</v>
      </c>
      <c r="B240" s="95" t="s">
        <v>305</v>
      </c>
      <c r="C240" s="95" t="s">
        <v>1651</v>
      </c>
      <c r="D240" s="96">
        <v>1</v>
      </c>
      <c r="E240" s="97">
        <v>0.375</v>
      </c>
      <c r="F240" s="97">
        <v>1</v>
      </c>
      <c r="G240" s="96" t="s">
        <v>1734</v>
      </c>
      <c r="H240" s="96">
        <v>580</v>
      </c>
      <c r="I240" s="98">
        <f t="shared" si="26"/>
        <v>0.625</v>
      </c>
      <c r="J240" s="96">
        <v>580</v>
      </c>
      <c r="K240" s="96">
        <v>6</v>
      </c>
      <c r="L240" s="96">
        <v>50</v>
      </c>
      <c r="M240" s="96">
        <f t="shared" si="27"/>
        <v>300</v>
      </c>
      <c r="N240" s="105">
        <v>13.24</v>
      </c>
      <c r="O240" s="96"/>
    </row>
    <row r="241" spans="1:15" ht="17">
      <c r="A241" s="95">
        <v>45969</v>
      </c>
      <c r="B241" s="95" t="s">
        <v>305</v>
      </c>
      <c r="C241" s="95" t="s">
        <v>1651</v>
      </c>
      <c r="D241" s="96">
        <v>1</v>
      </c>
      <c r="E241" s="97">
        <v>0.375</v>
      </c>
      <c r="F241" s="97">
        <v>0.79166666666666696</v>
      </c>
      <c r="G241" s="96" t="s">
        <v>1735</v>
      </c>
      <c r="H241" s="96">
        <v>580</v>
      </c>
      <c r="I241" s="98">
        <f t="shared" si="26"/>
        <v>0.41666666666666696</v>
      </c>
      <c r="J241" s="96">
        <v>580</v>
      </c>
      <c r="K241" s="96">
        <v>1</v>
      </c>
      <c r="L241" s="96">
        <v>50</v>
      </c>
      <c r="M241" s="96">
        <f t="shared" si="27"/>
        <v>50</v>
      </c>
      <c r="N241" s="105"/>
      <c r="O241" s="96"/>
    </row>
    <row r="242" spans="1:15" ht="17">
      <c r="A242" s="95">
        <v>45969</v>
      </c>
      <c r="B242" s="95" t="s">
        <v>305</v>
      </c>
      <c r="C242" s="95" t="s">
        <v>1651</v>
      </c>
      <c r="D242" s="96">
        <v>1</v>
      </c>
      <c r="E242" s="97">
        <v>0.375</v>
      </c>
      <c r="F242" s="97">
        <v>1</v>
      </c>
      <c r="G242" s="96" t="s">
        <v>1736</v>
      </c>
      <c r="H242" s="96">
        <v>580</v>
      </c>
      <c r="I242" s="98">
        <f t="shared" si="26"/>
        <v>0.625</v>
      </c>
      <c r="J242" s="96">
        <v>580</v>
      </c>
      <c r="K242" s="96">
        <v>6</v>
      </c>
      <c r="L242" s="96">
        <v>50</v>
      </c>
      <c r="M242" s="96">
        <f t="shared" si="27"/>
        <v>300</v>
      </c>
      <c r="N242" s="105">
        <v>19</v>
      </c>
      <c r="O242" s="96"/>
    </row>
    <row r="243" spans="1:15" ht="17">
      <c r="A243" s="95">
        <v>45969</v>
      </c>
      <c r="B243" s="95" t="s">
        <v>305</v>
      </c>
      <c r="C243" s="95" t="s">
        <v>1651</v>
      </c>
      <c r="D243" s="96">
        <v>1</v>
      </c>
      <c r="E243" s="97">
        <v>0.375</v>
      </c>
      <c r="F243" s="97">
        <v>0.95833333333333304</v>
      </c>
      <c r="G243" s="96" t="s">
        <v>1737</v>
      </c>
      <c r="H243" s="96">
        <v>580</v>
      </c>
      <c r="I243" s="98">
        <f t="shared" si="26"/>
        <v>0.58333333333333304</v>
      </c>
      <c r="J243" s="96">
        <v>580</v>
      </c>
      <c r="K243" s="96">
        <v>5</v>
      </c>
      <c r="L243" s="96">
        <v>50</v>
      </c>
      <c r="M243" s="96">
        <f t="shared" si="27"/>
        <v>250</v>
      </c>
      <c r="N243" s="105"/>
      <c r="O243" s="96"/>
    </row>
    <row r="244" spans="1:15" ht="17">
      <c r="A244" s="95">
        <v>45969</v>
      </c>
      <c r="B244" s="95" t="s">
        <v>305</v>
      </c>
      <c r="C244" s="95" t="s">
        <v>1651</v>
      </c>
      <c r="D244" s="96">
        <v>1</v>
      </c>
      <c r="E244" s="97">
        <v>0.375</v>
      </c>
      <c r="F244" s="97">
        <v>1</v>
      </c>
      <c r="G244" s="96" t="s">
        <v>1738</v>
      </c>
      <c r="H244" s="96">
        <v>580</v>
      </c>
      <c r="I244" s="98">
        <f t="shared" si="26"/>
        <v>0.625</v>
      </c>
      <c r="J244" s="96">
        <v>580</v>
      </c>
      <c r="K244" s="96">
        <v>6</v>
      </c>
      <c r="L244" s="96">
        <v>50</v>
      </c>
      <c r="M244" s="96">
        <f t="shared" si="27"/>
        <v>300</v>
      </c>
      <c r="N244" s="105"/>
      <c r="O244" s="96"/>
    </row>
    <row r="245" spans="1:15" ht="17">
      <c r="A245" s="95">
        <v>45969</v>
      </c>
      <c r="B245" s="95" t="s">
        <v>305</v>
      </c>
      <c r="C245" s="95" t="s">
        <v>1651</v>
      </c>
      <c r="D245" s="96">
        <v>1</v>
      </c>
      <c r="E245" s="97">
        <v>0.375</v>
      </c>
      <c r="F245" s="97">
        <v>1</v>
      </c>
      <c r="G245" s="96" t="s">
        <v>1739</v>
      </c>
      <c r="H245" s="96">
        <v>580</v>
      </c>
      <c r="I245" s="98">
        <f t="shared" si="26"/>
        <v>0.625</v>
      </c>
      <c r="J245" s="96">
        <v>580</v>
      </c>
      <c r="K245" s="96">
        <v>6</v>
      </c>
      <c r="L245" s="96">
        <v>50</v>
      </c>
      <c r="M245" s="96">
        <f t="shared" si="27"/>
        <v>300</v>
      </c>
      <c r="N245" s="105">
        <v>41.73</v>
      </c>
      <c r="O245" s="96"/>
    </row>
    <row r="246" spans="1:15" ht="17">
      <c r="A246" s="95">
        <v>45969</v>
      </c>
      <c r="B246" s="95" t="s">
        <v>305</v>
      </c>
      <c r="C246" s="95" t="s">
        <v>1651</v>
      </c>
      <c r="D246" s="96">
        <v>1</v>
      </c>
      <c r="E246" s="97">
        <v>0.375</v>
      </c>
      <c r="F246" s="97">
        <v>1</v>
      </c>
      <c r="G246" s="96" t="s">
        <v>1740</v>
      </c>
      <c r="H246" s="96">
        <v>580</v>
      </c>
      <c r="I246" s="98">
        <f t="shared" si="26"/>
        <v>0.625</v>
      </c>
      <c r="J246" s="96">
        <v>580</v>
      </c>
      <c r="K246" s="96">
        <v>6</v>
      </c>
      <c r="L246" s="96">
        <v>50</v>
      </c>
      <c r="M246" s="96">
        <f t="shared" si="27"/>
        <v>300</v>
      </c>
      <c r="N246" s="105"/>
      <c r="O246" s="96"/>
    </row>
    <row r="247" spans="1:15" ht="17">
      <c r="A247" s="95">
        <v>45969</v>
      </c>
      <c r="B247" s="95" t="s">
        <v>305</v>
      </c>
      <c r="C247" s="95" t="s">
        <v>1651</v>
      </c>
      <c r="D247" s="96">
        <v>1</v>
      </c>
      <c r="E247" s="97">
        <v>0.375</v>
      </c>
      <c r="F247" s="97">
        <v>1</v>
      </c>
      <c r="G247" s="96" t="s">
        <v>1741</v>
      </c>
      <c r="H247" s="96">
        <v>580</v>
      </c>
      <c r="I247" s="98">
        <f t="shared" si="26"/>
        <v>0.625</v>
      </c>
      <c r="J247" s="96">
        <v>580</v>
      </c>
      <c r="K247" s="96">
        <v>6</v>
      </c>
      <c r="L247" s="96">
        <v>50</v>
      </c>
      <c r="M247" s="96">
        <f t="shared" si="27"/>
        <v>300</v>
      </c>
      <c r="N247" s="105">
        <v>30.73</v>
      </c>
      <c r="O247" s="96"/>
    </row>
    <row r="248" spans="1:15" ht="17">
      <c r="A248" s="95">
        <v>45969</v>
      </c>
      <c r="B248" s="95" t="s">
        <v>305</v>
      </c>
      <c r="C248" s="95" t="s">
        <v>1651</v>
      </c>
      <c r="D248" s="96">
        <v>1</v>
      </c>
      <c r="E248" s="97">
        <v>0.375</v>
      </c>
      <c r="F248" s="97">
        <v>0.875</v>
      </c>
      <c r="G248" s="96" t="s">
        <v>1692</v>
      </c>
      <c r="H248" s="96">
        <v>580</v>
      </c>
      <c r="I248" s="98">
        <f t="shared" si="26"/>
        <v>0.5</v>
      </c>
      <c r="J248" s="96">
        <v>580</v>
      </c>
      <c r="K248" s="96">
        <v>3</v>
      </c>
      <c r="L248" s="96">
        <v>50</v>
      </c>
      <c r="M248" s="96">
        <f t="shared" si="27"/>
        <v>150</v>
      </c>
      <c r="N248" s="105"/>
      <c r="O248" s="96"/>
    </row>
    <row r="249" spans="1:15" ht="17">
      <c r="A249" s="95">
        <v>45969</v>
      </c>
      <c r="B249" s="95" t="s">
        <v>305</v>
      </c>
      <c r="C249" s="95" t="s">
        <v>1651</v>
      </c>
      <c r="D249" s="96">
        <v>1</v>
      </c>
      <c r="E249" s="97">
        <v>0.375</v>
      </c>
      <c r="F249" s="97">
        <v>0.79166666666666696</v>
      </c>
      <c r="G249" s="96" t="s">
        <v>1742</v>
      </c>
      <c r="H249" s="96">
        <v>580</v>
      </c>
      <c r="I249" s="98">
        <f t="shared" si="26"/>
        <v>0.41666666666666696</v>
      </c>
      <c r="J249" s="96">
        <v>580</v>
      </c>
      <c r="K249" s="96">
        <v>1</v>
      </c>
      <c r="L249" s="96">
        <v>50</v>
      </c>
      <c r="M249" s="96">
        <f t="shared" si="27"/>
        <v>50</v>
      </c>
      <c r="N249" s="105"/>
      <c r="O249" s="96"/>
    </row>
    <row r="250" spans="1:15" ht="17">
      <c r="A250" s="95">
        <v>45969</v>
      </c>
      <c r="B250" s="95" t="s">
        <v>305</v>
      </c>
      <c r="C250" s="95" t="s">
        <v>1746</v>
      </c>
      <c r="D250" s="96">
        <v>1</v>
      </c>
      <c r="E250" s="99">
        <v>0.35416666666666669</v>
      </c>
      <c r="F250" s="99">
        <v>0.72916666666666663</v>
      </c>
      <c r="G250" s="106" t="s">
        <v>1747</v>
      </c>
      <c r="H250" s="96">
        <v>580</v>
      </c>
      <c r="I250" s="98">
        <f t="shared" ref="I250:I251" si="28">F250-E250</f>
        <v>0.37499999999999994</v>
      </c>
      <c r="J250" s="96">
        <v>580</v>
      </c>
      <c r="K250" s="96">
        <v>0</v>
      </c>
      <c r="L250" s="96">
        <v>50</v>
      </c>
      <c r="M250" s="96">
        <f t="shared" si="27"/>
        <v>0</v>
      </c>
      <c r="N250" s="105"/>
      <c r="O250" s="96"/>
    </row>
    <row r="251" spans="1:15" ht="17">
      <c r="A251" s="95">
        <v>45969</v>
      </c>
      <c r="B251" s="95" t="s">
        <v>305</v>
      </c>
      <c r="C251" s="95" t="s">
        <v>1746</v>
      </c>
      <c r="D251" s="96">
        <v>1</v>
      </c>
      <c r="E251" s="99">
        <v>0.35416666666666669</v>
      </c>
      <c r="F251" s="99">
        <v>0.72916666666666663</v>
      </c>
      <c r="G251" s="106" t="s">
        <v>1748</v>
      </c>
      <c r="H251" s="96">
        <v>580</v>
      </c>
      <c r="I251" s="98">
        <f t="shared" si="28"/>
        <v>0.37499999999999994</v>
      </c>
      <c r="J251" s="96">
        <v>580</v>
      </c>
      <c r="K251" s="96">
        <v>0</v>
      </c>
      <c r="L251" s="96">
        <v>50</v>
      </c>
      <c r="M251" s="96">
        <f t="shared" si="27"/>
        <v>0</v>
      </c>
      <c r="N251" s="105"/>
      <c r="O251" s="96"/>
    </row>
    <row r="252" spans="1:15" ht="17">
      <c r="A252" s="95">
        <v>45969</v>
      </c>
      <c r="B252" s="95" t="s">
        <v>305</v>
      </c>
      <c r="C252" s="95" t="s">
        <v>1746</v>
      </c>
      <c r="D252" s="96">
        <v>1</v>
      </c>
      <c r="E252" s="99">
        <v>0.70833333333333337</v>
      </c>
      <c r="F252" s="99">
        <v>1.0416666666666667</v>
      </c>
      <c r="G252" s="106" t="s">
        <v>1749</v>
      </c>
      <c r="H252" s="96">
        <v>580</v>
      </c>
      <c r="I252" s="98">
        <f t="shared" ref="I252:I258" si="29">F252-E252</f>
        <v>0.33333333333333337</v>
      </c>
      <c r="J252" s="96">
        <v>580</v>
      </c>
      <c r="K252" s="96">
        <v>0</v>
      </c>
      <c r="L252" s="96">
        <v>50</v>
      </c>
      <c r="M252" s="96">
        <f t="shared" si="27"/>
        <v>0</v>
      </c>
      <c r="N252" s="105"/>
      <c r="O252" s="96"/>
    </row>
    <row r="253" spans="1:15" ht="17">
      <c r="A253" s="95">
        <v>45969</v>
      </c>
      <c r="B253" s="95" t="s">
        <v>305</v>
      </c>
      <c r="C253" s="95" t="s">
        <v>1746</v>
      </c>
      <c r="D253" s="96">
        <v>1</v>
      </c>
      <c r="E253" s="99">
        <v>0.70833333333333337</v>
      </c>
      <c r="F253" s="99">
        <v>1.0416666666666667</v>
      </c>
      <c r="G253" s="106" t="s">
        <v>1750</v>
      </c>
      <c r="H253" s="96">
        <v>580</v>
      </c>
      <c r="I253" s="98">
        <f t="shared" si="29"/>
        <v>0.33333333333333337</v>
      </c>
      <c r="J253" s="96">
        <v>580</v>
      </c>
      <c r="K253" s="96">
        <v>0</v>
      </c>
      <c r="L253" s="96">
        <v>50</v>
      </c>
      <c r="M253" s="96">
        <f t="shared" si="27"/>
        <v>0</v>
      </c>
      <c r="N253" s="105"/>
      <c r="O253" s="96"/>
    </row>
    <row r="254" spans="1:15" ht="17">
      <c r="A254" s="95">
        <v>45970</v>
      </c>
      <c r="B254" s="95" t="s">
        <v>305</v>
      </c>
      <c r="C254" s="95" t="s">
        <v>1644</v>
      </c>
      <c r="D254" s="96">
        <v>1</v>
      </c>
      <c r="E254" s="97">
        <v>0.35416666666666702</v>
      </c>
      <c r="F254" s="97">
        <v>0.8125</v>
      </c>
      <c r="G254" s="96" t="s">
        <v>1675</v>
      </c>
      <c r="H254" s="96">
        <v>580</v>
      </c>
      <c r="I254" s="98">
        <f t="shared" si="29"/>
        <v>0.45833333333333298</v>
      </c>
      <c r="J254" s="96">
        <v>580</v>
      </c>
      <c r="K254" s="96">
        <v>2</v>
      </c>
      <c r="L254" s="96">
        <v>50</v>
      </c>
      <c r="M254" s="96">
        <f t="shared" si="27"/>
        <v>100</v>
      </c>
      <c r="N254" s="96"/>
      <c r="O254" s="96"/>
    </row>
    <row r="255" spans="1:15" ht="17">
      <c r="A255" s="95">
        <v>45970</v>
      </c>
      <c r="B255" s="95" t="s">
        <v>305</v>
      </c>
      <c r="C255" s="95" t="s">
        <v>1644</v>
      </c>
      <c r="D255" s="96">
        <v>1</v>
      </c>
      <c r="E255" s="97">
        <v>0.35416666666666702</v>
      </c>
      <c r="F255" s="97">
        <v>0.8125</v>
      </c>
      <c r="G255" s="96" t="s">
        <v>1677</v>
      </c>
      <c r="H255" s="96">
        <v>580</v>
      </c>
      <c r="I255" s="98">
        <f t="shared" si="29"/>
        <v>0.45833333333333298</v>
      </c>
      <c r="J255" s="96">
        <v>580</v>
      </c>
      <c r="K255" s="96">
        <v>2</v>
      </c>
      <c r="L255" s="96">
        <v>50</v>
      </c>
      <c r="M255" s="96">
        <f t="shared" si="27"/>
        <v>100</v>
      </c>
      <c r="N255" s="96"/>
      <c r="O255" s="96"/>
    </row>
    <row r="256" spans="1:15" ht="17">
      <c r="A256" s="95">
        <v>45970</v>
      </c>
      <c r="B256" s="95" t="s">
        <v>305</v>
      </c>
      <c r="C256" s="95" t="s">
        <v>1644</v>
      </c>
      <c r="D256" s="96">
        <v>1</v>
      </c>
      <c r="E256" s="97">
        <v>0.375</v>
      </c>
      <c r="F256" s="97">
        <v>0.75</v>
      </c>
      <c r="G256" s="96" t="s">
        <v>1743</v>
      </c>
      <c r="H256" s="96">
        <v>580</v>
      </c>
      <c r="I256" s="98">
        <f t="shared" si="29"/>
        <v>0.375</v>
      </c>
      <c r="J256" s="96">
        <v>580</v>
      </c>
      <c r="K256" s="96">
        <v>0</v>
      </c>
      <c r="L256" s="96">
        <v>50</v>
      </c>
      <c r="M256" s="96">
        <f t="shared" si="27"/>
        <v>0</v>
      </c>
      <c r="N256" s="96"/>
      <c r="O256" s="96"/>
    </row>
    <row r="257" spans="1:16" ht="17">
      <c r="A257" s="95">
        <v>45970</v>
      </c>
      <c r="B257" s="95" t="s">
        <v>305</v>
      </c>
      <c r="C257" s="95" t="s">
        <v>1644</v>
      </c>
      <c r="D257" s="96">
        <v>1</v>
      </c>
      <c r="E257" s="97">
        <v>0.375</v>
      </c>
      <c r="F257" s="97">
        <v>0.75</v>
      </c>
      <c r="G257" s="96" t="s">
        <v>1693</v>
      </c>
      <c r="H257" s="96">
        <v>580</v>
      </c>
      <c r="I257" s="98">
        <f t="shared" si="29"/>
        <v>0.375</v>
      </c>
      <c r="J257" s="96">
        <v>580</v>
      </c>
      <c r="K257" s="96">
        <v>0</v>
      </c>
      <c r="L257" s="96">
        <v>50</v>
      </c>
      <c r="M257" s="96">
        <f t="shared" si="27"/>
        <v>0</v>
      </c>
      <c r="N257" s="96"/>
      <c r="O257" s="96"/>
    </row>
    <row r="258" spans="1:16" ht="17">
      <c r="A258" s="95">
        <v>45970</v>
      </c>
      <c r="B258" s="95" t="s">
        <v>305</v>
      </c>
      <c r="C258" s="95" t="s">
        <v>1649</v>
      </c>
      <c r="D258" s="96">
        <v>1</v>
      </c>
      <c r="E258" s="97">
        <v>0.3125</v>
      </c>
      <c r="F258" s="97">
        <v>0.6875</v>
      </c>
      <c r="G258" s="96" t="s">
        <v>1690</v>
      </c>
      <c r="H258" s="96">
        <v>580</v>
      </c>
      <c r="I258" s="98">
        <f t="shared" si="29"/>
        <v>0.375</v>
      </c>
      <c r="J258" s="96">
        <v>580</v>
      </c>
      <c r="K258" s="96">
        <v>0</v>
      </c>
      <c r="L258" s="96">
        <v>50</v>
      </c>
      <c r="M258" s="96">
        <f t="shared" si="27"/>
        <v>0</v>
      </c>
      <c r="N258" s="96"/>
      <c r="O258" s="96"/>
    </row>
    <row r="259" spans="1:16" ht="16" customHeight="1">
      <c r="A259" s="101" t="s">
        <v>409</v>
      </c>
      <c r="B259" s="101"/>
      <c r="C259" s="101"/>
      <c r="D259" s="101"/>
      <c r="E259" s="101"/>
      <c r="F259" s="101"/>
      <c r="G259" s="102"/>
      <c r="H259" s="103"/>
      <c r="I259" s="103"/>
      <c r="J259" s="103">
        <f>SUM(J98:J258)</f>
        <v>93380</v>
      </c>
      <c r="K259" s="103" t="s">
        <v>1674</v>
      </c>
      <c r="L259" s="103" t="s">
        <v>1674</v>
      </c>
      <c r="M259" s="103">
        <f>SUM(M98:M258)</f>
        <v>24700</v>
      </c>
      <c r="N259" s="103">
        <f>SUM(N98:N258)</f>
        <v>2241.6199999999994</v>
      </c>
      <c r="O259" s="104">
        <f>SUM(J259:N259)</f>
        <v>120321.62</v>
      </c>
      <c r="P259" s="94">
        <v>107521.62</v>
      </c>
    </row>
    <row r="260" spans="1:16" ht="16" customHeight="1">
      <c r="A260" s="101" t="s">
        <v>1744</v>
      </c>
      <c r="B260" s="101"/>
      <c r="C260" s="101"/>
      <c r="D260" s="101"/>
      <c r="E260" s="101"/>
      <c r="F260" s="101"/>
      <c r="G260" s="102"/>
      <c r="H260" s="103"/>
      <c r="I260" s="103"/>
      <c r="J260" s="103">
        <f>J259+J97</f>
        <v>159880</v>
      </c>
      <c r="K260" s="103" t="s">
        <v>1674</v>
      </c>
      <c r="L260" s="103" t="s">
        <v>1674</v>
      </c>
      <c r="M260" s="103">
        <f>M259+M97</f>
        <v>37780</v>
      </c>
      <c r="N260" s="103">
        <f>N259+N97</f>
        <v>3410.8099999999995</v>
      </c>
      <c r="O260" s="104">
        <f>SUM(J260:N260)</f>
        <v>201070.81</v>
      </c>
      <c r="P260" s="94">
        <v>188270.81</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F70F-A717-C84A-93DB-4114843E7B2A}">
  <dimension ref="A1:M185"/>
  <sheetViews>
    <sheetView workbookViewId="0">
      <selection activeCell="E21" sqref="D21:E21"/>
    </sheetView>
  </sheetViews>
  <sheetFormatPr baseColWidth="10" defaultRowHeight="13"/>
  <cols>
    <col min="3" max="4" width="42.19921875" bestFit="1" customWidth="1"/>
    <col min="5" max="5" width="17.19921875" customWidth="1"/>
  </cols>
  <sheetData>
    <row r="1" spans="1:13" ht="16">
      <c r="A1" s="46" t="s">
        <v>387</v>
      </c>
      <c r="B1" s="47" t="s">
        <v>388</v>
      </c>
      <c r="C1" s="47" t="s">
        <v>389</v>
      </c>
      <c r="D1" s="47" t="s">
        <v>1346</v>
      </c>
      <c r="E1" s="48" t="s">
        <v>390</v>
      </c>
      <c r="F1" s="24"/>
      <c r="G1" s="2"/>
      <c r="H1" s="2"/>
      <c r="I1" s="2"/>
      <c r="J1" s="2"/>
      <c r="K1" s="2"/>
      <c r="L1" s="2"/>
      <c r="M1" s="3"/>
    </row>
    <row r="2" spans="1:13" ht="16">
      <c r="A2" s="359" t="s">
        <v>395</v>
      </c>
      <c r="B2" s="23" t="s">
        <v>396</v>
      </c>
      <c r="C2" s="23" t="s">
        <v>397</v>
      </c>
      <c r="D2" s="23">
        <v>39</v>
      </c>
      <c r="E2" s="49">
        <f>63960+390</f>
        <v>64350</v>
      </c>
      <c r="F2" s="24"/>
      <c r="G2" s="2"/>
      <c r="H2" s="2"/>
      <c r="I2" s="2"/>
      <c r="J2" s="2"/>
      <c r="K2" s="2"/>
      <c r="L2" s="2"/>
      <c r="M2" s="3"/>
    </row>
    <row r="3" spans="1:13" ht="16">
      <c r="A3" s="359"/>
      <c r="B3" s="23" t="s">
        <v>396</v>
      </c>
      <c r="C3" s="23" t="s">
        <v>398</v>
      </c>
      <c r="D3" s="23">
        <v>76</v>
      </c>
      <c r="E3" s="49">
        <f>760+180120</f>
        <v>180880</v>
      </c>
      <c r="F3" s="24"/>
      <c r="G3" s="2"/>
      <c r="H3" s="2"/>
      <c r="I3" s="2"/>
      <c r="J3" s="2"/>
      <c r="K3" s="2"/>
      <c r="L3" s="2"/>
      <c r="M3" s="3"/>
    </row>
    <row r="4" spans="1:13" ht="16">
      <c r="A4" s="359"/>
      <c r="B4" s="23" t="s">
        <v>396</v>
      </c>
      <c r="C4" s="23" t="s">
        <v>399</v>
      </c>
      <c r="D4" s="23">
        <v>40</v>
      </c>
      <c r="E4" s="49">
        <f>400+85600</f>
        <v>86000</v>
      </c>
      <c r="F4" s="24"/>
      <c r="G4" s="2"/>
      <c r="H4" s="2"/>
      <c r="I4" s="2"/>
      <c r="J4" s="2"/>
      <c r="K4" s="2"/>
      <c r="L4" s="2"/>
      <c r="M4" s="3"/>
    </row>
    <row r="5" spans="1:13" ht="16">
      <c r="A5" s="359"/>
      <c r="B5" s="23" t="s">
        <v>396</v>
      </c>
      <c r="C5" s="23" t="s">
        <v>400</v>
      </c>
      <c r="D5" s="23">
        <v>34</v>
      </c>
      <c r="E5" s="49">
        <f>340+72760</f>
        <v>73100</v>
      </c>
      <c r="F5" s="24"/>
      <c r="G5" s="2"/>
      <c r="H5" s="2"/>
      <c r="I5" s="2"/>
      <c r="J5" s="2"/>
      <c r="K5" s="2"/>
      <c r="L5" s="2"/>
      <c r="M5" s="3"/>
    </row>
    <row r="6" spans="1:13" ht="16">
      <c r="A6" s="359"/>
      <c r="B6" s="23" t="s">
        <v>396</v>
      </c>
      <c r="C6" s="23" t="s">
        <v>401</v>
      </c>
      <c r="D6" s="23">
        <v>38</v>
      </c>
      <c r="E6" s="49">
        <f>380+78660</f>
        <v>79040</v>
      </c>
      <c r="F6" s="24"/>
      <c r="G6" s="2"/>
      <c r="H6" s="2"/>
      <c r="I6" s="2"/>
      <c r="J6" s="2"/>
      <c r="K6" s="2"/>
      <c r="L6" s="2"/>
      <c r="M6" s="3"/>
    </row>
    <row r="7" spans="1:13" ht="16">
      <c r="A7" s="359"/>
      <c r="B7" s="23" t="s">
        <v>396</v>
      </c>
      <c r="C7" s="23" t="s">
        <v>402</v>
      </c>
      <c r="D7" s="23">
        <v>28</v>
      </c>
      <c r="E7" s="49">
        <f>280+57120</f>
        <v>57400</v>
      </c>
      <c r="F7" s="24"/>
      <c r="G7" s="2"/>
      <c r="H7" s="2"/>
      <c r="I7" s="2"/>
      <c r="J7" s="2"/>
      <c r="K7" s="2"/>
      <c r="L7" s="2"/>
      <c r="M7" s="3"/>
    </row>
    <row r="8" spans="1:13" ht="16">
      <c r="A8" s="359"/>
      <c r="B8" s="23" t="s">
        <v>396</v>
      </c>
      <c r="C8" s="23" t="s">
        <v>403</v>
      </c>
      <c r="D8" s="23">
        <v>24</v>
      </c>
      <c r="E8" s="49">
        <f>240+51360</f>
        <v>51600</v>
      </c>
      <c r="F8" s="24"/>
      <c r="G8" s="2"/>
      <c r="H8" s="2"/>
      <c r="I8" s="2"/>
      <c r="J8" s="2"/>
      <c r="K8" s="2"/>
      <c r="L8" s="2"/>
      <c r="M8" s="3"/>
    </row>
    <row r="9" spans="1:13" ht="16">
      <c r="A9" s="359"/>
      <c r="B9" s="23" t="s">
        <v>396</v>
      </c>
      <c r="C9" s="23" t="s">
        <v>404</v>
      </c>
      <c r="D9" s="23">
        <v>30</v>
      </c>
      <c r="E9" s="49">
        <f>300+62400</f>
        <v>62700</v>
      </c>
      <c r="F9" s="24"/>
      <c r="G9" s="2"/>
      <c r="H9" s="2"/>
      <c r="I9" s="2"/>
      <c r="J9" s="2"/>
      <c r="K9" s="2"/>
      <c r="L9" s="2"/>
      <c r="M9" s="3"/>
    </row>
    <row r="10" spans="1:13" ht="16">
      <c r="A10" s="359"/>
      <c r="B10" s="23" t="s">
        <v>405</v>
      </c>
      <c r="C10" s="23" t="s">
        <v>406</v>
      </c>
      <c r="D10" s="23">
        <v>40</v>
      </c>
      <c r="E10" s="49">
        <f>400+83200</f>
        <v>83600</v>
      </c>
      <c r="F10" s="24"/>
      <c r="G10" s="2"/>
      <c r="H10" s="2"/>
      <c r="I10" s="2"/>
      <c r="J10" s="2"/>
      <c r="K10" s="2"/>
      <c r="L10" s="2"/>
      <c r="M10" s="3"/>
    </row>
    <row r="11" spans="1:13" ht="16">
      <c r="A11" s="359"/>
      <c r="B11" s="23" t="s">
        <v>405</v>
      </c>
      <c r="C11" s="23" t="s">
        <v>407</v>
      </c>
      <c r="D11" s="23">
        <v>27</v>
      </c>
      <c r="E11" s="49">
        <f>270+56160</f>
        <v>56430</v>
      </c>
      <c r="F11" s="24"/>
      <c r="G11" s="2"/>
      <c r="H11" s="2"/>
      <c r="I11" s="2"/>
      <c r="J11" s="2"/>
      <c r="K11" s="2"/>
      <c r="L11" s="2"/>
      <c r="M11" s="3"/>
    </row>
    <row r="12" spans="1:13" ht="16">
      <c r="A12" s="359"/>
      <c r="B12" s="23" t="s">
        <v>405</v>
      </c>
      <c r="C12" s="23" t="s">
        <v>408</v>
      </c>
      <c r="D12" s="23">
        <v>30</v>
      </c>
      <c r="E12" s="49">
        <f>300+79200</f>
        <v>79500</v>
      </c>
      <c r="F12" s="24"/>
      <c r="G12" s="2"/>
      <c r="H12" s="2"/>
      <c r="I12" s="2"/>
      <c r="J12" s="2"/>
      <c r="K12" s="2"/>
      <c r="L12" s="2"/>
      <c r="M12" s="3"/>
    </row>
    <row r="13" spans="1:13" ht="19" thickBot="1">
      <c r="A13" s="360" t="s">
        <v>1347</v>
      </c>
      <c r="B13" s="361"/>
      <c r="C13" s="361"/>
      <c r="D13" s="361"/>
      <c r="E13" s="362"/>
      <c r="F13" s="24"/>
      <c r="G13" s="2"/>
      <c r="H13" s="2"/>
      <c r="I13" s="2"/>
      <c r="J13" s="2"/>
      <c r="K13" s="2"/>
      <c r="L13" s="2"/>
      <c r="M13" s="3"/>
    </row>
    <row r="14" spans="1:13">
      <c r="A14" s="14"/>
      <c r="B14" s="14"/>
      <c r="C14" s="14"/>
      <c r="D14" s="14"/>
      <c r="E14" s="14"/>
      <c r="F14" s="2"/>
      <c r="G14" s="2"/>
      <c r="H14" s="2"/>
      <c r="I14" s="2"/>
      <c r="J14" s="2"/>
      <c r="K14" s="2"/>
      <c r="L14" s="2"/>
      <c r="M14" s="3"/>
    </row>
    <row r="15" spans="1:13">
      <c r="A15" s="2"/>
      <c r="B15" s="2"/>
      <c r="C15" s="2"/>
      <c r="D15" s="2"/>
      <c r="E15" s="2"/>
      <c r="F15" s="2"/>
      <c r="G15" s="2"/>
      <c r="H15" s="2"/>
      <c r="I15" s="2"/>
      <c r="J15" s="2"/>
      <c r="K15" s="2"/>
      <c r="L15" s="2"/>
      <c r="M15" s="3"/>
    </row>
    <row r="16" spans="1:13">
      <c r="A16" s="2"/>
      <c r="B16" s="2"/>
      <c r="C16" s="2"/>
      <c r="D16" s="2"/>
      <c r="E16" s="2"/>
      <c r="F16" s="2"/>
      <c r="G16" s="2"/>
      <c r="H16" s="2"/>
      <c r="I16" s="2"/>
      <c r="J16" s="2"/>
      <c r="K16" s="2"/>
      <c r="L16" s="2"/>
      <c r="M16" s="3"/>
    </row>
    <row r="17" spans="1:13">
      <c r="A17" s="2"/>
      <c r="B17" s="2"/>
      <c r="C17" s="2"/>
      <c r="D17" s="2"/>
      <c r="E17" s="2"/>
      <c r="F17" s="2"/>
      <c r="G17" s="2"/>
      <c r="H17" s="2"/>
      <c r="I17" s="2"/>
      <c r="J17" s="2"/>
      <c r="K17" s="2"/>
      <c r="L17" s="2"/>
      <c r="M17" s="3"/>
    </row>
    <row r="18" spans="1:13">
      <c r="A18" s="2"/>
      <c r="B18" s="2"/>
      <c r="C18" s="2"/>
      <c r="D18" s="2"/>
      <c r="E18" s="2"/>
      <c r="F18" s="2"/>
      <c r="G18" s="2"/>
      <c r="H18" s="2"/>
      <c r="I18" s="2"/>
      <c r="J18" s="2"/>
      <c r="K18" s="2"/>
      <c r="L18" s="2"/>
      <c r="M18" s="3"/>
    </row>
    <row r="19" spans="1:13">
      <c r="A19" s="2"/>
      <c r="B19" s="2"/>
      <c r="C19" s="2"/>
      <c r="D19" s="2"/>
      <c r="E19" s="2"/>
      <c r="F19" s="2"/>
      <c r="G19" s="2"/>
      <c r="H19" s="2"/>
      <c r="I19" s="2"/>
      <c r="J19" s="2"/>
      <c r="K19" s="2"/>
      <c r="L19" s="2"/>
      <c r="M19" s="3"/>
    </row>
    <row r="20" spans="1:13">
      <c r="A20" s="2"/>
      <c r="B20" s="2"/>
      <c r="C20" s="2"/>
      <c r="D20" s="2"/>
      <c r="E20" s="2"/>
      <c r="F20" s="2"/>
      <c r="G20" s="2"/>
      <c r="H20" s="2"/>
      <c r="I20" s="2"/>
      <c r="J20" s="2"/>
      <c r="K20" s="2"/>
      <c r="L20" s="2"/>
      <c r="M20" s="3"/>
    </row>
    <row r="21" spans="1:13">
      <c r="A21" s="2"/>
      <c r="B21" s="2"/>
      <c r="C21" s="2"/>
      <c r="D21" s="2"/>
      <c r="E21" s="2"/>
      <c r="F21" s="2"/>
      <c r="G21" s="2"/>
      <c r="H21" s="2"/>
      <c r="I21" s="2"/>
      <c r="J21" s="2"/>
      <c r="K21" s="2"/>
      <c r="L21" s="2"/>
      <c r="M21" s="3"/>
    </row>
    <row r="22" spans="1:13">
      <c r="A22" s="2"/>
      <c r="B22" s="2"/>
      <c r="C22" s="2"/>
      <c r="D22" s="2"/>
      <c r="E22" s="2"/>
      <c r="F22" s="2"/>
      <c r="G22" s="2"/>
      <c r="H22" s="2"/>
      <c r="I22" s="2"/>
      <c r="J22" s="2"/>
      <c r="K22" s="2"/>
      <c r="L22" s="2"/>
      <c r="M22" s="3"/>
    </row>
    <row r="23" spans="1:13">
      <c r="A23" s="2"/>
      <c r="B23" s="2"/>
      <c r="C23" s="2"/>
      <c r="D23" s="2"/>
      <c r="E23" s="2"/>
      <c r="F23" s="2"/>
      <c r="G23" s="2"/>
      <c r="H23" s="2"/>
      <c r="I23" s="2"/>
      <c r="J23" s="2"/>
      <c r="K23" s="2"/>
      <c r="L23" s="2"/>
      <c r="M23" s="3"/>
    </row>
    <row r="24" spans="1:13">
      <c r="A24" s="2"/>
      <c r="B24" s="2"/>
      <c r="C24" s="2"/>
      <c r="D24" s="2"/>
      <c r="E24" s="2"/>
      <c r="F24" s="2"/>
      <c r="G24" s="2"/>
      <c r="H24" s="2"/>
      <c r="I24" s="2"/>
      <c r="J24" s="2"/>
      <c r="K24" s="2"/>
      <c r="L24" s="2"/>
      <c r="M24" s="3"/>
    </row>
    <row r="25" spans="1:13">
      <c r="A25" s="2"/>
      <c r="B25" s="2"/>
      <c r="C25" s="2"/>
      <c r="D25" s="2"/>
      <c r="E25" s="2"/>
      <c r="F25" s="2"/>
      <c r="G25" s="2"/>
      <c r="H25" s="2"/>
      <c r="I25" s="2"/>
      <c r="J25" s="2"/>
      <c r="K25" s="2"/>
      <c r="L25" s="2"/>
      <c r="M25" s="3"/>
    </row>
    <row r="26" spans="1:13">
      <c r="A26" s="2"/>
      <c r="B26" s="2"/>
      <c r="C26" s="2"/>
      <c r="D26" s="2"/>
      <c r="E26" s="2"/>
      <c r="F26" s="2"/>
      <c r="G26" s="2"/>
      <c r="H26" s="2"/>
      <c r="I26" s="2"/>
      <c r="J26" s="2"/>
      <c r="K26" s="2"/>
      <c r="L26" s="2"/>
      <c r="M26" s="3"/>
    </row>
    <row r="27" spans="1:13">
      <c r="A27" s="2"/>
      <c r="B27" s="2"/>
      <c r="C27" s="2"/>
      <c r="D27" s="2"/>
      <c r="E27" s="2"/>
      <c r="F27" s="2"/>
      <c r="G27" s="2"/>
      <c r="H27" s="2"/>
      <c r="I27" s="2"/>
      <c r="J27" s="2"/>
      <c r="K27" s="2"/>
      <c r="L27" s="2"/>
      <c r="M27" s="3"/>
    </row>
    <row r="28" spans="1:13">
      <c r="A28" s="2"/>
      <c r="B28" s="2"/>
      <c r="C28" s="2"/>
      <c r="D28" s="2"/>
      <c r="E28" s="2"/>
      <c r="F28" s="2"/>
      <c r="G28" s="2"/>
      <c r="H28" s="2"/>
      <c r="I28" s="2"/>
      <c r="J28" s="2"/>
      <c r="K28" s="2"/>
      <c r="L28" s="2"/>
      <c r="M28" s="3"/>
    </row>
    <row r="29" spans="1:13">
      <c r="A29" s="2"/>
      <c r="B29" s="2"/>
      <c r="C29" s="2"/>
      <c r="D29" s="2"/>
      <c r="E29" s="2"/>
      <c r="F29" s="2"/>
      <c r="G29" s="2"/>
      <c r="H29" s="2"/>
      <c r="I29" s="2"/>
      <c r="J29" s="2"/>
      <c r="K29" s="2"/>
      <c r="L29" s="2"/>
      <c r="M29" s="3"/>
    </row>
    <row r="30" spans="1:13">
      <c r="A30" s="2"/>
      <c r="B30" s="2"/>
      <c r="C30" s="2"/>
      <c r="D30" s="2"/>
      <c r="E30" s="2"/>
      <c r="F30" s="2"/>
      <c r="G30" s="2"/>
      <c r="H30" s="2"/>
      <c r="I30" s="2"/>
      <c r="J30" s="2"/>
      <c r="K30" s="2"/>
      <c r="L30" s="2"/>
      <c r="M30" s="3"/>
    </row>
    <row r="31" spans="1:13">
      <c r="A31" s="2"/>
      <c r="B31" s="2"/>
      <c r="C31" s="2"/>
      <c r="D31" s="2"/>
      <c r="E31" s="2"/>
      <c r="F31" s="2"/>
      <c r="G31" s="2"/>
      <c r="H31" s="2"/>
      <c r="I31" s="2"/>
      <c r="J31" s="2"/>
      <c r="K31" s="2"/>
      <c r="L31" s="2"/>
      <c r="M31" s="3"/>
    </row>
    <row r="32" spans="1:13">
      <c r="A32" s="2"/>
      <c r="B32" s="2"/>
      <c r="C32" s="2"/>
      <c r="D32" s="2"/>
      <c r="E32" s="2"/>
      <c r="F32" s="2"/>
      <c r="G32" s="2"/>
      <c r="H32" s="2"/>
      <c r="I32" s="2"/>
      <c r="J32" s="2"/>
      <c r="K32" s="2"/>
      <c r="L32" s="2"/>
      <c r="M32" s="3"/>
    </row>
    <row r="33" spans="1:13">
      <c r="A33" s="2"/>
      <c r="B33" s="2"/>
      <c r="C33" s="2"/>
      <c r="D33" s="2"/>
      <c r="E33" s="2"/>
      <c r="F33" s="2"/>
      <c r="G33" s="2"/>
      <c r="H33" s="2"/>
      <c r="I33" s="2"/>
      <c r="J33" s="2"/>
      <c r="K33" s="2"/>
      <c r="L33" s="2"/>
      <c r="M33" s="3"/>
    </row>
    <row r="34" spans="1:13">
      <c r="A34" s="2"/>
      <c r="B34" s="2"/>
      <c r="C34" s="2"/>
      <c r="D34" s="2"/>
      <c r="E34" s="2"/>
      <c r="F34" s="2"/>
      <c r="G34" s="2"/>
      <c r="H34" s="2"/>
      <c r="I34" s="2"/>
      <c r="J34" s="2"/>
      <c r="K34" s="2"/>
      <c r="L34" s="2"/>
      <c r="M34" s="3"/>
    </row>
    <row r="35" spans="1:13">
      <c r="A35" s="2"/>
      <c r="B35" s="2"/>
      <c r="C35" s="2"/>
      <c r="D35" s="2"/>
      <c r="E35" s="2"/>
      <c r="F35" s="2"/>
      <c r="G35" s="2"/>
      <c r="H35" s="2"/>
      <c r="I35" s="2"/>
      <c r="J35" s="2"/>
      <c r="K35" s="2"/>
      <c r="L35" s="2"/>
      <c r="M35" s="3"/>
    </row>
    <row r="36" spans="1:13">
      <c r="A36" s="2"/>
      <c r="B36" s="2"/>
      <c r="C36" s="2"/>
      <c r="D36" s="2"/>
      <c r="E36" s="2"/>
      <c r="F36" s="2"/>
      <c r="G36" s="2"/>
      <c r="H36" s="2"/>
      <c r="I36" s="2"/>
      <c r="J36" s="2"/>
      <c r="K36" s="2"/>
      <c r="L36" s="2"/>
      <c r="M36" s="3"/>
    </row>
    <row r="37" spans="1:13">
      <c r="A37" s="2"/>
      <c r="B37" s="2"/>
      <c r="C37" s="2"/>
      <c r="D37" s="2"/>
      <c r="E37" s="2"/>
      <c r="F37" s="2"/>
      <c r="G37" s="2"/>
      <c r="H37" s="2"/>
      <c r="I37" s="2"/>
      <c r="J37" s="2"/>
      <c r="K37" s="2"/>
      <c r="L37" s="2"/>
      <c r="M37" s="3"/>
    </row>
    <row r="38" spans="1:13">
      <c r="A38" s="2"/>
      <c r="B38" s="2"/>
      <c r="C38" s="2"/>
      <c r="D38" s="2"/>
      <c r="E38" s="2"/>
      <c r="F38" s="2"/>
      <c r="G38" s="2"/>
      <c r="H38" s="2"/>
      <c r="I38" s="2"/>
      <c r="J38" s="2"/>
      <c r="K38" s="2"/>
      <c r="L38" s="2"/>
      <c r="M38" s="3"/>
    </row>
    <row r="39" spans="1:13">
      <c r="A39" s="2"/>
      <c r="B39" s="2"/>
      <c r="C39" s="2"/>
      <c r="D39" s="2"/>
      <c r="E39" s="2"/>
      <c r="F39" s="2"/>
      <c r="G39" s="2"/>
      <c r="H39" s="2"/>
      <c r="I39" s="2"/>
      <c r="J39" s="2"/>
      <c r="K39" s="2"/>
      <c r="L39" s="2"/>
      <c r="M39" s="3"/>
    </row>
    <row r="40" spans="1:13">
      <c r="A40" s="2"/>
      <c r="B40" s="2"/>
      <c r="C40" s="2"/>
      <c r="D40" s="2"/>
      <c r="E40" s="2"/>
      <c r="F40" s="2"/>
      <c r="G40" s="2"/>
      <c r="H40" s="2"/>
      <c r="I40" s="2"/>
      <c r="J40" s="2"/>
      <c r="K40" s="2"/>
      <c r="L40" s="2"/>
      <c r="M40" s="3"/>
    </row>
    <row r="41" spans="1:13">
      <c r="A41" s="2"/>
      <c r="B41" s="2"/>
      <c r="C41" s="2"/>
      <c r="D41" s="2"/>
      <c r="E41" s="2"/>
      <c r="F41" s="2"/>
      <c r="G41" s="2"/>
      <c r="H41" s="2"/>
      <c r="I41" s="2"/>
      <c r="J41" s="2"/>
      <c r="K41" s="2"/>
      <c r="L41" s="2"/>
      <c r="M41" s="3"/>
    </row>
    <row r="42" spans="1:13">
      <c r="A42" s="2"/>
      <c r="B42" s="2"/>
      <c r="C42" s="2"/>
      <c r="D42" s="2"/>
      <c r="E42" s="2"/>
      <c r="F42" s="2"/>
      <c r="G42" s="2"/>
      <c r="H42" s="2"/>
      <c r="I42" s="2"/>
      <c r="J42" s="2"/>
      <c r="K42" s="2"/>
      <c r="L42" s="2"/>
      <c r="M42" s="3"/>
    </row>
    <row r="43" spans="1:13">
      <c r="A43" s="2"/>
      <c r="B43" s="2"/>
      <c r="C43" s="2"/>
      <c r="D43" s="2"/>
      <c r="E43" s="2"/>
      <c r="F43" s="2"/>
      <c r="G43" s="2"/>
      <c r="H43" s="2"/>
      <c r="I43" s="2"/>
      <c r="J43" s="2"/>
      <c r="K43" s="2"/>
      <c r="L43" s="2"/>
      <c r="M43" s="3"/>
    </row>
    <row r="44" spans="1:13">
      <c r="A44" s="2"/>
      <c r="B44" s="2"/>
      <c r="C44" s="2"/>
      <c r="D44" s="2"/>
      <c r="E44" s="2"/>
      <c r="F44" s="2"/>
      <c r="G44" s="2"/>
      <c r="H44" s="2"/>
      <c r="I44" s="2"/>
      <c r="J44" s="2"/>
      <c r="K44" s="2"/>
      <c r="L44" s="2"/>
      <c r="M44" s="3"/>
    </row>
    <row r="45" spans="1:13">
      <c r="A45" s="2"/>
      <c r="B45" s="2"/>
      <c r="C45" s="2"/>
      <c r="D45" s="2"/>
      <c r="E45" s="2"/>
      <c r="F45" s="2"/>
      <c r="G45" s="2"/>
      <c r="H45" s="2"/>
      <c r="I45" s="2"/>
      <c r="J45" s="2"/>
      <c r="K45" s="2"/>
      <c r="L45" s="2"/>
      <c r="M45" s="3"/>
    </row>
    <row r="46" spans="1:13">
      <c r="A46" s="2"/>
      <c r="B46" s="2"/>
      <c r="C46" s="2"/>
      <c r="D46" s="2"/>
      <c r="E46" s="2"/>
      <c r="F46" s="2"/>
      <c r="G46" s="2"/>
      <c r="H46" s="2"/>
      <c r="I46" s="2"/>
      <c r="J46" s="2"/>
      <c r="K46" s="2"/>
      <c r="L46" s="2"/>
      <c r="M46" s="3"/>
    </row>
    <row r="47" spans="1:13">
      <c r="A47" s="2"/>
      <c r="B47" s="2"/>
      <c r="C47" s="2"/>
      <c r="D47" s="2"/>
      <c r="E47" s="2"/>
      <c r="F47" s="2"/>
      <c r="G47" s="2"/>
      <c r="H47" s="2"/>
      <c r="I47" s="2"/>
      <c r="J47" s="2"/>
      <c r="K47" s="2"/>
      <c r="L47" s="2"/>
      <c r="M47" s="3"/>
    </row>
    <row r="48" spans="1:13">
      <c r="A48" s="2"/>
      <c r="B48" s="2"/>
      <c r="C48" s="2"/>
      <c r="D48" s="2"/>
      <c r="E48" s="2"/>
      <c r="F48" s="2"/>
      <c r="G48" s="2"/>
      <c r="H48" s="2"/>
      <c r="I48" s="2"/>
      <c r="J48" s="2"/>
      <c r="K48" s="2"/>
      <c r="L48" s="2"/>
      <c r="M48" s="3"/>
    </row>
    <row r="49" spans="1:13">
      <c r="A49" s="2"/>
      <c r="B49" s="2"/>
      <c r="C49" s="2"/>
      <c r="D49" s="2"/>
      <c r="E49" s="2"/>
      <c r="F49" s="2"/>
      <c r="G49" s="2"/>
      <c r="H49" s="2"/>
      <c r="I49" s="2"/>
      <c r="J49" s="2"/>
      <c r="K49" s="2"/>
      <c r="L49" s="2"/>
      <c r="M49" s="3"/>
    </row>
    <row r="50" spans="1:13">
      <c r="A50" s="2"/>
      <c r="B50" s="2"/>
      <c r="C50" s="2"/>
      <c r="D50" s="2"/>
      <c r="E50" s="2"/>
      <c r="F50" s="2"/>
      <c r="G50" s="2"/>
      <c r="H50" s="2"/>
      <c r="I50" s="2"/>
      <c r="J50" s="2"/>
      <c r="K50" s="2"/>
      <c r="L50" s="2"/>
      <c r="M50" s="3"/>
    </row>
    <row r="51" spans="1:13">
      <c r="A51" s="2"/>
      <c r="B51" s="2"/>
      <c r="C51" s="2"/>
      <c r="D51" s="2"/>
      <c r="E51" s="2"/>
      <c r="F51" s="2"/>
      <c r="G51" s="2"/>
      <c r="H51" s="2"/>
      <c r="I51" s="2"/>
      <c r="J51" s="2"/>
      <c r="K51" s="2"/>
      <c r="L51" s="2"/>
      <c r="M51" s="3"/>
    </row>
    <row r="52" spans="1:13">
      <c r="A52" s="2"/>
      <c r="B52" s="2"/>
      <c r="C52" s="2"/>
      <c r="D52" s="2"/>
      <c r="E52" s="2"/>
      <c r="F52" s="2"/>
      <c r="G52" s="2"/>
      <c r="H52" s="2"/>
      <c r="I52" s="2"/>
      <c r="J52" s="2"/>
      <c r="K52" s="2"/>
      <c r="L52" s="2"/>
      <c r="M52" s="3"/>
    </row>
    <row r="53" spans="1:13">
      <c r="A53" s="2"/>
      <c r="B53" s="2"/>
      <c r="C53" s="2"/>
      <c r="D53" s="2"/>
      <c r="E53" s="2"/>
      <c r="F53" s="2"/>
      <c r="G53" s="2"/>
      <c r="H53" s="2"/>
      <c r="I53" s="2"/>
      <c r="J53" s="2"/>
      <c r="K53" s="2"/>
      <c r="L53" s="2"/>
      <c r="M53" s="3"/>
    </row>
    <row r="54" spans="1:13">
      <c r="A54" s="2"/>
      <c r="B54" s="2"/>
      <c r="C54" s="2"/>
      <c r="D54" s="2"/>
      <c r="E54" s="2"/>
      <c r="F54" s="2"/>
      <c r="G54" s="2"/>
      <c r="H54" s="2"/>
      <c r="I54" s="2"/>
      <c r="J54" s="2"/>
      <c r="K54" s="2"/>
      <c r="L54" s="2"/>
      <c r="M54" s="3"/>
    </row>
    <row r="55" spans="1:13">
      <c r="A55" s="2"/>
      <c r="B55" s="2"/>
      <c r="C55" s="2"/>
      <c r="D55" s="2"/>
      <c r="E55" s="2"/>
      <c r="F55" s="2"/>
      <c r="G55" s="2"/>
      <c r="H55" s="2"/>
      <c r="I55" s="2"/>
      <c r="J55" s="2"/>
      <c r="K55" s="2"/>
      <c r="L55" s="2"/>
      <c r="M55" s="3"/>
    </row>
    <row r="56" spans="1:13">
      <c r="A56" s="2"/>
      <c r="B56" s="2"/>
      <c r="C56" s="2"/>
      <c r="D56" s="2"/>
      <c r="E56" s="2"/>
      <c r="F56" s="2"/>
      <c r="G56" s="2"/>
      <c r="H56" s="2"/>
      <c r="I56" s="2"/>
      <c r="J56" s="2"/>
      <c r="K56" s="2"/>
      <c r="L56" s="2"/>
      <c r="M56" s="3"/>
    </row>
    <row r="57" spans="1:13">
      <c r="A57" s="2"/>
      <c r="B57" s="2"/>
      <c r="C57" s="2"/>
      <c r="D57" s="2"/>
      <c r="E57" s="2"/>
      <c r="F57" s="2"/>
      <c r="G57" s="2"/>
      <c r="H57" s="2"/>
      <c r="I57" s="2"/>
      <c r="J57" s="2"/>
      <c r="K57" s="2"/>
      <c r="L57" s="2"/>
      <c r="M57" s="3"/>
    </row>
    <row r="58" spans="1:13">
      <c r="A58" s="2"/>
      <c r="B58" s="2"/>
      <c r="C58" s="2"/>
      <c r="D58" s="2"/>
      <c r="E58" s="2"/>
      <c r="F58" s="2"/>
      <c r="G58" s="2"/>
      <c r="H58" s="2"/>
      <c r="I58" s="2"/>
      <c r="J58" s="2"/>
      <c r="K58" s="2"/>
      <c r="L58" s="2"/>
      <c r="M58" s="3"/>
    </row>
    <row r="59" spans="1:13">
      <c r="A59" s="2"/>
      <c r="B59" s="2"/>
      <c r="C59" s="2"/>
      <c r="D59" s="2"/>
      <c r="E59" s="2"/>
      <c r="F59" s="2"/>
      <c r="G59" s="2"/>
      <c r="H59" s="2"/>
      <c r="I59" s="2"/>
      <c r="J59" s="2"/>
      <c r="K59" s="2"/>
      <c r="L59" s="2"/>
      <c r="M59" s="3"/>
    </row>
    <row r="60" spans="1:13">
      <c r="A60" s="2"/>
      <c r="B60" s="2"/>
      <c r="C60" s="2"/>
      <c r="D60" s="2"/>
      <c r="E60" s="2"/>
      <c r="F60" s="2"/>
      <c r="G60" s="2"/>
      <c r="H60" s="2"/>
      <c r="I60" s="2"/>
      <c r="J60" s="2"/>
      <c r="K60" s="2"/>
      <c r="L60" s="2"/>
      <c r="M60" s="3"/>
    </row>
    <row r="61" spans="1:13">
      <c r="A61" s="2"/>
      <c r="B61" s="2"/>
      <c r="C61" s="2"/>
      <c r="D61" s="2"/>
      <c r="E61" s="2"/>
      <c r="F61" s="2"/>
      <c r="G61" s="2"/>
      <c r="H61" s="2"/>
      <c r="I61" s="2"/>
      <c r="J61" s="2"/>
      <c r="K61" s="2"/>
      <c r="L61" s="2"/>
      <c r="M61" s="3"/>
    </row>
    <row r="62" spans="1:13">
      <c r="A62" s="2"/>
      <c r="B62" s="2"/>
      <c r="C62" s="2"/>
      <c r="D62" s="2"/>
      <c r="E62" s="2"/>
      <c r="F62" s="2"/>
      <c r="G62" s="2"/>
      <c r="H62" s="2"/>
      <c r="I62" s="2"/>
      <c r="J62" s="2"/>
      <c r="K62" s="2"/>
      <c r="L62" s="2"/>
      <c r="M62" s="3"/>
    </row>
    <row r="63" spans="1:13">
      <c r="A63" s="2"/>
      <c r="B63" s="2"/>
      <c r="C63" s="2"/>
      <c r="D63" s="2"/>
      <c r="E63" s="2"/>
      <c r="F63" s="2"/>
      <c r="G63" s="2"/>
      <c r="H63" s="2"/>
      <c r="I63" s="2"/>
      <c r="J63" s="2"/>
      <c r="K63" s="2"/>
      <c r="L63" s="2"/>
      <c r="M63" s="3"/>
    </row>
    <row r="64" spans="1:13">
      <c r="A64" s="2"/>
      <c r="B64" s="2"/>
      <c r="C64" s="2"/>
      <c r="D64" s="2"/>
      <c r="E64" s="2"/>
      <c r="F64" s="2"/>
      <c r="G64" s="2"/>
      <c r="H64" s="2"/>
      <c r="I64" s="2"/>
      <c r="J64" s="2"/>
      <c r="K64" s="2"/>
      <c r="L64" s="2"/>
      <c r="M64" s="3"/>
    </row>
    <row r="65" spans="1:13">
      <c r="A65" s="2"/>
      <c r="B65" s="2"/>
      <c r="C65" s="2"/>
      <c r="D65" s="2"/>
      <c r="E65" s="2"/>
      <c r="F65" s="2"/>
      <c r="G65" s="2"/>
      <c r="H65" s="2"/>
      <c r="I65" s="2"/>
      <c r="J65" s="2"/>
      <c r="K65" s="2"/>
      <c r="L65" s="2"/>
      <c r="M65" s="3"/>
    </row>
    <row r="66" spans="1:13">
      <c r="A66" s="2"/>
      <c r="B66" s="2"/>
      <c r="C66" s="2"/>
      <c r="D66" s="2"/>
      <c r="E66" s="2"/>
      <c r="F66" s="2"/>
      <c r="G66" s="2"/>
      <c r="H66" s="2"/>
      <c r="I66" s="2"/>
      <c r="J66" s="2"/>
      <c r="K66" s="2"/>
      <c r="L66" s="2"/>
      <c r="M66" s="3"/>
    </row>
    <row r="67" spans="1:13">
      <c r="A67" s="2"/>
      <c r="B67" s="2"/>
      <c r="C67" s="2"/>
      <c r="D67" s="2"/>
      <c r="E67" s="2"/>
      <c r="F67" s="2"/>
      <c r="G67" s="2"/>
      <c r="H67" s="2"/>
      <c r="I67" s="2"/>
      <c r="J67" s="2"/>
      <c r="K67" s="2"/>
      <c r="L67" s="2"/>
      <c r="M67" s="3"/>
    </row>
    <row r="68" spans="1:13">
      <c r="A68" s="2"/>
      <c r="B68" s="2"/>
      <c r="C68" s="2"/>
      <c r="D68" s="2"/>
      <c r="E68" s="2"/>
      <c r="F68" s="2"/>
      <c r="G68" s="2"/>
      <c r="H68" s="2"/>
      <c r="I68" s="2"/>
      <c r="J68" s="2"/>
      <c r="K68" s="2"/>
      <c r="L68" s="2"/>
      <c r="M68" s="3"/>
    </row>
    <row r="69" spans="1:13">
      <c r="A69" s="2"/>
      <c r="B69" s="2"/>
      <c r="C69" s="2"/>
      <c r="D69" s="2"/>
      <c r="E69" s="2"/>
      <c r="F69" s="2"/>
      <c r="G69" s="2"/>
      <c r="H69" s="2"/>
      <c r="I69" s="2"/>
      <c r="J69" s="2"/>
      <c r="K69" s="2"/>
      <c r="L69" s="2"/>
      <c r="M69" s="3"/>
    </row>
    <row r="70" spans="1:13">
      <c r="A70" s="2"/>
      <c r="B70" s="2"/>
      <c r="C70" s="2"/>
      <c r="D70" s="2"/>
      <c r="E70" s="2"/>
      <c r="F70" s="2"/>
      <c r="G70" s="2"/>
      <c r="H70" s="2"/>
      <c r="I70" s="2"/>
      <c r="J70" s="2"/>
      <c r="K70" s="2"/>
      <c r="L70" s="2"/>
      <c r="M70" s="3"/>
    </row>
    <row r="71" spans="1:13">
      <c r="A71" s="2"/>
      <c r="B71" s="2"/>
      <c r="C71" s="2"/>
      <c r="D71" s="2"/>
      <c r="E71" s="2"/>
      <c r="F71" s="2"/>
      <c r="G71" s="2"/>
      <c r="H71" s="2"/>
      <c r="I71" s="2"/>
      <c r="J71" s="2"/>
      <c r="K71" s="2"/>
      <c r="L71" s="2"/>
      <c r="M71" s="3"/>
    </row>
    <row r="72" spans="1:13">
      <c r="A72" s="2"/>
      <c r="B72" s="2"/>
      <c r="C72" s="2"/>
      <c r="D72" s="2"/>
      <c r="E72" s="2"/>
      <c r="F72" s="2"/>
      <c r="G72" s="2"/>
      <c r="H72" s="2"/>
      <c r="I72" s="2"/>
      <c r="J72" s="2"/>
      <c r="K72" s="2"/>
      <c r="L72" s="2"/>
      <c r="M72" s="3"/>
    </row>
    <row r="73" spans="1:13">
      <c r="A73" s="2"/>
      <c r="B73" s="2"/>
      <c r="C73" s="2"/>
      <c r="D73" s="2"/>
      <c r="E73" s="2"/>
      <c r="F73" s="2"/>
      <c r="G73" s="2"/>
      <c r="H73" s="2"/>
      <c r="I73" s="2"/>
      <c r="J73" s="2"/>
      <c r="K73" s="2"/>
      <c r="L73" s="2"/>
      <c r="M73" s="3"/>
    </row>
    <row r="74" spans="1:13">
      <c r="A74" s="2"/>
      <c r="B74" s="2"/>
      <c r="C74" s="2"/>
      <c r="D74" s="2"/>
      <c r="E74" s="2"/>
      <c r="F74" s="2"/>
      <c r="G74" s="2"/>
      <c r="H74" s="2"/>
      <c r="I74" s="2"/>
      <c r="J74" s="2"/>
      <c r="K74" s="2"/>
      <c r="L74" s="2"/>
      <c r="M74" s="3"/>
    </row>
    <row r="75" spans="1:13">
      <c r="A75" s="2"/>
      <c r="B75" s="2"/>
      <c r="C75" s="2"/>
      <c r="D75" s="2"/>
      <c r="E75" s="2"/>
      <c r="F75" s="2"/>
      <c r="G75" s="2"/>
      <c r="H75" s="2"/>
      <c r="I75" s="2"/>
      <c r="J75" s="2"/>
      <c r="K75" s="2"/>
      <c r="L75" s="2"/>
      <c r="M75" s="3"/>
    </row>
    <row r="76" spans="1:13">
      <c r="A76" s="2"/>
      <c r="B76" s="2"/>
      <c r="C76" s="2"/>
      <c r="D76" s="2"/>
      <c r="E76" s="2"/>
      <c r="F76" s="2"/>
      <c r="G76" s="2"/>
      <c r="H76" s="2"/>
      <c r="I76" s="2"/>
      <c r="J76" s="2"/>
      <c r="K76" s="2"/>
      <c r="L76" s="2"/>
      <c r="M76" s="3"/>
    </row>
    <row r="77" spans="1:13">
      <c r="A77" s="2"/>
      <c r="B77" s="2"/>
      <c r="C77" s="2"/>
      <c r="D77" s="2"/>
      <c r="E77" s="2"/>
      <c r="F77" s="2"/>
      <c r="G77" s="2"/>
      <c r="H77" s="2"/>
      <c r="I77" s="2"/>
      <c r="J77" s="2"/>
      <c r="K77" s="2"/>
      <c r="L77" s="2"/>
      <c r="M77" s="3"/>
    </row>
    <row r="78" spans="1:13">
      <c r="A78" s="2"/>
      <c r="B78" s="2"/>
      <c r="C78" s="2"/>
      <c r="D78" s="2"/>
      <c r="E78" s="2"/>
      <c r="F78" s="2"/>
      <c r="G78" s="2"/>
      <c r="H78" s="2"/>
      <c r="I78" s="2"/>
      <c r="J78" s="2"/>
      <c r="K78" s="2"/>
      <c r="L78" s="2"/>
      <c r="M78" s="3"/>
    </row>
    <row r="79" spans="1:13">
      <c r="A79" s="2"/>
      <c r="B79" s="2"/>
      <c r="C79" s="2"/>
      <c r="D79" s="2"/>
      <c r="E79" s="2"/>
      <c r="F79" s="2"/>
      <c r="G79" s="2"/>
      <c r="H79" s="2"/>
      <c r="I79" s="2"/>
      <c r="J79" s="2"/>
      <c r="K79" s="2"/>
      <c r="L79" s="2"/>
      <c r="M79" s="3"/>
    </row>
    <row r="80" spans="1:13">
      <c r="A80" s="2"/>
      <c r="B80" s="2"/>
      <c r="C80" s="2"/>
      <c r="D80" s="2"/>
      <c r="E80" s="2"/>
      <c r="F80" s="2"/>
      <c r="G80" s="2"/>
      <c r="H80" s="2"/>
      <c r="I80" s="2"/>
      <c r="J80" s="2"/>
      <c r="K80" s="2"/>
      <c r="L80" s="2"/>
      <c r="M80" s="3"/>
    </row>
    <row r="81" spans="1:13">
      <c r="A81" s="2"/>
      <c r="B81" s="2"/>
      <c r="C81" s="2"/>
      <c r="D81" s="2"/>
      <c r="E81" s="2"/>
      <c r="F81" s="2"/>
      <c r="G81" s="2"/>
      <c r="H81" s="2"/>
      <c r="I81" s="2"/>
      <c r="J81" s="2"/>
      <c r="K81" s="2"/>
      <c r="L81" s="2"/>
      <c r="M81" s="3"/>
    </row>
    <row r="82" spans="1:13">
      <c r="A82" s="2"/>
      <c r="B82" s="2"/>
      <c r="C82" s="2"/>
      <c r="D82" s="2"/>
      <c r="E82" s="2"/>
      <c r="F82" s="2"/>
      <c r="G82" s="2"/>
      <c r="H82" s="2"/>
      <c r="I82" s="2"/>
      <c r="J82" s="2"/>
      <c r="K82" s="2"/>
      <c r="L82" s="2"/>
      <c r="M82" s="3"/>
    </row>
    <row r="83" spans="1:13">
      <c r="A83" s="2"/>
      <c r="B83" s="2"/>
      <c r="C83" s="2"/>
      <c r="D83" s="2"/>
      <c r="E83" s="2"/>
      <c r="F83" s="2"/>
      <c r="G83" s="2"/>
      <c r="H83" s="2"/>
      <c r="I83" s="2"/>
      <c r="J83" s="2"/>
      <c r="K83" s="2"/>
      <c r="L83" s="2"/>
      <c r="M83" s="3"/>
    </row>
    <row r="84" spans="1:13">
      <c r="A84" s="2"/>
      <c r="B84" s="2"/>
      <c r="C84" s="2"/>
      <c r="D84" s="2"/>
      <c r="E84" s="2"/>
      <c r="F84" s="2"/>
      <c r="G84" s="2"/>
      <c r="H84" s="2"/>
      <c r="I84" s="2"/>
      <c r="J84" s="2"/>
      <c r="K84" s="2"/>
      <c r="L84" s="2"/>
      <c r="M84" s="3"/>
    </row>
    <row r="85" spans="1:13">
      <c r="A85" s="2"/>
      <c r="B85" s="2"/>
      <c r="C85" s="2"/>
      <c r="D85" s="2"/>
      <c r="E85" s="2"/>
      <c r="F85" s="2"/>
      <c r="G85" s="2"/>
      <c r="H85" s="2"/>
      <c r="I85" s="2"/>
      <c r="J85" s="2"/>
      <c r="K85" s="2"/>
      <c r="L85" s="2"/>
      <c r="M85" s="3"/>
    </row>
    <row r="86" spans="1:13">
      <c r="A86" s="2"/>
      <c r="B86" s="2"/>
      <c r="C86" s="2"/>
      <c r="D86" s="2"/>
      <c r="E86" s="2"/>
      <c r="F86" s="2"/>
      <c r="G86" s="2"/>
      <c r="H86" s="2"/>
      <c r="I86" s="2"/>
      <c r="J86" s="2"/>
      <c r="K86" s="2"/>
      <c r="L86" s="2"/>
      <c r="M86" s="3"/>
    </row>
    <row r="87" spans="1:13">
      <c r="A87" s="2"/>
      <c r="B87" s="2"/>
      <c r="C87" s="2"/>
      <c r="D87" s="2"/>
      <c r="E87" s="2"/>
      <c r="F87" s="2"/>
      <c r="G87" s="2"/>
      <c r="H87" s="2"/>
      <c r="I87" s="2"/>
      <c r="J87" s="2"/>
      <c r="K87" s="2"/>
      <c r="L87" s="2"/>
      <c r="M87" s="3"/>
    </row>
    <row r="88" spans="1:13">
      <c r="A88" s="2"/>
      <c r="B88" s="2"/>
      <c r="C88" s="2"/>
      <c r="D88" s="2"/>
      <c r="E88" s="2"/>
      <c r="F88" s="2"/>
      <c r="G88" s="2"/>
      <c r="H88" s="2"/>
      <c r="I88" s="2"/>
      <c r="J88" s="2"/>
      <c r="K88" s="2"/>
      <c r="L88" s="2"/>
      <c r="M88" s="3"/>
    </row>
    <row r="89" spans="1:13">
      <c r="A89" s="2"/>
      <c r="B89" s="2"/>
      <c r="C89" s="2"/>
      <c r="D89" s="2"/>
      <c r="E89" s="2"/>
      <c r="F89" s="2"/>
      <c r="G89" s="2"/>
      <c r="H89" s="2"/>
      <c r="I89" s="2"/>
      <c r="J89" s="2"/>
      <c r="K89" s="2"/>
      <c r="L89" s="2"/>
      <c r="M89" s="3"/>
    </row>
    <row r="90" spans="1:13">
      <c r="A90" s="2"/>
      <c r="B90" s="2"/>
      <c r="C90" s="2"/>
      <c r="D90" s="2"/>
      <c r="E90" s="2"/>
      <c r="F90" s="2"/>
      <c r="G90" s="2"/>
      <c r="H90" s="2"/>
      <c r="I90" s="2"/>
      <c r="J90" s="2"/>
      <c r="K90" s="2"/>
      <c r="L90" s="2"/>
      <c r="M90" s="3"/>
    </row>
    <row r="91" spans="1:13">
      <c r="A91" s="2"/>
      <c r="B91" s="2"/>
      <c r="C91" s="2"/>
      <c r="D91" s="2"/>
      <c r="E91" s="2"/>
      <c r="F91" s="2"/>
      <c r="G91" s="2"/>
      <c r="H91" s="2"/>
      <c r="I91" s="2"/>
      <c r="J91" s="2"/>
      <c r="K91" s="2"/>
      <c r="L91" s="2"/>
      <c r="M91" s="3"/>
    </row>
    <row r="92" spans="1:13">
      <c r="A92" s="2"/>
      <c r="B92" s="2"/>
      <c r="C92" s="2"/>
      <c r="D92" s="2"/>
      <c r="E92" s="2"/>
      <c r="F92" s="2"/>
      <c r="G92" s="2"/>
      <c r="H92" s="2"/>
      <c r="I92" s="2"/>
      <c r="J92" s="2"/>
      <c r="K92" s="2"/>
      <c r="L92" s="2"/>
      <c r="M92" s="3"/>
    </row>
    <row r="93" spans="1:13">
      <c r="A93" s="2"/>
      <c r="B93" s="2"/>
      <c r="C93" s="2"/>
      <c r="D93" s="2"/>
      <c r="E93" s="2"/>
      <c r="F93" s="2"/>
      <c r="G93" s="2"/>
      <c r="H93" s="2"/>
      <c r="I93" s="2"/>
      <c r="J93" s="2"/>
      <c r="K93" s="2"/>
      <c r="L93" s="2"/>
      <c r="M93" s="3"/>
    </row>
    <row r="94" spans="1:13">
      <c r="A94" s="2"/>
      <c r="B94" s="2"/>
      <c r="C94" s="2"/>
      <c r="D94" s="2"/>
      <c r="E94" s="2"/>
      <c r="F94" s="2"/>
      <c r="G94" s="2"/>
      <c r="H94" s="2"/>
      <c r="I94" s="2"/>
      <c r="J94" s="2"/>
      <c r="K94" s="2"/>
      <c r="L94" s="2"/>
      <c r="M94" s="3"/>
    </row>
    <row r="95" spans="1:13">
      <c r="A95" s="2"/>
      <c r="B95" s="2"/>
      <c r="C95" s="2"/>
      <c r="D95" s="2"/>
      <c r="E95" s="2"/>
      <c r="F95" s="2"/>
      <c r="G95" s="2"/>
      <c r="H95" s="2"/>
      <c r="I95" s="2"/>
      <c r="J95" s="2"/>
      <c r="K95" s="2"/>
      <c r="L95" s="2"/>
      <c r="M95" s="3"/>
    </row>
    <row r="96" spans="1:13">
      <c r="A96" s="2"/>
      <c r="B96" s="2"/>
      <c r="C96" s="2"/>
      <c r="D96" s="2"/>
      <c r="E96" s="2"/>
      <c r="F96" s="2"/>
      <c r="G96" s="2"/>
      <c r="H96" s="2"/>
      <c r="I96" s="2"/>
      <c r="J96" s="2"/>
      <c r="K96" s="2"/>
      <c r="L96" s="2"/>
      <c r="M96" s="3"/>
    </row>
    <row r="97" spans="1:13">
      <c r="A97" s="2"/>
      <c r="B97" s="2"/>
      <c r="C97" s="2"/>
      <c r="D97" s="2"/>
      <c r="E97" s="2"/>
      <c r="F97" s="2"/>
      <c r="G97" s="2"/>
      <c r="H97" s="2"/>
      <c r="I97" s="2"/>
      <c r="J97" s="2"/>
      <c r="K97" s="2"/>
      <c r="L97" s="2"/>
      <c r="M97" s="3"/>
    </row>
    <row r="98" spans="1:13">
      <c r="A98" s="2"/>
      <c r="B98" s="2"/>
      <c r="C98" s="2"/>
      <c r="D98" s="2"/>
      <c r="E98" s="2"/>
      <c r="F98" s="2"/>
      <c r="G98" s="2"/>
      <c r="H98" s="2"/>
      <c r="I98" s="2"/>
      <c r="J98" s="2"/>
      <c r="K98" s="2"/>
      <c r="L98" s="2"/>
      <c r="M98" s="3"/>
    </row>
    <row r="99" spans="1:13">
      <c r="A99" s="2"/>
      <c r="B99" s="2"/>
      <c r="C99" s="2"/>
      <c r="D99" s="2"/>
      <c r="E99" s="2"/>
      <c r="F99" s="2"/>
      <c r="G99" s="2"/>
      <c r="H99" s="2"/>
      <c r="I99" s="2"/>
      <c r="J99" s="2"/>
      <c r="K99" s="2"/>
      <c r="L99" s="2"/>
      <c r="M99" s="3"/>
    </row>
    <row r="100" spans="1:13">
      <c r="A100" s="2"/>
      <c r="B100" s="2"/>
      <c r="C100" s="2"/>
      <c r="D100" s="2"/>
      <c r="E100" s="2"/>
      <c r="F100" s="2"/>
      <c r="G100" s="2"/>
      <c r="H100" s="2"/>
      <c r="I100" s="2"/>
      <c r="J100" s="2"/>
      <c r="K100" s="2"/>
      <c r="L100" s="2"/>
      <c r="M100" s="3"/>
    </row>
    <row r="101" spans="1:13">
      <c r="A101" s="2"/>
      <c r="B101" s="2"/>
      <c r="C101" s="2"/>
      <c r="D101" s="2"/>
      <c r="E101" s="2"/>
      <c r="F101" s="2"/>
      <c r="G101" s="2"/>
      <c r="H101" s="2"/>
      <c r="I101" s="2"/>
      <c r="J101" s="2"/>
      <c r="K101" s="2"/>
      <c r="L101" s="2"/>
      <c r="M101" s="3"/>
    </row>
    <row r="102" spans="1:13">
      <c r="A102" s="2"/>
      <c r="B102" s="2"/>
      <c r="C102" s="2"/>
      <c r="D102" s="2"/>
      <c r="E102" s="2"/>
      <c r="F102" s="2"/>
      <c r="G102" s="2"/>
      <c r="H102" s="2"/>
      <c r="I102" s="2"/>
      <c r="J102" s="2"/>
      <c r="K102" s="2"/>
      <c r="L102" s="2"/>
      <c r="M102" s="3"/>
    </row>
    <row r="103" spans="1:13">
      <c r="A103" s="2"/>
      <c r="B103" s="2"/>
      <c r="C103" s="2"/>
      <c r="D103" s="2"/>
      <c r="E103" s="2"/>
      <c r="F103" s="2"/>
      <c r="G103" s="2"/>
      <c r="H103" s="2"/>
      <c r="I103" s="2"/>
      <c r="J103" s="2"/>
      <c r="K103" s="2"/>
      <c r="L103" s="2"/>
      <c r="M103" s="3"/>
    </row>
    <row r="104" spans="1:13">
      <c r="A104" s="2"/>
      <c r="B104" s="2"/>
      <c r="C104" s="2"/>
      <c r="D104" s="2"/>
      <c r="E104" s="2"/>
      <c r="F104" s="2"/>
      <c r="G104" s="2"/>
      <c r="H104" s="2"/>
      <c r="I104" s="2"/>
      <c r="J104" s="2"/>
      <c r="K104" s="2"/>
      <c r="L104" s="2"/>
      <c r="M104" s="3"/>
    </row>
    <row r="105" spans="1:13">
      <c r="A105" s="2"/>
      <c r="B105" s="2"/>
      <c r="C105" s="2"/>
      <c r="D105" s="2"/>
      <c r="E105" s="2"/>
      <c r="F105" s="2"/>
      <c r="G105" s="2"/>
      <c r="H105" s="2"/>
      <c r="I105" s="2"/>
      <c r="J105" s="2"/>
      <c r="K105" s="2"/>
      <c r="L105" s="2"/>
      <c r="M105" s="3"/>
    </row>
    <row r="106" spans="1:13">
      <c r="A106" s="2"/>
      <c r="B106" s="2"/>
      <c r="C106" s="2"/>
      <c r="D106" s="2"/>
      <c r="E106" s="2"/>
      <c r="F106" s="2"/>
      <c r="G106" s="2"/>
      <c r="H106" s="2"/>
      <c r="I106" s="2"/>
      <c r="J106" s="2"/>
      <c r="K106" s="2"/>
      <c r="L106" s="2"/>
      <c r="M106" s="3"/>
    </row>
    <row r="107" spans="1:13">
      <c r="A107" s="2"/>
      <c r="B107" s="2"/>
      <c r="C107" s="2"/>
      <c r="D107" s="2"/>
      <c r="E107" s="2"/>
      <c r="F107" s="2"/>
      <c r="G107" s="2"/>
      <c r="H107" s="2"/>
      <c r="I107" s="2"/>
      <c r="J107" s="2"/>
      <c r="K107" s="2"/>
      <c r="L107" s="2"/>
      <c r="M107" s="3"/>
    </row>
    <row r="108" spans="1:13">
      <c r="A108" s="2"/>
      <c r="B108" s="2"/>
      <c r="C108" s="2"/>
      <c r="D108" s="2"/>
      <c r="E108" s="2"/>
      <c r="F108" s="2"/>
      <c r="G108" s="2"/>
      <c r="H108" s="2"/>
      <c r="I108" s="2"/>
      <c r="J108" s="2"/>
      <c r="K108" s="2"/>
      <c r="L108" s="2"/>
      <c r="M108" s="3"/>
    </row>
    <row r="109" spans="1:13">
      <c r="A109" s="2"/>
      <c r="B109" s="2"/>
      <c r="C109" s="2"/>
      <c r="D109" s="2"/>
      <c r="E109" s="2"/>
      <c r="F109" s="2"/>
      <c r="G109" s="2"/>
      <c r="H109" s="2"/>
      <c r="I109" s="2"/>
      <c r="J109" s="2"/>
      <c r="K109" s="2"/>
      <c r="L109" s="2"/>
      <c r="M109" s="3"/>
    </row>
    <row r="110" spans="1:13">
      <c r="A110" s="2"/>
      <c r="B110" s="2"/>
      <c r="C110" s="2"/>
      <c r="D110" s="2"/>
      <c r="E110" s="2"/>
      <c r="F110" s="2"/>
      <c r="G110" s="2"/>
      <c r="H110" s="2"/>
      <c r="I110" s="2"/>
      <c r="J110" s="2"/>
      <c r="K110" s="2"/>
      <c r="L110" s="2"/>
      <c r="M110" s="3"/>
    </row>
    <row r="111" spans="1:13">
      <c r="A111" s="2"/>
      <c r="B111" s="2"/>
      <c r="C111" s="2"/>
      <c r="D111" s="2"/>
      <c r="E111" s="2"/>
      <c r="F111" s="2"/>
      <c r="G111" s="2"/>
      <c r="H111" s="2"/>
      <c r="I111" s="2"/>
      <c r="J111" s="2"/>
      <c r="K111" s="2"/>
      <c r="L111" s="2"/>
      <c r="M111" s="3"/>
    </row>
    <row r="112" spans="1:13">
      <c r="A112" s="2"/>
      <c r="B112" s="2"/>
      <c r="C112" s="2"/>
      <c r="D112" s="2"/>
      <c r="E112" s="2"/>
      <c r="F112" s="2"/>
      <c r="G112" s="2"/>
      <c r="H112" s="2"/>
      <c r="I112" s="2"/>
      <c r="J112" s="2"/>
      <c r="K112" s="2"/>
      <c r="L112" s="2"/>
      <c r="M112" s="3"/>
    </row>
    <row r="113" spans="1:13">
      <c r="A113" s="2"/>
      <c r="B113" s="2"/>
      <c r="C113" s="2"/>
      <c r="D113" s="2"/>
      <c r="E113" s="2"/>
      <c r="F113" s="2"/>
      <c r="G113" s="2"/>
      <c r="H113" s="2"/>
      <c r="I113" s="2"/>
      <c r="J113" s="2"/>
      <c r="K113" s="2"/>
      <c r="L113" s="2"/>
      <c r="M113" s="3"/>
    </row>
    <row r="114" spans="1:13">
      <c r="A114" s="2"/>
      <c r="B114" s="2"/>
      <c r="C114" s="2"/>
      <c r="D114" s="2"/>
      <c r="E114" s="2"/>
      <c r="F114" s="2"/>
      <c r="G114" s="2"/>
      <c r="H114" s="2"/>
      <c r="I114" s="2"/>
      <c r="J114" s="2"/>
      <c r="K114" s="2"/>
      <c r="L114" s="2"/>
      <c r="M114" s="3"/>
    </row>
    <row r="115" spans="1:13">
      <c r="A115" s="2"/>
      <c r="B115" s="2"/>
      <c r="C115" s="2"/>
      <c r="D115" s="2"/>
      <c r="E115" s="2"/>
      <c r="F115" s="2"/>
      <c r="G115" s="2"/>
      <c r="H115" s="2"/>
      <c r="I115" s="2"/>
      <c r="J115" s="2"/>
      <c r="K115" s="2"/>
      <c r="L115" s="2"/>
      <c r="M115" s="3"/>
    </row>
    <row r="116" spans="1:13">
      <c r="A116" s="2"/>
      <c r="B116" s="2"/>
      <c r="C116" s="2"/>
      <c r="D116" s="2"/>
      <c r="E116" s="2"/>
      <c r="F116" s="2"/>
      <c r="G116" s="2"/>
      <c r="H116" s="2"/>
      <c r="I116" s="2"/>
      <c r="J116" s="2"/>
      <c r="K116" s="2"/>
      <c r="L116" s="2"/>
      <c r="M116" s="3"/>
    </row>
    <row r="117" spans="1:13">
      <c r="A117" s="2"/>
      <c r="B117" s="2"/>
      <c r="C117" s="2"/>
      <c r="D117" s="2"/>
      <c r="E117" s="2"/>
      <c r="F117" s="2"/>
      <c r="G117" s="2"/>
      <c r="H117" s="2"/>
      <c r="I117" s="2"/>
      <c r="J117" s="2"/>
      <c r="K117" s="2"/>
      <c r="L117" s="2"/>
      <c r="M117" s="3"/>
    </row>
    <row r="118" spans="1:13">
      <c r="A118" s="2"/>
      <c r="B118" s="2"/>
      <c r="C118" s="2"/>
      <c r="D118" s="2"/>
      <c r="E118" s="2"/>
      <c r="F118" s="2"/>
      <c r="G118" s="2"/>
      <c r="H118" s="2"/>
      <c r="I118" s="2"/>
      <c r="J118" s="2"/>
      <c r="K118" s="2"/>
      <c r="L118" s="2"/>
      <c r="M118" s="3"/>
    </row>
    <row r="119" spans="1:13">
      <c r="A119" s="2"/>
      <c r="B119" s="2"/>
      <c r="C119" s="2"/>
      <c r="D119" s="2"/>
      <c r="E119" s="2"/>
      <c r="F119" s="2"/>
      <c r="G119" s="2"/>
      <c r="H119" s="2"/>
      <c r="I119" s="2"/>
      <c r="J119" s="2"/>
      <c r="K119" s="2"/>
      <c r="L119" s="2"/>
      <c r="M119" s="3"/>
    </row>
    <row r="120" spans="1:13">
      <c r="A120" s="2"/>
      <c r="B120" s="2"/>
      <c r="C120" s="2"/>
      <c r="D120" s="2"/>
      <c r="E120" s="2"/>
      <c r="F120" s="2"/>
      <c r="G120" s="2"/>
      <c r="H120" s="2"/>
      <c r="I120" s="2"/>
      <c r="J120" s="2"/>
      <c r="K120" s="2"/>
      <c r="L120" s="2"/>
      <c r="M120" s="3"/>
    </row>
    <row r="121" spans="1:13">
      <c r="A121" s="2"/>
      <c r="B121" s="2"/>
      <c r="C121" s="2"/>
      <c r="D121" s="2"/>
      <c r="E121" s="2"/>
      <c r="F121" s="2"/>
      <c r="G121" s="2"/>
      <c r="H121" s="2"/>
      <c r="I121" s="2"/>
      <c r="J121" s="2"/>
      <c r="K121" s="2"/>
      <c r="L121" s="2"/>
      <c r="M121" s="3"/>
    </row>
    <row r="122" spans="1:13">
      <c r="A122" s="2"/>
      <c r="B122" s="2"/>
      <c r="C122" s="2"/>
      <c r="D122" s="2"/>
      <c r="E122" s="2"/>
      <c r="F122" s="2"/>
      <c r="G122" s="2"/>
      <c r="H122" s="2"/>
      <c r="I122" s="2"/>
      <c r="J122" s="2"/>
      <c r="K122" s="2"/>
      <c r="L122" s="2"/>
      <c r="M122" s="3"/>
    </row>
    <row r="123" spans="1:13">
      <c r="A123" s="2"/>
      <c r="B123" s="2"/>
      <c r="C123" s="2"/>
      <c r="D123" s="2"/>
      <c r="E123" s="2"/>
      <c r="F123" s="2"/>
      <c r="G123" s="2"/>
      <c r="H123" s="2"/>
      <c r="I123" s="2"/>
      <c r="J123" s="2"/>
      <c r="K123" s="2"/>
      <c r="L123" s="2"/>
      <c r="M123" s="3"/>
    </row>
    <row r="124" spans="1:13">
      <c r="A124" s="2"/>
      <c r="B124" s="2"/>
      <c r="C124" s="2"/>
      <c r="D124" s="2"/>
      <c r="E124" s="2"/>
      <c r="F124" s="2"/>
      <c r="G124" s="2"/>
      <c r="H124" s="2"/>
      <c r="I124" s="2"/>
      <c r="J124" s="2"/>
      <c r="K124" s="2"/>
      <c r="L124" s="2"/>
      <c r="M124" s="3"/>
    </row>
    <row r="125" spans="1:13">
      <c r="A125" s="2"/>
      <c r="B125" s="2"/>
      <c r="C125" s="2"/>
      <c r="D125" s="2"/>
      <c r="E125" s="2"/>
      <c r="F125" s="2"/>
      <c r="G125" s="2"/>
      <c r="H125" s="2"/>
      <c r="I125" s="2"/>
      <c r="J125" s="2"/>
      <c r="K125" s="2"/>
      <c r="L125" s="2"/>
      <c r="M125" s="3"/>
    </row>
    <row r="126" spans="1:13">
      <c r="A126" s="2"/>
      <c r="B126" s="2"/>
      <c r="C126" s="2"/>
      <c r="D126" s="2"/>
      <c r="E126" s="2"/>
      <c r="F126" s="2"/>
      <c r="G126" s="2"/>
      <c r="H126" s="2"/>
      <c r="I126" s="2"/>
      <c r="J126" s="2"/>
      <c r="K126" s="2"/>
      <c r="L126" s="2"/>
      <c r="M126" s="3"/>
    </row>
    <row r="127" spans="1:13">
      <c r="A127" s="2"/>
      <c r="B127" s="2"/>
      <c r="C127" s="2"/>
      <c r="D127" s="2"/>
      <c r="E127" s="2"/>
      <c r="F127" s="2"/>
      <c r="G127" s="2"/>
      <c r="H127" s="2"/>
      <c r="I127" s="2"/>
      <c r="J127" s="2"/>
      <c r="K127" s="2"/>
      <c r="L127" s="2"/>
      <c r="M127" s="3"/>
    </row>
    <row r="128" spans="1:13">
      <c r="A128" s="2"/>
      <c r="B128" s="2"/>
      <c r="C128" s="2"/>
      <c r="D128" s="2"/>
      <c r="E128" s="2"/>
      <c r="F128" s="2"/>
      <c r="G128" s="2"/>
      <c r="H128" s="2"/>
      <c r="I128" s="2"/>
      <c r="J128" s="2"/>
      <c r="K128" s="2"/>
      <c r="L128" s="2"/>
      <c r="M128" s="3"/>
    </row>
    <row r="129" spans="1:13">
      <c r="A129" s="2"/>
      <c r="B129" s="2"/>
      <c r="C129" s="2"/>
      <c r="D129" s="2"/>
      <c r="E129" s="2"/>
      <c r="F129" s="2"/>
      <c r="G129" s="2"/>
      <c r="H129" s="2"/>
      <c r="I129" s="2"/>
      <c r="J129" s="2"/>
      <c r="K129" s="2"/>
      <c r="L129" s="2"/>
      <c r="M129" s="3"/>
    </row>
    <row r="130" spans="1:13">
      <c r="A130" s="2"/>
      <c r="B130" s="2"/>
      <c r="C130" s="2"/>
      <c r="D130" s="2"/>
      <c r="E130" s="2"/>
      <c r="F130" s="2"/>
      <c r="G130" s="2"/>
      <c r="H130" s="2"/>
      <c r="I130" s="2"/>
      <c r="J130" s="2"/>
      <c r="K130" s="2"/>
      <c r="L130" s="2"/>
      <c r="M130" s="3"/>
    </row>
    <row r="131" spans="1:13">
      <c r="A131" s="2"/>
      <c r="B131" s="2"/>
      <c r="C131" s="2"/>
      <c r="D131" s="2"/>
      <c r="E131" s="2"/>
      <c r="F131" s="2"/>
      <c r="G131" s="2"/>
      <c r="H131" s="2"/>
      <c r="I131" s="2"/>
      <c r="J131" s="2"/>
      <c r="K131" s="2"/>
      <c r="L131" s="2"/>
      <c r="M131" s="3"/>
    </row>
    <row r="132" spans="1:13">
      <c r="A132" s="2"/>
      <c r="B132" s="2"/>
      <c r="C132" s="2"/>
      <c r="D132" s="2"/>
      <c r="E132" s="2"/>
      <c r="F132" s="2"/>
      <c r="G132" s="2"/>
      <c r="H132" s="2"/>
      <c r="I132" s="2"/>
      <c r="J132" s="2"/>
      <c r="K132" s="2"/>
      <c r="L132" s="2"/>
      <c r="M132" s="3"/>
    </row>
    <row r="133" spans="1:13">
      <c r="A133" s="2"/>
      <c r="B133" s="2"/>
      <c r="C133" s="2"/>
      <c r="D133" s="2"/>
      <c r="E133" s="2"/>
      <c r="F133" s="2"/>
      <c r="G133" s="2"/>
      <c r="H133" s="2"/>
      <c r="I133" s="2"/>
      <c r="J133" s="2"/>
      <c r="K133" s="2"/>
      <c r="L133" s="2"/>
      <c r="M133" s="3"/>
    </row>
    <row r="134" spans="1:13">
      <c r="A134" s="2"/>
      <c r="B134" s="2"/>
      <c r="C134" s="2"/>
      <c r="D134" s="2"/>
      <c r="E134" s="2"/>
      <c r="F134" s="2"/>
      <c r="G134" s="2"/>
      <c r="H134" s="2"/>
      <c r="I134" s="2"/>
      <c r="J134" s="2"/>
      <c r="K134" s="2"/>
      <c r="L134" s="2"/>
      <c r="M134" s="3"/>
    </row>
    <row r="135" spans="1:13">
      <c r="A135" s="2"/>
      <c r="B135" s="2"/>
      <c r="C135" s="2"/>
      <c r="D135" s="2"/>
      <c r="E135" s="2"/>
      <c r="F135" s="2"/>
      <c r="G135" s="2"/>
      <c r="H135" s="2"/>
      <c r="I135" s="2"/>
      <c r="J135" s="2"/>
      <c r="K135" s="2"/>
      <c r="L135" s="2"/>
      <c r="M135" s="3"/>
    </row>
    <row r="136" spans="1:13">
      <c r="A136" s="2"/>
      <c r="B136" s="2"/>
      <c r="C136" s="2"/>
      <c r="D136" s="2"/>
      <c r="E136" s="2"/>
      <c r="F136" s="2"/>
      <c r="G136" s="2"/>
      <c r="H136" s="2"/>
      <c r="I136" s="2"/>
      <c r="J136" s="2"/>
      <c r="K136" s="2"/>
      <c r="L136" s="2"/>
      <c r="M136" s="3"/>
    </row>
    <row r="137" spans="1:13">
      <c r="A137" s="2"/>
      <c r="B137" s="2"/>
      <c r="C137" s="2"/>
      <c r="D137" s="2"/>
      <c r="E137" s="2"/>
      <c r="F137" s="2"/>
      <c r="G137" s="2"/>
      <c r="H137" s="2"/>
      <c r="I137" s="2"/>
      <c r="J137" s="2"/>
      <c r="K137" s="2"/>
      <c r="L137" s="2"/>
      <c r="M137" s="3"/>
    </row>
    <row r="138" spans="1:13">
      <c r="A138" s="2"/>
      <c r="B138" s="2"/>
      <c r="C138" s="2"/>
      <c r="D138" s="2"/>
      <c r="E138" s="2"/>
      <c r="F138" s="2"/>
      <c r="G138" s="2"/>
      <c r="H138" s="2"/>
      <c r="I138" s="2"/>
      <c r="J138" s="2"/>
      <c r="K138" s="2"/>
      <c r="L138" s="2"/>
      <c r="M138" s="3"/>
    </row>
    <row r="139" spans="1:13">
      <c r="A139" s="2"/>
      <c r="B139" s="2"/>
      <c r="C139" s="2"/>
      <c r="D139" s="2"/>
      <c r="E139" s="2"/>
      <c r="F139" s="2"/>
      <c r="G139" s="2"/>
      <c r="H139" s="2"/>
      <c r="I139" s="2"/>
      <c r="J139" s="2"/>
      <c r="K139" s="2"/>
      <c r="L139" s="2"/>
      <c r="M139" s="3"/>
    </row>
    <row r="140" spans="1:13">
      <c r="A140" s="2"/>
      <c r="B140" s="2"/>
      <c r="C140" s="2"/>
      <c r="D140" s="2"/>
      <c r="E140" s="2"/>
      <c r="F140" s="2"/>
      <c r="G140" s="2"/>
      <c r="H140" s="2"/>
      <c r="I140" s="2"/>
      <c r="J140" s="2"/>
      <c r="K140" s="2"/>
      <c r="L140" s="2"/>
      <c r="M140" s="3"/>
    </row>
    <row r="141" spans="1:13">
      <c r="A141" s="2"/>
      <c r="B141" s="2"/>
      <c r="C141" s="2"/>
      <c r="D141" s="2"/>
      <c r="E141" s="2"/>
      <c r="F141" s="2"/>
      <c r="G141" s="2"/>
      <c r="H141" s="2"/>
      <c r="I141" s="2"/>
      <c r="J141" s="2"/>
      <c r="K141" s="2"/>
      <c r="L141" s="2"/>
      <c r="M141" s="3"/>
    </row>
    <row r="142" spans="1:13">
      <c r="A142" s="2"/>
      <c r="B142" s="2"/>
      <c r="C142" s="2"/>
      <c r="D142" s="2"/>
      <c r="E142" s="2"/>
      <c r="F142" s="2"/>
      <c r="G142" s="2"/>
      <c r="H142" s="2"/>
      <c r="I142" s="2"/>
      <c r="J142" s="2"/>
      <c r="K142" s="2"/>
      <c r="L142" s="2"/>
      <c r="M142" s="3"/>
    </row>
    <row r="143" spans="1:13">
      <c r="A143" s="2"/>
      <c r="B143" s="2"/>
      <c r="C143" s="2"/>
      <c r="D143" s="2"/>
      <c r="E143" s="2"/>
      <c r="F143" s="2"/>
      <c r="G143" s="2"/>
      <c r="H143" s="2"/>
      <c r="I143" s="2"/>
      <c r="J143" s="2"/>
      <c r="K143" s="2"/>
      <c r="L143" s="2"/>
      <c r="M143" s="3"/>
    </row>
    <row r="144" spans="1:13">
      <c r="A144" s="2"/>
      <c r="B144" s="2"/>
      <c r="C144" s="2"/>
      <c r="D144" s="2"/>
      <c r="E144" s="2"/>
      <c r="F144" s="2"/>
      <c r="G144" s="2"/>
      <c r="H144" s="2"/>
      <c r="I144" s="2"/>
      <c r="J144" s="2"/>
      <c r="K144" s="2"/>
      <c r="L144" s="2"/>
      <c r="M144" s="3"/>
    </row>
    <row r="145" spans="1:13">
      <c r="A145" s="2"/>
      <c r="B145" s="2"/>
      <c r="C145" s="2"/>
      <c r="D145" s="2"/>
      <c r="E145" s="2"/>
      <c r="F145" s="2"/>
      <c r="G145" s="2"/>
      <c r="H145" s="2"/>
      <c r="I145" s="2"/>
      <c r="J145" s="2"/>
      <c r="K145" s="2"/>
      <c r="L145" s="2"/>
      <c r="M145" s="3"/>
    </row>
    <row r="146" spans="1:13">
      <c r="A146" s="2"/>
      <c r="B146" s="2"/>
      <c r="C146" s="2"/>
      <c r="D146" s="2"/>
      <c r="E146" s="2"/>
      <c r="F146" s="2"/>
      <c r="G146" s="2"/>
      <c r="H146" s="2"/>
      <c r="I146" s="2"/>
      <c r="J146" s="2"/>
      <c r="K146" s="2"/>
      <c r="L146" s="2"/>
      <c r="M146" s="3"/>
    </row>
    <row r="147" spans="1:13">
      <c r="A147" s="2"/>
      <c r="B147" s="2"/>
      <c r="C147" s="2"/>
      <c r="D147" s="2"/>
      <c r="E147" s="2"/>
      <c r="F147" s="2"/>
      <c r="G147" s="2"/>
      <c r="H147" s="2"/>
      <c r="I147" s="2"/>
      <c r="J147" s="2"/>
      <c r="K147" s="2"/>
      <c r="L147" s="2"/>
      <c r="M147" s="3"/>
    </row>
    <row r="148" spans="1:13">
      <c r="A148" s="2"/>
      <c r="B148" s="2"/>
      <c r="C148" s="2"/>
      <c r="D148" s="2"/>
      <c r="E148" s="2"/>
      <c r="F148" s="2"/>
      <c r="G148" s="2"/>
      <c r="H148" s="2"/>
      <c r="I148" s="2"/>
      <c r="J148" s="2"/>
      <c r="K148" s="2"/>
      <c r="L148" s="2"/>
      <c r="M148" s="3"/>
    </row>
    <row r="149" spans="1:13">
      <c r="A149" s="2"/>
      <c r="B149" s="2"/>
      <c r="C149" s="2"/>
      <c r="D149" s="2"/>
      <c r="E149" s="2"/>
      <c r="F149" s="2"/>
      <c r="G149" s="2"/>
      <c r="H149" s="2"/>
      <c r="I149" s="2"/>
      <c r="J149" s="2"/>
      <c r="K149" s="2"/>
      <c r="L149" s="2"/>
      <c r="M149" s="3"/>
    </row>
    <row r="150" spans="1:13">
      <c r="A150" s="2"/>
      <c r="B150" s="2"/>
      <c r="C150" s="2"/>
      <c r="D150" s="2"/>
      <c r="E150" s="2"/>
      <c r="F150" s="2"/>
      <c r="G150" s="2"/>
      <c r="H150" s="2"/>
      <c r="I150" s="2"/>
      <c r="J150" s="2"/>
      <c r="K150" s="2"/>
      <c r="L150" s="2"/>
      <c r="M150" s="3"/>
    </row>
    <row r="151" spans="1:13">
      <c r="A151" s="2"/>
      <c r="B151" s="2"/>
      <c r="C151" s="2"/>
      <c r="D151" s="2"/>
      <c r="E151" s="2"/>
      <c r="F151" s="2"/>
      <c r="G151" s="2"/>
      <c r="H151" s="2"/>
      <c r="I151" s="2"/>
      <c r="J151" s="2"/>
      <c r="K151" s="2"/>
      <c r="L151" s="2"/>
      <c r="M151" s="3"/>
    </row>
    <row r="152" spans="1:13">
      <c r="A152" s="2"/>
      <c r="B152" s="2"/>
      <c r="C152" s="2"/>
      <c r="D152" s="2"/>
      <c r="E152" s="2"/>
      <c r="F152" s="2"/>
      <c r="G152" s="2"/>
      <c r="H152" s="2"/>
      <c r="I152" s="2"/>
      <c r="J152" s="2"/>
      <c r="K152" s="2"/>
      <c r="L152" s="2"/>
      <c r="M152" s="3"/>
    </row>
    <row r="153" spans="1:13">
      <c r="A153" s="2"/>
      <c r="B153" s="2"/>
      <c r="C153" s="2"/>
      <c r="D153" s="2"/>
      <c r="E153" s="2"/>
      <c r="F153" s="2"/>
      <c r="G153" s="2"/>
      <c r="H153" s="2"/>
      <c r="I153" s="2"/>
      <c r="J153" s="2"/>
      <c r="K153" s="2"/>
      <c r="L153" s="2"/>
      <c r="M153" s="3"/>
    </row>
    <row r="154" spans="1:13">
      <c r="A154" s="2"/>
      <c r="B154" s="2"/>
      <c r="C154" s="2"/>
      <c r="D154" s="2"/>
      <c r="E154" s="2"/>
      <c r="F154" s="2"/>
      <c r="G154" s="2"/>
      <c r="H154" s="2"/>
      <c r="I154" s="2"/>
      <c r="J154" s="2"/>
      <c r="K154" s="2"/>
      <c r="L154" s="2"/>
      <c r="M154" s="3"/>
    </row>
    <row r="155" spans="1:13">
      <c r="A155" s="2"/>
      <c r="B155" s="2"/>
      <c r="C155" s="2"/>
      <c r="D155" s="2"/>
      <c r="E155" s="2"/>
      <c r="F155" s="2"/>
      <c r="G155" s="2"/>
      <c r="H155" s="2"/>
      <c r="I155" s="2"/>
      <c r="J155" s="2"/>
      <c r="K155" s="2"/>
      <c r="L155" s="2"/>
      <c r="M155" s="3"/>
    </row>
    <row r="156" spans="1:13">
      <c r="A156" s="2"/>
      <c r="B156" s="2"/>
      <c r="C156" s="2"/>
      <c r="D156" s="2"/>
      <c r="E156" s="2"/>
      <c r="F156" s="2"/>
      <c r="G156" s="2"/>
      <c r="H156" s="2"/>
      <c r="I156" s="2"/>
      <c r="J156" s="2"/>
      <c r="K156" s="2"/>
      <c r="L156" s="2"/>
      <c r="M156" s="3"/>
    </row>
    <row r="157" spans="1:13">
      <c r="A157" s="2"/>
      <c r="B157" s="2"/>
      <c r="C157" s="2"/>
      <c r="D157" s="2"/>
      <c r="E157" s="2"/>
      <c r="F157" s="2"/>
      <c r="G157" s="2"/>
      <c r="H157" s="2"/>
      <c r="I157" s="2"/>
      <c r="J157" s="2"/>
      <c r="K157" s="2"/>
      <c r="L157" s="2"/>
      <c r="M157" s="3"/>
    </row>
    <row r="158" spans="1:13">
      <c r="A158" s="2"/>
      <c r="B158" s="2"/>
      <c r="C158" s="2"/>
      <c r="D158" s="2"/>
      <c r="E158" s="2"/>
      <c r="F158" s="2"/>
      <c r="G158" s="2"/>
      <c r="H158" s="2"/>
      <c r="I158" s="2"/>
      <c r="J158" s="2"/>
      <c r="K158" s="2"/>
      <c r="L158" s="2"/>
      <c r="M158" s="3"/>
    </row>
    <row r="159" spans="1:13">
      <c r="A159" s="2"/>
      <c r="B159" s="2"/>
      <c r="C159" s="2"/>
      <c r="D159" s="2"/>
      <c r="E159" s="2"/>
      <c r="F159" s="2"/>
      <c r="G159" s="2"/>
      <c r="H159" s="2"/>
      <c r="I159" s="2"/>
      <c r="J159" s="2"/>
      <c r="K159" s="2"/>
      <c r="L159" s="2"/>
      <c r="M159" s="3"/>
    </row>
    <row r="160" spans="1:13">
      <c r="A160" s="2"/>
      <c r="B160" s="2"/>
      <c r="C160" s="2"/>
      <c r="D160" s="2"/>
      <c r="E160" s="2"/>
      <c r="F160" s="2"/>
      <c r="G160" s="2"/>
      <c r="H160" s="2"/>
      <c r="I160" s="2"/>
      <c r="J160" s="2"/>
      <c r="K160" s="2"/>
      <c r="L160" s="2"/>
      <c r="M160" s="3"/>
    </row>
    <row r="161" spans="1:13">
      <c r="A161" s="2"/>
      <c r="B161" s="2"/>
      <c r="C161" s="2"/>
      <c r="D161" s="2"/>
      <c r="E161" s="2"/>
      <c r="F161" s="2"/>
      <c r="G161" s="2"/>
      <c r="H161" s="2"/>
      <c r="I161" s="2"/>
      <c r="J161" s="2"/>
      <c r="K161" s="2"/>
      <c r="L161" s="2"/>
      <c r="M161" s="3"/>
    </row>
    <row r="162" spans="1:13">
      <c r="A162" s="2"/>
      <c r="B162" s="2"/>
      <c r="C162" s="2"/>
      <c r="D162" s="2"/>
      <c r="E162" s="2"/>
      <c r="F162" s="2"/>
      <c r="G162" s="2"/>
      <c r="H162" s="2"/>
      <c r="I162" s="2"/>
      <c r="J162" s="2"/>
      <c r="K162" s="2"/>
      <c r="L162" s="2"/>
      <c r="M162" s="3"/>
    </row>
    <row r="163" spans="1:13">
      <c r="A163" s="2"/>
      <c r="B163" s="2"/>
      <c r="C163" s="2"/>
      <c r="D163" s="2"/>
      <c r="E163" s="2"/>
      <c r="F163" s="2"/>
      <c r="G163" s="2"/>
      <c r="H163" s="2"/>
      <c r="I163" s="2"/>
      <c r="J163" s="2"/>
      <c r="K163" s="2"/>
      <c r="L163" s="2"/>
      <c r="M163" s="3"/>
    </row>
    <row r="164" spans="1:13">
      <c r="A164" s="2"/>
      <c r="B164" s="2"/>
      <c r="C164" s="2"/>
      <c r="D164" s="2"/>
      <c r="E164" s="2"/>
      <c r="F164" s="2"/>
      <c r="G164" s="2"/>
      <c r="H164" s="2"/>
      <c r="I164" s="2"/>
      <c r="J164" s="2"/>
      <c r="K164" s="2"/>
      <c r="L164" s="2"/>
      <c r="M164" s="3"/>
    </row>
    <row r="165" spans="1:13">
      <c r="A165" s="2"/>
      <c r="B165" s="2"/>
      <c r="C165" s="2"/>
      <c r="D165" s="2"/>
      <c r="E165" s="2"/>
      <c r="F165" s="2"/>
      <c r="G165" s="2"/>
      <c r="H165" s="2"/>
      <c r="I165" s="2"/>
      <c r="J165" s="2"/>
      <c r="K165" s="2"/>
      <c r="L165" s="2"/>
      <c r="M165" s="3"/>
    </row>
    <row r="166" spans="1:13">
      <c r="A166" s="2"/>
      <c r="B166" s="2"/>
      <c r="C166" s="2"/>
      <c r="D166" s="2"/>
      <c r="E166" s="2"/>
      <c r="F166" s="2"/>
      <c r="G166" s="2"/>
      <c r="H166" s="2"/>
      <c r="I166" s="2"/>
      <c r="J166" s="2"/>
      <c r="K166" s="2"/>
      <c r="L166" s="2"/>
      <c r="M166" s="3"/>
    </row>
    <row r="167" spans="1:13">
      <c r="A167" s="2"/>
      <c r="B167" s="2"/>
      <c r="C167" s="2"/>
      <c r="D167" s="2"/>
      <c r="E167" s="2"/>
      <c r="F167" s="2"/>
      <c r="G167" s="2"/>
      <c r="H167" s="2"/>
      <c r="I167" s="2"/>
      <c r="J167" s="2"/>
      <c r="K167" s="2"/>
      <c r="L167" s="2"/>
      <c r="M167" s="3"/>
    </row>
    <row r="168" spans="1:13">
      <c r="A168" s="2"/>
      <c r="B168" s="2"/>
      <c r="C168" s="2"/>
      <c r="D168" s="2"/>
      <c r="E168" s="2"/>
      <c r="F168" s="2"/>
      <c r="G168" s="2"/>
      <c r="H168" s="2"/>
      <c r="I168" s="2"/>
      <c r="J168" s="2"/>
      <c r="K168" s="2"/>
      <c r="L168" s="2"/>
      <c r="M168" s="3"/>
    </row>
    <row r="169" spans="1:13">
      <c r="A169" s="2"/>
      <c r="B169" s="2"/>
      <c r="C169" s="2"/>
      <c r="D169" s="2"/>
      <c r="E169" s="2"/>
      <c r="F169" s="2"/>
      <c r="G169" s="2"/>
      <c r="H169" s="2"/>
      <c r="I169" s="2"/>
      <c r="J169" s="2"/>
      <c r="K169" s="2"/>
      <c r="L169" s="2"/>
      <c r="M169" s="3"/>
    </row>
    <row r="170" spans="1:13">
      <c r="A170" s="2"/>
      <c r="B170" s="2"/>
      <c r="C170" s="2"/>
      <c r="D170" s="2"/>
      <c r="E170" s="2"/>
      <c r="F170" s="2"/>
      <c r="G170" s="2"/>
      <c r="H170" s="2"/>
      <c r="I170" s="2"/>
      <c r="J170" s="2"/>
      <c r="K170" s="2"/>
      <c r="L170" s="2"/>
      <c r="M170" s="3"/>
    </row>
    <row r="171" spans="1:13">
      <c r="A171" s="2"/>
      <c r="B171" s="2"/>
      <c r="C171" s="2"/>
      <c r="D171" s="2"/>
      <c r="E171" s="2"/>
      <c r="F171" s="2"/>
      <c r="G171" s="2"/>
      <c r="H171" s="2"/>
      <c r="I171" s="2"/>
      <c r="J171" s="2"/>
      <c r="K171" s="2"/>
      <c r="L171" s="2"/>
      <c r="M171" s="3"/>
    </row>
    <row r="172" spans="1:13">
      <c r="A172" s="2"/>
      <c r="B172" s="2"/>
      <c r="C172" s="2"/>
      <c r="D172" s="2"/>
      <c r="E172" s="2"/>
      <c r="F172" s="2"/>
      <c r="G172" s="2"/>
      <c r="H172" s="2"/>
      <c r="I172" s="2"/>
      <c r="J172" s="2"/>
      <c r="K172" s="2"/>
      <c r="L172" s="2"/>
      <c r="M172" s="3"/>
    </row>
    <row r="173" spans="1:13">
      <c r="A173" s="2"/>
      <c r="B173" s="2"/>
      <c r="C173" s="2"/>
      <c r="D173" s="2"/>
      <c r="E173" s="2"/>
      <c r="F173" s="2"/>
      <c r="G173" s="2"/>
      <c r="H173" s="2"/>
      <c r="I173" s="2"/>
      <c r="J173" s="2"/>
      <c r="K173" s="2"/>
      <c r="L173" s="2"/>
      <c r="M173" s="3"/>
    </row>
    <row r="174" spans="1:13">
      <c r="A174" s="2"/>
      <c r="B174" s="2"/>
      <c r="C174" s="2"/>
      <c r="D174" s="2"/>
      <c r="E174" s="2"/>
      <c r="F174" s="2"/>
      <c r="G174" s="2"/>
      <c r="H174" s="2"/>
      <c r="I174" s="2"/>
      <c r="J174" s="2"/>
      <c r="K174" s="2"/>
      <c r="L174" s="2"/>
      <c r="M174" s="3"/>
    </row>
    <row r="175" spans="1:13">
      <c r="A175" s="2"/>
      <c r="B175" s="2"/>
      <c r="C175" s="2"/>
      <c r="D175" s="2"/>
      <c r="E175" s="2"/>
      <c r="F175" s="2"/>
      <c r="G175" s="2"/>
      <c r="H175" s="2"/>
      <c r="I175" s="2"/>
      <c r="J175" s="2"/>
      <c r="K175" s="2"/>
      <c r="L175" s="2"/>
      <c r="M175" s="3"/>
    </row>
    <row r="176" spans="1:13">
      <c r="A176" s="2"/>
      <c r="B176" s="2"/>
      <c r="C176" s="2"/>
      <c r="D176" s="2"/>
      <c r="E176" s="2"/>
      <c r="F176" s="2"/>
      <c r="G176" s="2"/>
      <c r="H176" s="2"/>
      <c r="I176" s="2"/>
      <c r="J176" s="2"/>
      <c r="K176" s="2"/>
      <c r="L176" s="2"/>
      <c r="M176" s="3"/>
    </row>
    <row r="177" spans="1:13">
      <c r="A177" s="2"/>
      <c r="B177" s="2"/>
      <c r="C177" s="2"/>
      <c r="D177" s="2"/>
      <c r="E177" s="2"/>
      <c r="F177" s="2"/>
      <c r="G177" s="2"/>
      <c r="H177" s="2"/>
      <c r="I177" s="2"/>
      <c r="J177" s="2"/>
      <c r="K177" s="2"/>
      <c r="L177" s="2"/>
      <c r="M177" s="3"/>
    </row>
    <row r="178" spans="1:13">
      <c r="A178" s="2"/>
      <c r="B178" s="2"/>
      <c r="C178" s="2"/>
      <c r="D178" s="2"/>
      <c r="E178" s="2"/>
      <c r="F178" s="2"/>
      <c r="G178" s="2"/>
      <c r="H178" s="2"/>
      <c r="I178" s="2"/>
      <c r="J178" s="2"/>
      <c r="K178" s="2"/>
      <c r="L178" s="2"/>
      <c r="M178" s="3"/>
    </row>
    <row r="179" spans="1:13">
      <c r="A179" s="2"/>
      <c r="B179" s="2"/>
      <c r="C179" s="2"/>
      <c r="D179" s="2"/>
      <c r="E179" s="2"/>
      <c r="F179" s="2"/>
      <c r="G179" s="2"/>
      <c r="H179" s="2"/>
      <c r="I179" s="2"/>
      <c r="J179" s="2"/>
      <c r="K179" s="2"/>
      <c r="L179" s="2"/>
      <c r="M179" s="3"/>
    </row>
    <row r="180" spans="1:13">
      <c r="A180" s="2"/>
      <c r="B180" s="2"/>
      <c r="C180" s="2"/>
      <c r="D180" s="2"/>
      <c r="E180" s="2"/>
      <c r="F180" s="2"/>
      <c r="G180" s="2"/>
      <c r="H180" s="2"/>
      <c r="I180" s="2"/>
      <c r="J180" s="2"/>
      <c r="K180" s="2"/>
      <c r="L180" s="2"/>
      <c r="M180" s="3"/>
    </row>
    <row r="181" spans="1:13">
      <c r="A181" s="2"/>
      <c r="B181" s="2"/>
      <c r="C181" s="2"/>
      <c r="D181" s="2"/>
      <c r="E181" s="2"/>
      <c r="F181" s="2"/>
      <c r="G181" s="2"/>
      <c r="H181" s="2"/>
      <c r="I181" s="2"/>
      <c r="J181" s="2"/>
      <c r="K181" s="2"/>
      <c r="L181" s="2"/>
      <c r="M181" s="3"/>
    </row>
    <row r="182" spans="1:13">
      <c r="A182" s="2"/>
      <c r="B182" s="2"/>
      <c r="C182" s="2"/>
      <c r="D182" s="2"/>
      <c r="E182" s="2"/>
      <c r="F182" s="2"/>
      <c r="G182" s="2"/>
      <c r="H182" s="2"/>
      <c r="I182" s="2"/>
      <c r="J182" s="2"/>
      <c r="K182" s="2"/>
      <c r="L182" s="2"/>
      <c r="M182" s="3"/>
    </row>
    <row r="183" spans="1:13">
      <c r="A183" s="2"/>
      <c r="B183" s="2"/>
      <c r="C183" s="2"/>
      <c r="D183" s="2"/>
      <c r="E183" s="2"/>
      <c r="F183" s="2"/>
      <c r="G183" s="2"/>
      <c r="H183" s="2"/>
      <c r="I183" s="2"/>
      <c r="J183" s="2"/>
      <c r="K183" s="2"/>
      <c r="L183" s="2"/>
      <c r="M183" s="3"/>
    </row>
    <row r="184" spans="1:13">
      <c r="A184" s="2"/>
      <c r="B184" s="2"/>
      <c r="C184" s="2"/>
      <c r="D184" s="2"/>
      <c r="E184" s="2"/>
      <c r="F184" s="2"/>
      <c r="G184" s="2"/>
      <c r="H184" s="2"/>
      <c r="I184" s="2"/>
      <c r="J184" s="2"/>
      <c r="K184" s="2"/>
      <c r="L184" s="2"/>
      <c r="M184" s="3"/>
    </row>
    <row r="185" spans="1:13">
      <c r="A185" s="2"/>
      <c r="B185" s="2"/>
      <c r="C185" s="2"/>
      <c r="D185" s="2"/>
      <c r="E185" s="2"/>
      <c r="F185" s="2"/>
      <c r="G185" s="2"/>
      <c r="H185" s="2"/>
      <c r="I185" s="2"/>
      <c r="J185" s="2"/>
      <c r="K185" s="2"/>
      <c r="L185" s="2"/>
      <c r="M185" s="3"/>
    </row>
  </sheetData>
  <mergeCells count="2">
    <mergeCell ref="A2:A12"/>
    <mergeCell ref="A13:E13"/>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F6267-893E-1044-B737-B0EBD1ECBFAC}">
  <dimension ref="A1:H239"/>
  <sheetViews>
    <sheetView workbookViewId="0">
      <pane ySplit="1" topLeftCell="A215" activePane="bottomLeft" state="frozen"/>
      <selection pane="bottomLeft" activeCell="B291" sqref="B291"/>
    </sheetView>
  </sheetViews>
  <sheetFormatPr baseColWidth="10" defaultRowHeight="13"/>
  <cols>
    <col min="1" max="1" width="36.59765625" bestFit="1" customWidth="1"/>
    <col min="2" max="2" width="12.19921875" bestFit="1" customWidth="1"/>
    <col min="3" max="3" width="58.3984375" bestFit="1" customWidth="1"/>
    <col min="4" max="5" width="12" bestFit="1" customWidth="1"/>
    <col min="6" max="6" width="9.59765625" bestFit="1" customWidth="1"/>
    <col min="7" max="7" width="14.59765625" bestFit="1" customWidth="1"/>
    <col min="8" max="8" width="20" bestFit="1" customWidth="1"/>
  </cols>
  <sheetData>
    <row r="1" spans="1:8" ht="16">
      <c r="A1" s="6" t="s">
        <v>387</v>
      </c>
      <c r="B1" s="6" t="s">
        <v>388</v>
      </c>
      <c r="C1" s="6" t="s">
        <v>389</v>
      </c>
      <c r="D1" s="6" t="s">
        <v>390</v>
      </c>
      <c r="E1" s="6" t="s">
        <v>391</v>
      </c>
      <c r="F1" s="6" t="s">
        <v>392</v>
      </c>
      <c r="G1" s="6" t="s">
        <v>393</v>
      </c>
      <c r="H1" s="6" t="s">
        <v>394</v>
      </c>
    </row>
    <row r="2" spans="1:8" ht="16">
      <c r="A2" s="5" t="s">
        <v>410</v>
      </c>
      <c r="B2" s="5" t="s">
        <v>411</v>
      </c>
      <c r="C2" s="5" t="s">
        <v>412</v>
      </c>
      <c r="D2" s="5">
        <v>970</v>
      </c>
      <c r="E2" s="5"/>
      <c r="F2" s="5">
        <v>5</v>
      </c>
      <c r="G2" s="5"/>
      <c r="H2" s="5" t="s">
        <v>413</v>
      </c>
    </row>
    <row r="3" spans="1:8" ht="16">
      <c r="A3" s="5" t="s">
        <v>410</v>
      </c>
      <c r="B3" s="5" t="s">
        <v>414</v>
      </c>
      <c r="C3" s="5" t="s">
        <v>415</v>
      </c>
      <c r="D3" s="5">
        <v>3160</v>
      </c>
      <c r="E3" s="5"/>
      <c r="F3" s="5">
        <v>5</v>
      </c>
      <c r="G3" s="5"/>
      <c r="H3" s="5" t="s">
        <v>416</v>
      </c>
    </row>
    <row r="4" spans="1:8" ht="16">
      <c r="A4" s="5" t="s">
        <v>417</v>
      </c>
      <c r="B4" s="5" t="s">
        <v>418</v>
      </c>
      <c r="C4" s="5" t="s">
        <v>419</v>
      </c>
      <c r="D4" s="5">
        <v>820</v>
      </c>
      <c r="E4" s="5"/>
      <c r="F4" s="5">
        <v>5</v>
      </c>
      <c r="G4" s="5"/>
      <c r="H4" s="5" t="s">
        <v>420</v>
      </c>
    </row>
    <row r="5" spans="1:8" ht="16">
      <c r="A5" s="5" t="s">
        <v>417</v>
      </c>
      <c r="B5" s="5" t="s">
        <v>418</v>
      </c>
      <c r="C5" s="5" t="s">
        <v>421</v>
      </c>
      <c r="D5" s="5">
        <v>1888</v>
      </c>
      <c r="E5" s="5"/>
      <c r="F5" s="5">
        <v>5</v>
      </c>
      <c r="G5" s="5"/>
      <c r="H5" s="5" t="s">
        <v>422</v>
      </c>
    </row>
    <row r="6" spans="1:8" ht="16">
      <c r="A6" s="5" t="s">
        <v>417</v>
      </c>
      <c r="B6" s="5" t="s">
        <v>423</v>
      </c>
      <c r="C6" s="5" t="s">
        <v>424</v>
      </c>
      <c r="D6" s="5">
        <v>830</v>
      </c>
      <c r="E6" s="5"/>
      <c r="F6" s="5">
        <v>5</v>
      </c>
      <c r="G6" s="5"/>
      <c r="H6" s="5" t="s">
        <v>425</v>
      </c>
    </row>
    <row r="7" spans="1:8" ht="16">
      <c r="A7" s="5" t="s">
        <v>426</v>
      </c>
      <c r="B7" s="5" t="s">
        <v>427</v>
      </c>
      <c r="C7" s="5" t="s">
        <v>428</v>
      </c>
      <c r="D7" s="5">
        <v>2670</v>
      </c>
      <c r="E7" s="5"/>
      <c r="F7" s="5">
        <v>5</v>
      </c>
      <c r="G7" s="5"/>
      <c r="H7" s="5" t="s">
        <v>429</v>
      </c>
    </row>
    <row r="8" spans="1:8" ht="16">
      <c r="A8" s="5" t="s">
        <v>430</v>
      </c>
      <c r="B8" s="5" t="s">
        <v>427</v>
      </c>
      <c r="C8" s="5" t="s">
        <v>428</v>
      </c>
      <c r="D8" s="5">
        <v>1560</v>
      </c>
      <c r="E8" s="5"/>
      <c r="F8" s="5">
        <v>5</v>
      </c>
      <c r="G8" s="5"/>
      <c r="H8" s="5" t="s">
        <v>431</v>
      </c>
    </row>
    <row r="9" spans="1:8" ht="16">
      <c r="A9" s="5" t="s">
        <v>432</v>
      </c>
      <c r="B9" s="5" t="s">
        <v>427</v>
      </c>
      <c r="C9" s="5" t="s">
        <v>428</v>
      </c>
      <c r="D9" s="5">
        <v>1560</v>
      </c>
      <c r="E9" s="5"/>
      <c r="F9" s="5">
        <v>5</v>
      </c>
      <c r="G9" s="5"/>
      <c r="H9" s="5" t="s">
        <v>433</v>
      </c>
    </row>
    <row r="10" spans="1:8" ht="16">
      <c r="A10" s="5" t="s">
        <v>426</v>
      </c>
      <c r="B10" s="5" t="s">
        <v>434</v>
      </c>
      <c r="C10" s="5" t="s">
        <v>435</v>
      </c>
      <c r="D10" s="5">
        <v>3160</v>
      </c>
      <c r="E10" s="5"/>
      <c r="F10" s="5">
        <v>5</v>
      </c>
      <c r="G10" s="5"/>
      <c r="H10" s="5" t="s">
        <v>436</v>
      </c>
    </row>
    <row r="11" spans="1:8" ht="16">
      <c r="A11" s="5" t="s">
        <v>430</v>
      </c>
      <c r="B11" s="5" t="s">
        <v>434</v>
      </c>
      <c r="C11" s="5" t="s">
        <v>435</v>
      </c>
      <c r="D11" s="5">
        <v>1560</v>
      </c>
      <c r="E11" s="5"/>
      <c r="F11" s="5">
        <v>5</v>
      </c>
      <c r="G11" s="5"/>
      <c r="H11" s="5" t="s">
        <v>437</v>
      </c>
    </row>
    <row r="12" spans="1:8" ht="16">
      <c r="A12" s="5" t="s">
        <v>432</v>
      </c>
      <c r="B12" s="5" t="s">
        <v>434</v>
      </c>
      <c r="C12" s="5" t="s">
        <v>435</v>
      </c>
      <c r="D12" s="5">
        <v>1560</v>
      </c>
      <c r="E12" s="5"/>
      <c r="F12" s="5">
        <v>5</v>
      </c>
      <c r="G12" s="5"/>
      <c r="H12" s="5" t="s">
        <v>438</v>
      </c>
    </row>
    <row r="13" spans="1:8" ht="16">
      <c r="A13" s="5" t="s">
        <v>439</v>
      </c>
      <c r="B13" s="5" t="s">
        <v>440</v>
      </c>
      <c r="C13" s="5" t="s">
        <v>441</v>
      </c>
      <c r="D13" s="5">
        <v>830</v>
      </c>
      <c r="E13" s="5"/>
      <c r="F13" s="5">
        <v>5</v>
      </c>
      <c r="G13" s="5"/>
      <c r="H13" s="5" t="s">
        <v>442</v>
      </c>
    </row>
    <row r="14" spans="1:8" s="22" customFormat="1" ht="16">
      <c r="A14" s="21" t="s">
        <v>443</v>
      </c>
      <c r="B14" s="21" t="s">
        <v>440</v>
      </c>
      <c r="C14" s="21" t="s">
        <v>441</v>
      </c>
      <c r="D14" s="21">
        <v>0</v>
      </c>
      <c r="E14" s="21">
        <v>342</v>
      </c>
      <c r="F14" s="21">
        <v>5</v>
      </c>
      <c r="G14" s="21">
        <v>5</v>
      </c>
      <c r="H14" s="21" t="s">
        <v>444</v>
      </c>
    </row>
    <row r="15" spans="1:8" ht="16">
      <c r="A15" s="5" t="s">
        <v>445</v>
      </c>
      <c r="B15" s="5" t="s">
        <v>440</v>
      </c>
      <c r="C15" s="5" t="s">
        <v>441</v>
      </c>
      <c r="D15" s="5">
        <v>830</v>
      </c>
      <c r="E15" s="5"/>
      <c r="F15" s="5">
        <v>5</v>
      </c>
      <c r="G15" s="5"/>
      <c r="H15" s="5" t="s">
        <v>446</v>
      </c>
    </row>
    <row r="16" spans="1:8" ht="16">
      <c r="A16" s="5" t="s">
        <v>447</v>
      </c>
      <c r="B16" s="5" t="s">
        <v>440</v>
      </c>
      <c r="C16" s="5" t="s">
        <v>441</v>
      </c>
      <c r="D16" s="5">
        <v>830</v>
      </c>
      <c r="E16" s="5"/>
      <c r="F16" s="5">
        <v>5</v>
      </c>
      <c r="G16" s="5"/>
      <c r="H16" s="5" t="s">
        <v>448</v>
      </c>
    </row>
    <row r="17" spans="1:8" ht="16">
      <c r="A17" s="5" t="s">
        <v>449</v>
      </c>
      <c r="B17" s="5" t="s">
        <v>450</v>
      </c>
      <c r="C17" s="5" t="s">
        <v>451</v>
      </c>
      <c r="D17" s="5">
        <v>830</v>
      </c>
      <c r="E17" s="5"/>
      <c r="F17" s="5">
        <v>5</v>
      </c>
      <c r="G17" s="5"/>
      <c r="H17" s="5" t="s">
        <v>452</v>
      </c>
    </row>
    <row r="18" spans="1:8" ht="16">
      <c r="A18" s="5" t="s">
        <v>439</v>
      </c>
      <c r="B18" s="5" t="s">
        <v>453</v>
      </c>
      <c r="C18" s="5" t="s">
        <v>454</v>
      </c>
      <c r="D18" s="5">
        <v>1400</v>
      </c>
      <c r="E18" s="5"/>
      <c r="F18" s="5">
        <v>5</v>
      </c>
      <c r="G18" s="5"/>
      <c r="H18" s="5" t="s">
        <v>455</v>
      </c>
    </row>
    <row r="19" spans="1:8" s="22" customFormat="1" ht="16">
      <c r="A19" s="21" t="s">
        <v>447</v>
      </c>
      <c r="B19" s="21" t="s">
        <v>456</v>
      </c>
      <c r="C19" s="21" t="s">
        <v>457</v>
      </c>
      <c r="D19" s="21">
        <v>0</v>
      </c>
      <c r="E19" s="21">
        <v>263</v>
      </c>
      <c r="F19" s="21">
        <v>5</v>
      </c>
      <c r="G19" s="21">
        <v>5</v>
      </c>
      <c r="H19" s="21" t="s">
        <v>458</v>
      </c>
    </row>
    <row r="20" spans="1:8" s="22" customFormat="1" ht="16">
      <c r="A20" s="21" t="s">
        <v>443</v>
      </c>
      <c r="B20" s="21" t="s">
        <v>459</v>
      </c>
      <c r="C20" s="21" t="s">
        <v>460</v>
      </c>
      <c r="D20" s="21">
        <v>0</v>
      </c>
      <c r="E20" s="21">
        <v>398</v>
      </c>
      <c r="F20" s="21">
        <v>5</v>
      </c>
      <c r="G20" s="21">
        <v>5</v>
      </c>
      <c r="H20" s="21" t="s">
        <v>461</v>
      </c>
    </row>
    <row r="21" spans="1:8" ht="16">
      <c r="A21" s="5" t="s">
        <v>445</v>
      </c>
      <c r="B21" s="5" t="s">
        <v>462</v>
      </c>
      <c r="C21" s="5" t="s">
        <v>463</v>
      </c>
      <c r="D21" s="5">
        <v>770</v>
      </c>
      <c r="E21" s="5"/>
      <c r="F21" s="5">
        <v>5</v>
      </c>
      <c r="G21" s="5"/>
      <c r="H21" s="5" t="s">
        <v>464</v>
      </c>
    </row>
    <row r="22" spans="1:8" ht="16">
      <c r="A22" s="5" t="s">
        <v>465</v>
      </c>
      <c r="B22" s="5" t="s">
        <v>466</v>
      </c>
      <c r="C22" s="5" t="s">
        <v>467</v>
      </c>
      <c r="D22" s="5">
        <v>1400</v>
      </c>
      <c r="E22" s="5"/>
      <c r="F22" s="5">
        <v>5</v>
      </c>
      <c r="G22" s="5"/>
      <c r="H22" s="5" t="s">
        <v>468</v>
      </c>
    </row>
    <row r="23" spans="1:8" ht="16">
      <c r="A23" s="5" t="s">
        <v>469</v>
      </c>
      <c r="B23" s="5" t="s">
        <v>470</v>
      </c>
      <c r="C23" s="5" t="s">
        <v>471</v>
      </c>
      <c r="D23" s="5">
        <v>660</v>
      </c>
      <c r="E23" s="5"/>
      <c r="F23" s="5">
        <v>5</v>
      </c>
      <c r="G23" s="5"/>
      <c r="H23" s="5" t="s">
        <v>472</v>
      </c>
    </row>
    <row r="24" spans="1:8" ht="16">
      <c r="A24" s="5" t="s">
        <v>469</v>
      </c>
      <c r="B24" s="5" t="s">
        <v>473</v>
      </c>
      <c r="C24" s="5" t="s">
        <v>474</v>
      </c>
      <c r="D24" s="5">
        <v>620</v>
      </c>
      <c r="E24" s="5"/>
      <c r="F24" s="5">
        <v>5</v>
      </c>
      <c r="G24" s="5"/>
      <c r="H24" s="5" t="s">
        <v>475</v>
      </c>
    </row>
    <row r="25" spans="1:8" ht="16">
      <c r="A25" s="5" t="s">
        <v>476</v>
      </c>
      <c r="B25" s="5" t="s">
        <v>477</v>
      </c>
      <c r="C25" s="5" t="s">
        <v>478</v>
      </c>
      <c r="D25" s="5">
        <v>420</v>
      </c>
      <c r="E25" s="5"/>
      <c r="F25" s="5">
        <v>5</v>
      </c>
      <c r="G25" s="5"/>
      <c r="H25" s="5" t="s">
        <v>479</v>
      </c>
    </row>
    <row r="26" spans="1:8" ht="16">
      <c r="A26" s="5" t="s">
        <v>476</v>
      </c>
      <c r="B26" s="5" t="s">
        <v>480</v>
      </c>
      <c r="C26" s="5" t="s">
        <v>481</v>
      </c>
      <c r="D26" s="5">
        <v>500</v>
      </c>
      <c r="E26" s="5"/>
      <c r="F26" s="5">
        <v>5</v>
      </c>
      <c r="G26" s="5"/>
      <c r="H26" s="5" t="s">
        <v>482</v>
      </c>
    </row>
    <row r="27" spans="1:8" ht="16">
      <c r="A27" s="5" t="s">
        <v>483</v>
      </c>
      <c r="B27" s="5" t="s">
        <v>484</v>
      </c>
      <c r="C27" s="5" t="s">
        <v>485</v>
      </c>
      <c r="D27" s="5">
        <v>870</v>
      </c>
      <c r="E27" s="5"/>
      <c r="F27" s="5">
        <v>5</v>
      </c>
      <c r="G27" s="5"/>
      <c r="H27" s="5" t="s">
        <v>486</v>
      </c>
    </row>
    <row r="28" spans="1:8" ht="16">
      <c r="A28" s="5" t="s">
        <v>487</v>
      </c>
      <c r="B28" s="5" t="s">
        <v>488</v>
      </c>
      <c r="C28" s="5" t="s">
        <v>489</v>
      </c>
      <c r="D28" s="5">
        <v>630</v>
      </c>
      <c r="E28" s="5"/>
      <c r="F28" s="5">
        <v>5</v>
      </c>
      <c r="G28" s="5"/>
      <c r="H28" s="5" t="s">
        <v>490</v>
      </c>
    </row>
    <row r="29" spans="1:8" ht="16">
      <c r="A29" s="5" t="s">
        <v>487</v>
      </c>
      <c r="B29" s="5" t="s">
        <v>488</v>
      </c>
      <c r="C29" s="5" t="s">
        <v>467</v>
      </c>
      <c r="D29" s="5">
        <v>778</v>
      </c>
      <c r="E29" s="5"/>
      <c r="F29" s="5">
        <v>5</v>
      </c>
      <c r="G29" s="5"/>
      <c r="H29" s="5" t="s">
        <v>491</v>
      </c>
    </row>
    <row r="30" spans="1:8" ht="16">
      <c r="A30" s="5" t="s">
        <v>487</v>
      </c>
      <c r="B30" s="5" t="s">
        <v>492</v>
      </c>
      <c r="C30" s="5" t="s">
        <v>493</v>
      </c>
      <c r="D30" s="5">
        <v>770</v>
      </c>
      <c r="E30" s="5"/>
      <c r="F30" s="5">
        <v>5</v>
      </c>
      <c r="G30" s="5"/>
      <c r="H30" s="5" t="s">
        <v>494</v>
      </c>
    </row>
    <row r="31" spans="1:8" ht="16">
      <c r="A31" s="7" t="s">
        <v>495</v>
      </c>
      <c r="B31" s="7" t="s">
        <v>496</v>
      </c>
      <c r="C31" s="7" t="s">
        <v>497</v>
      </c>
      <c r="D31" s="7">
        <v>0</v>
      </c>
      <c r="E31" s="7">
        <v>238</v>
      </c>
      <c r="F31" s="7">
        <v>5</v>
      </c>
      <c r="G31" s="7">
        <v>5</v>
      </c>
      <c r="H31" s="7" t="s">
        <v>498</v>
      </c>
    </row>
    <row r="32" spans="1:8" ht="16">
      <c r="A32" s="7" t="s">
        <v>495</v>
      </c>
      <c r="B32" s="7" t="s">
        <v>499</v>
      </c>
      <c r="C32" s="7" t="s">
        <v>500</v>
      </c>
      <c r="D32" s="7">
        <v>0</v>
      </c>
      <c r="E32" s="7">
        <v>152</v>
      </c>
      <c r="F32" s="7">
        <v>5</v>
      </c>
      <c r="G32" s="7">
        <v>5</v>
      </c>
      <c r="H32" s="7" t="s">
        <v>501</v>
      </c>
    </row>
    <row r="33" spans="1:8" ht="16">
      <c r="A33" s="5" t="s">
        <v>502</v>
      </c>
      <c r="B33" s="5" t="s">
        <v>503</v>
      </c>
      <c r="C33" s="5" t="s">
        <v>504</v>
      </c>
      <c r="D33" s="5">
        <v>590</v>
      </c>
      <c r="E33" s="5"/>
      <c r="F33" s="5">
        <v>5</v>
      </c>
      <c r="G33" s="5"/>
      <c r="H33" s="5" t="s">
        <v>505</v>
      </c>
    </row>
    <row r="34" spans="1:8" ht="16">
      <c r="A34" s="5" t="s">
        <v>502</v>
      </c>
      <c r="B34" s="5" t="s">
        <v>506</v>
      </c>
      <c r="C34" s="5" t="s">
        <v>493</v>
      </c>
      <c r="D34" s="5">
        <v>770</v>
      </c>
      <c r="E34" s="5"/>
      <c r="F34" s="5">
        <v>5</v>
      </c>
      <c r="G34" s="5"/>
      <c r="H34" s="5" t="s">
        <v>507</v>
      </c>
    </row>
    <row r="35" spans="1:8" ht="16">
      <c r="A35" s="5" t="s">
        <v>508</v>
      </c>
      <c r="B35" s="5" t="s">
        <v>509</v>
      </c>
      <c r="C35" s="5" t="s">
        <v>510</v>
      </c>
      <c r="D35" s="5">
        <v>560</v>
      </c>
      <c r="E35" s="5"/>
      <c r="F35" s="5">
        <v>5</v>
      </c>
      <c r="G35" s="5"/>
      <c r="H35" s="5" t="s">
        <v>511</v>
      </c>
    </row>
    <row r="36" spans="1:8" ht="16">
      <c r="A36" s="5" t="s">
        <v>508</v>
      </c>
      <c r="B36" s="5" t="s">
        <v>512</v>
      </c>
      <c r="C36" s="5" t="s">
        <v>513</v>
      </c>
      <c r="D36" s="5">
        <v>620</v>
      </c>
      <c r="E36" s="5"/>
      <c r="F36" s="5">
        <v>5</v>
      </c>
      <c r="G36" s="5"/>
      <c r="H36" s="5" t="s">
        <v>514</v>
      </c>
    </row>
    <row r="37" spans="1:8" ht="16">
      <c r="A37" s="7" t="s">
        <v>515</v>
      </c>
      <c r="B37" s="7" t="s">
        <v>516</v>
      </c>
      <c r="C37" s="7" t="s">
        <v>517</v>
      </c>
      <c r="D37" s="7">
        <v>0</v>
      </c>
      <c r="E37" s="7">
        <v>350</v>
      </c>
      <c r="F37" s="7">
        <v>5</v>
      </c>
      <c r="G37" s="7">
        <v>5</v>
      </c>
      <c r="H37" s="7" t="s">
        <v>518</v>
      </c>
    </row>
    <row r="38" spans="1:8" ht="16">
      <c r="A38" s="7" t="s">
        <v>515</v>
      </c>
      <c r="B38" s="7" t="s">
        <v>519</v>
      </c>
      <c r="C38" s="7" t="s">
        <v>520</v>
      </c>
      <c r="D38" s="7">
        <v>0</v>
      </c>
      <c r="E38" s="7">
        <v>225</v>
      </c>
      <c r="F38" s="7">
        <v>5</v>
      </c>
      <c r="G38" s="7">
        <v>5</v>
      </c>
      <c r="H38" s="7" t="s">
        <v>521</v>
      </c>
    </row>
    <row r="39" spans="1:8" ht="16">
      <c r="A39" s="5" t="s">
        <v>522</v>
      </c>
      <c r="B39" s="5" t="s">
        <v>523</v>
      </c>
      <c r="C39" s="5" t="s">
        <v>524</v>
      </c>
      <c r="D39" s="5">
        <v>730</v>
      </c>
      <c r="E39" s="5"/>
      <c r="F39" s="5">
        <v>5</v>
      </c>
      <c r="G39" s="5"/>
      <c r="H39" s="5" t="s">
        <v>525</v>
      </c>
    </row>
    <row r="40" spans="1:8" ht="16">
      <c r="A40" s="5" t="s">
        <v>522</v>
      </c>
      <c r="B40" s="5" t="s">
        <v>523</v>
      </c>
      <c r="C40" s="5" t="s">
        <v>526</v>
      </c>
      <c r="D40" s="5">
        <v>986</v>
      </c>
      <c r="E40" s="5"/>
      <c r="F40" s="5">
        <v>5</v>
      </c>
      <c r="G40" s="5"/>
      <c r="H40" s="5" t="s">
        <v>527</v>
      </c>
    </row>
    <row r="41" spans="1:8" ht="16">
      <c r="A41" s="5" t="s">
        <v>528</v>
      </c>
      <c r="B41" s="5" t="s">
        <v>529</v>
      </c>
      <c r="C41" s="5" t="s">
        <v>530</v>
      </c>
      <c r="D41" s="5">
        <v>930</v>
      </c>
      <c r="E41" s="5"/>
      <c r="F41" s="5">
        <v>5</v>
      </c>
      <c r="G41" s="5"/>
      <c r="H41" s="5" t="s">
        <v>531</v>
      </c>
    </row>
    <row r="42" spans="1:8" ht="16">
      <c r="A42" s="5" t="s">
        <v>528</v>
      </c>
      <c r="B42" s="5" t="s">
        <v>532</v>
      </c>
      <c r="C42" s="5" t="s">
        <v>415</v>
      </c>
      <c r="D42" s="5">
        <v>3160</v>
      </c>
      <c r="E42" s="5"/>
      <c r="F42" s="5">
        <v>5</v>
      </c>
      <c r="G42" s="5"/>
      <c r="H42" s="5" t="s">
        <v>533</v>
      </c>
    </row>
    <row r="43" spans="1:8" ht="16">
      <c r="A43" s="5" t="s">
        <v>534</v>
      </c>
      <c r="B43" s="5" t="s">
        <v>535</v>
      </c>
      <c r="C43" s="5" t="s">
        <v>536</v>
      </c>
      <c r="D43" s="5">
        <v>810</v>
      </c>
      <c r="E43" s="5"/>
      <c r="F43" s="5">
        <v>5</v>
      </c>
      <c r="G43" s="5"/>
      <c r="H43" s="5" t="s">
        <v>537</v>
      </c>
    </row>
    <row r="44" spans="1:8" ht="16">
      <c r="A44" s="5" t="s">
        <v>538</v>
      </c>
      <c r="B44" s="5" t="s">
        <v>535</v>
      </c>
      <c r="C44" s="5" t="s">
        <v>536</v>
      </c>
      <c r="D44" s="5">
        <v>810</v>
      </c>
      <c r="E44" s="5"/>
      <c r="F44" s="5">
        <v>5</v>
      </c>
      <c r="G44" s="5"/>
      <c r="H44" s="5" t="s">
        <v>539</v>
      </c>
    </row>
    <row r="45" spans="1:8" ht="16">
      <c r="A45" s="5" t="s">
        <v>540</v>
      </c>
      <c r="B45" s="5" t="s">
        <v>535</v>
      </c>
      <c r="C45" s="5" t="s">
        <v>536</v>
      </c>
      <c r="D45" s="5">
        <v>810</v>
      </c>
      <c r="E45" s="5"/>
      <c r="F45" s="5">
        <v>5</v>
      </c>
      <c r="G45" s="5"/>
      <c r="H45" s="5" t="s">
        <v>541</v>
      </c>
    </row>
    <row r="46" spans="1:8" ht="16">
      <c r="A46" s="5" t="s">
        <v>542</v>
      </c>
      <c r="B46" s="5" t="s">
        <v>535</v>
      </c>
      <c r="C46" s="5" t="s">
        <v>536</v>
      </c>
      <c r="D46" s="5">
        <v>810</v>
      </c>
      <c r="E46" s="5"/>
      <c r="F46" s="5">
        <v>5</v>
      </c>
      <c r="G46" s="5"/>
      <c r="H46" s="5" t="s">
        <v>543</v>
      </c>
    </row>
    <row r="47" spans="1:8" ht="16">
      <c r="A47" s="5" t="s">
        <v>544</v>
      </c>
      <c r="B47" s="5" t="s">
        <v>535</v>
      </c>
      <c r="C47" s="5" t="s">
        <v>536</v>
      </c>
      <c r="D47" s="5">
        <v>810</v>
      </c>
      <c r="E47" s="8"/>
      <c r="F47" s="5">
        <v>5</v>
      </c>
      <c r="G47" s="8"/>
      <c r="H47" s="5" t="s">
        <v>545</v>
      </c>
    </row>
    <row r="48" spans="1:8" ht="16">
      <c r="A48" s="5" t="s">
        <v>546</v>
      </c>
      <c r="B48" s="5" t="s">
        <v>535</v>
      </c>
      <c r="C48" s="5" t="s">
        <v>536</v>
      </c>
      <c r="D48" s="5">
        <v>810</v>
      </c>
      <c r="E48" s="5"/>
      <c r="F48" s="5">
        <v>5</v>
      </c>
      <c r="G48" s="5"/>
      <c r="H48" s="5" t="s">
        <v>547</v>
      </c>
    </row>
    <row r="49" spans="1:8" ht="16">
      <c r="A49" s="5" t="s">
        <v>548</v>
      </c>
      <c r="B49" s="5" t="s">
        <v>535</v>
      </c>
      <c r="C49" s="5" t="s">
        <v>536</v>
      </c>
      <c r="D49" s="5">
        <v>810</v>
      </c>
      <c r="E49" s="5"/>
      <c r="F49" s="5">
        <v>5</v>
      </c>
      <c r="G49" s="5"/>
      <c r="H49" s="5" t="s">
        <v>549</v>
      </c>
    </row>
    <row r="50" spans="1:8" ht="16">
      <c r="A50" s="5" t="s">
        <v>550</v>
      </c>
      <c r="B50" s="5" t="s">
        <v>535</v>
      </c>
      <c r="C50" s="5" t="s">
        <v>536</v>
      </c>
      <c r="D50" s="5">
        <v>810</v>
      </c>
      <c r="E50" s="5"/>
      <c r="F50" s="5">
        <v>5</v>
      </c>
      <c r="G50" s="5"/>
      <c r="H50" s="5" t="s">
        <v>551</v>
      </c>
    </row>
    <row r="51" spans="1:8" ht="16">
      <c r="A51" s="5" t="s">
        <v>552</v>
      </c>
      <c r="B51" s="5" t="s">
        <v>535</v>
      </c>
      <c r="C51" s="5" t="s">
        <v>536</v>
      </c>
      <c r="D51" s="5">
        <v>810</v>
      </c>
      <c r="E51" s="5"/>
      <c r="F51" s="5">
        <v>5</v>
      </c>
      <c r="G51" s="5"/>
      <c r="H51" s="5" t="s">
        <v>553</v>
      </c>
    </row>
    <row r="52" spans="1:8" ht="16">
      <c r="A52" s="5" t="s">
        <v>534</v>
      </c>
      <c r="B52" s="5" t="s">
        <v>554</v>
      </c>
      <c r="C52" s="5" t="s">
        <v>555</v>
      </c>
      <c r="D52" s="5">
        <v>670</v>
      </c>
      <c r="E52" s="5"/>
      <c r="F52" s="5">
        <v>5</v>
      </c>
      <c r="G52" s="5"/>
      <c r="H52" s="5" t="s">
        <v>556</v>
      </c>
    </row>
    <row r="53" spans="1:8" ht="16">
      <c r="A53" s="5" t="s">
        <v>538</v>
      </c>
      <c r="B53" s="5" t="s">
        <v>554</v>
      </c>
      <c r="C53" s="5" t="s">
        <v>555</v>
      </c>
      <c r="D53" s="5">
        <v>670</v>
      </c>
      <c r="E53" s="5"/>
      <c r="F53" s="5">
        <v>5</v>
      </c>
      <c r="G53" s="5"/>
      <c r="H53" s="5" t="s">
        <v>557</v>
      </c>
    </row>
    <row r="54" spans="1:8" ht="16">
      <c r="A54" s="5" t="s">
        <v>540</v>
      </c>
      <c r="B54" s="5" t="s">
        <v>554</v>
      </c>
      <c r="C54" s="5" t="s">
        <v>555</v>
      </c>
      <c r="D54" s="5">
        <v>670</v>
      </c>
      <c r="E54" s="5"/>
      <c r="F54" s="5">
        <v>5</v>
      </c>
      <c r="G54" s="5"/>
      <c r="H54" s="5" t="s">
        <v>558</v>
      </c>
    </row>
    <row r="55" spans="1:8" ht="16">
      <c r="A55" s="5" t="s">
        <v>542</v>
      </c>
      <c r="B55" s="5" t="s">
        <v>554</v>
      </c>
      <c r="C55" s="5" t="s">
        <v>555</v>
      </c>
      <c r="D55" s="5">
        <v>670</v>
      </c>
      <c r="E55" s="5"/>
      <c r="F55" s="5">
        <v>5</v>
      </c>
      <c r="G55" s="5"/>
      <c r="H55" s="5" t="s">
        <v>559</v>
      </c>
    </row>
    <row r="56" spans="1:8" ht="16">
      <c r="A56" s="8" t="s">
        <v>544</v>
      </c>
      <c r="B56" s="5" t="s">
        <v>554</v>
      </c>
      <c r="C56" s="5" t="s">
        <v>555</v>
      </c>
      <c r="D56" s="5">
        <v>670</v>
      </c>
      <c r="E56" s="5"/>
      <c r="F56" s="5">
        <v>5</v>
      </c>
      <c r="G56" s="5"/>
      <c r="H56" s="5" t="s">
        <v>560</v>
      </c>
    </row>
    <row r="57" spans="1:8" ht="16">
      <c r="A57" s="5" t="s">
        <v>546</v>
      </c>
      <c r="B57" s="5" t="s">
        <v>554</v>
      </c>
      <c r="C57" s="5" t="s">
        <v>555</v>
      </c>
      <c r="D57" s="5">
        <v>670</v>
      </c>
      <c r="E57" s="5"/>
      <c r="F57" s="5">
        <v>5</v>
      </c>
      <c r="G57" s="5"/>
      <c r="H57" s="5" t="s">
        <v>561</v>
      </c>
    </row>
    <row r="58" spans="1:8" ht="16">
      <c r="A58" s="5" t="s">
        <v>548</v>
      </c>
      <c r="B58" s="5" t="s">
        <v>554</v>
      </c>
      <c r="C58" s="5" t="s">
        <v>555</v>
      </c>
      <c r="D58" s="5">
        <v>670</v>
      </c>
      <c r="E58" s="5"/>
      <c r="F58" s="5">
        <v>5</v>
      </c>
      <c r="G58" s="5"/>
      <c r="H58" s="5" t="s">
        <v>562</v>
      </c>
    </row>
    <row r="59" spans="1:8" ht="16">
      <c r="A59" s="5" t="s">
        <v>550</v>
      </c>
      <c r="B59" s="5" t="s">
        <v>554</v>
      </c>
      <c r="C59" s="5" t="s">
        <v>555</v>
      </c>
      <c r="D59" s="5">
        <v>670</v>
      </c>
      <c r="E59" s="5"/>
      <c r="F59" s="5">
        <v>5</v>
      </c>
      <c r="G59" s="5"/>
      <c r="H59" s="5" t="s">
        <v>563</v>
      </c>
    </row>
    <row r="60" spans="1:8" ht="16">
      <c r="A60" s="5" t="s">
        <v>552</v>
      </c>
      <c r="B60" s="5" t="s">
        <v>564</v>
      </c>
      <c r="C60" s="5" t="s">
        <v>565</v>
      </c>
      <c r="D60" s="5">
        <v>940</v>
      </c>
      <c r="E60" s="5"/>
      <c r="F60" s="5">
        <v>5</v>
      </c>
      <c r="G60" s="5"/>
      <c r="H60" s="5" t="s">
        <v>566</v>
      </c>
    </row>
    <row r="61" spans="1:8" ht="16">
      <c r="A61" s="5" t="s">
        <v>567</v>
      </c>
      <c r="B61" s="5" t="s">
        <v>568</v>
      </c>
      <c r="C61" s="5" t="s">
        <v>569</v>
      </c>
      <c r="D61" s="5">
        <v>770</v>
      </c>
      <c r="E61" s="5"/>
      <c r="F61" s="5">
        <v>5</v>
      </c>
      <c r="G61" s="5"/>
      <c r="H61" s="5" t="s">
        <v>570</v>
      </c>
    </row>
    <row r="62" spans="1:8" ht="16">
      <c r="A62" s="5" t="s">
        <v>571</v>
      </c>
      <c r="B62" s="5" t="s">
        <v>568</v>
      </c>
      <c r="C62" s="5" t="s">
        <v>569</v>
      </c>
      <c r="D62" s="5">
        <v>770</v>
      </c>
      <c r="E62" s="5"/>
      <c r="F62" s="5">
        <v>5</v>
      </c>
      <c r="G62" s="5"/>
      <c r="H62" s="5" t="s">
        <v>572</v>
      </c>
    </row>
    <row r="63" spans="1:8" ht="16">
      <c r="A63" s="5" t="s">
        <v>573</v>
      </c>
      <c r="B63" s="5" t="s">
        <v>568</v>
      </c>
      <c r="C63" s="5" t="s">
        <v>569</v>
      </c>
      <c r="D63" s="5">
        <v>770</v>
      </c>
      <c r="E63" s="5"/>
      <c r="F63" s="5">
        <v>5</v>
      </c>
      <c r="G63" s="5"/>
      <c r="H63" s="5" t="s">
        <v>574</v>
      </c>
    </row>
    <row r="64" spans="1:8" ht="16">
      <c r="A64" s="5" t="s">
        <v>575</v>
      </c>
      <c r="B64" s="5" t="s">
        <v>568</v>
      </c>
      <c r="C64" s="5" t="s">
        <v>569</v>
      </c>
      <c r="D64" s="5">
        <v>770</v>
      </c>
      <c r="E64" s="5"/>
      <c r="F64" s="5">
        <v>5</v>
      </c>
      <c r="G64" s="5"/>
      <c r="H64" s="5" t="s">
        <v>576</v>
      </c>
    </row>
    <row r="65" spans="1:8" ht="16">
      <c r="A65" s="5" t="s">
        <v>577</v>
      </c>
      <c r="B65" s="5" t="s">
        <v>568</v>
      </c>
      <c r="C65" s="5" t="s">
        <v>569</v>
      </c>
      <c r="D65" s="5">
        <v>770</v>
      </c>
      <c r="E65" s="5"/>
      <c r="F65" s="5">
        <v>5</v>
      </c>
      <c r="G65" s="5"/>
      <c r="H65" s="5" t="s">
        <v>578</v>
      </c>
    </row>
    <row r="66" spans="1:8" ht="16">
      <c r="A66" s="5" t="s">
        <v>567</v>
      </c>
      <c r="B66" s="5" t="s">
        <v>579</v>
      </c>
      <c r="C66" s="5" t="s">
        <v>580</v>
      </c>
      <c r="D66" s="5">
        <v>670</v>
      </c>
      <c r="E66" s="5"/>
      <c r="F66" s="5">
        <v>5</v>
      </c>
      <c r="G66" s="5"/>
      <c r="H66" s="5" t="s">
        <v>581</v>
      </c>
    </row>
    <row r="67" spans="1:8" ht="16">
      <c r="A67" s="5" t="s">
        <v>571</v>
      </c>
      <c r="B67" s="5" t="s">
        <v>579</v>
      </c>
      <c r="C67" s="5" t="s">
        <v>580</v>
      </c>
      <c r="D67" s="5">
        <v>670</v>
      </c>
      <c r="E67" s="5"/>
      <c r="F67" s="5">
        <v>5</v>
      </c>
      <c r="G67" s="5"/>
      <c r="H67" s="5" t="s">
        <v>582</v>
      </c>
    </row>
    <row r="68" spans="1:8" ht="16">
      <c r="A68" s="5" t="s">
        <v>573</v>
      </c>
      <c r="B68" s="5" t="s">
        <v>579</v>
      </c>
      <c r="C68" s="5" t="s">
        <v>580</v>
      </c>
      <c r="D68" s="5">
        <v>670</v>
      </c>
      <c r="E68" s="5"/>
      <c r="F68" s="5">
        <v>5</v>
      </c>
      <c r="G68" s="5"/>
      <c r="H68" s="5" t="s">
        <v>583</v>
      </c>
    </row>
    <row r="69" spans="1:8" ht="16">
      <c r="A69" s="5" t="s">
        <v>575</v>
      </c>
      <c r="B69" s="5" t="s">
        <v>579</v>
      </c>
      <c r="C69" s="5" t="s">
        <v>580</v>
      </c>
      <c r="D69" s="5">
        <v>670</v>
      </c>
      <c r="E69" s="5"/>
      <c r="F69" s="5">
        <v>5</v>
      </c>
      <c r="G69" s="5"/>
      <c r="H69" s="5" t="s">
        <v>584</v>
      </c>
    </row>
    <row r="70" spans="1:8" ht="16">
      <c r="A70" s="5" t="s">
        <v>577</v>
      </c>
      <c r="B70" s="5" t="s">
        <v>579</v>
      </c>
      <c r="C70" s="5" t="s">
        <v>580</v>
      </c>
      <c r="D70" s="5">
        <v>670</v>
      </c>
      <c r="E70" s="5"/>
      <c r="F70" s="5">
        <v>5</v>
      </c>
      <c r="G70" s="5"/>
      <c r="H70" s="5" t="s">
        <v>585</v>
      </c>
    </row>
    <row r="71" spans="1:8" ht="16">
      <c r="A71" s="5" t="s">
        <v>586</v>
      </c>
      <c r="B71" s="5" t="s">
        <v>587</v>
      </c>
      <c r="C71" s="5" t="s">
        <v>588</v>
      </c>
      <c r="D71" s="5">
        <v>780</v>
      </c>
      <c r="E71" s="5"/>
      <c r="F71" s="5">
        <v>5</v>
      </c>
      <c r="G71" s="5"/>
      <c r="H71" s="5" t="s">
        <v>589</v>
      </c>
    </row>
    <row r="72" spans="1:8" ht="16">
      <c r="A72" s="5" t="s">
        <v>590</v>
      </c>
      <c r="B72" s="5" t="s">
        <v>587</v>
      </c>
      <c r="C72" s="5" t="s">
        <v>588</v>
      </c>
      <c r="D72" s="5">
        <v>780</v>
      </c>
      <c r="E72" s="5"/>
      <c r="F72" s="5">
        <v>5</v>
      </c>
      <c r="G72" s="5"/>
      <c r="H72" s="5" t="s">
        <v>591</v>
      </c>
    </row>
    <row r="73" spans="1:8" ht="16">
      <c r="A73" s="5" t="s">
        <v>592</v>
      </c>
      <c r="B73" s="5" t="s">
        <v>587</v>
      </c>
      <c r="C73" s="5" t="s">
        <v>588</v>
      </c>
      <c r="D73" s="5">
        <v>780</v>
      </c>
      <c r="E73" s="5"/>
      <c r="F73" s="5">
        <v>5</v>
      </c>
      <c r="G73" s="5"/>
      <c r="H73" s="5" t="s">
        <v>593</v>
      </c>
    </row>
    <row r="74" spans="1:8" ht="16">
      <c r="A74" s="5" t="s">
        <v>594</v>
      </c>
      <c r="B74" s="5" t="s">
        <v>587</v>
      </c>
      <c r="C74" s="5" t="s">
        <v>588</v>
      </c>
      <c r="D74" s="5">
        <v>780</v>
      </c>
      <c r="E74" s="5"/>
      <c r="F74" s="5">
        <v>5</v>
      </c>
      <c r="G74" s="5"/>
      <c r="H74" s="5" t="s">
        <v>595</v>
      </c>
    </row>
    <row r="75" spans="1:8" ht="16">
      <c r="A75" s="5" t="s">
        <v>596</v>
      </c>
      <c r="B75" s="5" t="s">
        <v>597</v>
      </c>
      <c r="C75" s="5" t="s">
        <v>588</v>
      </c>
      <c r="D75" s="5">
        <v>780</v>
      </c>
      <c r="E75" s="5"/>
      <c r="F75" s="5">
        <v>5</v>
      </c>
      <c r="G75" s="5"/>
      <c r="H75" s="5" t="s">
        <v>598</v>
      </c>
    </row>
    <row r="76" spans="1:8" ht="16">
      <c r="A76" s="5" t="s">
        <v>586</v>
      </c>
      <c r="B76" s="5" t="s">
        <v>599</v>
      </c>
      <c r="C76" s="5" t="s">
        <v>600</v>
      </c>
      <c r="D76" s="5">
        <v>940</v>
      </c>
      <c r="E76" s="5"/>
      <c r="F76" s="5">
        <v>5</v>
      </c>
      <c r="G76" s="5"/>
      <c r="H76" s="5" t="s">
        <v>601</v>
      </c>
    </row>
    <row r="77" spans="1:8" ht="16">
      <c r="A77" s="5" t="s">
        <v>590</v>
      </c>
      <c r="B77" s="5" t="s">
        <v>599</v>
      </c>
      <c r="C77" s="5" t="s">
        <v>600</v>
      </c>
      <c r="D77" s="5">
        <v>940</v>
      </c>
      <c r="E77" s="5"/>
      <c r="F77" s="5">
        <v>5</v>
      </c>
      <c r="G77" s="5"/>
      <c r="H77" s="5" t="s">
        <v>602</v>
      </c>
    </row>
    <row r="78" spans="1:8" ht="16">
      <c r="A78" s="5" t="s">
        <v>592</v>
      </c>
      <c r="B78" s="5" t="s">
        <v>599</v>
      </c>
      <c r="C78" s="5" t="s">
        <v>600</v>
      </c>
      <c r="D78" s="5">
        <v>940</v>
      </c>
      <c r="E78" s="5"/>
      <c r="F78" s="5">
        <v>5</v>
      </c>
      <c r="G78" s="5"/>
      <c r="H78" s="5" t="s">
        <v>603</v>
      </c>
    </row>
    <row r="79" spans="1:8" ht="16">
      <c r="A79" s="5" t="s">
        <v>594</v>
      </c>
      <c r="B79" s="5" t="s">
        <v>599</v>
      </c>
      <c r="C79" s="5" t="s">
        <v>600</v>
      </c>
      <c r="D79" s="5">
        <v>940</v>
      </c>
      <c r="E79" s="5"/>
      <c r="F79" s="5">
        <v>5</v>
      </c>
      <c r="G79" s="5"/>
      <c r="H79" s="5" t="s">
        <v>604</v>
      </c>
    </row>
    <row r="80" spans="1:8" s="22" customFormat="1" ht="16">
      <c r="A80" s="21" t="s">
        <v>596</v>
      </c>
      <c r="B80" s="21" t="s">
        <v>605</v>
      </c>
      <c r="C80" s="21" t="s">
        <v>606</v>
      </c>
      <c r="D80" s="21">
        <v>0</v>
      </c>
      <c r="E80" s="21">
        <v>518</v>
      </c>
      <c r="F80" s="21">
        <v>5</v>
      </c>
      <c r="G80" s="21">
        <v>5</v>
      </c>
      <c r="H80" s="21" t="s">
        <v>607</v>
      </c>
    </row>
    <row r="81" spans="1:8" ht="16">
      <c r="A81" s="5" t="s">
        <v>608</v>
      </c>
      <c r="B81" s="5" t="s">
        <v>609</v>
      </c>
      <c r="C81" s="5" t="s">
        <v>610</v>
      </c>
      <c r="D81" s="5">
        <v>620</v>
      </c>
      <c r="E81" s="5"/>
      <c r="F81" s="5">
        <v>5</v>
      </c>
      <c r="G81" s="5"/>
      <c r="H81" s="5" t="s">
        <v>611</v>
      </c>
    </row>
    <row r="82" spans="1:8" ht="16">
      <c r="A82" s="5" t="s">
        <v>612</v>
      </c>
      <c r="B82" s="5" t="s">
        <v>609</v>
      </c>
      <c r="C82" s="5" t="s">
        <v>610</v>
      </c>
      <c r="D82" s="5">
        <v>620</v>
      </c>
      <c r="E82" s="5"/>
      <c r="F82" s="5">
        <v>5</v>
      </c>
      <c r="G82" s="5"/>
      <c r="H82" s="5" t="s">
        <v>613</v>
      </c>
    </row>
    <row r="83" spans="1:8" ht="16">
      <c r="A83" s="5" t="s">
        <v>614</v>
      </c>
      <c r="B83" s="5" t="s">
        <v>609</v>
      </c>
      <c r="C83" s="5" t="s">
        <v>610</v>
      </c>
      <c r="D83" s="5">
        <v>620</v>
      </c>
      <c r="E83" s="5"/>
      <c r="F83" s="5">
        <v>5</v>
      </c>
      <c r="G83" s="5"/>
      <c r="H83" s="5" t="s">
        <v>615</v>
      </c>
    </row>
    <row r="84" spans="1:8" ht="16">
      <c r="A84" s="5" t="s">
        <v>616</v>
      </c>
      <c r="B84" s="5" t="s">
        <v>609</v>
      </c>
      <c r="C84" s="5" t="s">
        <v>610</v>
      </c>
      <c r="D84" s="5">
        <v>620</v>
      </c>
      <c r="E84" s="5"/>
      <c r="F84" s="5">
        <v>5</v>
      </c>
      <c r="G84" s="5"/>
      <c r="H84" s="5" t="s">
        <v>617</v>
      </c>
    </row>
    <row r="85" spans="1:8" ht="16">
      <c r="A85" s="5" t="s">
        <v>618</v>
      </c>
      <c r="B85" s="5" t="s">
        <v>609</v>
      </c>
      <c r="C85" s="5" t="s">
        <v>610</v>
      </c>
      <c r="D85" s="5">
        <v>620</v>
      </c>
      <c r="E85" s="5"/>
      <c r="F85" s="5">
        <v>5</v>
      </c>
      <c r="G85" s="5"/>
      <c r="H85" s="5" t="s">
        <v>619</v>
      </c>
    </row>
    <row r="86" spans="1:8" ht="16">
      <c r="A86" s="5" t="s">
        <v>620</v>
      </c>
      <c r="B86" s="5" t="s">
        <v>621</v>
      </c>
      <c r="C86" s="5" t="s">
        <v>622</v>
      </c>
      <c r="D86" s="5">
        <v>1430</v>
      </c>
      <c r="E86" s="5"/>
      <c r="F86" s="5">
        <v>5</v>
      </c>
      <c r="G86" s="5"/>
      <c r="H86" s="5" t="s">
        <v>623</v>
      </c>
    </row>
    <row r="87" spans="1:8" ht="16">
      <c r="A87" s="5" t="s">
        <v>624</v>
      </c>
      <c r="B87" s="5" t="s">
        <v>621</v>
      </c>
      <c r="C87" s="5" t="s">
        <v>622</v>
      </c>
      <c r="D87" s="5">
        <v>1430</v>
      </c>
      <c r="E87" s="5"/>
      <c r="F87" s="5">
        <v>5</v>
      </c>
      <c r="G87" s="5"/>
      <c r="H87" s="5" t="s">
        <v>625</v>
      </c>
    </row>
    <row r="88" spans="1:8" ht="16">
      <c r="A88" s="5" t="s">
        <v>626</v>
      </c>
      <c r="B88" s="5" t="s">
        <v>621</v>
      </c>
      <c r="C88" s="5" t="s">
        <v>622</v>
      </c>
      <c r="D88" s="5">
        <v>1430</v>
      </c>
      <c r="E88" s="5"/>
      <c r="F88" s="5">
        <v>5</v>
      </c>
      <c r="G88" s="5"/>
      <c r="H88" s="5" t="s">
        <v>627</v>
      </c>
    </row>
    <row r="89" spans="1:8" ht="16">
      <c r="A89" s="5" t="s">
        <v>628</v>
      </c>
      <c r="B89" s="5" t="s">
        <v>621</v>
      </c>
      <c r="C89" s="5" t="s">
        <v>622</v>
      </c>
      <c r="D89" s="5">
        <v>1430</v>
      </c>
      <c r="E89" s="5"/>
      <c r="F89" s="5">
        <v>5</v>
      </c>
      <c r="G89" s="5"/>
      <c r="H89" s="5" t="s">
        <v>629</v>
      </c>
    </row>
    <row r="90" spans="1:8" ht="16">
      <c r="A90" s="5" t="s">
        <v>630</v>
      </c>
      <c r="B90" s="5" t="s">
        <v>621</v>
      </c>
      <c r="C90" s="5" t="s">
        <v>622</v>
      </c>
      <c r="D90" s="5">
        <v>1430</v>
      </c>
      <c r="E90" s="5"/>
      <c r="F90" s="5">
        <v>5</v>
      </c>
      <c r="G90" s="5"/>
      <c r="H90" s="5" t="s">
        <v>631</v>
      </c>
    </row>
    <row r="91" spans="1:8" ht="16">
      <c r="A91" s="5" t="s">
        <v>620</v>
      </c>
      <c r="B91" s="5" t="s">
        <v>632</v>
      </c>
      <c r="C91" s="5" t="s">
        <v>633</v>
      </c>
      <c r="D91" s="5">
        <v>1130</v>
      </c>
      <c r="E91" s="5"/>
      <c r="F91" s="5">
        <v>5</v>
      </c>
      <c r="G91" s="5"/>
      <c r="H91" s="5" t="s">
        <v>634</v>
      </c>
    </row>
    <row r="92" spans="1:8" ht="16">
      <c r="A92" s="5" t="s">
        <v>624</v>
      </c>
      <c r="B92" s="5" t="s">
        <v>632</v>
      </c>
      <c r="C92" s="5" t="s">
        <v>633</v>
      </c>
      <c r="D92" s="5">
        <v>1130</v>
      </c>
      <c r="E92" s="5"/>
      <c r="F92" s="5">
        <v>5</v>
      </c>
      <c r="G92" s="5"/>
      <c r="H92" s="5" t="s">
        <v>635</v>
      </c>
    </row>
    <row r="93" spans="1:8" ht="16">
      <c r="A93" s="5" t="s">
        <v>626</v>
      </c>
      <c r="B93" s="5" t="s">
        <v>632</v>
      </c>
      <c r="C93" s="5" t="s">
        <v>633</v>
      </c>
      <c r="D93" s="5">
        <v>1130</v>
      </c>
      <c r="E93" s="5"/>
      <c r="F93" s="5">
        <v>5</v>
      </c>
      <c r="G93" s="5"/>
      <c r="H93" s="5" t="s">
        <v>636</v>
      </c>
    </row>
    <row r="94" spans="1:8" ht="16">
      <c r="A94" s="5" t="s">
        <v>628</v>
      </c>
      <c r="B94" s="5" t="s">
        <v>632</v>
      </c>
      <c r="C94" s="5" t="s">
        <v>633</v>
      </c>
      <c r="D94" s="5">
        <v>1130</v>
      </c>
      <c r="E94" s="5"/>
      <c r="F94" s="5">
        <v>5</v>
      </c>
      <c r="G94" s="5"/>
      <c r="H94" s="5" t="s">
        <v>637</v>
      </c>
    </row>
    <row r="95" spans="1:8" ht="16">
      <c r="A95" s="5" t="s">
        <v>630</v>
      </c>
      <c r="B95" s="5" t="s">
        <v>632</v>
      </c>
      <c r="C95" s="5" t="s">
        <v>633</v>
      </c>
      <c r="D95" s="5">
        <v>1130</v>
      </c>
      <c r="E95" s="5"/>
      <c r="F95" s="5">
        <v>5</v>
      </c>
      <c r="G95" s="5"/>
      <c r="H95" s="5" t="s">
        <v>638</v>
      </c>
    </row>
    <row r="96" spans="1:8" ht="16">
      <c r="A96" s="5" t="s">
        <v>639</v>
      </c>
      <c r="B96" s="5" t="s">
        <v>640</v>
      </c>
      <c r="C96" s="5" t="s">
        <v>641</v>
      </c>
      <c r="D96" s="5">
        <v>1130</v>
      </c>
      <c r="E96" s="5"/>
      <c r="F96" s="5">
        <v>5</v>
      </c>
      <c r="G96" s="5"/>
      <c r="H96" s="5" t="s">
        <v>642</v>
      </c>
    </row>
    <row r="97" spans="1:8" s="22" customFormat="1" ht="16">
      <c r="A97" s="21" t="s">
        <v>643</v>
      </c>
      <c r="B97" s="21" t="s">
        <v>644</v>
      </c>
      <c r="C97" s="21" t="s">
        <v>641</v>
      </c>
      <c r="D97" s="21">
        <v>0</v>
      </c>
      <c r="E97" s="21">
        <v>477</v>
      </c>
      <c r="F97" s="21">
        <v>5</v>
      </c>
      <c r="G97" s="21">
        <v>5</v>
      </c>
      <c r="H97" s="21" t="s">
        <v>645</v>
      </c>
    </row>
    <row r="98" spans="1:8" ht="16">
      <c r="A98" s="5" t="s">
        <v>643</v>
      </c>
      <c r="B98" s="5" t="s">
        <v>644</v>
      </c>
      <c r="C98" s="5" t="s">
        <v>646</v>
      </c>
      <c r="D98" s="5">
        <v>159</v>
      </c>
      <c r="E98" s="5"/>
      <c r="F98" s="5">
        <v>5</v>
      </c>
      <c r="G98" s="5"/>
      <c r="H98" s="5" t="s">
        <v>647</v>
      </c>
    </row>
    <row r="99" spans="1:8" ht="16">
      <c r="A99" s="5" t="s">
        <v>648</v>
      </c>
      <c r="B99" s="5" t="s">
        <v>649</v>
      </c>
      <c r="C99" s="5" t="s">
        <v>641</v>
      </c>
      <c r="D99" s="5">
        <v>1130</v>
      </c>
      <c r="E99" s="5"/>
      <c r="F99" s="5">
        <v>5</v>
      </c>
      <c r="G99" s="5"/>
      <c r="H99" s="5" t="s">
        <v>650</v>
      </c>
    </row>
    <row r="100" spans="1:8" ht="16">
      <c r="A100" s="5" t="s">
        <v>648</v>
      </c>
      <c r="B100" s="5" t="s">
        <v>649</v>
      </c>
      <c r="C100" s="5" t="s">
        <v>646</v>
      </c>
      <c r="D100" s="5">
        <v>159</v>
      </c>
      <c r="E100" s="5"/>
      <c r="F100" s="5">
        <v>5</v>
      </c>
      <c r="G100" s="5"/>
      <c r="H100" s="5" t="s">
        <v>651</v>
      </c>
    </row>
    <row r="101" spans="1:8" ht="16">
      <c r="A101" s="5" t="s">
        <v>652</v>
      </c>
      <c r="B101" s="5" t="s">
        <v>640</v>
      </c>
      <c r="C101" s="5" t="s">
        <v>641</v>
      </c>
      <c r="D101" s="5">
        <v>1130</v>
      </c>
      <c r="E101" s="5"/>
      <c r="F101" s="5">
        <v>5</v>
      </c>
      <c r="G101" s="5"/>
      <c r="H101" s="5" t="s">
        <v>653</v>
      </c>
    </row>
    <row r="102" spans="1:8" ht="16">
      <c r="A102" s="5" t="s">
        <v>654</v>
      </c>
      <c r="B102" s="5" t="s">
        <v>640</v>
      </c>
      <c r="C102" s="5" t="s">
        <v>641</v>
      </c>
      <c r="D102" s="5">
        <v>1130</v>
      </c>
      <c r="E102" s="5"/>
      <c r="F102" s="5">
        <v>5</v>
      </c>
      <c r="G102" s="5"/>
      <c r="H102" s="5" t="s">
        <v>655</v>
      </c>
    </row>
    <row r="103" spans="1:8" ht="16">
      <c r="A103" s="5" t="s">
        <v>656</v>
      </c>
      <c r="B103" s="5" t="s">
        <v>640</v>
      </c>
      <c r="C103" s="5" t="s">
        <v>641</v>
      </c>
      <c r="D103" s="5">
        <v>1130</v>
      </c>
      <c r="E103" s="5"/>
      <c r="F103" s="5">
        <v>5</v>
      </c>
      <c r="G103" s="5"/>
      <c r="H103" s="5" t="s">
        <v>657</v>
      </c>
    </row>
    <row r="104" spans="1:8" ht="16">
      <c r="A104" s="5" t="s">
        <v>639</v>
      </c>
      <c r="B104" s="5" t="s">
        <v>658</v>
      </c>
      <c r="C104" s="5" t="s">
        <v>659</v>
      </c>
      <c r="D104" s="5">
        <v>730</v>
      </c>
      <c r="E104" s="5"/>
      <c r="F104" s="5">
        <v>5</v>
      </c>
      <c r="G104" s="5"/>
      <c r="H104" s="5" t="s">
        <v>660</v>
      </c>
    </row>
    <row r="105" spans="1:8" s="22" customFormat="1" ht="16">
      <c r="A105" s="21" t="s">
        <v>643</v>
      </c>
      <c r="B105" s="21" t="s">
        <v>658</v>
      </c>
      <c r="C105" s="21" t="s">
        <v>659</v>
      </c>
      <c r="D105" s="21">
        <v>0</v>
      </c>
      <c r="E105" s="21">
        <v>495</v>
      </c>
      <c r="F105" s="21">
        <v>5</v>
      </c>
      <c r="G105" s="21">
        <v>5</v>
      </c>
      <c r="H105" s="21" t="s">
        <v>661</v>
      </c>
    </row>
    <row r="106" spans="1:8" ht="16">
      <c r="A106" s="5" t="s">
        <v>648</v>
      </c>
      <c r="B106" s="5" t="s">
        <v>658</v>
      </c>
      <c r="C106" s="5" t="s">
        <v>659</v>
      </c>
      <c r="D106" s="5">
        <v>730</v>
      </c>
      <c r="E106" s="5"/>
      <c r="F106" s="5">
        <v>5</v>
      </c>
      <c r="G106" s="5"/>
      <c r="H106" s="5" t="s">
        <v>662</v>
      </c>
    </row>
    <row r="107" spans="1:8" ht="16">
      <c r="A107" s="5" t="s">
        <v>652</v>
      </c>
      <c r="B107" s="5" t="s">
        <v>658</v>
      </c>
      <c r="C107" s="5" t="s">
        <v>659</v>
      </c>
      <c r="D107" s="5">
        <v>730</v>
      </c>
      <c r="E107" s="5"/>
      <c r="F107" s="5">
        <v>5</v>
      </c>
      <c r="G107" s="5"/>
      <c r="H107" s="5" t="s">
        <v>663</v>
      </c>
    </row>
    <row r="108" spans="1:8" ht="16">
      <c r="A108" s="5" t="s">
        <v>654</v>
      </c>
      <c r="B108" s="5" t="s">
        <v>658</v>
      </c>
      <c r="C108" s="5" t="s">
        <v>659</v>
      </c>
      <c r="D108" s="5">
        <v>730</v>
      </c>
      <c r="E108" s="5"/>
      <c r="F108" s="5">
        <v>5</v>
      </c>
      <c r="G108" s="5"/>
      <c r="H108" s="5" t="s">
        <v>664</v>
      </c>
    </row>
    <row r="109" spans="1:8" ht="16">
      <c r="A109" s="5" t="s">
        <v>656</v>
      </c>
      <c r="B109" s="5" t="s">
        <v>658</v>
      </c>
      <c r="C109" s="5" t="s">
        <v>659</v>
      </c>
      <c r="D109" s="5">
        <v>730</v>
      </c>
      <c r="E109" s="5"/>
      <c r="F109" s="5">
        <v>5</v>
      </c>
      <c r="G109" s="5"/>
      <c r="H109" s="5" t="s">
        <v>665</v>
      </c>
    </row>
    <row r="110" spans="1:8" ht="16">
      <c r="A110" s="5" t="s">
        <v>666</v>
      </c>
      <c r="B110" s="5" t="s">
        <v>667</v>
      </c>
      <c r="C110" s="5" t="s">
        <v>668</v>
      </c>
      <c r="D110" s="5">
        <v>620</v>
      </c>
      <c r="E110" s="5"/>
      <c r="F110" s="5">
        <v>5</v>
      </c>
      <c r="G110" s="5"/>
      <c r="H110" s="5" t="s">
        <v>669</v>
      </c>
    </row>
    <row r="111" spans="1:8" ht="16">
      <c r="A111" s="5" t="s">
        <v>670</v>
      </c>
      <c r="B111" s="5" t="s">
        <v>667</v>
      </c>
      <c r="C111" s="5" t="s">
        <v>668</v>
      </c>
      <c r="D111" s="5">
        <v>620</v>
      </c>
      <c r="E111" s="5"/>
      <c r="F111" s="5">
        <v>5</v>
      </c>
      <c r="G111" s="5"/>
      <c r="H111" s="5" t="s">
        <v>671</v>
      </c>
    </row>
    <row r="112" spans="1:8" ht="16">
      <c r="A112" s="5" t="s">
        <v>672</v>
      </c>
      <c r="B112" s="5" t="s">
        <v>667</v>
      </c>
      <c r="C112" s="5" t="s">
        <v>668</v>
      </c>
      <c r="D112" s="5">
        <v>620</v>
      </c>
      <c r="E112" s="5"/>
      <c r="F112" s="5">
        <v>5</v>
      </c>
      <c r="G112" s="5"/>
      <c r="H112" s="5" t="s">
        <v>673</v>
      </c>
    </row>
    <row r="113" spans="1:8" ht="16">
      <c r="A113" s="5" t="s">
        <v>674</v>
      </c>
      <c r="B113" s="5" t="s">
        <v>667</v>
      </c>
      <c r="C113" s="5" t="s">
        <v>668</v>
      </c>
      <c r="D113" s="5">
        <v>620</v>
      </c>
      <c r="E113" s="5"/>
      <c r="F113" s="5">
        <v>5</v>
      </c>
      <c r="G113" s="5"/>
      <c r="H113" s="5" t="s">
        <v>675</v>
      </c>
    </row>
    <row r="114" spans="1:8" ht="16">
      <c r="A114" s="5" t="s">
        <v>676</v>
      </c>
      <c r="B114" s="5" t="s">
        <v>667</v>
      </c>
      <c r="C114" s="5" t="s">
        <v>668</v>
      </c>
      <c r="D114" s="5">
        <v>620</v>
      </c>
      <c r="E114" s="5"/>
      <c r="F114" s="5">
        <v>5</v>
      </c>
      <c r="G114" s="5"/>
      <c r="H114" s="5" t="s">
        <v>677</v>
      </c>
    </row>
    <row r="115" spans="1:8" ht="16">
      <c r="A115" s="5" t="s">
        <v>678</v>
      </c>
      <c r="B115" s="5" t="s">
        <v>667</v>
      </c>
      <c r="C115" s="5" t="s">
        <v>668</v>
      </c>
      <c r="D115" s="5">
        <v>620</v>
      </c>
      <c r="E115" s="5"/>
      <c r="F115" s="5">
        <v>5</v>
      </c>
      <c r="G115" s="5"/>
      <c r="H115" s="5" t="s">
        <v>679</v>
      </c>
    </row>
    <row r="116" spans="1:8" ht="16">
      <c r="A116" s="5" t="s">
        <v>666</v>
      </c>
      <c r="B116" s="5" t="s">
        <v>680</v>
      </c>
      <c r="C116" s="5" t="s">
        <v>659</v>
      </c>
      <c r="D116" s="5">
        <v>730</v>
      </c>
      <c r="E116" s="5"/>
      <c r="F116" s="5">
        <v>5</v>
      </c>
      <c r="G116" s="5"/>
      <c r="H116" s="5" t="s">
        <v>681</v>
      </c>
    </row>
    <row r="117" spans="1:8" ht="16">
      <c r="A117" s="5" t="s">
        <v>670</v>
      </c>
      <c r="B117" s="5" t="s">
        <v>680</v>
      </c>
      <c r="C117" s="5" t="s">
        <v>659</v>
      </c>
      <c r="D117" s="5">
        <v>730</v>
      </c>
      <c r="E117" s="5"/>
      <c r="F117" s="5">
        <v>5</v>
      </c>
      <c r="G117" s="5"/>
      <c r="H117" s="5" t="s">
        <v>682</v>
      </c>
    </row>
    <row r="118" spans="1:8" ht="16">
      <c r="A118" s="5" t="s">
        <v>672</v>
      </c>
      <c r="B118" s="5" t="s">
        <v>680</v>
      </c>
      <c r="C118" s="5" t="s">
        <v>659</v>
      </c>
      <c r="D118" s="5">
        <v>730</v>
      </c>
      <c r="E118" s="5"/>
      <c r="F118" s="5">
        <v>5</v>
      </c>
      <c r="G118" s="5"/>
      <c r="H118" s="5" t="s">
        <v>683</v>
      </c>
    </row>
    <row r="119" spans="1:8" ht="16">
      <c r="A119" s="5" t="s">
        <v>674</v>
      </c>
      <c r="B119" s="5" t="s">
        <v>680</v>
      </c>
      <c r="C119" s="5" t="s">
        <v>659</v>
      </c>
      <c r="D119" s="5">
        <v>730</v>
      </c>
      <c r="E119" s="5"/>
      <c r="F119" s="5">
        <v>5</v>
      </c>
      <c r="G119" s="5"/>
      <c r="H119" s="5" t="s">
        <v>684</v>
      </c>
    </row>
    <row r="120" spans="1:8" ht="16">
      <c r="A120" s="5" t="s">
        <v>676</v>
      </c>
      <c r="B120" s="5" t="s">
        <v>680</v>
      </c>
      <c r="C120" s="5" t="s">
        <v>659</v>
      </c>
      <c r="D120" s="5">
        <v>730</v>
      </c>
      <c r="E120" s="5"/>
      <c r="F120" s="5">
        <v>5</v>
      </c>
      <c r="G120" s="5"/>
      <c r="H120" s="5" t="s">
        <v>685</v>
      </c>
    </row>
    <row r="121" spans="1:8" ht="16">
      <c r="A121" s="5" t="s">
        <v>678</v>
      </c>
      <c r="B121" s="5" t="s">
        <v>680</v>
      </c>
      <c r="C121" s="5" t="s">
        <v>659</v>
      </c>
      <c r="D121" s="5">
        <v>730</v>
      </c>
      <c r="E121" s="5"/>
      <c r="F121" s="5">
        <v>5</v>
      </c>
      <c r="G121" s="5"/>
      <c r="H121" s="5" t="s">
        <v>686</v>
      </c>
    </row>
    <row r="122" spans="1:8" ht="16">
      <c r="A122" s="5" t="s">
        <v>687</v>
      </c>
      <c r="B122" s="5" t="s">
        <v>688</v>
      </c>
      <c r="C122" s="5" t="s">
        <v>689</v>
      </c>
      <c r="D122" s="5">
        <v>730</v>
      </c>
      <c r="E122" s="5"/>
      <c r="F122" s="5">
        <v>5</v>
      </c>
      <c r="G122" s="5"/>
      <c r="H122" s="5" t="s">
        <v>690</v>
      </c>
    </row>
    <row r="123" spans="1:8" ht="16">
      <c r="A123" s="5" t="s">
        <v>687</v>
      </c>
      <c r="B123" s="5" t="s">
        <v>691</v>
      </c>
      <c r="C123" s="5" t="s">
        <v>692</v>
      </c>
      <c r="D123" s="5">
        <v>620</v>
      </c>
      <c r="E123" s="5"/>
      <c r="F123" s="5">
        <v>5</v>
      </c>
      <c r="G123" s="5"/>
      <c r="H123" s="5" t="s">
        <v>693</v>
      </c>
    </row>
    <row r="124" spans="1:8" ht="16">
      <c r="A124" s="5" t="s">
        <v>694</v>
      </c>
      <c r="B124" s="5" t="s">
        <v>695</v>
      </c>
      <c r="C124" s="5" t="s">
        <v>696</v>
      </c>
      <c r="D124" s="5">
        <v>960</v>
      </c>
      <c r="E124" s="5"/>
      <c r="F124" s="5">
        <v>5</v>
      </c>
      <c r="G124" s="5"/>
      <c r="H124" s="5" t="s">
        <v>697</v>
      </c>
    </row>
    <row r="125" spans="1:8" ht="16">
      <c r="A125" s="5" t="s">
        <v>694</v>
      </c>
      <c r="B125" s="5" t="s">
        <v>698</v>
      </c>
      <c r="C125" s="5" t="s">
        <v>692</v>
      </c>
      <c r="D125" s="5">
        <v>620</v>
      </c>
      <c r="E125" s="5"/>
      <c r="F125" s="5">
        <v>5</v>
      </c>
      <c r="G125" s="5"/>
      <c r="H125" s="5" t="s">
        <v>699</v>
      </c>
    </row>
    <row r="126" spans="1:8" ht="16">
      <c r="A126" s="5" t="s">
        <v>495</v>
      </c>
      <c r="B126" s="5" t="s">
        <v>700</v>
      </c>
      <c r="C126" s="5" t="s">
        <v>467</v>
      </c>
      <c r="D126" s="5">
        <v>1400</v>
      </c>
      <c r="E126" s="5"/>
      <c r="F126" s="5">
        <v>5</v>
      </c>
      <c r="G126" s="5"/>
      <c r="H126" s="5" t="s">
        <v>701</v>
      </c>
    </row>
    <row r="127" spans="1:8" ht="16">
      <c r="A127" s="5" t="s">
        <v>495</v>
      </c>
      <c r="B127" s="5" t="s">
        <v>702</v>
      </c>
      <c r="C127" s="5" t="s">
        <v>415</v>
      </c>
      <c r="D127" s="5">
        <v>3160</v>
      </c>
      <c r="E127" s="5"/>
      <c r="F127" s="5">
        <v>5</v>
      </c>
      <c r="G127" s="5"/>
      <c r="H127" s="5" t="s">
        <v>703</v>
      </c>
    </row>
    <row r="128" spans="1:8" ht="16">
      <c r="A128" s="5" t="s">
        <v>704</v>
      </c>
      <c r="B128" s="5" t="s">
        <v>705</v>
      </c>
      <c r="C128" s="5" t="s">
        <v>706</v>
      </c>
      <c r="D128" s="5">
        <v>960</v>
      </c>
      <c r="E128" s="5"/>
      <c r="F128" s="5">
        <v>5</v>
      </c>
      <c r="G128" s="5"/>
      <c r="H128" s="5" t="s">
        <v>707</v>
      </c>
    </row>
    <row r="129" spans="1:8" ht="16">
      <c r="A129" s="5" t="s">
        <v>704</v>
      </c>
      <c r="B129" s="5" t="s">
        <v>708</v>
      </c>
      <c r="C129" s="5" t="s">
        <v>709</v>
      </c>
      <c r="D129" s="5">
        <v>960</v>
      </c>
      <c r="E129" s="5"/>
      <c r="F129" s="5">
        <v>5</v>
      </c>
      <c r="G129" s="5"/>
      <c r="H129" s="5" t="s">
        <v>710</v>
      </c>
    </row>
    <row r="130" spans="1:8" ht="16">
      <c r="A130" s="5" t="s">
        <v>711</v>
      </c>
      <c r="B130" s="5" t="s">
        <v>712</v>
      </c>
      <c r="C130" s="5" t="s">
        <v>713</v>
      </c>
      <c r="D130" s="5">
        <v>960</v>
      </c>
      <c r="E130" s="5"/>
      <c r="F130" s="5">
        <v>5</v>
      </c>
      <c r="G130" s="5"/>
      <c r="H130" s="5" t="s">
        <v>714</v>
      </c>
    </row>
    <row r="131" spans="1:8" ht="16">
      <c r="A131" s="5" t="s">
        <v>715</v>
      </c>
      <c r="B131" s="5" t="s">
        <v>712</v>
      </c>
      <c r="C131" s="5" t="s">
        <v>713</v>
      </c>
      <c r="D131" s="5">
        <v>960</v>
      </c>
      <c r="E131" s="5"/>
      <c r="F131" s="5">
        <v>5</v>
      </c>
      <c r="G131" s="5"/>
      <c r="H131" s="5" t="s">
        <v>716</v>
      </c>
    </row>
    <row r="132" spans="1:8" ht="16">
      <c r="A132" s="5" t="s">
        <v>711</v>
      </c>
      <c r="B132" s="5" t="s">
        <v>717</v>
      </c>
      <c r="C132" s="5" t="s">
        <v>718</v>
      </c>
      <c r="D132" s="5">
        <v>960</v>
      </c>
      <c r="E132" s="5"/>
      <c r="F132" s="5">
        <v>5</v>
      </c>
      <c r="G132" s="5"/>
      <c r="H132" s="5" t="s">
        <v>719</v>
      </c>
    </row>
    <row r="133" spans="1:8" ht="16">
      <c r="A133" s="5" t="s">
        <v>715</v>
      </c>
      <c r="B133" s="5" t="s">
        <v>717</v>
      </c>
      <c r="C133" s="5" t="s">
        <v>718</v>
      </c>
      <c r="D133" s="5">
        <v>960</v>
      </c>
      <c r="E133" s="5"/>
      <c r="F133" s="5">
        <v>5</v>
      </c>
      <c r="G133" s="5"/>
      <c r="H133" s="5" t="s">
        <v>720</v>
      </c>
    </row>
    <row r="134" spans="1:8" ht="16">
      <c r="A134" s="5" t="s">
        <v>721</v>
      </c>
      <c r="B134" s="5" t="s">
        <v>722</v>
      </c>
      <c r="C134" s="5" t="s">
        <v>723</v>
      </c>
      <c r="D134" s="5">
        <v>830</v>
      </c>
      <c r="E134" s="5"/>
      <c r="F134" s="5">
        <v>5</v>
      </c>
      <c r="G134" s="5"/>
      <c r="H134" s="5" t="s">
        <v>724</v>
      </c>
    </row>
    <row r="135" spans="1:8" ht="16">
      <c r="A135" s="5" t="s">
        <v>725</v>
      </c>
      <c r="B135" s="5" t="s">
        <v>726</v>
      </c>
      <c r="C135" s="5" t="s">
        <v>467</v>
      </c>
      <c r="D135" s="5">
        <v>1400</v>
      </c>
      <c r="E135" s="5"/>
      <c r="F135" s="5">
        <v>5</v>
      </c>
      <c r="G135" s="5"/>
      <c r="H135" s="5" t="s">
        <v>727</v>
      </c>
    </row>
    <row r="136" spans="1:8" ht="16">
      <c r="A136" s="5" t="s">
        <v>725</v>
      </c>
      <c r="B136" s="5" t="s">
        <v>728</v>
      </c>
      <c r="C136" s="5" t="s">
        <v>729</v>
      </c>
      <c r="D136" s="5">
        <v>1030</v>
      </c>
      <c r="E136" s="5"/>
      <c r="F136" s="5">
        <v>5</v>
      </c>
      <c r="G136" s="5"/>
      <c r="H136" s="5" t="s">
        <v>730</v>
      </c>
    </row>
    <row r="137" spans="1:8" ht="16">
      <c r="A137" s="5" t="s">
        <v>731</v>
      </c>
      <c r="B137" s="5" t="s">
        <v>732</v>
      </c>
      <c r="C137" s="5" t="s">
        <v>733</v>
      </c>
      <c r="D137" s="5">
        <v>1400</v>
      </c>
      <c r="E137" s="5"/>
      <c r="F137" s="5">
        <v>5</v>
      </c>
      <c r="G137" s="5"/>
      <c r="H137" s="5" t="s">
        <v>734</v>
      </c>
    </row>
    <row r="138" spans="1:8" ht="16">
      <c r="A138" s="5" t="s">
        <v>735</v>
      </c>
      <c r="B138" s="5" t="s">
        <v>732</v>
      </c>
      <c r="C138" s="5" t="s">
        <v>733</v>
      </c>
      <c r="D138" s="5">
        <v>1400</v>
      </c>
      <c r="E138" s="5"/>
      <c r="F138" s="5">
        <v>5</v>
      </c>
      <c r="G138" s="5"/>
      <c r="H138" s="5" t="s">
        <v>736</v>
      </c>
    </row>
    <row r="139" spans="1:8" ht="16">
      <c r="A139" s="5" t="s">
        <v>737</v>
      </c>
      <c r="B139" s="5" t="s">
        <v>732</v>
      </c>
      <c r="C139" s="5" t="s">
        <v>733</v>
      </c>
      <c r="D139" s="5">
        <v>1400</v>
      </c>
      <c r="E139" s="5"/>
      <c r="F139" s="5">
        <v>5</v>
      </c>
      <c r="G139" s="5"/>
      <c r="H139" s="5" t="s">
        <v>738</v>
      </c>
    </row>
    <row r="140" spans="1:8" ht="16">
      <c r="A140" s="5" t="s">
        <v>735</v>
      </c>
      <c r="B140" s="5" t="s">
        <v>739</v>
      </c>
      <c r="C140" s="5" t="s">
        <v>740</v>
      </c>
      <c r="D140" s="5">
        <v>770</v>
      </c>
      <c r="E140" s="5"/>
      <c r="F140" s="5">
        <v>5</v>
      </c>
      <c r="G140" s="5"/>
      <c r="H140" s="5" t="s">
        <v>741</v>
      </c>
    </row>
    <row r="141" spans="1:8" ht="16">
      <c r="A141" s="5" t="s">
        <v>737</v>
      </c>
      <c r="B141" s="5" t="s">
        <v>739</v>
      </c>
      <c r="C141" s="5" t="s">
        <v>740</v>
      </c>
      <c r="D141" s="5">
        <v>770</v>
      </c>
      <c r="E141" s="5"/>
      <c r="F141" s="5">
        <v>5</v>
      </c>
      <c r="G141" s="5"/>
      <c r="H141" s="5" t="s">
        <v>742</v>
      </c>
    </row>
    <row r="142" spans="1:8" ht="16">
      <c r="A142" s="5" t="s">
        <v>731</v>
      </c>
      <c r="B142" s="5" t="s">
        <v>743</v>
      </c>
      <c r="C142" s="5" t="s">
        <v>744</v>
      </c>
      <c r="D142" s="5">
        <v>670</v>
      </c>
      <c r="E142" s="5"/>
      <c r="F142" s="5">
        <v>5</v>
      </c>
      <c r="G142" s="5"/>
      <c r="H142" s="5" t="s">
        <v>745</v>
      </c>
    </row>
    <row r="143" spans="1:8" ht="16">
      <c r="A143" s="5" t="s">
        <v>746</v>
      </c>
      <c r="B143" s="5" t="s">
        <v>747</v>
      </c>
      <c r="C143" s="5" t="s">
        <v>748</v>
      </c>
      <c r="D143" s="5">
        <v>830</v>
      </c>
      <c r="E143" s="5"/>
      <c r="F143" s="5">
        <v>5</v>
      </c>
      <c r="G143" s="5"/>
      <c r="H143" s="5" t="s">
        <v>749</v>
      </c>
    </row>
    <row r="144" spans="1:8" ht="16">
      <c r="A144" s="5" t="s">
        <v>750</v>
      </c>
      <c r="B144" s="5" t="s">
        <v>747</v>
      </c>
      <c r="C144" s="5" t="s">
        <v>748</v>
      </c>
      <c r="D144" s="5">
        <v>830</v>
      </c>
      <c r="E144" s="5"/>
      <c r="F144" s="5">
        <v>5</v>
      </c>
      <c r="G144" s="5"/>
      <c r="H144" s="5" t="s">
        <v>751</v>
      </c>
    </row>
    <row r="145" spans="1:8" ht="16">
      <c r="A145" s="5" t="s">
        <v>752</v>
      </c>
      <c r="B145" s="5" t="s">
        <v>747</v>
      </c>
      <c r="C145" s="5" t="s">
        <v>748</v>
      </c>
      <c r="D145" s="5">
        <v>830</v>
      </c>
      <c r="E145" s="5"/>
      <c r="F145" s="5">
        <v>5</v>
      </c>
      <c r="G145" s="5"/>
      <c r="H145" s="5" t="s">
        <v>753</v>
      </c>
    </row>
    <row r="146" spans="1:8" ht="16">
      <c r="A146" s="5" t="s">
        <v>754</v>
      </c>
      <c r="B146" s="5" t="s">
        <v>747</v>
      </c>
      <c r="C146" s="5" t="s">
        <v>748</v>
      </c>
      <c r="D146" s="5">
        <v>830</v>
      </c>
      <c r="E146" s="5"/>
      <c r="F146" s="5">
        <v>5</v>
      </c>
      <c r="G146" s="5"/>
      <c r="H146" s="5" t="s">
        <v>755</v>
      </c>
    </row>
    <row r="147" spans="1:8" ht="16">
      <c r="A147" s="5" t="s">
        <v>756</v>
      </c>
      <c r="B147" s="5" t="s">
        <v>747</v>
      </c>
      <c r="C147" s="5" t="s">
        <v>748</v>
      </c>
      <c r="D147" s="5">
        <v>830</v>
      </c>
      <c r="E147" s="5"/>
      <c r="F147" s="5">
        <v>5</v>
      </c>
      <c r="G147" s="5"/>
      <c r="H147" s="5" t="s">
        <v>757</v>
      </c>
    </row>
    <row r="148" spans="1:8" ht="16">
      <c r="A148" s="5" t="s">
        <v>758</v>
      </c>
      <c r="B148" s="5" t="s">
        <v>747</v>
      </c>
      <c r="C148" s="5" t="s">
        <v>748</v>
      </c>
      <c r="D148" s="5">
        <v>830</v>
      </c>
      <c r="E148" s="5"/>
      <c r="F148" s="5">
        <v>5</v>
      </c>
      <c r="G148" s="5"/>
      <c r="H148" s="5" t="s">
        <v>759</v>
      </c>
    </row>
    <row r="149" spans="1:8" ht="16">
      <c r="A149" s="5" t="s">
        <v>746</v>
      </c>
      <c r="B149" s="5" t="s">
        <v>760</v>
      </c>
      <c r="C149" s="5" t="s">
        <v>761</v>
      </c>
      <c r="D149" s="5">
        <v>730</v>
      </c>
      <c r="E149" s="5"/>
      <c r="F149" s="5">
        <v>5</v>
      </c>
      <c r="G149" s="5"/>
      <c r="H149" s="5" t="s">
        <v>762</v>
      </c>
    </row>
    <row r="150" spans="1:8" ht="16">
      <c r="A150" s="5" t="s">
        <v>750</v>
      </c>
      <c r="B150" s="5" t="s">
        <v>760</v>
      </c>
      <c r="C150" s="5" t="s">
        <v>761</v>
      </c>
      <c r="D150" s="5">
        <v>730</v>
      </c>
      <c r="E150" s="5"/>
      <c r="F150" s="5">
        <v>5</v>
      </c>
      <c r="G150" s="5"/>
      <c r="H150" s="5" t="s">
        <v>763</v>
      </c>
    </row>
    <row r="151" spans="1:8" ht="16">
      <c r="A151" s="5" t="s">
        <v>752</v>
      </c>
      <c r="B151" s="5" t="s">
        <v>760</v>
      </c>
      <c r="C151" s="5" t="s">
        <v>761</v>
      </c>
      <c r="D151" s="5">
        <v>730</v>
      </c>
      <c r="E151" s="5"/>
      <c r="F151" s="5">
        <v>5</v>
      </c>
      <c r="G151" s="5"/>
      <c r="H151" s="5" t="s">
        <v>764</v>
      </c>
    </row>
    <row r="152" spans="1:8" ht="16">
      <c r="A152" s="5" t="s">
        <v>754</v>
      </c>
      <c r="B152" s="5" t="s">
        <v>760</v>
      </c>
      <c r="C152" s="5" t="s">
        <v>761</v>
      </c>
      <c r="D152" s="5">
        <v>730</v>
      </c>
      <c r="E152" s="5"/>
      <c r="F152" s="5">
        <v>5</v>
      </c>
      <c r="G152" s="5"/>
      <c r="H152" s="5" t="s">
        <v>765</v>
      </c>
    </row>
    <row r="153" spans="1:8" ht="16">
      <c r="A153" s="5" t="s">
        <v>756</v>
      </c>
      <c r="B153" s="5" t="s">
        <v>760</v>
      </c>
      <c r="C153" s="5" t="s">
        <v>761</v>
      </c>
      <c r="D153" s="5">
        <v>730</v>
      </c>
      <c r="E153" s="5"/>
      <c r="F153" s="5">
        <v>5</v>
      </c>
      <c r="G153" s="5"/>
      <c r="H153" s="5" t="s">
        <v>766</v>
      </c>
    </row>
    <row r="154" spans="1:8" ht="16">
      <c r="A154" s="5" t="s">
        <v>758</v>
      </c>
      <c r="B154" s="5" t="s">
        <v>760</v>
      </c>
      <c r="C154" s="5" t="s">
        <v>761</v>
      </c>
      <c r="D154" s="5">
        <v>730</v>
      </c>
      <c r="E154" s="5"/>
      <c r="F154" s="5">
        <v>5</v>
      </c>
      <c r="G154" s="5"/>
      <c r="H154" s="5" t="s">
        <v>767</v>
      </c>
    </row>
    <row r="155" spans="1:8" ht="16">
      <c r="A155" s="5" t="s">
        <v>768</v>
      </c>
      <c r="B155" s="5" t="s">
        <v>769</v>
      </c>
      <c r="C155" s="5" t="s">
        <v>497</v>
      </c>
      <c r="D155" s="5">
        <v>1130</v>
      </c>
      <c r="E155" s="5"/>
      <c r="F155" s="5">
        <v>5</v>
      </c>
      <c r="G155" s="5"/>
      <c r="H155" s="5" t="s">
        <v>770</v>
      </c>
    </row>
    <row r="156" spans="1:8" ht="16">
      <c r="A156" s="5" t="s">
        <v>768</v>
      </c>
      <c r="B156" s="5" t="s">
        <v>771</v>
      </c>
      <c r="C156" s="5" t="s">
        <v>772</v>
      </c>
      <c r="D156" s="5">
        <v>730</v>
      </c>
      <c r="E156" s="5"/>
      <c r="F156" s="5">
        <v>5</v>
      </c>
      <c r="G156" s="5"/>
      <c r="H156" s="5" t="s">
        <v>773</v>
      </c>
    </row>
    <row r="157" spans="1:8" ht="16">
      <c r="A157" s="5" t="s">
        <v>774</v>
      </c>
      <c r="B157" s="5" t="s">
        <v>775</v>
      </c>
      <c r="C157" s="5" t="s">
        <v>776</v>
      </c>
      <c r="D157" s="5">
        <v>1250</v>
      </c>
      <c r="E157" s="5"/>
      <c r="F157" s="5">
        <v>5</v>
      </c>
      <c r="G157" s="5"/>
      <c r="H157" s="5" t="s">
        <v>777</v>
      </c>
    </row>
    <row r="158" spans="1:8" ht="16">
      <c r="A158" s="5" t="s">
        <v>778</v>
      </c>
      <c r="B158" s="5" t="s">
        <v>775</v>
      </c>
      <c r="C158" s="5" t="s">
        <v>776</v>
      </c>
      <c r="D158" s="5">
        <v>1250</v>
      </c>
      <c r="E158" s="5"/>
      <c r="F158" s="5">
        <v>5</v>
      </c>
      <c r="G158" s="5"/>
      <c r="H158" s="5" t="s">
        <v>779</v>
      </c>
    </row>
    <row r="159" spans="1:8" ht="16">
      <c r="A159" s="5" t="s">
        <v>780</v>
      </c>
      <c r="B159" s="5" t="s">
        <v>781</v>
      </c>
      <c r="C159" s="5" t="s">
        <v>782</v>
      </c>
      <c r="D159" s="5">
        <v>1250</v>
      </c>
      <c r="E159" s="5"/>
      <c r="F159" s="5">
        <v>5</v>
      </c>
      <c r="G159" s="5"/>
      <c r="H159" s="5" t="s">
        <v>783</v>
      </c>
    </row>
    <row r="160" spans="1:8" ht="16">
      <c r="A160" s="5" t="s">
        <v>784</v>
      </c>
      <c r="B160" s="5" t="s">
        <v>785</v>
      </c>
      <c r="C160" s="5" t="s">
        <v>786</v>
      </c>
      <c r="D160" s="5">
        <v>1130</v>
      </c>
      <c r="E160" s="5"/>
      <c r="F160" s="5">
        <v>5</v>
      </c>
      <c r="G160" s="5"/>
      <c r="H160" s="5" t="s">
        <v>787</v>
      </c>
    </row>
    <row r="161" spans="1:8" ht="16">
      <c r="A161" s="5" t="s">
        <v>784</v>
      </c>
      <c r="B161" s="5" t="s">
        <v>788</v>
      </c>
      <c r="C161" s="5" t="s">
        <v>723</v>
      </c>
      <c r="D161" s="5">
        <v>830</v>
      </c>
      <c r="E161" s="5"/>
      <c r="F161" s="5">
        <v>5</v>
      </c>
      <c r="G161" s="5"/>
      <c r="H161" s="5" t="s">
        <v>789</v>
      </c>
    </row>
    <row r="162" spans="1:8" ht="16">
      <c r="A162" s="5" t="s">
        <v>790</v>
      </c>
      <c r="B162" s="5" t="s">
        <v>791</v>
      </c>
      <c r="C162" s="5" t="s">
        <v>792</v>
      </c>
      <c r="D162" s="5">
        <v>1580</v>
      </c>
      <c r="E162" s="5"/>
      <c r="F162" s="5">
        <v>5</v>
      </c>
      <c r="G162" s="5"/>
      <c r="H162" s="5" t="s">
        <v>793</v>
      </c>
    </row>
    <row r="163" spans="1:8" ht="16">
      <c r="A163" s="5" t="s">
        <v>794</v>
      </c>
      <c r="B163" s="5" t="s">
        <v>791</v>
      </c>
      <c r="C163" s="5" t="s">
        <v>792</v>
      </c>
      <c r="D163" s="5">
        <v>1580</v>
      </c>
      <c r="E163" s="5"/>
      <c r="F163" s="5">
        <v>5</v>
      </c>
      <c r="G163" s="5"/>
      <c r="H163" s="5" t="s">
        <v>795</v>
      </c>
    </row>
    <row r="164" spans="1:8" ht="16">
      <c r="A164" s="5" t="s">
        <v>796</v>
      </c>
      <c r="B164" s="5" t="s">
        <v>791</v>
      </c>
      <c r="C164" s="5" t="s">
        <v>792</v>
      </c>
      <c r="D164" s="5">
        <v>1580</v>
      </c>
      <c r="E164" s="5"/>
      <c r="F164" s="5">
        <v>5</v>
      </c>
      <c r="G164" s="5"/>
      <c r="H164" s="5" t="s">
        <v>797</v>
      </c>
    </row>
    <row r="165" spans="1:8" ht="16">
      <c r="A165" s="5" t="s">
        <v>798</v>
      </c>
      <c r="B165" s="5" t="s">
        <v>791</v>
      </c>
      <c r="C165" s="5" t="s">
        <v>792</v>
      </c>
      <c r="D165" s="5">
        <v>1580</v>
      </c>
      <c r="E165" s="5"/>
      <c r="F165" s="5">
        <v>5</v>
      </c>
      <c r="G165" s="5"/>
      <c r="H165" s="5" t="s">
        <v>799</v>
      </c>
    </row>
    <row r="166" spans="1:8" ht="16">
      <c r="A166" s="5" t="s">
        <v>800</v>
      </c>
      <c r="B166" s="5" t="s">
        <v>791</v>
      </c>
      <c r="C166" s="5" t="s">
        <v>792</v>
      </c>
      <c r="D166" s="5">
        <v>1580</v>
      </c>
      <c r="E166" s="5"/>
      <c r="F166" s="5">
        <v>5</v>
      </c>
      <c r="G166" s="5"/>
      <c r="H166" s="5" t="s">
        <v>801</v>
      </c>
    </row>
    <row r="167" spans="1:8" s="22" customFormat="1" ht="16">
      <c r="A167" s="21" t="s">
        <v>790</v>
      </c>
      <c r="B167" s="21" t="s">
        <v>802</v>
      </c>
      <c r="C167" s="21" t="s">
        <v>633</v>
      </c>
      <c r="D167" s="21">
        <v>0</v>
      </c>
      <c r="E167" s="21">
        <v>954</v>
      </c>
      <c r="F167" s="21">
        <v>5</v>
      </c>
      <c r="G167" s="21">
        <v>5</v>
      </c>
      <c r="H167" s="21" t="s">
        <v>803</v>
      </c>
    </row>
    <row r="168" spans="1:8" ht="16">
      <c r="A168" s="5" t="s">
        <v>794</v>
      </c>
      <c r="B168" s="5" t="s">
        <v>802</v>
      </c>
      <c r="C168" s="5" t="s">
        <v>633</v>
      </c>
      <c r="D168" s="5">
        <v>1130</v>
      </c>
      <c r="E168" s="5"/>
      <c r="F168" s="5">
        <v>5</v>
      </c>
      <c r="G168" s="5"/>
      <c r="H168" s="5" t="s">
        <v>804</v>
      </c>
    </row>
    <row r="169" spans="1:8" ht="16">
      <c r="A169" s="5" t="s">
        <v>796</v>
      </c>
      <c r="B169" s="5" t="s">
        <v>802</v>
      </c>
      <c r="C169" s="5" t="s">
        <v>633</v>
      </c>
      <c r="D169" s="5">
        <v>1130</v>
      </c>
      <c r="E169" s="5"/>
      <c r="F169" s="5">
        <v>5</v>
      </c>
      <c r="G169" s="5"/>
      <c r="H169" s="5" t="s">
        <v>805</v>
      </c>
    </row>
    <row r="170" spans="1:8" ht="16">
      <c r="A170" s="5" t="s">
        <v>798</v>
      </c>
      <c r="B170" s="5" t="s">
        <v>802</v>
      </c>
      <c r="C170" s="5" t="s">
        <v>633</v>
      </c>
      <c r="D170" s="5">
        <v>1130</v>
      </c>
      <c r="E170" s="5"/>
      <c r="F170" s="5">
        <v>5</v>
      </c>
      <c r="G170" s="5"/>
      <c r="H170" s="5" t="s">
        <v>806</v>
      </c>
    </row>
    <row r="171" spans="1:8" ht="16">
      <c r="A171" s="5" t="s">
        <v>800</v>
      </c>
      <c r="B171" s="5" t="s">
        <v>802</v>
      </c>
      <c r="C171" s="5" t="s">
        <v>633</v>
      </c>
      <c r="D171" s="5">
        <v>1130</v>
      </c>
      <c r="E171" s="5"/>
      <c r="F171" s="5">
        <v>5</v>
      </c>
      <c r="G171" s="5"/>
      <c r="H171" s="5" t="s">
        <v>807</v>
      </c>
    </row>
    <row r="172" spans="1:8" ht="16">
      <c r="A172" s="5" t="s">
        <v>808</v>
      </c>
      <c r="B172" s="5" t="s">
        <v>809</v>
      </c>
      <c r="C172" s="5" t="s">
        <v>810</v>
      </c>
      <c r="D172" s="5">
        <v>630</v>
      </c>
      <c r="E172" s="5"/>
      <c r="F172" s="5">
        <v>5</v>
      </c>
      <c r="G172" s="5"/>
      <c r="H172" s="5" t="s">
        <v>811</v>
      </c>
    </row>
    <row r="173" spans="1:8" ht="16">
      <c r="A173" s="5" t="s">
        <v>812</v>
      </c>
      <c r="B173" s="5" t="s">
        <v>809</v>
      </c>
      <c r="C173" s="5" t="s">
        <v>810</v>
      </c>
      <c r="D173" s="5">
        <v>630</v>
      </c>
      <c r="E173" s="5"/>
      <c r="F173" s="5">
        <v>5</v>
      </c>
      <c r="G173" s="5"/>
      <c r="H173" s="5" t="s">
        <v>813</v>
      </c>
    </row>
    <row r="174" spans="1:8" ht="16">
      <c r="A174" s="5" t="s">
        <v>814</v>
      </c>
      <c r="B174" s="5" t="s">
        <v>809</v>
      </c>
      <c r="C174" s="5" t="s">
        <v>810</v>
      </c>
      <c r="D174" s="5">
        <v>630</v>
      </c>
      <c r="E174" s="5"/>
      <c r="F174" s="5">
        <v>5</v>
      </c>
      <c r="G174" s="5"/>
      <c r="H174" s="5" t="s">
        <v>815</v>
      </c>
    </row>
    <row r="175" spans="1:8" ht="16">
      <c r="A175" s="5" t="s">
        <v>808</v>
      </c>
      <c r="B175" s="5" t="s">
        <v>816</v>
      </c>
      <c r="C175" s="5" t="s">
        <v>817</v>
      </c>
      <c r="D175" s="5">
        <v>1890</v>
      </c>
      <c r="E175" s="5"/>
      <c r="F175" s="5">
        <v>5</v>
      </c>
      <c r="G175" s="5"/>
      <c r="H175" s="5" t="s">
        <v>818</v>
      </c>
    </row>
    <row r="176" spans="1:8" ht="16">
      <c r="A176" s="5" t="s">
        <v>812</v>
      </c>
      <c r="B176" s="5" t="s">
        <v>816</v>
      </c>
      <c r="C176" s="5" t="s">
        <v>817</v>
      </c>
      <c r="D176" s="5">
        <v>1890</v>
      </c>
      <c r="E176" s="5"/>
      <c r="F176" s="5">
        <v>5</v>
      </c>
      <c r="G176" s="5"/>
      <c r="H176" s="5" t="s">
        <v>819</v>
      </c>
    </row>
    <row r="177" spans="1:8" ht="16">
      <c r="A177" s="5" t="s">
        <v>814</v>
      </c>
      <c r="B177" s="5" t="s">
        <v>816</v>
      </c>
      <c r="C177" s="5" t="s">
        <v>817</v>
      </c>
      <c r="D177" s="5">
        <v>1890</v>
      </c>
      <c r="E177" s="5"/>
      <c r="F177" s="5">
        <v>5</v>
      </c>
      <c r="G177" s="5"/>
      <c r="H177" s="5" t="s">
        <v>820</v>
      </c>
    </row>
    <row r="178" spans="1:8" ht="16">
      <c r="A178" s="5" t="s">
        <v>821</v>
      </c>
      <c r="B178" s="5" t="s">
        <v>822</v>
      </c>
      <c r="C178" s="5" t="s">
        <v>823</v>
      </c>
      <c r="D178" s="5">
        <v>1400</v>
      </c>
      <c r="E178" s="5"/>
      <c r="F178" s="5">
        <v>5</v>
      </c>
      <c r="G178" s="5"/>
      <c r="H178" s="5" t="s">
        <v>824</v>
      </c>
    </row>
    <row r="179" spans="1:8" ht="16">
      <c r="A179" s="5" t="s">
        <v>825</v>
      </c>
      <c r="B179" s="5" t="s">
        <v>822</v>
      </c>
      <c r="C179" s="5" t="s">
        <v>823</v>
      </c>
      <c r="D179" s="5">
        <v>1400</v>
      </c>
      <c r="E179" s="5"/>
      <c r="F179" s="5">
        <v>5</v>
      </c>
      <c r="G179" s="5"/>
      <c r="H179" s="5" t="s">
        <v>826</v>
      </c>
    </row>
    <row r="180" spans="1:8" ht="16">
      <c r="A180" s="5" t="s">
        <v>827</v>
      </c>
      <c r="B180" s="5" t="s">
        <v>822</v>
      </c>
      <c r="C180" s="5" t="s">
        <v>823</v>
      </c>
      <c r="D180" s="5">
        <v>1400</v>
      </c>
      <c r="E180" s="5"/>
      <c r="F180" s="5">
        <v>5</v>
      </c>
      <c r="G180" s="5"/>
      <c r="H180" s="5" t="s">
        <v>828</v>
      </c>
    </row>
    <row r="181" spans="1:8" ht="16">
      <c r="A181" s="5" t="s">
        <v>829</v>
      </c>
      <c r="B181" s="5" t="s">
        <v>822</v>
      </c>
      <c r="C181" s="5" t="s">
        <v>823</v>
      </c>
      <c r="D181" s="5">
        <v>1400</v>
      </c>
      <c r="E181" s="5"/>
      <c r="F181" s="5">
        <v>5</v>
      </c>
      <c r="G181" s="5"/>
      <c r="H181" s="5" t="s">
        <v>830</v>
      </c>
    </row>
    <row r="182" spans="1:8" ht="16">
      <c r="A182" s="5" t="s">
        <v>831</v>
      </c>
      <c r="B182" s="5" t="s">
        <v>822</v>
      </c>
      <c r="C182" s="5" t="s">
        <v>823</v>
      </c>
      <c r="D182" s="5">
        <v>1400</v>
      </c>
      <c r="E182" s="5"/>
      <c r="F182" s="5">
        <v>5</v>
      </c>
      <c r="G182" s="5"/>
      <c r="H182" s="5" t="s">
        <v>832</v>
      </c>
    </row>
    <row r="183" spans="1:8" ht="16">
      <c r="A183" s="5" t="s">
        <v>833</v>
      </c>
      <c r="B183" s="5" t="s">
        <v>822</v>
      </c>
      <c r="C183" s="5" t="s">
        <v>823</v>
      </c>
      <c r="D183" s="5">
        <v>1400</v>
      </c>
      <c r="E183" s="5"/>
      <c r="F183" s="5">
        <v>5</v>
      </c>
      <c r="G183" s="5"/>
      <c r="H183" s="5" t="s">
        <v>834</v>
      </c>
    </row>
    <row r="184" spans="1:8" ht="16">
      <c r="A184" s="5" t="s">
        <v>835</v>
      </c>
      <c r="B184" s="5" t="s">
        <v>822</v>
      </c>
      <c r="C184" s="5" t="s">
        <v>823</v>
      </c>
      <c r="D184" s="5">
        <v>1400</v>
      </c>
      <c r="E184" s="5"/>
      <c r="F184" s="5">
        <v>5</v>
      </c>
      <c r="G184" s="5"/>
      <c r="H184" s="5" t="s">
        <v>836</v>
      </c>
    </row>
    <row r="185" spans="1:8" ht="16">
      <c r="A185" s="5" t="s">
        <v>837</v>
      </c>
      <c r="B185" s="5" t="s">
        <v>822</v>
      </c>
      <c r="C185" s="5" t="s">
        <v>823</v>
      </c>
      <c r="D185" s="5">
        <v>1400</v>
      </c>
      <c r="E185" s="5"/>
      <c r="F185" s="5">
        <v>5</v>
      </c>
      <c r="G185" s="5"/>
      <c r="H185" s="5" t="s">
        <v>838</v>
      </c>
    </row>
    <row r="186" spans="1:8" ht="16">
      <c r="A186" s="5" t="s">
        <v>839</v>
      </c>
      <c r="B186" s="5" t="s">
        <v>822</v>
      </c>
      <c r="C186" s="5" t="s">
        <v>823</v>
      </c>
      <c r="D186" s="5">
        <v>1400</v>
      </c>
      <c r="E186" s="5"/>
      <c r="F186" s="5">
        <v>5</v>
      </c>
      <c r="G186" s="5"/>
      <c r="H186" s="5" t="s">
        <v>840</v>
      </c>
    </row>
    <row r="187" spans="1:8" ht="16">
      <c r="A187" s="5" t="s">
        <v>821</v>
      </c>
      <c r="B187" s="5" t="s">
        <v>841</v>
      </c>
      <c r="C187" s="5" t="s">
        <v>842</v>
      </c>
      <c r="D187" s="5">
        <v>2150</v>
      </c>
      <c r="E187" s="5"/>
      <c r="F187" s="5">
        <v>5</v>
      </c>
      <c r="G187" s="5"/>
      <c r="H187" s="5" t="s">
        <v>843</v>
      </c>
    </row>
    <row r="188" spans="1:8" ht="16">
      <c r="A188" s="5" t="s">
        <v>825</v>
      </c>
      <c r="B188" s="5" t="s">
        <v>841</v>
      </c>
      <c r="C188" s="5" t="s">
        <v>842</v>
      </c>
      <c r="D188" s="5">
        <v>2150</v>
      </c>
      <c r="E188" s="5"/>
      <c r="F188" s="5">
        <v>5</v>
      </c>
      <c r="G188" s="5"/>
      <c r="H188" s="5" t="s">
        <v>844</v>
      </c>
    </row>
    <row r="189" spans="1:8" ht="16">
      <c r="A189" s="5" t="s">
        <v>827</v>
      </c>
      <c r="B189" s="5" t="s">
        <v>841</v>
      </c>
      <c r="C189" s="5" t="s">
        <v>842</v>
      </c>
      <c r="D189" s="5">
        <v>2150</v>
      </c>
      <c r="E189" s="5"/>
      <c r="F189" s="5">
        <v>5</v>
      </c>
      <c r="G189" s="5"/>
      <c r="H189" s="5" t="s">
        <v>845</v>
      </c>
    </row>
    <row r="190" spans="1:8" ht="16">
      <c r="A190" s="5" t="s">
        <v>829</v>
      </c>
      <c r="B190" s="5" t="s">
        <v>841</v>
      </c>
      <c r="C190" s="5" t="s">
        <v>842</v>
      </c>
      <c r="D190" s="5">
        <v>2150</v>
      </c>
      <c r="E190" s="5"/>
      <c r="F190" s="5">
        <v>5</v>
      </c>
      <c r="G190" s="5"/>
      <c r="H190" s="5" t="s">
        <v>846</v>
      </c>
    </row>
    <row r="191" spans="1:8" ht="16">
      <c r="A191" s="5" t="s">
        <v>831</v>
      </c>
      <c r="B191" s="5" t="s">
        <v>841</v>
      </c>
      <c r="C191" s="5" t="s">
        <v>842</v>
      </c>
      <c r="D191" s="5">
        <v>2150</v>
      </c>
      <c r="E191" s="5"/>
      <c r="F191" s="5">
        <v>5</v>
      </c>
      <c r="G191" s="5"/>
      <c r="H191" s="5" t="s">
        <v>847</v>
      </c>
    </row>
    <row r="192" spans="1:8" ht="16">
      <c r="A192" s="5" t="s">
        <v>833</v>
      </c>
      <c r="B192" s="5" t="s">
        <v>841</v>
      </c>
      <c r="C192" s="5" t="s">
        <v>842</v>
      </c>
      <c r="D192" s="5">
        <v>2150</v>
      </c>
      <c r="E192" s="5"/>
      <c r="F192" s="5">
        <v>5</v>
      </c>
      <c r="G192" s="5"/>
      <c r="H192" s="5" t="s">
        <v>848</v>
      </c>
    </row>
    <row r="193" spans="1:8" ht="16">
      <c r="A193" s="5" t="s">
        <v>835</v>
      </c>
      <c r="B193" s="5" t="s">
        <v>841</v>
      </c>
      <c r="C193" s="5" t="s">
        <v>842</v>
      </c>
      <c r="D193" s="5">
        <v>2150</v>
      </c>
      <c r="E193" s="5"/>
      <c r="F193" s="5">
        <v>5</v>
      </c>
      <c r="G193" s="5"/>
      <c r="H193" s="5" t="s">
        <v>849</v>
      </c>
    </row>
    <row r="194" spans="1:8" ht="16">
      <c r="A194" s="5" t="s">
        <v>837</v>
      </c>
      <c r="B194" s="5" t="s">
        <v>841</v>
      </c>
      <c r="C194" s="5" t="s">
        <v>842</v>
      </c>
      <c r="D194" s="5">
        <v>2150</v>
      </c>
      <c r="E194" s="5"/>
      <c r="F194" s="5">
        <v>5</v>
      </c>
      <c r="G194" s="5"/>
      <c r="H194" s="5" t="s">
        <v>850</v>
      </c>
    </row>
    <row r="195" spans="1:8" ht="16">
      <c r="A195" s="5" t="s">
        <v>839</v>
      </c>
      <c r="B195" s="5" t="s">
        <v>841</v>
      </c>
      <c r="C195" s="5" t="s">
        <v>842</v>
      </c>
      <c r="D195" s="5">
        <v>2150</v>
      </c>
      <c r="E195" s="5"/>
      <c r="F195" s="5">
        <v>5</v>
      </c>
      <c r="G195" s="5"/>
      <c r="H195" s="5" t="s">
        <v>851</v>
      </c>
    </row>
    <row r="196" spans="1:8" ht="16">
      <c r="A196" s="5" t="s">
        <v>852</v>
      </c>
      <c r="B196" s="5" t="s">
        <v>853</v>
      </c>
      <c r="C196" s="5" t="s">
        <v>854</v>
      </c>
      <c r="D196" s="5">
        <v>1400</v>
      </c>
      <c r="E196" s="5"/>
      <c r="F196" s="5">
        <v>5</v>
      </c>
      <c r="G196" s="5"/>
      <c r="H196" s="5" t="s">
        <v>855</v>
      </c>
    </row>
    <row r="197" spans="1:8" ht="16">
      <c r="A197" s="5" t="s">
        <v>856</v>
      </c>
      <c r="B197" s="5" t="s">
        <v>853</v>
      </c>
      <c r="C197" s="5" t="s">
        <v>854</v>
      </c>
      <c r="D197" s="5">
        <v>1400</v>
      </c>
      <c r="E197" s="5"/>
      <c r="F197" s="5">
        <v>5</v>
      </c>
      <c r="G197" s="5"/>
      <c r="H197" s="5" t="s">
        <v>857</v>
      </c>
    </row>
    <row r="198" spans="1:8" ht="16">
      <c r="A198" s="5" t="s">
        <v>852</v>
      </c>
      <c r="B198" s="5" t="s">
        <v>858</v>
      </c>
      <c r="C198" s="5" t="s">
        <v>859</v>
      </c>
      <c r="D198" s="5">
        <v>2150</v>
      </c>
      <c r="E198" s="5"/>
      <c r="F198" s="5">
        <v>5</v>
      </c>
      <c r="G198" s="5"/>
      <c r="H198" s="5" t="s">
        <v>860</v>
      </c>
    </row>
    <row r="199" spans="1:8" ht="16">
      <c r="A199" s="5" t="s">
        <v>856</v>
      </c>
      <c r="B199" s="5" t="s">
        <v>858</v>
      </c>
      <c r="C199" s="5" t="s">
        <v>859</v>
      </c>
      <c r="D199" s="5">
        <v>2150</v>
      </c>
      <c r="E199" s="5"/>
      <c r="F199" s="5">
        <v>5</v>
      </c>
      <c r="G199" s="5"/>
      <c r="H199" s="5" t="s">
        <v>861</v>
      </c>
    </row>
    <row r="200" spans="1:8" ht="16">
      <c r="A200" s="5" t="s">
        <v>862</v>
      </c>
      <c r="B200" s="5" t="s">
        <v>863</v>
      </c>
      <c r="C200" s="5" t="s">
        <v>864</v>
      </c>
      <c r="D200" s="5">
        <v>930</v>
      </c>
      <c r="E200" s="5"/>
      <c r="F200" s="5">
        <v>5</v>
      </c>
      <c r="G200" s="5"/>
      <c r="H200" s="5" t="s">
        <v>865</v>
      </c>
    </row>
    <row r="201" spans="1:8" ht="16">
      <c r="A201" s="5" t="s">
        <v>866</v>
      </c>
      <c r="B201" s="5" t="s">
        <v>863</v>
      </c>
      <c r="C201" s="5" t="s">
        <v>864</v>
      </c>
      <c r="D201" s="5">
        <v>930</v>
      </c>
      <c r="E201" s="5"/>
      <c r="F201" s="5">
        <v>5</v>
      </c>
      <c r="G201" s="5"/>
      <c r="H201" s="5" t="s">
        <v>867</v>
      </c>
    </row>
    <row r="202" spans="1:8" ht="16">
      <c r="A202" s="5" t="s">
        <v>862</v>
      </c>
      <c r="B202" s="5" t="s">
        <v>868</v>
      </c>
      <c r="C202" s="5" t="s">
        <v>869</v>
      </c>
      <c r="D202" s="5">
        <v>940</v>
      </c>
      <c r="E202" s="5"/>
      <c r="F202" s="5">
        <v>5</v>
      </c>
      <c r="G202" s="5"/>
      <c r="H202" s="5" t="s">
        <v>870</v>
      </c>
    </row>
    <row r="203" spans="1:8" ht="16">
      <c r="A203" s="5" t="s">
        <v>866</v>
      </c>
      <c r="B203" s="5" t="s">
        <v>868</v>
      </c>
      <c r="C203" s="5" t="s">
        <v>869</v>
      </c>
      <c r="D203" s="5">
        <v>940</v>
      </c>
      <c r="E203" s="5"/>
      <c r="F203" s="5">
        <v>5</v>
      </c>
      <c r="G203" s="5"/>
      <c r="H203" s="5" t="s">
        <v>871</v>
      </c>
    </row>
    <row r="204" spans="1:8" ht="16">
      <c r="A204" s="5" t="s">
        <v>872</v>
      </c>
      <c r="B204" s="5" t="s">
        <v>873</v>
      </c>
      <c r="C204" s="5" t="s">
        <v>874</v>
      </c>
      <c r="D204" s="5">
        <v>770</v>
      </c>
      <c r="E204" s="5"/>
      <c r="F204" s="5">
        <v>5</v>
      </c>
      <c r="G204" s="5"/>
      <c r="H204" s="5" t="s">
        <v>875</v>
      </c>
    </row>
    <row r="205" spans="1:8" ht="16">
      <c r="A205" s="7" t="s">
        <v>876</v>
      </c>
      <c r="B205" s="7" t="s">
        <v>877</v>
      </c>
      <c r="C205" s="7" t="s">
        <v>467</v>
      </c>
      <c r="D205" s="7">
        <v>0</v>
      </c>
      <c r="E205" s="7">
        <v>266</v>
      </c>
      <c r="F205" s="7">
        <v>5</v>
      </c>
      <c r="G205" s="7">
        <v>5</v>
      </c>
      <c r="H205" s="7" t="s">
        <v>878</v>
      </c>
    </row>
    <row r="206" spans="1:8" s="22" customFormat="1" ht="16">
      <c r="A206" s="21" t="s">
        <v>876</v>
      </c>
      <c r="B206" s="21" t="s">
        <v>879</v>
      </c>
      <c r="C206" s="21" t="s">
        <v>880</v>
      </c>
      <c r="D206" s="21">
        <v>0</v>
      </c>
      <c r="E206" s="21">
        <v>525</v>
      </c>
      <c r="F206" s="21">
        <v>5</v>
      </c>
      <c r="G206" s="21">
        <v>5</v>
      </c>
      <c r="H206" s="21" t="s">
        <v>881</v>
      </c>
    </row>
    <row r="207" spans="1:8" ht="16">
      <c r="A207" s="5" t="s">
        <v>882</v>
      </c>
      <c r="B207" s="5" t="s">
        <v>883</v>
      </c>
      <c r="C207" s="5" t="s">
        <v>884</v>
      </c>
      <c r="D207" s="5">
        <v>2150</v>
      </c>
      <c r="E207" s="5"/>
      <c r="F207" s="5">
        <v>5</v>
      </c>
      <c r="G207" s="5"/>
      <c r="H207" s="5" t="s">
        <v>885</v>
      </c>
    </row>
    <row r="208" spans="1:8" ht="16">
      <c r="A208" s="5" t="s">
        <v>886</v>
      </c>
      <c r="B208" s="5" t="s">
        <v>887</v>
      </c>
      <c r="C208" s="5" t="s">
        <v>888</v>
      </c>
      <c r="D208" s="5">
        <v>1710</v>
      </c>
      <c r="E208" s="5"/>
      <c r="F208" s="5">
        <v>5</v>
      </c>
      <c r="G208" s="5"/>
      <c r="H208" s="5" t="s">
        <v>889</v>
      </c>
    </row>
    <row r="209" spans="1:8" ht="16">
      <c r="A209" s="5" t="s">
        <v>890</v>
      </c>
      <c r="B209" s="5" t="s">
        <v>887</v>
      </c>
      <c r="C209" s="5" t="s">
        <v>888</v>
      </c>
      <c r="D209" s="5">
        <v>1710</v>
      </c>
      <c r="E209" s="5"/>
      <c r="F209" s="5">
        <v>5</v>
      </c>
      <c r="G209" s="5"/>
      <c r="H209" s="5" t="s">
        <v>891</v>
      </c>
    </row>
    <row r="210" spans="1:8" s="22" customFormat="1" ht="16">
      <c r="A210" s="21" t="s">
        <v>886</v>
      </c>
      <c r="B210" s="21" t="s">
        <v>892</v>
      </c>
      <c r="C210" s="21" t="s">
        <v>893</v>
      </c>
      <c r="D210" s="21">
        <v>0</v>
      </c>
      <c r="E210" s="21">
        <v>280</v>
      </c>
      <c r="F210" s="21">
        <v>5</v>
      </c>
      <c r="G210" s="21">
        <v>5</v>
      </c>
      <c r="H210" s="21" t="s">
        <v>894</v>
      </c>
    </row>
    <row r="211" spans="1:8" ht="16">
      <c r="A211" s="5" t="s">
        <v>890</v>
      </c>
      <c r="B211" s="5" t="s">
        <v>895</v>
      </c>
      <c r="C211" s="5" t="s">
        <v>530</v>
      </c>
      <c r="D211" s="5">
        <v>860</v>
      </c>
      <c r="E211" s="5"/>
      <c r="F211" s="5">
        <v>5</v>
      </c>
      <c r="G211" s="5"/>
      <c r="H211" s="5" t="s">
        <v>896</v>
      </c>
    </row>
    <row r="212" spans="1:8" ht="16">
      <c r="A212" s="5" t="s">
        <v>897</v>
      </c>
      <c r="B212" s="5" t="s">
        <v>898</v>
      </c>
      <c r="C212" s="5" t="s">
        <v>467</v>
      </c>
      <c r="D212" s="5">
        <v>1400</v>
      </c>
      <c r="E212" s="5"/>
      <c r="F212" s="5">
        <v>5</v>
      </c>
      <c r="G212" s="5"/>
      <c r="H212" s="5" t="s">
        <v>899</v>
      </c>
    </row>
    <row r="213" spans="1:8" ht="16">
      <c r="A213" s="5" t="s">
        <v>897</v>
      </c>
      <c r="B213" s="5" t="s">
        <v>900</v>
      </c>
      <c r="C213" s="5" t="s">
        <v>415</v>
      </c>
      <c r="D213" s="5">
        <v>3160</v>
      </c>
      <c r="E213" s="5"/>
      <c r="F213" s="5">
        <v>5</v>
      </c>
      <c r="G213" s="5"/>
      <c r="H213" s="5" t="s">
        <v>901</v>
      </c>
    </row>
    <row r="214" spans="1:8" ht="16">
      <c r="A214" s="5" t="s">
        <v>902</v>
      </c>
      <c r="B214" s="5" t="s">
        <v>903</v>
      </c>
      <c r="C214" s="5" t="s">
        <v>467</v>
      </c>
      <c r="D214" s="5">
        <v>1400</v>
      </c>
      <c r="E214" s="5"/>
      <c r="F214" s="5">
        <v>5</v>
      </c>
      <c r="G214" s="5"/>
      <c r="H214" s="5" t="s">
        <v>904</v>
      </c>
    </row>
    <row r="215" spans="1:8" ht="16">
      <c r="A215" s="5" t="s">
        <v>902</v>
      </c>
      <c r="B215" s="5" t="s">
        <v>905</v>
      </c>
      <c r="C215" s="5" t="s">
        <v>415</v>
      </c>
      <c r="D215" s="5">
        <v>3160</v>
      </c>
      <c r="E215" s="5"/>
      <c r="F215" s="5">
        <v>5</v>
      </c>
      <c r="G215" s="5"/>
      <c r="H215" s="5" t="s">
        <v>906</v>
      </c>
    </row>
    <row r="216" spans="1:8" ht="16">
      <c r="A216" s="5" t="s">
        <v>907</v>
      </c>
      <c r="B216" s="5" t="s">
        <v>908</v>
      </c>
      <c r="C216" s="5" t="s">
        <v>909</v>
      </c>
      <c r="D216" s="5">
        <v>850</v>
      </c>
      <c r="E216" s="5"/>
      <c r="F216" s="5">
        <v>5</v>
      </c>
      <c r="G216" s="5"/>
      <c r="H216" s="5" t="s">
        <v>910</v>
      </c>
    </row>
    <row r="217" spans="1:8" ht="16">
      <c r="A217" s="5" t="s">
        <v>907</v>
      </c>
      <c r="B217" s="5" t="s">
        <v>911</v>
      </c>
      <c r="C217" s="5" t="s">
        <v>884</v>
      </c>
      <c r="D217" s="5">
        <v>2150</v>
      </c>
      <c r="E217" s="5"/>
      <c r="F217" s="5">
        <v>5</v>
      </c>
      <c r="G217" s="5"/>
      <c r="H217" s="5" t="s">
        <v>912</v>
      </c>
    </row>
    <row r="218" spans="1:8" s="22" customFormat="1" ht="16">
      <c r="A218" s="21" t="s">
        <v>449</v>
      </c>
      <c r="B218" s="21" t="s">
        <v>913</v>
      </c>
      <c r="C218" s="21" t="s">
        <v>914</v>
      </c>
      <c r="D218" s="21">
        <v>0</v>
      </c>
      <c r="E218" s="21">
        <v>653</v>
      </c>
      <c r="F218" s="21">
        <v>5</v>
      </c>
      <c r="G218" s="21">
        <v>5</v>
      </c>
      <c r="H218" s="21" t="s">
        <v>915</v>
      </c>
    </row>
    <row r="219" spans="1:8" ht="16">
      <c r="A219" s="7" t="s">
        <v>916</v>
      </c>
      <c r="B219" s="7" t="s">
        <v>917</v>
      </c>
      <c r="C219" s="7" t="s">
        <v>918</v>
      </c>
      <c r="D219" s="7">
        <v>0</v>
      </c>
      <c r="E219" s="7">
        <v>532</v>
      </c>
      <c r="F219" s="7">
        <v>5</v>
      </c>
      <c r="G219" s="7">
        <v>5</v>
      </c>
      <c r="H219" s="7" t="s">
        <v>919</v>
      </c>
    </row>
    <row r="220" spans="1:8" ht="16">
      <c r="A220" s="7" t="s">
        <v>916</v>
      </c>
      <c r="B220" s="7" t="s">
        <v>920</v>
      </c>
      <c r="C220" s="7" t="s">
        <v>415</v>
      </c>
      <c r="D220" s="7">
        <v>0</v>
      </c>
      <c r="E220" s="7">
        <v>309</v>
      </c>
      <c r="F220" s="7">
        <v>5</v>
      </c>
      <c r="G220" s="7">
        <v>5</v>
      </c>
      <c r="H220" s="7" t="s">
        <v>921</v>
      </c>
    </row>
    <row r="221" spans="1:8" ht="16">
      <c r="A221" s="5" t="s">
        <v>922</v>
      </c>
      <c r="B221" s="5" t="s">
        <v>923</v>
      </c>
      <c r="C221" s="5" t="s">
        <v>924</v>
      </c>
      <c r="D221" s="5">
        <v>2670</v>
      </c>
      <c r="E221" s="5"/>
      <c r="F221" s="5">
        <v>5</v>
      </c>
      <c r="G221" s="5"/>
      <c r="H221" s="5" t="s">
        <v>925</v>
      </c>
    </row>
    <row r="222" spans="1:8" ht="16">
      <c r="A222" s="5" t="s">
        <v>926</v>
      </c>
      <c r="B222" s="5" t="s">
        <v>927</v>
      </c>
      <c r="C222" s="5" t="s">
        <v>928</v>
      </c>
      <c r="D222" s="5">
        <v>1330</v>
      </c>
      <c r="E222" s="5"/>
      <c r="F222" s="5">
        <v>5</v>
      </c>
      <c r="G222" s="5"/>
      <c r="H222" s="5" t="s">
        <v>929</v>
      </c>
    </row>
    <row r="223" spans="1:8" ht="16">
      <c r="A223" s="5" t="s">
        <v>930</v>
      </c>
      <c r="B223" s="5" t="s">
        <v>931</v>
      </c>
      <c r="C223" s="5" t="s">
        <v>932</v>
      </c>
      <c r="D223" s="5">
        <v>1120</v>
      </c>
      <c r="E223" s="5"/>
      <c r="F223" s="5">
        <v>5</v>
      </c>
      <c r="G223" s="5"/>
      <c r="H223" s="5" t="s">
        <v>933</v>
      </c>
    </row>
    <row r="224" spans="1:8" ht="16">
      <c r="A224" s="5" t="s">
        <v>930</v>
      </c>
      <c r="B224" s="5" t="s">
        <v>934</v>
      </c>
      <c r="C224" s="5" t="s">
        <v>935</v>
      </c>
      <c r="D224" s="5">
        <v>1120</v>
      </c>
      <c r="E224" s="5"/>
      <c r="F224" s="5">
        <v>5</v>
      </c>
      <c r="G224" s="5"/>
      <c r="H224" s="5" t="s">
        <v>936</v>
      </c>
    </row>
    <row r="225" spans="1:8" ht="16">
      <c r="A225" s="5" t="s">
        <v>937</v>
      </c>
      <c r="B225" s="5" t="s">
        <v>938</v>
      </c>
      <c r="C225" s="5" t="s">
        <v>428</v>
      </c>
      <c r="D225" s="5">
        <v>2670</v>
      </c>
      <c r="E225" s="5"/>
      <c r="F225" s="5">
        <v>5</v>
      </c>
      <c r="G225" s="5"/>
      <c r="H225" s="5" t="s">
        <v>939</v>
      </c>
    </row>
    <row r="226" spans="1:8" ht="16">
      <c r="A226" s="5" t="s">
        <v>940</v>
      </c>
      <c r="B226" s="5" t="s">
        <v>938</v>
      </c>
      <c r="C226" s="5" t="s">
        <v>428</v>
      </c>
      <c r="D226" s="5">
        <v>2670</v>
      </c>
      <c r="E226" s="5"/>
      <c r="F226" s="5">
        <v>5</v>
      </c>
      <c r="G226" s="5"/>
      <c r="H226" s="5" t="s">
        <v>941</v>
      </c>
    </row>
    <row r="227" spans="1:8" ht="16">
      <c r="A227" s="5" t="s">
        <v>942</v>
      </c>
      <c r="B227" s="5" t="s">
        <v>938</v>
      </c>
      <c r="C227" s="5" t="s">
        <v>428</v>
      </c>
      <c r="D227" s="5">
        <v>2670</v>
      </c>
      <c r="E227" s="5"/>
      <c r="F227" s="5">
        <v>5</v>
      </c>
      <c r="G227" s="5"/>
      <c r="H227" s="5" t="s">
        <v>943</v>
      </c>
    </row>
    <row r="228" spans="1:8" ht="16">
      <c r="A228" s="5" t="s">
        <v>937</v>
      </c>
      <c r="B228" s="5" t="s">
        <v>944</v>
      </c>
      <c r="C228" s="5" t="s">
        <v>435</v>
      </c>
      <c r="D228" s="5">
        <v>3160</v>
      </c>
      <c r="E228" s="5"/>
      <c r="F228" s="5">
        <v>5</v>
      </c>
      <c r="G228" s="5"/>
      <c r="H228" s="5" t="s">
        <v>945</v>
      </c>
    </row>
    <row r="229" spans="1:8" ht="16">
      <c r="A229" s="5" t="s">
        <v>940</v>
      </c>
      <c r="B229" s="5" t="s">
        <v>944</v>
      </c>
      <c r="C229" s="5" t="s">
        <v>435</v>
      </c>
      <c r="D229" s="5">
        <v>3160</v>
      </c>
      <c r="E229" s="5"/>
      <c r="F229" s="5">
        <v>5</v>
      </c>
      <c r="G229" s="5"/>
      <c r="H229" s="5" t="s">
        <v>946</v>
      </c>
    </row>
    <row r="230" spans="1:8" ht="16">
      <c r="A230" s="5" t="s">
        <v>942</v>
      </c>
      <c r="B230" s="5" t="s">
        <v>944</v>
      </c>
      <c r="C230" s="5" t="s">
        <v>435</v>
      </c>
      <c r="D230" s="5">
        <v>3160</v>
      </c>
      <c r="E230" s="5"/>
      <c r="F230" s="5">
        <v>5</v>
      </c>
      <c r="G230" s="5"/>
      <c r="H230" s="5" t="s">
        <v>947</v>
      </c>
    </row>
    <row r="231" spans="1:8" ht="16">
      <c r="A231" s="5" t="s">
        <v>948</v>
      </c>
      <c r="B231" s="5" t="s">
        <v>949</v>
      </c>
      <c r="C231" s="5" t="s">
        <v>950</v>
      </c>
      <c r="D231" s="5">
        <v>660</v>
      </c>
      <c r="E231" s="5"/>
      <c r="F231" s="5">
        <v>5</v>
      </c>
      <c r="G231" s="5"/>
      <c r="H231" s="5" t="s">
        <v>951</v>
      </c>
    </row>
    <row r="232" spans="1:8" ht="16">
      <c r="A232" s="5" t="s">
        <v>948</v>
      </c>
      <c r="B232" s="5" t="s">
        <v>952</v>
      </c>
      <c r="C232" s="5" t="s">
        <v>953</v>
      </c>
      <c r="D232" s="5">
        <v>1840</v>
      </c>
      <c r="E232" s="5"/>
      <c r="F232" s="5">
        <v>5</v>
      </c>
      <c r="G232" s="5"/>
      <c r="H232" s="5" t="s">
        <v>954</v>
      </c>
    </row>
    <row r="233" spans="1:8" ht="16">
      <c r="A233" s="5" t="s">
        <v>955</v>
      </c>
      <c r="B233" s="5" t="s">
        <v>956</v>
      </c>
      <c r="C233" s="5" t="s">
        <v>957</v>
      </c>
      <c r="D233" s="5">
        <v>1020</v>
      </c>
      <c r="E233" s="5"/>
      <c r="F233" s="5">
        <v>5</v>
      </c>
      <c r="G233" s="5"/>
      <c r="H233" s="5" t="s">
        <v>958</v>
      </c>
    </row>
    <row r="234" spans="1:8" ht="16">
      <c r="A234" s="5" t="s">
        <v>959</v>
      </c>
      <c r="B234" s="5" t="s">
        <v>960</v>
      </c>
      <c r="C234" s="5" t="s">
        <v>961</v>
      </c>
      <c r="D234" s="5">
        <v>1120</v>
      </c>
      <c r="E234" s="5"/>
      <c r="F234" s="5">
        <v>5</v>
      </c>
      <c r="G234" s="5"/>
      <c r="H234" s="5" t="s">
        <v>962</v>
      </c>
    </row>
    <row r="235" spans="1:8" ht="16">
      <c r="A235" s="5" t="s">
        <v>963</v>
      </c>
      <c r="B235" s="5" t="s">
        <v>964</v>
      </c>
      <c r="C235" s="5" t="s">
        <v>965</v>
      </c>
      <c r="D235" s="5">
        <v>1640</v>
      </c>
      <c r="E235" s="5"/>
      <c r="F235" s="5">
        <v>5</v>
      </c>
      <c r="G235" s="5"/>
      <c r="H235" s="5" t="s">
        <v>966</v>
      </c>
    </row>
    <row r="236" spans="1:8" ht="16">
      <c r="A236" s="5" t="s">
        <v>963</v>
      </c>
      <c r="B236" s="5" t="s">
        <v>967</v>
      </c>
      <c r="C236" s="5" t="s">
        <v>968</v>
      </c>
      <c r="D236" s="5">
        <v>930</v>
      </c>
      <c r="E236" s="5"/>
      <c r="F236" s="5">
        <v>5</v>
      </c>
      <c r="G236" s="5"/>
      <c r="H236" s="5" t="s">
        <v>969</v>
      </c>
    </row>
    <row r="237" spans="1:8" ht="16">
      <c r="A237" s="5" t="s">
        <v>465</v>
      </c>
      <c r="B237" s="5" t="s">
        <v>970</v>
      </c>
      <c r="C237" s="5" t="s">
        <v>971</v>
      </c>
      <c r="D237" s="5">
        <v>1400</v>
      </c>
      <c r="E237" s="5"/>
      <c r="F237" s="5">
        <v>5</v>
      </c>
      <c r="G237" s="5"/>
      <c r="H237" s="5" t="s">
        <v>972</v>
      </c>
    </row>
    <row r="238" spans="1:8" ht="16">
      <c r="A238" s="363" t="s">
        <v>15</v>
      </c>
      <c r="B238" s="364"/>
      <c r="C238" s="365"/>
      <c r="D238" s="5">
        <f>SUM(D2:D237)</f>
        <v>256570</v>
      </c>
      <c r="E238" s="5">
        <f t="shared" ref="E238:G238" si="0">SUM(E2:E237)</f>
        <v>6977</v>
      </c>
      <c r="F238" s="5">
        <f t="shared" si="0"/>
        <v>1180</v>
      </c>
      <c r="G238" s="5">
        <f t="shared" si="0"/>
        <v>85</v>
      </c>
      <c r="H238" s="5"/>
    </row>
    <row r="239" spans="1:8" ht="16">
      <c r="A239" s="363" t="s">
        <v>409</v>
      </c>
      <c r="B239" s="364"/>
      <c r="C239" s="365"/>
      <c r="D239" s="366">
        <f>SUM(D238:G238)</f>
        <v>264812</v>
      </c>
      <c r="E239" s="367"/>
      <c r="F239" s="367"/>
      <c r="G239" s="368"/>
      <c r="H239" s="5"/>
    </row>
  </sheetData>
  <mergeCells count="3">
    <mergeCell ref="A238:C238"/>
    <mergeCell ref="A239:C239"/>
    <mergeCell ref="D239:G239"/>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ECB79-9B17-A043-B2F4-7BB0A518AACA}">
  <dimension ref="A1:AD197"/>
  <sheetViews>
    <sheetView topLeftCell="A27" zoomScale="80" zoomScaleNormal="80" workbookViewId="0">
      <selection activeCell="O84" sqref="O84"/>
    </sheetView>
  </sheetViews>
  <sheetFormatPr baseColWidth="10" defaultRowHeight="13"/>
  <cols>
    <col min="1" max="1" width="8.796875" bestFit="1" customWidth="1"/>
    <col min="2" max="3" width="11.19921875" bestFit="1" customWidth="1"/>
    <col min="4" max="4" width="13.3984375" bestFit="1" customWidth="1"/>
    <col min="5" max="5" width="19.796875" customWidth="1"/>
    <col min="6" max="6" width="9" bestFit="1" customWidth="1"/>
    <col min="7" max="7" width="12.3984375" bestFit="1" customWidth="1"/>
    <col min="8" max="8" width="19.796875" bestFit="1" customWidth="1"/>
    <col min="9" max="9" width="11.19921875" bestFit="1" customWidth="1"/>
    <col min="10" max="11" width="17.3984375" bestFit="1" customWidth="1"/>
    <col min="12" max="12" width="11.19921875" bestFit="1" customWidth="1"/>
    <col min="13" max="13" width="16" bestFit="1" customWidth="1"/>
  </cols>
  <sheetData>
    <row r="1" spans="1:13" ht="15">
      <c r="A1" s="10" t="s">
        <v>990</v>
      </c>
      <c r="B1" s="10" t="s">
        <v>991</v>
      </c>
      <c r="C1" s="10" t="s">
        <v>992</v>
      </c>
      <c r="D1" s="10" t="s">
        <v>993</v>
      </c>
      <c r="E1" s="10" t="s">
        <v>994</v>
      </c>
      <c r="F1" s="10" t="s">
        <v>995</v>
      </c>
      <c r="G1" s="10" t="s">
        <v>996</v>
      </c>
      <c r="H1" s="10" t="s">
        <v>997</v>
      </c>
      <c r="I1" s="10" t="s">
        <v>998</v>
      </c>
      <c r="J1" s="10" t="s">
        <v>999</v>
      </c>
      <c r="K1" s="10" t="s">
        <v>1000</v>
      </c>
      <c r="L1" s="10" t="s">
        <v>1001</v>
      </c>
      <c r="M1" s="10" t="s">
        <v>1002</v>
      </c>
    </row>
    <row r="2" spans="1:13" ht="15">
      <c r="A2" s="11" t="s">
        <v>1003</v>
      </c>
      <c r="B2" s="11" t="s">
        <v>1004</v>
      </c>
      <c r="C2" s="11" t="s">
        <v>1005</v>
      </c>
      <c r="D2" s="11" t="s">
        <v>1006</v>
      </c>
      <c r="E2" s="11" t="s">
        <v>1007</v>
      </c>
      <c r="F2" s="11" t="s">
        <v>1008</v>
      </c>
      <c r="G2" s="11">
        <v>566</v>
      </c>
      <c r="H2" s="11">
        <v>15</v>
      </c>
      <c r="I2" s="11"/>
      <c r="J2" s="11"/>
      <c r="K2" s="11">
        <v>0</v>
      </c>
      <c r="L2" s="11" t="s">
        <v>1009</v>
      </c>
      <c r="M2" s="11">
        <v>15</v>
      </c>
    </row>
    <row r="3" spans="1:13" ht="15">
      <c r="A3" s="369" t="s">
        <v>1003</v>
      </c>
      <c r="B3" s="369" t="s">
        <v>1004</v>
      </c>
      <c r="C3" s="369" t="s">
        <v>1005</v>
      </c>
      <c r="D3" s="369" t="s">
        <v>1006</v>
      </c>
      <c r="E3" s="11" t="s">
        <v>1010</v>
      </c>
      <c r="F3" s="369" t="s">
        <v>1008</v>
      </c>
      <c r="G3" s="11">
        <v>566</v>
      </c>
      <c r="H3" s="11">
        <v>15</v>
      </c>
      <c r="I3" s="11"/>
      <c r="J3" s="11"/>
      <c r="K3" s="11">
        <v>0</v>
      </c>
      <c r="L3" s="11" t="s">
        <v>1009</v>
      </c>
      <c r="M3" s="11">
        <v>15</v>
      </c>
    </row>
    <row r="4" spans="1:13" ht="15">
      <c r="A4" s="370"/>
      <c r="B4" s="370"/>
      <c r="C4" s="370"/>
      <c r="D4" s="370"/>
      <c r="E4" s="11" t="s">
        <v>1011</v>
      </c>
      <c r="F4" s="370"/>
      <c r="G4" s="11">
        <v>566</v>
      </c>
      <c r="H4" s="11">
        <v>15</v>
      </c>
      <c r="I4" s="11"/>
      <c r="J4" s="11"/>
      <c r="K4" s="11">
        <v>0</v>
      </c>
      <c r="L4" s="11" t="s">
        <v>1009</v>
      </c>
      <c r="M4" s="11">
        <v>15</v>
      </c>
    </row>
    <row r="5" spans="1:13" ht="15">
      <c r="A5" s="370"/>
      <c r="B5" s="370"/>
      <c r="C5" s="370"/>
      <c r="D5" s="370"/>
      <c r="E5" s="11" t="s">
        <v>1012</v>
      </c>
      <c r="F5" s="370"/>
      <c r="G5" s="11">
        <v>566</v>
      </c>
      <c r="H5" s="11">
        <v>15</v>
      </c>
      <c r="I5" s="11"/>
      <c r="J5" s="11"/>
      <c r="K5" s="11">
        <v>0</v>
      </c>
      <c r="L5" s="11" t="s">
        <v>1009</v>
      </c>
      <c r="M5" s="11">
        <v>15</v>
      </c>
    </row>
    <row r="6" spans="1:13" ht="15">
      <c r="A6" s="370"/>
      <c r="B6" s="370"/>
      <c r="C6" s="370"/>
      <c r="D6" s="370"/>
      <c r="E6" s="11" t="s">
        <v>1013</v>
      </c>
      <c r="F6" s="370"/>
      <c r="G6" s="11">
        <v>566</v>
      </c>
      <c r="H6" s="11">
        <v>15</v>
      </c>
      <c r="I6" s="11"/>
      <c r="J6" s="11"/>
      <c r="K6" s="11">
        <v>0</v>
      </c>
      <c r="L6" s="11" t="s">
        <v>1009</v>
      </c>
      <c r="M6" s="11">
        <v>15</v>
      </c>
    </row>
    <row r="7" spans="1:13" ht="15">
      <c r="A7" s="370"/>
      <c r="B7" s="370"/>
      <c r="C7" s="370"/>
      <c r="D7" s="370"/>
      <c r="E7" s="11" t="s">
        <v>1014</v>
      </c>
      <c r="F7" s="370"/>
      <c r="G7" s="11">
        <v>566</v>
      </c>
      <c r="H7" s="11">
        <v>15</v>
      </c>
      <c r="I7" s="11"/>
      <c r="J7" s="11"/>
      <c r="K7" s="11">
        <v>0</v>
      </c>
      <c r="L7" s="11" t="s">
        <v>1009</v>
      </c>
      <c r="M7" s="11">
        <v>15</v>
      </c>
    </row>
    <row r="8" spans="1:13" ht="15">
      <c r="A8" s="370"/>
      <c r="B8" s="370"/>
      <c r="C8" s="370"/>
      <c r="D8" s="370"/>
      <c r="E8" s="11" t="s">
        <v>1015</v>
      </c>
      <c r="F8" s="370"/>
      <c r="G8" s="11">
        <v>566</v>
      </c>
      <c r="H8" s="11">
        <v>15</v>
      </c>
      <c r="I8" s="11"/>
      <c r="J8" s="11"/>
      <c r="K8" s="11">
        <v>0</v>
      </c>
      <c r="L8" s="11" t="s">
        <v>1009</v>
      </c>
      <c r="M8" s="11">
        <v>15</v>
      </c>
    </row>
    <row r="9" spans="1:13" ht="15">
      <c r="A9" s="370"/>
      <c r="B9" s="370"/>
      <c r="C9" s="370"/>
      <c r="D9" s="370"/>
      <c r="E9" s="11" t="s">
        <v>1016</v>
      </c>
      <c r="F9" s="370"/>
      <c r="G9" s="11">
        <v>566</v>
      </c>
      <c r="H9" s="11">
        <v>15</v>
      </c>
      <c r="I9" s="11"/>
      <c r="J9" s="11"/>
      <c r="K9" s="11">
        <v>0</v>
      </c>
      <c r="L9" s="11" t="s">
        <v>1009</v>
      </c>
      <c r="M9" s="11">
        <v>15</v>
      </c>
    </row>
    <row r="10" spans="1:13" ht="15">
      <c r="A10" s="370"/>
      <c r="B10" s="370"/>
      <c r="C10" s="370"/>
      <c r="D10" s="370"/>
      <c r="E10" s="11" t="s">
        <v>1017</v>
      </c>
      <c r="F10" s="370"/>
      <c r="G10" s="11">
        <v>566</v>
      </c>
      <c r="H10" s="11">
        <v>15</v>
      </c>
      <c r="I10" s="11"/>
      <c r="J10" s="11"/>
      <c r="K10" s="11">
        <v>0</v>
      </c>
      <c r="L10" s="11" t="s">
        <v>1009</v>
      </c>
      <c r="M10" s="11">
        <v>15</v>
      </c>
    </row>
    <row r="11" spans="1:13" ht="15">
      <c r="A11" s="371"/>
      <c r="B11" s="371"/>
      <c r="C11" s="371"/>
      <c r="D11" s="371"/>
      <c r="E11" s="11" t="s">
        <v>1018</v>
      </c>
      <c r="F11" s="371"/>
      <c r="G11" s="11">
        <v>566</v>
      </c>
      <c r="H11" s="11">
        <v>15</v>
      </c>
      <c r="I11" s="11">
        <v>-566</v>
      </c>
      <c r="J11" s="11">
        <v>0</v>
      </c>
      <c r="K11" s="11">
        <v>15</v>
      </c>
      <c r="L11" s="11" t="s">
        <v>1019</v>
      </c>
      <c r="M11" s="11"/>
    </row>
    <row r="12" spans="1:13" ht="15">
      <c r="A12" s="369" t="s">
        <v>1003</v>
      </c>
      <c r="B12" s="369" t="s">
        <v>1004</v>
      </c>
      <c r="C12" s="369" t="s">
        <v>1005</v>
      </c>
      <c r="D12" s="369" t="s">
        <v>1006</v>
      </c>
      <c r="E12" s="11" t="s">
        <v>1020</v>
      </c>
      <c r="F12" s="369" t="s">
        <v>1008</v>
      </c>
      <c r="G12" s="11">
        <v>566</v>
      </c>
      <c r="H12" s="11">
        <v>15</v>
      </c>
      <c r="I12" s="11"/>
      <c r="J12" s="11"/>
      <c r="K12" s="11">
        <v>0</v>
      </c>
      <c r="L12" s="11" t="s">
        <v>1009</v>
      </c>
      <c r="M12" s="11">
        <v>15</v>
      </c>
    </row>
    <row r="13" spans="1:13" ht="15">
      <c r="A13" s="370"/>
      <c r="B13" s="370"/>
      <c r="C13" s="370"/>
      <c r="D13" s="370"/>
      <c r="E13" s="11" t="s">
        <v>1021</v>
      </c>
      <c r="F13" s="370"/>
      <c r="G13" s="11">
        <v>566</v>
      </c>
      <c r="H13" s="11">
        <v>15</v>
      </c>
      <c r="I13" s="11"/>
      <c r="J13" s="11"/>
      <c r="K13" s="11">
        <v>0</v>
      </c>
      <c r="L13" s="11" t="s">
        <v>1009</v>
      </c>
      <c r="M13" s="11">
        <v>15</v>
      </c>
    </row>
    <row r="14" spans="1:13" ht="15">
      <c r="A14" s="370"/>
      <c r="B14" s="370"/>
      <c r="C14" s="370"/>
      <c r="D14" s="370"/>
      <c r="E14" s="11" t="s">
        <v>1022</v>
      </c>
      <c r="F14" s="370"/>
      <c r="G14" s="11">
        <v>566</v>
      </c>
      <c r="H14" s="11">
        <v>15</v>
      </c>
      <c r="I14" s="11"/>
      <c r="J14" s="11"/>
      <c r="K14" s="11">
        <v>0</v>
      </c>
      <c r="L14" s="11" t="s">
        <v>1009</v>
      </c>
      <c r="M14" s="11">
        <v>15</v>
      </c>
    </row>
    <row r="15" spans="1:13" ht="15">
      <c r="A15" s="370"/>
      <c r="B15" s="370"/>
      <c r="C15" s="370"/>
      <c r="D15" s="370"/>
      <c r="E15" s="11" t="s">
        <v>1023</v>
      </c>
      <c r="F15" s="370"/>
      <c r="G15" s="11">
        <v>566</v>
      </c>
      <c r="H15" s="11">
        <v>15</v>
      </c>
      <c r="I15" s="11"/>
      <c r="J15" s="11"/>
      <c r="K15" s="11">
        <v>0</v>
      </c>
      <c r="L15" s="11" t="s">
        <v>1009</v>
      </c>
      <c r="M15" s="11">
        <v>15</v>
      </c>
    </row>
    <row r="16" spans="1:13" ht="15">
      <c r="A16" s="370"/>
      <c r="B16" s="370"/>
      <c r="C16" s="370"/>
      <c r="D16" s="370"/>
      <c r="E16" s="11" t="s">
        <v>1024</v>
      </c>
      <c r="F16" s="370"/>
      <c r="G16" s="11">
        <v>566</v>
      </c>
      <c r="H16" s="11">
        <v>15</v>
      </c>
      <c r="I16" s="11"/>
      <c r="J16" s="11"/>
      <c r="K16" s="11">
        <v>0</v>
      </c>
      <c r="L16" s="11" t="s">
        <v>1009</v>
      </c>
      <c r="M16" s="11">
        <v>15</v>
      </c>
    </row>
    <row r="17" spans="1:13" ht="15">
      <c r="A17" s="370"/>
      <c r="B17" s="370"/>
      <c r="C17" s="370"/>
      <c r="D17" s="370"/>
      <c r="E17" s="11" t="s">
        <v>1025</v>
      </c>
      <c r="F17" s="370"/>
      <c r="G17" s="11">
        <v>566</v>
      </c>
      <c r="H17" s="11">
        <v>15</v>
      </c>
      <c r="I17" s="11"/>
      <c r="J17" s="11"/>
      <c r="K17" s="11">
        <v>0</v>
      </c>
      <c r="L17" s="11" t="s">
        <v>1009</v>
      </c>
      <c r="M17" s="11">
        <v>15</v>
      </c>
    </row>
    <row r="18" spans="1:13" ht="15">
      <c r="A18" s="370"/>
      <c r="B18" s="370"/>
      <c r="C18" s="370"/>
      <c r="D18" s="370"/>
      <c r="E18" s="11" t="s">
        <v>1026</v>
      </c>
      <c r="F18" s="370"/>
      <c r="G18" s="11">
        <v>566</v>
      </c>
      <c r="H18" s="11">
        <v>15</v>
      </c>
      <c r="I18" s="11"/>
      <c r="J18" s="11"/>
      <c r="K18" s="11">
        <v>0</v>
      </c>
      <c r="L18" s="11" t="s">
        <v>1009</v>
      </c>
      <c r="M18" s="11">
        <v>15</v>
      </c>
    </row>
    <row r="19" spans="1:13" ht="15">
      <c r="A19" s="370"/>
      <c r="B19" s="370"/>
      <c r="C19" s="370"/>
      <c r="D19" s="370"/>
      <c r="E19" s="11" t="s">
        <v>1027</v>
      </c>
      <c r="F19" s="370"/>
      <c r="G19" s="11">
        <v>566</v>
      </c>
      <c r="H19" s="11">
        <v>15</v>
      </c>
      <c r="I19" s="11">
        <v>-537.5</v>
      </c>
      <c r="J19" s="11">
        <v>28.5</v>
      </c>
      <c r="K19" s="11">
        <v>0</v>
      </c>
      <c r="L19" s="11" t="s">
        <v>1019</v>
      </c>
      <c r="M19" s="11"/>
    </row>
    <row r="20" spans="1:13" ht="15">
      <c r="A20" s="371"/>
      <c r="B20" s="371"/>
      <c r="C20" s="371"/>
      <c r="D20" s="371"/>
      <c r="E20" s="11" t="s">
        <v>872</v>
      </c>
      <c r="F20" s="371"/>
      <c r="G20" s="11">
        <v>566</v>
      </c>
      <c r="H20" s="11">
        <v>15</v>
      </c>
      <c r="I20" s="11"/>
      <c r="J20" s="11"/>
      <c r="K20" s="11">
        <v>0</v>
      </c>
      <c r="L20" s="11" t="s">
        <v>1009</v>
      </c>
      <c r="M20" s="11">
        <v>15</v>
      </c>
    </row>
    <row r="21" spans="1:13" ht="15">
      <c r="A21" s="11" t="s">
        <v>1028</v>
      </c>
      <c r="B21" s="11" t="s">
        <v>1029</v>
      </c>
      <c r="C21" s="11" t="s">
        <v>1005</v>
      </c>
      <c r="D21" s="11" t="s">
        <v>1030</v>
      </c>
      <c r="E21" s="11" t="s">
        <v>1031</v>
      </c>
      <c r="F21" s="11" t="s">
        <v>1008</v>
      </c>
      <c r="G21" s="11">
        <v>228</v>
      </c>
      <c r="H21" s="11">
        <v>15</v>
      </c>
      <c r="I21" s="11"/>
      <c r="J21" s="11"/>
      <c r="K21" s="11">
        <v>0</v>
      </c>
      <c r="L21" s="11" t="s">
        <v>1009</v>
      </c>
      <c r="M21" s="11">
        <v>15</v>
      </c>
    </row>
    <row r="22" spans="1:13" ht="15">
      <c r="A22" s="369" t="s">
        <v>1028</v>
      </c>
      <c r="B22" s="369" t="s">
        <v>1029</v>
      </c>
      <c r="C22" s="369" t="s">
        <v>1005</v>
      </c>
      <c r="D22" s="369" t="s">
        <v>1030</v>
      </c>
      <c r="E22" s="11" t="s">
        <v>1032</v>
      </c>
      <c r="F22" s="369" t="s">
        <v>1008</v>
      </c>
      <c r="G22" s="11">
        <v>228</v>
      </c>
      <c r="H22" s="11">
        <v>15</v>
      </c>
      <c r="I22" s="11"/>
      <c r="J22" s="11"/>
      <c r="K22" s="11">
        <v>0</v>
      </c>
      <c r="L22" s="11" t="s">
        <v>1009</v>
      </c>
      <c r="M22" s="11">
        <v>15</v>
      </c>
    </row>
    <row r="23" spans="1:13" ht="15">
      <c r="A23" s="370"/>
      <c r="B23" s="370"/>
      <c r="C23" s="370"/>
      <c r="D23" s="370"/>
      <c r="E23" s="11" t="s">
        <v>1033</v>
      </c>
      <c r="F23" s="370"/>
      <c r="G23" s="11">
        <v>228</v>
      </c>
      <c r="H23" s="11">
        <v>15</v>
      </c>
      <c r="I23" s="11">
        <v>-228</v>
      </c>
      <c r="J23" s="11">
        <v>0</v>
      </c>
      <c r="K23" s="11">
        <v>15</v>
      </c>
      <c r="L23" s="11" t="s">
        <v>1019</v>
      </c>
      <c r="M23" s="11"/>
    </row>
    <row r="24" spans="1:13" ht="15">
      <c r="A24" s="370"/>
      <c r="B24" s="370"/>
      <c r="C24" s="370"/>
      <c r="D24" s="370"/>
      <c r="E24" s="11" t="s">
        <v>1034</v>
      </c>
      <c r="F24" s="370"/>
      <c r="G24" s="11">
        <v>228</v>
      </c>
      <c r="H24" s="11">
        <v>15</v>
      </c>
      <c r="I24" s="11"/>
      <c r="J24" s="11"/>
      <c r="K24" s="11">
        <v>0</v>
      </c>
      <c r="L24" s="11" t="s">
        <v>1009</v>
      </c>
      <c r="M24" s="11">
        <v>15</v>
      </c>
    </row>
    <row r="25" spans="1:13" ht="15">
      <c r="A25" s="370"/>
      <c r="B25" s="370"/>
      <c r="C25" s="370"/>
      <c r="D25" s="370"/>
      <c r="E25" s="11" t="s">
        <v>1035</v>
      </c>
      <c r="F25" s="370"/>
      <c r="G25" s="11">
        <v>228</v>
      </c>
      <c r="H25" s="11">
        <v>15</v>
      </c>
      <c r="I25" s="11">
        <v>-228</v>
      </c>
      <c r="J25" s="11">
        <v>0</v>
      </c>
      <c r="K25" s="11">
        <v>0</v>
      </c>
      <c r="L25" s="11" t="s">
        <v>1019</v>
      </c>
      <c r="M25" s="11">
        <v>15</v>
      </c>
    </row>
    <row r="26" spans="1:13" ht="15">
      <c r="A26" s="370"/>
      <c r="B26" s="370"/>
      <c r="C26" s="370"/>
      <c r="D26" s="370"/>
      <c r="E26" s="11" t="s">
        <v>1036</v>
      </c>
      <c r="F26" s="370"/>
      <c r="G26" s="11">
        <v>228</v>
      </c>
      <c r="H26" s="11">
        <v>15</v>
      </c>
      <c r="I26" s="11"/>
      <c r="J26" s="11"/>
      <c r="K26" s="11">
        <v>0</v>
      </c>
      <c r="L26" s="11" t="s">
        <v>1009</v>
      </c>
      <c r="M26" s="11">
        <v>15</v>
      </c>
    </row>
    <row r="27" spans="1:13" ht="15">
      <c r="A27" s="370"/>
      <c r="B27" s="370"/>
      <c r="C27" s="370"/>
      <c r="D27" s="370"/>
      <c r="E27" s="11" t="s">
        <v>1037</v>
      </c>
      <c r="F27" s="370"/>
      <c r="G27" s="11">
        <v>228</v>
      </c>
      <c r="H27" s="11">
        <v>15</v>
      </c>
      <c r="I27" s="11"/>
      <c r="J27" s="11"/>
      <c r="K27" s="11">
        <v>0</v>
      </c>
      <c r="L27" s="11" t="s">
        <v>1009</v>
      </c>
      <c r="M27" s="11">
        <v>15</v>
      </c>
    </row>
    <row r="28" spans="1:13" ht="15">
      <c r="A28" s="370"/>
      <c r="B28" s="370"/>
      <c r="C28" s="370"/>
      <c r="D28" s="370"/>
      <c r="E28" s="11" t="s">
        <v>1038</v>
      </c>
      <c r="F28" s="370"/>
      <c r="G28" s="11">
        <v>228</v>
      </c>
      <c r="H28" s="11">
        <v>15</v>
      </c>
      <c r="I28" s="11"/>
      <c r="J28" s="11"/>
      <c r="K28" s="11">
        <v>0</v>
      </c>
      <c r="L28" s="11" t="s">
        <v>1009</v>
      </c>
      <c r="M28" s="11">
        <v>15</v>
      </c>
    </row>
    <row r="29" spans="1:13" ht="15">
      <c r="A29" s="370"/>
      <c r="B29" s="370"/>
      <c r="C29" s="370"/>
      <c r="D29" s="370"/>
      <c r="E29" s="11" t="s">
        <v>1039</v>
      </c>
      <c r="F29" s="370"/>
      <c r="G29" s="11">
        <v>228</v>
      </c>
      <c r="H29" s="11">
        <v>15</v>
      </c>
      <c r="I29" s="11"/>
      <c r="J29" s="11"/>
      <c r="K29" s="11">
        <v>0</v>
      </c>
      <c r="L29" s="11" t="s">
        <v>1009</v>
      </c>
      <c r="M29" s="11">
        <v>15</v>
      </c>
    </row>
    <row r="30" spans="1:13" ht="15">
      <c r="A30" s="371"/>
      <c r="B30" s="371"/>
      <c r="C30" s="371"/>
      <c r="D30" s="371"/>
      <c r="E30" s="11" t="s">
        <v>1040</v>
      </c>
      <c r="F30" s="371"/>
      <c r="G30" s="11">
        <v>228</v>
      </c>
      <c r="H30" s="11">
        <v>15</v>
      </c>
      <c r="I30" s="11"/>
      <c r="J30" s="11"/>
      <c r="K30" s="11">
        <v>0</v>
      </c>
      <c r="L30" s="11" t="s">
        <v>1009</v>
      </c>
      <c r="M30" s="11">
        <v>15</v>
      </c>
    </row>
    <row r="31" spans="1:13" ht="15">
      <c r="A31" s="369" t="s">
        <v>1041</v>
      </c>
      <c r="B31" s="369" t="s">
        <v>1004</v>
      </c>
      <c r="C31" s="369" t="s">
        <v>1042</v>
      </c>
      <c r="D31" s="369" t="s">
        <v>1043</v>
      </c>
      <c r="E31" s="11" t="s">
        <v>1044</v>
      </c>
      <c r="F31" s="369" t="s">
        <v>1008</v>
      </c>
      <c r="G31" s="11">
        <v>305</v>
      </c>
      <c r="H31" s="11">
        <v>15</v>
      </c>
      <c r="I31" s="11"/>
      <c r="J31" s="11"/>
      <c r="K31" s="11">
        <v>0</v>
      </c>
      <c r="L31" s="11" t="s">
        <v>1009</v>
      </c>
      <c r="M31" s="11">
        <v>15</v>
      </c>
    </row>
    <row r="32" spans="1:13" ht="15">
      <c r="A32" s="370"/>
      <c r="B32" s="370"/>
      <c r="C32" s="370"/>
      <c r="D32" s="370"/>
      <c r="E32" s="11" t="s">
        <v>1045</v>
      </c>
      <c r="F32" s="370"/>
      <c r="G32" s="11">
        <v>305</v>
      </c>
      <c r="H32" s="11">
        <v>15</v>
      </c>
      <c r="I32" s="11"/>
      <c r="J32" s="11"/>
      <c r="K32" s="11">
        <v>0</v>
      </c>
      <c r="L32" s="11" t="s">
        <v>1009</v>
      </c>
      <c r="M32" s="11">
        <v>15</v>
      </c>
    </row>
    <row r="33" spans="1:13" ht="15">
      <c r="A33" s="370"/>
      <c r="B33" s="370"/>
      <c r="C33" s="370"/>
      <c r="D33" s="370"/>
      <c r="E33" s="11" t="s">
        <v>1046</v>
      </c>
      <c r="F33" s="370"/>
      <c r="G33" s="11">
        <v>305</v>
      </c>
      <c r="H33" s="11">
        <v>15</v>
      </c>
      <c r="I33" s="11"/>
      <c r="J33" s="11"/>
      <c r="K33" s="11">
        <v>0</v>
      </c>
      <c r="L33" s="11" t="s">
        <v>1009</v>
      </c>
      <c r="M33" s="11">
        <v>15</v>
      </c>
    </row>
    <row r="34" spans="1:13" ht="15">
      <c r="A34" s="370"/>
      <c r="B34" s="370"/>
      <c r="C34" s="370"/>
      <c r="D34" s="370"/>
      <c r="E34" s="11" t="s">
        <v>1047</v>
      </c>
      <c r="F34" s="370"/>
      <c r="G34" s="11">
        <v>305</v>
      </c>
      <c r="H34" s="11">
        <v>15</v>
      </c>
      <c r="I34" s="11"/>
      <c r="J34" s="11"/>
      <c r="K34" s="11">
        <v>0</v>
      </c>
      <c r="L34" s="11" t="s">
        <v>1009</v>
      </c>
      <c r="M34" s="11">
        <v>15</v>
      </c>
    </row>
    <row r="35" spans="1:13" ht="15">
      <c r="A35" s="370"/>
      <c r="B35" s="370"/>
      <c r="C35" s="370"/>
      <c r="D35" s="370"/>
      <c r="E35" s="11" t="s">
        <v>1048</v>
      </c>
      <c r="F35" s="370"/>
      <c r="G35" s="11">
        <v>305</v>
      </c>
      <c r="H35" s="11">
        <v>15</v>
      </c>
      <c r="I35" s="11"/>
      <c r="J35" s="11"/>
      <c r="K35" s="11">
        <v>0</v>
      </c>
      <c r="L35" s="11" t="s">
        <v>1009</v>
      </c>
      <c r="M35" s="11">
        <v>15</v>
      </c>
    </row>
    <row r="36" spans="1:13" ht="15">
      <c r="A36" s="370"/>
      <c r="B36" s="370"/>
      <c r="C36" s="370"/>
      <c r="D36" s="370"/>
      <c r="E36" s="11" t="s">
        <v>1049</v>
      </c>
      <c r="F36" s="370"/>
      <c r="G36" s="11">
        <v>305</v>
      </c>
      <c r="H36" s="11">
        <v>15</v>
      </c>
      <c r="I36" s="11"/>
      <c r="J36" s="11"/>
      <c r="K36" s="11">
        <v>0</v>
      </c>
      <c r="L36" s="11" t="s">
        <v>1009</v>
      </c>
      <c r="M36" s="11">
        <v>15</v>
      </c>
    </row>
    <row r="37" spans="1:13" ht="15">
      <c r="A37" s="370"/>
      <c r="B37" s="370"/>
      <c r="C37" s="370"/>
      <c r="D37" s="370"/>
      <c r="E37" s="11" t="s">
        <v>1050</v>
      </c>
      <c r="F37" s="370"/>
      <c r="G37" s="11">
        <v>305</v>
      </c>
      <c r="H37" s="11">
        <v>15</v>
      </c>
      <c r="I37" s="11"/>
      <c r="J37" s="11"/>
      <c r="K37" s="11">
        <v>0</v>
      </c>
      <c r="L37" s="11" t="s">
        <v>1009</v>
      </c>
      <c r="M37" s="11">
        <v>15</v>
      </c>
    </row>
    <row r="38" spans="1:13" ht="15">
      <c r="A38" s="370"/>
      <c r="B38" s="370"/>
      <c r="C38" s="370"/>
      <c r="D38" s="370"/>
      <c r="E38" s="11" t="s">
        <v>1023</v>
      </c>
      <c r="F38" s="370"/>
      <c r="G38" s="11">
        <v>305</v>
      </c>
      <c r="H38" s="11">
        <v>15</v>
      </c>
      <c r="I38" s="11">
        <v>-290</v>
      </c>
      <c r="J38" s="11">
        <v>15</v>
      </c>
      <c r="K38" s="11">
        <v>15</v>
      </c>
      <c r="L38" s="11" t="s">
        <v>1019</v>
      </c>
      <c r="M38" s="11"/>
    </row>
    <row r="39" spans="1:13" ht="15">
      <c r="A39" s="371"/>
      <c r="B39" s="371"/>
      <c r="C39" s="371"/>
      <c r="D39" s="371"/>
      <c r="E39" s="11" t="s">
        <v>1051</v>
      </c>
      <c r="F39" s="371"/>
      <c r="G39" s="11">
        <v>305</v>
      </c>
      <c r="H39" s="11">
        <v>15</v>
      </c>
      <c r="I39" s="11"/>
      <c r="J39" s="11"/>
      <c r="K39" s="11">
        <v>0</v>
      </c>
      <c r="L39" s="11" t="s">
        <v>1009</v>
      </c>
      <c r="M39" s="11">
        <v>15</v>
      </c>
    </row>
    <row r="40" spans="1:13" ht="15">
      <c r="A40" s="11" t="s">
        <v>1052</v>
      </c>
      <c r="B40" s="11" t="s">
        <v>1004</v>
      </c>
      <c r="C40" s="11" t="s">
        <v>1053</v>
      </c>
      <c r="D40" s="11" t="s">
        <v>1005</v>
      </c>
      <c r="E40" s="11" t="s">
        <v>721</v>
      </c>
      <c r="F40" s="11" t="s">
        <v>1008</v>
      </c>
      <c r="G40" s="11">
        <v>565</v>
      </c>
      <c r="H40" s="11">
        <v>15</v>
      </c>
      <c r="I40" s="11"/>
      <c r="J40" s="11"/>
      <c r="K40" s="11">
        <v>0</v>
      </c>
      <c r="L40" s="11" t="s">
        <v>1009</v>
      </c>
      <c r="M40" s="11">
        <v>15</v>
      </c>
    </row>
    <row r="41" spans="1:13" ht="15">
      <c r="A41" s="369" t="s">
        <v>1054</v>
      </c>
      <c r="B41" s="369" t="s">
        <v>1029</v>
      </c>
      <c r="C41" s="369" t="s">
        <v>1030</v>
      </c>
      <c r="D41" s="369" t="s">
        <v>1005</v>
      </c>
      <c r="E41" s="11" t="s">
        <v>1055</v>
      </c>
      <c r="F41" s="369" t="s">
        <v>1008</v>
      </c>
      <c r="G41" s="369">
        <v>684</v>
      </c>
      <c r="H41" s="11">
        <v>15</v>
      </c>
      <c r="I41" s="11"/>
      <c r="J41" s="11"/>
      <c r="K41" s="11">
        <v>0</v>
      </c>
      <c r="L41" s="11" t="s">
        <v>1009</v>
      </c>
      <c r="M41" s="11">
        <v>15</v>
      </c>
    </row>
    <row r="42" spans="1:13" ht="15">
      <c r="A42" s="370"/>
      <c r="B42" s="370"/>
      <c r="C42" s="370"/>
      <c r="D42" s="370"/>
      <c r="E42" s="11" t="s">
        <v>1044</v>
      </c>
      <c r="F42" s="370"/>
      <c r="G42" s="370"/>
      <c r="H42" s="11">
        <v>15</v>
      </c>
      <c r="I42" s="11"/>
      <c r="J42" s="11"/>
      <c r="K42" s="11">
        <v>0</v>
      </c>
      <c r="L42" s="11" t="s">
        <v>1009</v>
      </c>
      <c r="M42" s="11">
        <v>15</v>
      </c>
    </row>
    <row r="43" spans="1:13" ht="15">
      <c r="A43" s="371"/>
      <c r="B43" s="371"/>
      <c r="C43" s="371"/>
      <c r="D43" s="371"/>
      <c r="E43" s="11" t="s">
        <v>1056</v>
      </c>
      <c r="F43" s="371"/>
      <c r="G43" s="371"/>
      <c r="H43" s="11">
        <v>15</v>
      </c>
      <c r="I43" s="11"/>
      <c r="J43" s="11"/>
      <c r="K43" s="11">
        <v>0</v>
      </c>
      <c r="L43" s="11" t="s">
        <v>1009</v>
      </c>
      <c r="M43" s="11">
        <v>15</v>
      </c>
    </row>
    <row r="44" spans="1:13" ht="15">
      <c r="A44" s="369" t="s">
        <v>1057</v>
      </c>
      <c r="B44" s="369" t="s">
        <v>1029</v>
      </c>
      <c r="C44" s="369" t="s">
        <v>1030</v>
      </c>
      <c r="D44" s="369" t="s">
        <v>1005</v>
      </c>
      <c r="E44" s="11" t="s">
        <v>1045</v>
      </c>
      <c r="F44" s="369" t="s">
        <v>1008</v>
      </c>
      <c r="G44" s="11">
        <v>228</v>
      </c>
      <c r="H44" s="11">
        <v>15</v>
      </c>
      <c r="I44" s="11"/>
      <c r="J44" s="11"/>
      <c r="K44" s="11">
        <v>0</v>
      </c>
      <c r="L44" s="11" t="s">
        <v>1009</v>
      </c>
      <c r="M44" s="11">
        <v>15</v>
      </c>
    </row>
    <row r="45" spans="1:13" ht="15">
      <c r="A45" s="371"/>
      <c r="B45" s="371"/>
      <c r="C45" s="371"/>
      <c r="D45" s="371"/>
      <c r="E45" s="11" t="s">
        <v>1046</v>
      </c>
      <c r="F45" s="371"/>
      <c r="G45" s="11">
        <v>228</v>
      </c>
      <c r="H45" s="11">
        <v>15</v>
      </c>
      <c r="I45" s="11">
        <v>-228</v>
      </c>
      <c r="J45" s="11">
        <v>0</v>
      </c>
      <c r="K45" s="11">
        <v>0</v>
      </c>
      <c r="L45" s="11" t="s">
        <v>1019</v>
      </c>
      <c r="M45" s="11"/>
    </row>
    <row r="46" spans="1:13" ht="15">
      <c r="A46" s="369" t="s">
        <v>1052</v>
      </c>
      <c r="B46" s="369" t="s">
        <v>1004</v>
      </c>
      <c r="C46" s="369" t="s">
        <v>1053</v>
      </c>
      <c r="D46" s="369" t="s">
        <v>1005</v>
      </c>
      <c r="E46" s="11" t="s">
        <v>612</v>
      </c>
      <c r="F46" s="369" t="s">
        <v>1008</v>
      </c>
      <c r="G46" s="369">
        <v>2825</v>
      </c>
      <c r="H46" s="11">
        <v>15</v>
      </c>
      <c r="I46" s="11"/>
      <c r="J46" s="11"/>
      <c r="K46" s="11">
        <v>0</v>
      </c>
      <c r="L46" s="11" t="s">
        <v>1009</v>
      </c>
      <c r="M46" s="11">
        <v>15</v>
      </c>
    </row>
    <row r="47" spans="1:13" ht="15">
      <c r="A47" s="370"/>
      <c r="B47" s="370"/>
      <c r="C47" s="370"/>
      <c r="D47" s="370"/>
      <c r="E47" s="11" t="s">
        <v>608</v>
      </c>
      <c r="F47" s="370"/>
      <c r="G47" s="370"/>
      <c r="H47" s="11">
        <v>15</v>
      </c>
      <c r="I47" s="11"/>
      <c r="J47" s="11"/>
      <c r="K47" s="11">
        <v>0</v>
      </c>
      <c r="L47" s="11" t="s">
        <v>1009</v>
      </c>
      <c r="M47" s="11">
        <v>15</v>
      </c>
    </row>
    <row r="48" spans="1:13" ht="15">
      <c r="A48" s="370"/>
      <c r="B48" s="370"/>
      <c r="C48" s="370"/>
      <c r="D48" s="370"/>
      <c r="E48" s="11" t="s">
        <v>614</v>
      </c>
      <c r="F48" s="370"/>
      <c r="G48" s="370"/>
      <c r="H48" s="11">
        <v>15</v>
      </c>
      <c r="I48" s="11"/>
      <c r="J48" s="11"/>
      <c r="K48" s="11">
        <v>0</v>
      </c>
      <c r="L48" s="11" t="s">
        <v>1009</v>
      </c>
      <c r="M48" s="11">
        <v>15</v>
      </c>
    </row>
    <row r="49" spans="1:13" ht="15">
      <c r="A49" s="370"/>
      <c r="B49" s="370"/>
      <c r="C49" s="370"/>
      <c r="D49" s="370"/>
      <c r="E49" s="11" t="s">
        <v>616</v>
      </c>
      <c r="F49" s="370"/>
      <c r="G49" s="370"/>
      <c r="H49" s="11">
        <v>15</v>
      </c>
      <c r="I49" s="11"/>
      <c r="J49" s="11"/>
      <c r="K49" s="11">
        <v>0</v>
      </c>
      <c r="L49" s="11" t="s">
        <v>1009</v>
      </c>
      <c r="M49" s="11">
        <v>15</v>
      </c>
    </row>
    <row r="50" spans="1:13" ht="15">
      <c r="A50" s="371"/>
      <c r="B50" s="371"/>
      <c r="C50" s="371"/>
      <c r="D50" s="371"/>
      <c r="E50" s="11" t="s">
        <v>618</v>
      </c>
      <c r="F50" s="371"/>
      <c r="G50" s="371"/>
      <c r="H50" s="11">
        <v>15</v>
      </c>
      <c r="I50" s="11"/>
      <c r="J50" s="11"/>
      <c r="K50" s="11">
        <v>0</v>
      </c>
      <c r="L50" s="11" t="s">
        <v>1009</v>
      </c>
      <c r="M50" s="11">
        <v>15</v>
      </c>
    </row>
    <row r="51" spans="1:13" ht="15">
      <c r="A51" s="369" t="s">
        <v>1058</v>
      </c>
      <c r="B51" s="369" t="s">
        <v>1004</v>
      </c>
      <c r="C51" s="369" t="s">
        <v>1006</v>
      </c>
      <c r="D51" s="369" t="s">
        <v>1005</v>
      </c>
      <c r="E51" s="11" t="s">
        <v>1010</v>
      </c>
      <c r="F51" s="369" t="s">
        <v>1008</v>
      </c>
      <c r="G51" s="11">
        <v>559</v>
      </c>
      <c r="H51" s="11">
        <v>15</v>
      </c>
      <c r="I51" s="11"/>
      <c r="J51" s="11"/>
      <c r="K51" s="11">
        <v>0</v>
      </c>
      <c r="L51" s="11" t="s">
        <v>1009</v>
      </c>
      <c r="M51" s="11">
        <v>15</v>
      </c>
    </row>
    <row r="52" spans="1:13" ht="15">
      <c r="A52" s="370"/>
      <c r="B52" s="370"/>
      <c r="C52" s="370"/>
      <c r="D52" s="370"/>
      <c r="E52" s="11" t="s">
        <v>1011</v>
      </c>
      <c r="F52" s="370"/>
      <c r="G52" s="11">
        <v>559</v>
      </c>
      <c r="H52" s="11">
        <v>15</v>
      </c>
      <c r="I52" s="11"/>
      <c r="J52" s="11"/>
      <c r="K52" s="11">
        <v>0</v>
      </c>
      <c r="L52" s="11" t="s">
        <v>1009</v>
      </c>
      <c r="M52" s="11">
        <v>15</v>
      </c>
    </row>
    <row r="53" spans="1:13" ht="15">
      <c r="A53" s="370"/>
      <c r="B53" s="370"/>
      <c r="C53" s="370"/>
      <c r="D53" s="370"/>
      <c r="E53" s="11" t="s">
        <v>1012</v>
      </c>
      <c r="F53" s="370"/>
      <c r="G53" s="11">
        <v>559</v>
      </c>
      <c r="H53" s="11">
        <v>15</v>
      </c>
      <c r="I53" s="11"/>
      <c r="J53" s="11"/>
      <c r="K53" s="11">
        <v>0</v>
      </c>
      <c r="L53" s="11" t="s">
        <v>1009</v>
      </c>
      <c r="M53" s="11">
        <v>15</v>
      </c>
    </row>
    <row r="54" spans="1:13" ht="15">
      <c r="A54" s="370"/>
      <c r="B54" s="370"/>
      <c r="C54" s="370"/>
      <c r="D54" s="370"/>
      <c r="E54" s="11" t="s">
        <v>1013</v>
      </c>
      <c r="F54" s="370"/>
      <c r="G54" s="11">
        <v>559</v>
      </c>
      <c r="H54" s="11">
        <v>15</v>
      </c>
      <c r="I54" s="11"/>
      <c r="J54" s="11"/>
      <c r="K54" s="11">
        <v>0</v>
      </c>
      <c r="L54" s="11" t="s">
        <v>1009</v>
      </c>
      <c r="M54" s="11">
        <v>15</v>
      </c>
    </row>
    <row r="55" spans="1:13" ht="15">
      <c r="A55" s="370"/>
      <c r="B55" s="370"/>
      <c r="C55" s="370"/>
      <c r="D55" s="370"/>
      <c r="E55" s="11" t="s">
        <v>1014</v>
      </c>
      <c r="F55" s="370"/>
      <c r="G55" s="11">
        <v>559</v>
      </c>
      <c r="H55" s="11">
        <v>15</v>
      </c>
      <c r="I55" s="11"/>
      <c r="J55" s="11"/>
      <c r="K55" s="11">
        <v>0</v>
      </c>
      <c r="L55" s="11" t="s">
        <v>1009</v>
      </c>
      <c r="M55" s="11">
        <v>15</v>
      </c>
    </row>
    <row r="56" spans="1:13" ht="15">
      <c r="A56" s="370"/>
      <c r="B56" s="370"/>
      <c r="C56" s="370"/>
      <c r="D56" s="370"/>
      <c r="E56" s="11" t="s">
        <v>1015</v>
      </c>
      <c r="F56" s="370"/>
      <c r="G56" s="11">
        <v>559</v>
      </c>
      <c r="H56" s="11">
        <v>15</v>
      </c>
      <c r="I56" s="11"/>
      <c r="J56" s="11"/>
      <c r="K56" s="11">
        <v>0</v>
      </c>
      <c r="L56" s="11" t="s">
        <v>1009</v>
      </c>
      <c r="M56" s="11">
        <v>15</v>
      </c>
    </row>
    <row r="57" spans="1:13" ht="15">
      <c r="A57" s="370"/>
      <c r="B57" s="370"/>
      <c r="C57" s="370"/>
      <c r="D57" s="370"/>
      <c r="E57" s="11" t="s">
        <v>1017</v>
      </c>
      <c r="F57" s="370"/>
      <c r="G57" s="11">
        <v>559</v>
      </c>
      <c r="H57" s="11">
        <v>15</v>
      </c>
      <c r="I57" s="11"/>
      <c r="J57" s="11"/>
      <c r="K57" s="11">
        <v>0</v>
      </c>
      <c r="L57" s="11" t="s">
        <v>1009</v>
      </c>
      <c r="M57" s="11">
        <v>15</v>
      </c>
    </row>
    <row r="58" spans="1:13" ht="15">
      <c r="A58" s="370"/>
      <c r="B58" s="370"/>
      <c r="C58" s="370"/>
      <c r="D58" s="370"/>
      <c r="E58" s="11" t="s">
        <v>1018</v>
      </c>
      <c r="F58" s="370"/>
      <c r="G58" s="11">
        <v>559</v>
      </c>
      <c r="H58" s="11">
        <v>15</v>
      </c>
      <c r="I58" s="11">
        <v>-531</v>
      </c>
      <c r="J58" s="11">
        <v>28</v>
      </c>
      <c r="K58" s="11">
        <v>15</v>
      </c>
      <c r="L58" s="11" t="s">
        <v>1019</v>
      </c>
      <c r="M58" s="11"/>
    </row>
    <row r="59" spans="1:13" ht="15">
      <c r="A59" s="371"/>
      <c r="B59" s="371"/>
      <c r="C59" s="371"/>
      <c r="D59" s="371"/>
      <c r="E59" s="11" t="s">
        <v>1007</v>
      </c>
      <c r="F59" s="371"/>
      <c r="G59" s="11">
        <v>559</v>
      </c>
      <c r="H59" s="11">
        <v>15</v>
      </c>
      <c r="I59" s="11"/>
      <c r="J59" s="11"/>
      <c r="K59" s="11">
        <v>0</v>
      </c>
      <c r="L59" s="11" t="s">
        <v>1009</v>
      </c>
      <c r="M59" s="11">
        <v>15</v>
      </c>
    </row>
    <row r="60" spans="1:13" ht="15">
      <c r="A60" s="369" t="s">
        <v>1058</v>
      </c>
      <c r="B60" s="369" t="s">
        <v>1004</v>
      </c>
      <c r="C60" s="369" t="s">
        <v>1006</v>
      </c>
      <c r="D60" s="369" t="s">
        <v>1005</v>
      </c>
      <c r="E60" s="11" t="s">
        <v>1020</v>
      </c>
      <c r="F60" s="369" t="s">
        <v>1008</v>
      </c>
      <c r="G60" s="11">
        <v>559</v>
      </c>
      <c r="H60" s="11">
        <v>15</v>
      </c>
      <c r="I60" s="11"/>
      <c r="J60" s="11"/>
      <c r="K60" s="11">
        <v>0</v>
      </c>
      <c r="L60" s="11" t="s">
        <v>1009</v>
      </c>
      <c r="M60" s="11">
        <v>15</v>
      </c>
    </row>
    <row r="61" spans="1:13" ht="15">
      <c r="A61" s="370"/>
      <c r="B61" s="370"/>
      <c r="C61" s="370"/>
      <c r="D61" s="370"/>
      <c r="E61" s="11" t="s">
        <v>1021</v>
      </c>
      <c r="F61" s="370"/>
      <c r="G61" s="11">
        <v>559</v>
      </c>
      <c r="H61" s="11">
        <v>15</v>
      </c>
      <c r="I61" s="11"/>
      <c r="J61" s="11"/>
      <c r="K61" s="11">
        <v>0</v>
      </c>
      <c r="L61" s="11" t="s">
        <v>1009</v>
      </c>
      <c r="M61" s="11">
        <v>15</v>
      </c>
    </row>
    <row r="62" spans="1:13" ht="15">
      <c r="A62" s="370"/>
      <c r="B62" s="370"/>
      <c r="C62" s="370"/>
      <c r="D62" s="370"/>
      <c r="E62" s="11" t="s">
        <v>1022</v>
      </c>
      <c r="F62" s="370"/>
      <c r="G62" s="11">
        <v>559</v>
      </c>
      <c r="H62" s="11">
        <v>15</v>
      </c>
      <c r="I62" s="11"/>
      <c r="J62" s="11"/>
      <c r="K62" s="11">
        <v>0</v>
      </c>
      <c r="L62" s="11" t="s">
        <v>1009</v>
      </c>
      <c r="M62" s="11">
        <v>15</v>
      </c>
    </row>
    <row r="63" spans="1:13" ht="15">
      <c r="A63" s="370"/>
      <c r="B63" s="370"/>
      <c r="C63" s="370"/>
      <c r="D63" s="370"/>
      <c r="E63" s="11" t="s">
        <v>1023</v>
      </c>
      <c r="F63" s="370"/>
      <c r="G63" s="11">
        <v>559</v>
      </c>
      <c r="H63" s="11">
        <v>15</v>
      </c>
      <c r="I63" s="11"/>
      <c r="J63" s="11"/>
      <c r="K63" s="11">
        <v>0</v>
      </c>
      <c r="L63" s="11" t="s">
        <v>1009</v>
      </c>
      <c r="M63" s="11">
        <v>15</v>
      </c>
    </row>
    <row r="64" spans="1:13" ht="15">
      <c r="A64" s="370"/>
      <c r="B64" s="370"/>
      <c r="C64" s="370"/>
      <c r="D64" s="370"/>
      <c r="E64" s="11" t="s">
        <v>1024</v>
      </c>
      <c r="F64" s="370"/>
      <c r="G64" s="11">
        <v>559</v>
      </c>
      <c r="H64" s="11">
        <v>15</v>
      </c>
      <c r="I64" s="11"/>
      <c r="J64" s="11"/>
      <c r="K64" s="11">
        <v>0</v>
      </c>
      <c r="L64" s="11" t="s">
        <v>1009</v>
      </c>
      <c r="M64" s="11">
        <v>15</v>
      </c>
    </row>
    <row r="65" spans="1:30" ht="15">
      <c r="A65" s="370"/>
      <c r="B65" s="370"/>
      <c r="C65" s="370"/>
      <c r="D65" s="370"/>
      <c r="E65" s="11" t="s">
        <v>1025</v>
      </c>
      <c r="F65" s="370"/>
      <c r="G65" s="11">
        <v>559</v>
      </c>
      <c r="H65" s="11">
        <v>15</v>
      </c>
      <c r="I65" s="11"/>
      <c r="J65" s="11"/>
      <c r="K65" s="11">
        <v>0</v>
      </c>
      <c r="L65" s="11" t="s">
        <v>1009</v>
      </c>
      <c r="M65" s="11">
        <v>15</v>
      </c>
    </row>
    <row r="66" spans="1:30" ht="15">
      <c r="A66" s="370"/>
      <c r="B66" s="370"/>
      <c r="C66" s="370"/>
      <c r="D66" s="370"/>
      <c r="E66" s="11" t="s">
        <v>1026</v>
      </c>
      <c r="F66" s="370"/>
      <c r="G66" s="11">
        <v>559</v>
      </c>
      <c r="H66" s="11">
        <v>15</v>
      </c>
      <c r="I66" s="11"/>
      <c r="J66" s="11"/>
      <c r="K66" s="11">
        <v>0</v>
      </c>
      <c r="L66" s="11" t="s">
        <v>1009</v>
      </c>
      <c r="M66" s="11">
        <v>15</v>
      </c>
    </row>
    <row r="67" spans="1:30" ht="15">
      <c r="A67" s="370"/>
      <c r="B67" s="370"/>
      <c r="C67" s="370"/>
      <c r="D67" s="370"/>
      <c r="E67" s="11" t="s">
        <v>1027</v>
      </c>
      <c r="F67" s="370"/>
      <c r="G67" s="11">
        <v>559</v>
      </c>
      <c r="H67" s="11">
        <v>15</v>
      </c>
      <c r="I67" s="11">
        <v>-531</v>
      </c>
      <c r="J67" s="11">
        <v>28</v>
      </c>
      <c r="K67" s="11">
        <v>0</v>
      </c>
      <c r="L67" s="11" t="s">
        <v>1019</v>
      </c>
      <c r="M67" s="11"/>
    </row>
    <row r="68" spans="1:30" ht="15">
      <c r="A68" s="371"/>
      <c r="B68" s="371"/>
      <c r="C68" s="371"/>
      <c r="D68" s="371"/>
      <c r="E68" s="11" t="s">
        <v>872</v>
      </c>
      <c r="F68" s="371"/>
      <c r="G68" s="11">
        <v>559</v>
      </c>
      <c r="H68" s="11">
        <v>15</v>
      </c>
      <c r="I68" s="11">
        <v>-559</v>
      </c>
      <c r="J68" s="11">
        <v>0</v>
      </c>
      <c r="K68" s="11">
        <v>15</v>
      </c>
      <c r="L68" s="11" t="s">
        <v>1019</v>
      </c>
      <c r="M68" s="11"/>
    </row>
    <row r="69" spans="1:30" ht="15">
      <c r="A69" s="11" t="s">
        <v>1059</v>
      </c>
      <c r="B69" s="11" t="s">
        <v>1060</v>
      </c>
      <c r="C69" s="11" t="s">
        <v>1061</v>
      </c>
      <c r="D69" s="11" t="s">
        <v>1062</v>
      </c>
      <c r="E69" s="11" t="s">
        <v>469</v>
      </c>
      <c r="F69" s="11" t="s">
        <v>1008</v>
      </c>
      <c r="G69" s="11">
        <v>113</v>
      </c>
      <c r="H69" s="11">
        <v>15</v>
      </c>
      <c r="I69" s="11"/>
      <c r="J69" s="11"/>
      <c r="K69" s="11">
        <v>0</v>
      </c>
      <c r="L69" s="11" t="s">
        <v>1009</v>
      </c>
      <c r="M69" s="11">
        <v>15</v>
      </c>
    </row>
    <row r="70" spans="1:30" ht="15">
      <c r="A70" s="12" t="s">
        <v>1054</v>
      </c>
      <c r="B70" s="12" t="s">
        <v>1029</v>
      </c>
      <c r="C70" s="12" t="s">
        <v>1030</v>
      </c>
      <c r="D70" s="12" t="s">
        <v>1005</v>
      </c>
      <c r="E70" s="12" t="s">
        <v>1031</v>
      </c>
      <c r="F70" s="12" t="s">
        <v>1008</v>
      </c>
      <c r="G70" s="12">
        <v>228</v>
      </c>
      <c r="H70" s="12">
        <v>15</v>
      </c>
      <c r="I70" s="12"/>
      <c r="J70" s="12"/>
      <c r="K70" s="12">
        <v>0</v>
      </c>
      <c r="L70" s="12" t="s">
        <v>1009</v>
      </c>
      <c r="M70" s="12">
        <v>15</v>
      </c>
    </row>
    <row r="71" spans="1:30" ht="15">
      <c r="A71" s="374" t="s">
        <v>1054</v>
      </c>
      <c r="B71" s="374" t="s">
        <v>1029</v>
      </c>
      <c r="C71" s="374" t="s">
        <v>1030</v>
      </c>
      <c r="D71" s="374" t="s">
        <v>1005</v>
      </c>
      <c r="E71" s="15" t="s">
        <v>1032</v>
      </c>
      <c r="F71" s="374" t="s">
        <v>1008</v>
      </c>
      <c r="G71" s="15">
        <v>228</v>
      </c>
      <c r="H71" s="15">
        <v>15</v>
      </c>
      <c r="I71" s="15"/>
      <c r="J71" s="15"/>
      <c r="K71" s="15">
        <v>0</v>
      </c>
      <c r="L71" s="15" t="s">
        <v>1009</v>
      </c>
      <c r="M71" s="15">
        <v>15</v>
      </c>
    </row>
    <row r="72" spans="1:30" ht="15">
      <c r="A72" s="374"/>
      <c r="B72" s="374"/>
      <c r="C72" s="374"/>
      <c r="D72" s="374"/>
      <c r="E72" s="15" t="s">
        <v>1033</v>
      </c>
      <c r="F72" s="374"/>
      <c r="G72" s="15">
        <v>228</v>
      </c>
      <c r="H72" s="15">
        <v>15</v>
      </c>
      <c r="I72" s="15">
        <v>-228</v>
      </c>
      <c r="J72" s="15">
        <v>0</v>
      </c>
      <c r="K72" s="15">
        <v>15</v>
      </c>
      <c r="L72" s="15" t="s">
        <v>1019</v>
      </c>
      <c r="M72" s="15"/>
    </row>
    <row r="73" spans="1:30" ht="15">
      <c r="A73" s="374"/>
      <c r="B73" s="374"/>
      <c r="C73" s="374"/>
      <c r="D73" s="374"/>
      <c r="E73" s="15" t="s">
        <v>1034</v>
      </c>
      <c r="F73" s="374"/>
      <c r="G73" s="15">
        <v>228</v>
      </c>
      <c r="H73" s="15">
        <v>15</v>
      </c>
      <c r="I73" s="15"/>
      <c r="J73" s="15"/>
      <c r="K73" s="15">
        <v>0</v>
      </c>
      <c r="L73" s="15" t="s">
        <v>1009</v>
      </c>
      <c r="M73" s="15">
        <v>15</v>
      </c>
    </row>
    <row r="74" spans="1:30" ht="15">
      <c r="A74" s="374"/>
      <c r="B74" s="374"/>
      <c r="C74" s="374"/>
      <c r="D74" s="374"/>
      <c r="E74" s="15" t="s">
        <v>1035</v>
      </c>
      <c r="F74" s="374"/>
      <c r="G74" s="15">
        <v>228</v>
      </c>
      <c r="H74" s="15">
        <v>15</v>
      </c>
      <c r="I74" s="15"/>
      <c r="J74" s="15"/>
      <c r="K74" s="15">
        <v>0</v>
      </c>
      <c r="L74" s="15" t="s">
        <v>1009</v>
      </c>
      <c r="M74" s="15">
        <v>15</v>
      </c>
    </row>
    <row r="75" spans="1:30" ht="15">
      <c r="A75" s="374"/>
      <c r="B75" s="374"/>
      <c r="C75" s="374"/>
      <c r="D75" s="374"/>
      <c r="E75" s="15" t="s">
        <v>1036</v>
      </c>
      <c r="F75" s="374"/>
      <c r="G75" s="15">
        <v>228</v>
      </c>
      <c r="H75" s="15">
        <v>15</v>
      </c>
      <c r="I75" s="15"/>
      <c r="J75" s="15"/>
      <c r="K75" s="15">
        <v>0</v>
      </c>
      <c r="L75" s="15" t="s">
        <v>1009</v>
      </c>
      <c r="M75" s="15">
        <v>15</v>
      </c>
    </row>
    <row r="76" spans="1:30" ht="15">
      <c r="A76" s="374"/>
      <c r="B76" s="374"/>
      <c r="C76" s="374"/>
      <c r="D76" s="374"/>
      <c r="E76" s="15" t="s">
        <v>1037</v>
      </c>
      <c r="F76" s="374"/>
      <c r="G76" s="15">
        <v>228</v>
      </c>
      <c r="H76" s="15">
        <v>15</v>
      </c>
      <c r="I76" s="15"/>
      <c r="J76" s="15"/>
      <c r="K76" s="15">
        <v>0</v>
      </c>
      <c r="L76" s="15" t="s">
        <v>1009</v>
      </c>
      <c r="M76" s="15">
        <v>15</v>
      </c>
    </row>
    <row r="77" spans="1:30" ht="15">
      <c r="A77" s="374"/>
      <c r="B77" s="374"/>
      <c r="C77" s="374"/>
      <c r="D77" s="374"/>
      <c r="E77" s="15" t="s">
        <v>1038</v>
      </c>
      <c r="F77" s="374"/>
      <c r="G77" s="15">
        <v>228</v>
      </c>
      <c r="H77" s="15">
        <v>15</v>
      </c>
      <c r="I77" s="15"/>
      <c r="J77" s="15"/>
      <c r="K77" s="15">
        <v>0</v>
      </c>
      <c r="L77" s="15" t="s">
        <v>1009</v>
      </c>
      <c r="M77" s="15">
        <v>15</v>
      </c>
    </row>
    <row r="78" spans="1:30" ht="15">
      <c r="A78" s="374"/>
      <c r="B78" s="374"/>
      <c r="C78" s="374"/>
      <c r="D78" s="374"/>
      <c r="E78" s="15" t="s">
        <v>1039</v>
      </c>
      <c r="F78" s="374"/>
      <c r="G78" s="15">
        <v>228</v>
      </c>
      <c r="H78" s="15">
        <v>15</v>
      </c>
      <c r="I78" s="15"/>
      <c r="J78" s="15"/>
      <c r="K78" s="15">
        <v>0</v>
      </c>
      <c r="L78" s="15" t="s">
        <v>1009</v>
      </c>
      <c r="M78" s="15">
        <v>15</v>
      </c>
    </row>
    <row r="79" spans="1:30" ht="15">
      <c r="A79" s="374"/>
      <c r="B79" s="374"/>
      <c r="C79" s="374"/>
      <c r="D79" s="374"/>
      <c r="E79" s="15" t="s">
        <v>1040</v>
      </c>
      <c r="F79" s="374"/>
      <c r="G79" s="15">
        <v>228</v>
      </c>
      <c r="H79" s="15">
        <v>15</v>
      </c>
      <c r="I79" s="15"/>
      <c r="J79" s="15"/>
      <c r="K79" s="15">
        <v>0</v>
      </c>
      <c r="L79" s="15" t="s">
        <v>1009</v>
      </c>
      <c r="M79" s="15">
        <v>15</v>
      </c>
      <c r="AB79" s="2"/>
      <c r="AC79" s="2"/>
      <c r="AD79" s="2"/>
    </row>
    <row r="80" spans="1:30" ht="15">
      <c r="A80" s="16" t="s">
        <v>1063</v>
      </c>
      <c r="B80" s="372" t="s">
        <v>1069</v>
      </c>
      <c r="C80" s="16" t="s">
        <v>1030</v>
      </c>
      <c r="D80" s="16" t="s">
        <v>1042</v>
      </c>
      <c r="E80" s="16" t="s">
        <v>876</v>
      </c>
      <c r="F80" s="15"/>
      <c r="G80" s="16">
        <v>230</v>
      </c>
      <c r="H80" s="15">
        <v>15</v>
      </c>
      <c r="I80" s="16"/>
      <c r="J80" s="16"/>
      <c r="K80" s="15"/>
      <c r="L80" s="13" t="s">
        <v>1009</v>
      </c>
      <c r="M80" s="15">
        <v>15</v>
      </c>
      <c r="AB80" s="2"/>
      <c r="AC80" s="2"/>
      <c r="AD80" s="2"/>
    </row>
    <row r="81" spans="1:30" ht="15">
      <c r="A81" s="16" t="s">
        <v>1064</v>
      </c>
      <c r="B81" s="373"/>
      <c r="C81" s="16" t="s">
        <v>1030</v>
      </c>
      <c r="D81" s="16" t="s">
        <v>1042</v>
      </c>
      <c r="E81" s="16" t="s">
        <v>926</v>
      </c>
      <c r="F81" s="16"/>
      <c r="G81" s="16">
        <v>230</v>
      </c>
      <c r="H81" s="15">
        <v>15</v>
      </c>
      <c r="I81" s="16"/>
      <c r="J81" s="16"/>
      <c r="K81" s="16"/>
      <c r="L81" s="13" t="s">
        <v>1009</v>
      </c>
      <c r="M81" s="15">
        <v>15</v>
      </c>
      <c r="AB81" s="2"/>
      <c r="AC81" s="2"/>
      <c r="AD81" s="2"/>
    </row>
    <row r="82" spans="1:30" ht="15">
      <c r="A82" s="16" t="s">
        <v>1057</v>
      </c>
      <c r="B82" s="372" t="s">
        <v>1029</v>
      </c>
      <c r="C82" s="16" t="s">
        <v>1030</v>
      </c>
      <c r="D82" s="16" t="s">
        <v>1005</v>
      </c>
      <c r="E82" s="16" t="s">
        <v>1047</v>
      </c>
      <c r="F82" s="16"/>
      <c r="G82" s="16">
        <v>228</v>
      </c>
      <c r="H82" s="15">
        <v>15</v>
      </c>
      <c r="I82" s="16">
        <v>-228</v>
      </c>
      <c r="J82" s="16">
        <v>0</v>
      </c>
      <c r="K82" s="16"/>
      <c r="L82" s="11" t="s">
        <v>1019</v>
      </c>
      <c r="M82" s="15"/>
      <c r="AB82" s="2"/>
      <c r="AC82" s="2"/>
      <c r="AD82" s="2"/>
    </row>
    <row r="83" spans="1:30" ht="15">
      <c r="A83" s="16" t="s">
        <v>1057</v>
      </c>
      <c r="B83" s="378"/>
      <c r="C83" s="16" t="s">
        <v>1030</v>
      </c>
      <c r="D83" s="16" t="s">
        <v>1005</v>
      </c>
      <c r="E83" s="16" t="s">
        <v>1065</v>
      </c>
      <c r="F83" s="16"/>
      <c r="G83" s="16">
        <v>228</v>
      </c>
      <c r="H83" s="15">
        <v>15</v>
      </c>
      <c r="I83" s="16">
        <v>-228</v>
      </c>
      <c r="J83" s="16">
        <v>0</v>
      </c>
      <c r="K83" s="16"/>
      <c r="L83" s="11" t="s">
        <v>1019</v>
      </c>
      <c r="M83" s="15"/>
      <c r="AB83" s="2"/>
      <c r="AC83" s="2"/>
      <c r="AD83" s="2"/>
    </row>
    <row r="84" spans="1:30" ht="15">
      <c r="A84" s="16" t="s">
        <v>1057</v>
      </c>
      <c r="B84" s="378"/>
      <c r="C84" s="16" t="s">
        <v>1030</v>
      </c>
      <c r="D84" s="16" t="s">
        <v>1005</v>
      </c>
      <c r="E84" s="16" t="s">
        <v>1049</v>
      </c>
      <c r="F84" s="16"/>
      <c r="G84" s="16">
        <v>228</v>
      </c>
      <c r="H84" s="15">
        <v>15</v>
      </c>
      <c r="I84" s="16"/>
      <c r="J84" s="16"/>
      <c r="K84" s="16"/>
      <c r="L84" s="13" t="s">
        <v>1009</v>
      </c>
      <c r="M84" s="15">
        <v>15</v>
      </c>
      <c r="AB84" s="2"/>
      <c r="AC84" s="2"/>
      <c r="AD84" s="2"/>
    </row>
    <row r="85" spans="1:30" ht="15">
      <c r="A85" s="16" t="s">
        <v>1057</v>
      </c>
      <c r="B85" s="378"/>
      <c r="C85" s="16" t="s">
        <v>1030</v>
      </c>
      <c r="D85" s="16" t="s">
        <v>1005</v>
      </c>
      <c r="E85" s="16" t="s">
        <v>1051</v>
      </c>
      <c r="F85" s="16"/>
      <c r="G85" s="16">
        <v>228</v>
      </c>
      <c r="H85" s="15">
        <v>15</v>
      </c>
      <c r="I85" s="16">
        <v>-228</v>
      </c>
      <c r="J85" s="16">
        <v>0</v>
      </c>
      <c r="K85" s="16"/>
      <c r="L85" s="11" t="s">
        <v>1019</v>
      </c>
      <c r="M85" s="15"/>
      <c r="AB85" s="2"/>
      <c r="AC85" s="2"/>
      <c r="AD85" s="2"/>
    </row>
    <row r="86" spans="1:30" ht="15">
      <c r="A86" s="16" t="s">
        <v>1057</v>
      </c>
      <c r="B86" s="378"/>
      <c r="C86" s="16" t="s">
        <v>1030</v>
      </c>
      <c r="D86" s="16" t="s">
        <v>1005</v>
      </c>
      <c r="E86" s="16" t="s">
        <v>1066</v>
      </c>
      <c r="F86" s="16"/>
      <c r="G86" s="16">
        <v>228</v>
      </c>
      <c r="H86" s="15">
        <v>15</v>
      </c>
      <c r="I86" s="16"/>
      <c r="J86" s="16"/>
      <c r="K86" s="16"/>
      <c r="L86" s="13" t="s">
        <v>1009</v>
      </c>
      <c r="M86" s="15">
        <v>15</v>
      </c>
      <c r="AB86" s="2"/>
      <c r="AC86" s="2"/>
      <c r="AD86" s="2"/>
    </row>
    <row r="87" spans="1:30" ht="15">
      <c r="A87" s="16" t="s">
        <v>1057</v>
      </c>
      <c r="B87" s="378"/>
      <c r="C87" s="16" t="s">
        <v>1030</v>
      </c>
      <c r="D87" s="16" t="s">
        <v>1005</v>
      </c>
      <c r="E87" s="16" t="s">
        <v>1048</v>
      </c>
      <c r="F87" s="16"/>
      <c r="G87" s="16">
        <v>228</v>
      </c>
      <c r="H87" s="15">
        <v>15</v>
      </c>
      <c r="I87" s="16"/>
      <c r="J87" s="16"/>
      <c r="K87" s="16"/>
      <c r="L87" s="13" t="s">
        <v>1009</v>
      </c>
      <c r="M87" s="15">
        <v>15</v>
      </c>
      <c r="AB87" s="2"/>
      <c r="AC87" s="2"/>
      <c r="AD87" s="2"/>
    </row>
    <row r="88" spans="1:30" ht="15">
      <c r="A88" s="16" t="s">
        <v>1057</v>
      </c>
      <c r="B88" s="378"/>
      <c r="C88" s="16" t="s">
        <v>1030</v>
      </c>
      <c r="D88" s="16" t="s">
        <v>1005</v>
      </c>
      <c r="E88" s="16" t="s">
        <v>1050</v>
      </c>
      <c r="F88" s="16"/>
      <c r="G88" s="16">
        <v>228</v>
      </c>
      <c r="H88" s="15">
        <v>15</v>
      </c>
      <c r="I88" s="16"/>
      <c r="J88" s="16"/>
      <c r="K88" s="16"/>
      <c r="L88" s="13" t="s">
        <v>1009</v>
      </c>
      <c r="M88" s="15">
        <v>15</v>
      </c>
      <c r="AB88" s="2"/>
      <c r="AC88" s="2"/>
      <c r="AD88" s="2"/>
    </row>
    <row r="89" spans="1:30" ht="15">
      <c r="A89" s="16" t="s">
        <v>1057</v>
      </c>
      <c r="B89" s="378"/>
      <c r="C89" s="16" t="s">
        <v>1030</v>
      </c>
      <c r="D89" s="16" t="s">
        <v>1005</v>
      </c>
      <c r="E89" s="16" t="s">
        <v>1067</v>
      </c>
      <c r="F89" s="16"/>
      <c r="G89" s="16">
        <v>228</v>
      </c>
      <c r="H89" s="15">
        <v>15</v>
      </c>
      <c r="I89" s="16">
        <v>-228</v>
      </c>
      <c r="J89" s="16">
        <v>0</v>
      </c>
      <c r="K89" s="16"/>
      <c r="L89" s="11" t="s">
        <v>1019</v>
      </c>
      <c r="M89" s="15"/>
      <c r="AB89" s="2"/>
      <c r="AC89" s="2"/>
      <c r="AD89" s="2"/>
    </row>
    <row r="90" spans="1:30" ht="15">
      <c r="A90" s="16" t="s">
        <v>1057</v>
      </c>
      <c r="B90" s="373"/>
      <c r="C90" s="16" t="s">
        <v>1030</v>
      </c>
      <c r="D90" s="16" t="s">
        <v>1005</v>
      </c>
      <c r="E90" s="16" t="s">
        <v>1068</v>
      </c>
      <c r="F90" s="16"/>
      <c r="G90" s="16">
        <v>228</v>
      </c>
      <c r="H90" s="15">
        <v>15</v>
      </c>
      <c r="I90" s="16"/>
      <c r="J90" s="16"/>
      <c r="K90" s="16"/>
      <c r="L90" s="13" t="s">
        <v>1009</v>
      </c>
      <c r="M90" s="15">
        <v>15</v>
      </c>
      <c r="AB90" s="2"/>
      <c r="AC90" s="2"/>
      <c r="AD90" s="2"/>
    </row>
    <row r="91" spans="1:30" ht="15">
      <c r="A91" s="16" t="s">
        <v>1058</v>
      </c>
      <c r="B91" s="372" t="s">
        <v>1069</v>
      </c>
      <c r="C91" s="16" t="s">
        <v>1006</v>
      </c>
      <c r="D91" s="16" t="s">
        <v>1005</v>
      </c>
      <c r="E91" s="17" t="s">
        <v>1016</v>
      </c>
      <c r="F91" s="16"/>
      <c r="G91" s="16">
        <v>559</v>
      </c>
      <c r="H91" s="15">
        <v>15</v>
      </c>
      <c r="I91" s="16"/>
      <c r="J91" s="16"/>
      <c r="K91" s="16"/>
      <c r="L91" s="13" t="s">
        <v>1009</v>
      </c>
      <c r="M91" s="15">
        <v>15</v>
      </c>
      <c r="AB91" s="2"/>
      <c r="AC91" s="2"/>
      <c r="AD91" s="2"/>
    </row>
    <row r="92" spans="1:30" ht="15">
      <c r="A92" s="16" t="s">
        <v>1041</v>
      </c>
      <c r="B92" s="378"/>
      <c r="C92" s="16" t="s">
        <v>1042</v>
      </c>
      <c r="D92" s="16" t="s">
        <v>1043</v>
      </c>
      <c r="E92" s="17" t="s">
        <v>1068</v>
      </c>
      <c r="F92" s="16"/>
      <c r="G92" s="16">
        <v>305</v>
      </c>
      <c r="H92" s="15">
        <v>15</v>
      </c>
      <c r="I92" s="16">
        <v>-153</v>
      </c>
      <c r="J92" s="16">
        <v>152</v>
      </c>
      <c r="K92" s="16"/>
      <c r="L92" s="11" t="s">
        <v>1019</v>
      </c>
      <c r="M92" s="15"/>
      <c r="AB92" s="2"/>
      <c r="AC92" s="2"/>
      <c r="AD92" s="2"/>
    </row>
    <row r="93" spans="1:30" ht="15">
      <c r="A93" s="16" t="s">
        <v>1041</v>
      </c>
      <c r="B93" s="378"/>
      <c r="C93" s="16" t="s">
        <v>1042</v>
      </c>
      <c r="D93" s="16" t="s">
        <v>1043</v>
      </c>
      <c r="E93" s="17" t="s">
        <v>1056</v>
      </c>
      <c r="F93" s="16"/>
      <c r="G93" s="16">
        <v>305</v>
      </c>
      <c r="H93" s="15">
        <v>15</v>
      </c>
      <c r="I93" s="16"/>
      <c r="J93" s="16"/>
      <c r="K93" s="16"/>
      <c r="L93" s="13" t="s">
        <v>1009</v>
      </c>
      <c r="M93" s="15">
        <v>15</v>
      </c>
      <c r="AB93" s="2"/>
      <c r="AC93" s="2"/>
      <c r="AD93" s="2"/>
    </row>
    <row r="94" spans="1:30" ht="15">
      <c r="A94" s="16" t="s">
        <v>1041</v>
      </c>
      <c r="B94" s="378"/>
      <c r="C94" s="16" t="s">
        <v>1042</v>
      </c>
      <c r="D94" s="16" t="s">
        <v>1043</v>
      </c>
      <c r="E94" s="17" t="s">
        <v>1067</v>
      </c>
      <c r="F94" s="16"/>
      <c r="G94" s="16">
        <v>305</v>
      </c>
      <c r="H94" s="15">
        <v>15</v>
      </c>
      <c r="I94" s="16"/>
      <c r="J94" s="16"/>
      <c r="K94" s="16"/>
      <c r="L94" s="13" t="s">
        <v>1009</v>
      </c>
      <c r="M94" s="15">
        <v>15</v>
      </c>
      <c r="AB94" s="2"/>
      <c r="AC94" s="2"/>
      <c r="AD94" s="2"/>
    </row>
    <row r="95" spans="1:30" ht="15">
      <c r="A95" s="16" t="s">
        <v>1041</v>
      </c>
      <c r="B95" s="378"/>
      <c r="C95" s="16" t="s">
        <v>1042</v>
      </c>
      <c r="D95" s="16" t="s">
        <v>1043</v>
      </c>
      <c r="E95" s="17" t="s">
        <v>1066</v>
      </c>
      <c r="F95" s="16"/>
      <c r="G95" s="16">
        <v>305</v>
      </c>
      <c r="H95" s="15">
        <v>15</v>
      </c>
      <c r="I95" s="16"/>
      <c r="J95" s="16"/>
      <c r="K95" s="18"/>
      <c r="L95" s="19" t="s">
        <v>1009</v>
      </c>
      <c r="M95" s="15">
        <v>15</v>
      </c>
      <c r="AB95" s="2"/>
      <c r="AC95" s="2"/>
      <c r="AD95" s="2"/>
    </row>
    <row r="96" spans="1:30" ht="15">
      <c r="A96" s="16" t="s">
        <v>1041</v>
      </c>
      <c r="B96" s="378"/>
      <c r="C96" s="16" t="s">
        <v>1042</v>
      </c>
      <c r="D96" s="16" t="s">
        <v>1043</v>
      </c>
      <c r="E96" s="17" t="s">
        <v>1065</v>
      </c>
      <c r="F96" s="16"/>
      <c r="G96" s="16">
        <v>305</v>
      </c>
      <c r="H96" s="15">
        <v>15</v>
      </c>
      <c r="I96" s="16"/>
      <c r="J96" s="16"/>
      <c r="K96" s="16"/>
      <c r="L96" s="16" t="s">
        <v>1009</v>
      </c>
      <c r="M96" s="15">
        <v>15</v>
      </c>
      <c r="AB96" s="2"/>
      <c r="AC96" s="2"/>
      <c r="AD96" s="2"/>
    </row>
    <row r="97" spans="1:13" ht="15">
      <c r="A97" s="16" t="s">
        <v>1041</v>
      </c>
      <c r="B97" s="373"/>
      <c r="C97" s="16" t="s">
        <v>1042</v>
      </c>
      <c r="D97" s="16" t="s">
        <v>1043</v>
      </c>
      <c r="E97" s="17" t="s">
        <v>1055</v>
      </c>
      <c r="F97" s="16"/>
      <c r="G97" s="16">
        <v>305</v>
      </c>
      <c r="H97" s="15">
        <v>15</v>
      </c>
      <c r="I97" s="16"/>
      <c r="J97" s="16"/>
      <c r="K97" s="16"/>
      <c r="L97" s="16" t="s">
        <v>1009</v>
      </c>
      <c r="M97" s="15">
        <v>15</v>
      </c>
    </row>
    <row r="98" spans="1:13">
      <c r="A98" s="375" t="s">
        <v>1070</v>
      </c>
      <c r="B98" s="376"/>
      <c r="C98" s="376"/>
      <c r="D98" s="376"/>
      <c r="E98" s="376"/>
      <c r="F98" s="377"/>
      <c r="G98" s="16">
        <f>SUM(G2:G97)</f>
        <v>37665</v>
      </c>
      <c r="H98" s="16">
        <f>SUM(H2:H97)</f>
        <v>1440</v>
      </c>
      <c r="I98" s="16">
        <f>SUM(I2:I97)</f>
        <v>-4991.5</v>
      </c>
      <c r="J98" s="16" t="s">
        <v>1071</v>
      </c>
      <c r="K98" s="16">
        <f t="shared" ref="K98:L98" si="0">SUM(K2:K97)</f>
        <v>90</v>
      </c>
      <c r="L98" s="16">
        <f t="shared" si="0"/>
        <v>0</v>
      </c>
      <c r="M98" s="16">
        <f>SUM(M2:M97)</f>
        <v>1230</v>
      </c>
    </row>
    <row r="99" spans="1:13">
      <c r="A99" s="375" t="s">
        <v>988</v>
      </c>
      <c r="B99" s="376"/>
      <c r="C99" s="376"/>
      <c r="D99" s="376"/>
      <c r="E99" s="376"/>
      <c r="F99" s="377"/>
      <c r="G99" s="375">
        <f>SUM(G98:M98)</f>
        <v>35433.5</v>
      </c>
      <c r="H99" s="376"/>
      <c r="I99" s="376"/>
      <c r="J99" s="376"/>
      <c r="K99" s="376"/>
      <c r="L99" s="376"/>
      <c r="M99" s="377"/>
    </row>
    <row r="100" spans="1:13">
      <c r="A100" s="14"/>
      <c r="B100" s="14"/>
      <c r="C100" s="14"/>
      <c r="D100" s="14"/>
      <c r="E100" s="14"/>
      <c r="F100" s="14"/>
      <c r="G100" s="14"/>
      <c r="H100" s="14"/>
      <c r="I100" s="14"/>
      <c r="J100" s="14"/>
      <c r="K100" s="14"/>
      <c r="L100" s="14"/>
      <c r="M100" s="14"/>
    </row>
    <row r="101" spans="1:13">
      <c r="A101" s="2"/>
      <c r="B101" s="2"/>
      <c r="C101" s="2"/>
      <c r="D101" s="2"/>
      <c r="E101" s="2"/>
      <c r="F101" s="2"/>
      <c r="G101" s="2"/>
      <c r="H101" s="2"/>
      <c r="I101" s="2"/>
      <c r="J101" s="2"/>
      <c r="K101" s="2"/>
      <c r="L101" s="2"/>
      <c r="M101" s="2"/>
    </row>
    <row r="102" spans="1:13">
      <c r="A102" s="2"/>
      <c r="B102" s="2"/>
      <c r="C102" s="2"/>
      <c r="D102" s="2"/>
      <c r="E102" s="2"/>
      <c r="F102" s="2"/>
      <c r="G102" s="2"/>
      <c r="H102" s="2"/>
      <c r="I102" s="2"/>
      <c r="J102" s="2"/>
      <c r="K102" s="2"/>
      <c r="L102" s="2"/>
      <c r="M102" s="2"/>
    </row>
    <row r="103" spans="1:13">
      <c r="A103" s="2"/>
      <c r="B103" s="2"/>
      <c r="C103" s="2"/>
      <c r="D103" s="2"/>
      <c r="E103" s="2"/>
      <c r="F103" s="2"/>
      <c r="G103" s="2"/>
      <c r="H103" s="2"/>
      <c r="I103" s="2"/>
      <c r="J103" s="2"/>
      <c r="K103" s="2"/>
      <c r="L103" s="2"/>
      <c r="M103" s="2"/>
    </row>
    <row r="104" spans="1:13">
      <c r="A104" s="2"/>
      <c r="B104" s="2"/>
      <c r="C104" s="2"/>
      <c r="D104" s="2"/>
      <c r="E104" s="2"/>
      <c r="F104" s="2"/>
      <c r="G104" s="2"/>
      <c r="H104" s="2"/>
      <c r="I104" s="2"/>
      <c r="J104" s="2"/>
      <c r="K104" s="2"/>
      <c r="L104" s="2"/>
      <c r="M104" s="2"/>
    </row>
    <row r="105" spans="1:13">
      <c r="A105" s="2"/>
      <c r="B105" s="2"/>
      <c r="C105" s="2"/>
      <c r="D105" s="2"/>
      <c r="E105" s="2"/>
      <c r="F105" s="2"/>
      <c r="G105" s="2"/>
      <c r="H105" s="2"/>
      <c r="I105" s="2"/>
      <c r="J105" s="2"/>
      <c r="K105" s="2"/>
      <c r="L105" s="2"/>
      <c r="M105" s="2"/>
    </row>
    <row r="106" spans="1:13">
      <c r="A106" s="2"/>
      <c r="B106" s="2"/>
      <c r="C106" s="2"/>
      <c r="D106" s="2"/>
      <c r="E106" s="2"/>
      <c r="F106" s="2"/>
      <c r="G106" s="2"/>
      <c r="H106" s="2"/>
      <c r="I106" s="2"/>
      <c r="J106" s="2"/>
      <c r="K106" s="2"/>
      <c r="L106" s="2"/>
      <c r="M106" s="2"/>
    </row>
    <row r="107" spans="1:13">
      <c r="A107" s="2"/>
      <c r="B107" s="2"/>
      <c r="C107" s="2"/>
      <c r="D107" s="2"/>
      <c r="E107" s="2"/>
      <c r="F107" s="2"/>
      <c r="G107" s="2"/>
      <c r="H107" s="2"/>
      <c r="I107" s="2"/>
      <c r="J107" s="2"/>
      <c r="K107" s="2"/>
      <c r="L107" s="2"/>
      <c r="M107" s="2"/>
    </row>
    <row r="108" spans="1:13">
      <c r="A108" s="2"/>
      <c r="B108" s="2"/>
      <c r="C108" s="2"/>
      <c r="D108" s="2"/>
      <c r="E108" s="2"/>
      <c r="F108" s="2"/>
      <c r="G108" s="2"/>
      <c r="H108" s="2"/>
      <c r="I108" s="2"/>
      <c r="J108" s="2"/>
      <c r="K108" s="2"/>
      <c r="L108" s="2"/>
      <c r="M108" s="2"/>
    </row>
    <row r="109" spans="1:13">
      <c r="A109" s="2"/>
      <c r="B109" s="2"/>
      <c r="C109" s="2"/>
      <c r="D109" s="2"/>
      <c r="E109" s="2"/>
      <c r="F109" s="2"/>
      <c r="G109" s="2"/>
      <c r="H109" s="2"/>
      <c r="I109" s="2"/>
      <c r="J109" s="2"/>
      <c r="K109" s="2"/>
      <c r="L109" s="2"/>
      <c r="M109" s="2"/>
    </row>
    <row r="110" spans="1:13">
      <c r="A110" s="2"/>
      <c r="B110" s="2"/>
      <c r="C110" s="2"/>
      <c r="D110" s="2"/>
      <c r="E110" s="2"/>
      <c r="F110" s="2"/>
      <c r="G110" s="2"/>
      <c r="H110" s="2"/>
      <c r="I110" s="2"/>
      <c r="J110" s="2"/>
      <c r="K110" s="2"/>
      <c r="L110" s="2"/>
      <c r="M110" s="2"/>
    </row>
    <row r="111" spans="1:13">
      <c r="A111" s="2"/>
      <c r="B111" s="2"/>
      <c r="C111" s="2"/>
      <c r="D111" s="2"/>
      <c r="E111" s="2"/>
      <c r="F111" s="2"/>
      <c r="G111" s="2"/>
      <c r="H111" s="2"/>
      <c r="I111" s="2"/>
      <c r="J111" s="2"/>
      <c r="K111" s="2"/>
      <c r="L111" s="2"/>
      <c r="M111" s="2"/>
    </row>
    <row r="112" spans="1:13">
      <c r="A112" s="2"/>
      <c r="B112" s="2"/>
      <c r="C112" s="2"/>
      <c r="D112" s="2"/>
      <c r="E112" s="2"/>
      <c r="F112" s="2"/>
      <c r="G112" s="2"/>
      <c r="H112" s="2"/>
      <c r="I112" s="2"/>
      <c r="J112" s="2"/>
      <c r="K112" s="2"/>
      <c r="L112" s="2"/>
      <c r="M112" s="2"/>
    </row>
    <row r="113" spans="1:13">
      <c r="A113" s="2"/>
      <c r="B113" s="2"/>
      <c r="C113" s="2"/>
      <c r="D113" s="2"/>
      <c r="E113" s="2"/>
      <c r="F113" s="2"/>
      <c r="G113" s="2"/>
      <c r="H113" s="2"/>
      <c r="I113" s="2"/>
      <c r="J113" s="2"/>
      <c r="K113" s="2"/>
      <c r="L113" s="2"/>
      <c r="M113" s="2"/>
    </row>
    <row r="114" spans="1:13">
      <c r="A114" s="2"/>
      <c r="B114" s="2"/>
      <c r="C114" s="2"/>
      <c r="D114" s="2"/>
      <c r="E114" s="2"/>
      <c r="F114" s="2"/>
      <c r="G114" s="2"/>
      <c r="H114" s="2"/>
      <c r="I114" s="2"/>
      <c r="J114" s="2"/>
      <c r="K114" s="2"/>
      <c r="L114" s="2"/>
      <c r="M114" s="2"/>
    </row>
    <row r="115" spans="1:13">
      <c r="A115" s="2"/>
      <c r="B115" s="2"/>
      <c r="C115" s="2"/>
      <c r="D115" s="2"/>
      <c r="E115" s="2"/>
      <c r="F115" s="2"/>
      <c r="G115" s="2"/>
      <c r="H115" s="2"/>
      <c r="I115" s="2"/>
      <c r="J115" s="2"/>
      <c r="K115" s="2"/>
      <c r="L115" s="2"/>
      <c r="M115" s="2"/>
    </row>
    <row r="116" spans="1:13">
      <c r="A116" s="2"/>
      <c r="B116" s="2"/>
      <c r="C116" s="2"/>
      <c r="D116" s="2"/>
      <c r="E116" s="2"/>
      <c r="F116" s="2"/>
      <c r="G116" s="2"/>
      <c r="H116" s="2"/>
      <c r="I116" s="2"/>
      <c r="J116" s="2"/>
      <c r="K116" s="2"/>
      <c r="L116" s="2"/>
      <c r="M116" s="2"/>
    </row>
    <row r="117" spans="1:13">
      <c r="A117" s="2"/>
      <c r="B117" s="2"/>
      <c r="C117" s="2"/>
      <c r="D117" s="2"/>
      <c r="E117" s="2"/>
      <c r="F117" s="2"/>
      <c r="G117" s="2"/>
      <c r="H117" s="2"/>
      <c r="I117" s="2"/>
      <c r="J117" s="2"/>
      <c r="K117" s="2"/>
      <c r="L117" s="2"/>
      <c r="M117" s="2"/>
    </row>
    <row r="118" spans="1:13">
      <c r="A118" s="2"/>
      <c r="B118" s="2"/>
      <c r="C118" s="2"/>
      <c r="D118" s="2"/>
      <c r="E118" s="2"/>
      <c r="F118" s="2"/>
      <c r="G118" s="2"/>
      <c r="H118" s="2"/>
      <c r="I118" s="2"/>
      <c r="J118" s="2"/>
      <c r="K118" s="2"/>
      <c r="L118" s="2"/>
      <c r="M118" s="2"/>
    </row>
    <row r="119" spans="1:13">
      <c r="A119" s="2"/>
      <c r="B119" s="2"/>
      <c r="C119" s="2"/>
      <c r="D119" s="2"/>
      <c r="E119" s="2"/>
      <c r="F119" s="2"/>
      <c r="G119" s="2"/>
      <c r="H119" s="2"/>
      <c r="I119" s="2"/>
      <c r="J119" s="2"/>
      <c r="K119" s="2"/>
      <c r="L119" s="2"/>
      <c r="M119" s="2"/>
    </row>
    <row r="120" spans="1:13">
      <c r="A120" s="2"/>
      <c r="B120" s="2"/>
      <c r="C120" s="2"/>
      <c r="D120" s="2"/>
      <c r="E120" s="2"/>
      <c r="F120" s="2"/>
      <c r="G120" s="2"/>
      <c r="H120" s="2"/>
      <c r="I120" s="2"/>
      <c r="J120" s="2"/>
      <c r="K120" s="2"/>
      <c r="L120" s="2"/>
      <c r="M120" s="2"/>
    </row>
    <row r="121" spans="1:13">
      <c r="A121" s="2"/>
      <c r="B121" s="2"/>
      <c r="C121" s="2"/>
      <c r="D121" s="2"/>
      <c r="E121" s="2"/>
      <c r="F121" s="2"/>
      <c r="G121" s="2"/>
      <c r="H121" s="2"/>
      <c r="I121" s="2"/>
      <c r="J121" s="2"/>
      <c r="K121" s="2"/>
      <c r="L121" s="2"/>
      <c r="M121" s="2"/>
    </row>
    <row r="122" spans="1:13">
      <c r="A122" s="2"/>
      <c r="B122" s="2"/>
      <c r="C122" s="2"/>
      <c r="D122" s="2"/>
      <c r="E122" s="2"/>
      <c r="F122" s="2"/>
      <c r="G122" s="2"/>
      <c r="H122" s="2"/>
      <c r="I122" s="2"/>
      <c r="J122" s="2"/>
      <c r="K122" s="2"/>
      <c r="L122" s="2"/>
      <c r="M122" s="2"/>
    </row>
    <row r="123" spans="1:13">
      <c r="A123" s="2"/>
      <c r="B123" s="2"/>
      <c r="C123" s="2"/>
      <c r="D123" s="2"/>
      <c r="E123" s="2"/>
      <c r="F123" s="2"/>
      <c r="G123" s="2"/>
      <c r="H123" s="2"/>
      <c r="I123" s="2"/>
      <c r="J123" s="2"/>
      <c r="K123" s="2"/>
      <c r="L123" s="2"/>
      <c r="M123" s="2"/>
    </row>
    <row r="124" spans="1:13">
      <c r="A124" s="2"/>
      <c r="B124" s="2"/>
      <c r="C124" s="2"/>
      <c r="D124" s="2"/>
      <c r="E124" s="2"/>
      <c r="F124" s="2"/>
      <c r="G124" s="2"/>
      <c r="H124" s="2"/>
      <c r="I124" s="2"/>
      <c r="J124" s="2"/>
      <c r="K124" s="2"/>
      <c r="L124" s="2"/>
      <c r="M124" s="2"/>
    </row>
    <row r="125" spans="1:13">
      <c r="A125" s="2"/>
      <c r="B125" s="2"/>
      <c r="C125" s="2"/>
      <c r="D125" s="2"/>
      <c r="E125" s="2"/>
      <c r="F125" s="2"/>
      <c r="G125" s="2"/>
      <c r="H125" s="2"/>
      <c r="I125" s="2"/>
      <c r="J125" s="2"/>
      <c r="K125" s="2"/>
      <c r="L125" s="2"/>
      <c r="M125" s="2"/>
    </row>
    <row r="126" spans="1:13">
      <c r="A126" s="2"/>
      <c r="B126" s="2"/>
      <c r="C126" s="2"/>
      <c r="D126" s="2"/>
      <c r="E126" s="2"/>
      <c r="F126" s="2"/>
      <c r="G126" s="2"/>
      <c r="H126" s="2"/>
      <c r="I126" s="2"/>
      <c r="J126" s="2"/>
      <c r="K126" s="2"/>
      <c r="L126" s="2"/>
      <c r="M126" s="2"/>
    </row>
    <row r="127" spans="1:13">
      <c r="A127" s="2"/>
      <c r="B127" s="2"/>
      <c r="C127" s="2"/>
      <c r="D127" s="2"/>
      <c r="E127" s="2"/>
      <c r="F127" s="2"/>
      <c r="G127" s="2"/>
      <c r="H127" s="2"/>
      <c r="I127" s="2"/>
      <c r="J127" s="2"/>
      <c r="K127" s="2"/>
      <c r="L127" s="2"/>
      <c r="M127" s="2"/>
    </row>
    <row r="128" spans="1:13">
      <c r="A128" s="2"/>
      <c r="B128" s="2"/>
      <c r="C128" s="2"/>
      <c r="D128" s="2"/>
      <c r="E128" s="2"/>
      <c r="F128" s="2"/>
      <c r="G128" s="2"/>
      <c r="H128" s="2"/>
      <c r="I128" s="2"/>
      <c r="J128" s="2"/>
      <c r="K128" s="2"/>
      <c r="L128" s="2"/>
      <c r="M128" s="2"/>
    </row>
    <row r="129" spans="1:13">
      <c r="A129" s="2"/>
      <c r="B129" s="2"/>
      <c r="C129" s="2"/>
      <c r="D129" s="2"/>
      <c r="E129" s="2"/>
      <c r="F129" s="2"/>
      <c r="G129" s="2"/>
      <c r="H129" s="2"/>
      <c r="I129" s="2"/>
      <c r="J129" s="2"/>
      <c r="K129" s="2"/>
      <c r="L129" s="2"/>
      <c r="M129" s="2"/>
    </row>
    <row r="130" spans="1:13">
      <c r="A130" s="2"/>
      <c r="B130" s="2"/>
      <c r="C130" s="2"/>
      <c r="D130" s="2"/>
      <c r="E130" s="2"/>
      <c r="F130" s="2"/>
      <c r="G130" s="2"/>
      <c r="H130" s="2"/>
      <c r="I130" s="2"/>
      <c r="J130" s="2"/>
      <c r="K130" s="2"/>
      <c r="L130" s="2"/>
      <c r="M130" s="2"/>
    </row>
    <row r="131" spans="1:13">
      <c r="A131" s="2"/>
      <c r="B131" s="2"/>
      <c r="C131" s="2"/>
      <c r="D131" s="2"/>
      <c r="E131" s="2"/>
      <c r="F131" s="2"/>
      <c r="G131" s="2"/>
      <c r="H131" s="2"/>
      <c r="I131" s="2"/>
      <c r="J131" s="2"/>
      <c r="K131" s="2"/>
      <c r="L131" s="2"/>
      <c r="M131" s="2"/>
    </row>
    <row r="132" spans="1:13">
      <c r="A132" s="2"/>
      <c r="B132" s="2"/>
      <c r="C132" s="2"/>
      <c r="D132" s="2"/>
      <c r="E132" s="2"/>
      <c r="F132" s="2"/>
      <c r="G132" s="2"/>
      <c r="H132" s="2"/>
      <c r="I132" s="2"/>
      <c r="J132" s="2"/>
      <c r="K132" s="2"/>
      <c r="L132" s="2"/>
      <c r="M132" s="2"/>
    </row>
    <row r="133" spans="1:13">
      <c r="A133" s="2"/>
      <c r="B133" s="2"/>
      <c r="C133" s="2"/>
      <c r="D133" s="2"/>
      <c r="E133" s="2"/>
      <c r="F133" s="2"/>
      <c r="G133" s="2"/>
      <c r="H133" s="2"/>
      <c r="I133" s="2"/>
      <c r="J133" s="2"/>
      <c r="K133" s="2"/>
      <c r="L133" s="2"/>
      <c r="M133" s="2"/>
    </row>
    <row r="134" spans="1:13">
      <c r="A134" s="2"/>
      <c r="B134" s="2"/>
      <c r="C134" s="2"/>
      <c r="D134" s="2"/>
      <c r="E134" s="2"/>
      <c r="F134" s="2"/>
      <c r="G134" s="2"/>
      <c r="H134" s="2"/>
      <c r="I134" s="2"/>
      <c r="J134" s="2"/>
      <c r="K134" s="2"/>
      <c r="L134" s="2"/>
      <c r="M134" s="2"/>
    </row>
    <row r="135" spans="1:13">
      <c r="A135" s="2"/>
      <c r="B135" s="2"/>
      <c r="C135" s="2"/>
      <c r="D135" s="2"/>
      <c r="E135" s="2"/>
      <c r="F135" s="2"/>
      <c r="G135" s="2"/>
      <c r="H135" s="2"/>
      <c r="I135" s="2"/>
      <c r="J135" s="2"/>
      <c r="K135" s="2"/>
      <c r="L135" s="2"/>
      <c r="M135" s="2"/>
    </row>
    <row r="136" spans="1:13">
      <c r="A136" s="2"/>
      <c r="B136" s="2"/>
      <c r="C136" s="2"/>
      <c r="D136" s="2"/>
      <c r="E136" s="2"/>
      <c r="F136" s="2"/>
      <c r="G136" s="2"/>
      <c r="H136" s="2"/>
      <c r="I136" s="2"/>
      <c r="J136" s="2"/>
      <c r="K136" s="2"/>
      <c r="L136" s="2"/>
      <c r="M136" s="2"/>
    </row>
    <row r="137" spans="1:13">
      <c r="A137" s="2"/>
      <c r="B137" s="2"/>
      <c r="C137" s="2"/>
      <c r="D137" s="2"/>
      <c r="E137" s="2"/>
      <c r="F137" s="2"/>
      <c r="G137" s="2"/>
      <c r="H137" s="2"/>
      <c r="I137" s="2"/>
      <c r="J137" s="2"/>
      <c r="K137" s="2"/>
      <c r="L137" s="2"/>
      <c r="M137" s="2"/>
    </row>
    <row r="138" spans="1:13">
      <c r="A138" s="2"/>
      <c r="B138" s="2"/>
      <c r="C138" s="2"/>
      <c r="D138" s="2"/>
      <c r="E138" s="2"/>
      <c r="F138" s="2"/>
      <c r="G138" s="2"/>
      <c r="H138" s="2"/>
      <c r="I138" s="2"/>
      <c r="J138" s="2"/>
      <c r="K138" s="2"/>
      <c r="L138" s="2"/>
      <c r="M138" s="2"/>
    </row>
    <row r="139" spans="1:13">
      <c r="A139" s="2"/>
      <c r="B139" s="2"/>
      <c r="C139" s="2"/>
      <c r="D139" s="2"/>
      <c r="E139" s="2"/>
      <c r="F139" s="2"/>
      <c r="G139" s="2"/>
      <c r="H139" s="2"/>
      <c r="I139" s="2"/>
      <c r="J139" s="2"/>
      <c r="K139" s="2"/>
      <c r="L139" s="2"/>
      <c r="M139" s="2"/>
    </row>
    <row r="140" spans="1:13">
      <c r="A140" s="2"/>
      <c r="B140" s="2"/>
      <c r="C140" s="2"/>
      <c r="D140" s="2"/>
      <c r="E140" s="2"/>
      <c r="F140" s="2"/>
      <c r="G140" s="2"/>
      <c r="H140" s="2"/>
      <c r="I140" s="2"/>
      <c r="J140" s="2"/>
      <c r="K140" s="2"/>
      <c r="L140" s="2"/>
      <c r="M140" s="2"/>
    </row>
    <row r="141" spans="1:13">
      <c r="A141" s="2"/>
      <c r="B141" s="2"/>
      <c r="C141" s="2"/>
      <c r="D141" s="2"/>
      <c r="E141" s="2"/>
      <c r="F141" s="2"/>
      <c r="G141" s="2"/>
      <c r="H141" s="2"/>
      <c r="I141" s="2"/>
      <c r="J141" s="2"/>
      <c r="K141" s="2"/>
      <c r="L141" s="2"/>
      <c r="M141" s="2"/>
    </row>
    <row r="142" spans="1:13">
      <c r="A142" s="2"/>
      <c r="B142" s="2"/>
      <c r="C142" s="2"/>
      <c r="D142" s="2"/>
      <c r="E142" s="2"/>
      <c r="F142" s="2"/>
      <c r="G142" s="2"/>
      <c r="H142" s="2"/>
      <c r="I142" s="2"/>
      <c r="J142" s="2"/>
      <c r="K142" s="2"/>
      <c r="L142" s="2"/>
      <c r="M142" s="2"/>
    </row>
    <row r="143" spans="1:13">
      <c r="A143" s="2"/>
      <c r="B143" s="2"/>
      <c r="C143" s="2"/>
      <c r="D143" s="2"/>
      <c r="E143" s="2"/>
      <c r="F143" s="2"/>
      <c r="G143" s="2"/>
      <c r="H143" s="2"/>
      <c r="I143" s="2"/>
      <c r="J143" s="2"/>
      <c r="K143" s="2"/>
      <c r="L143" s="2"/>
      <c r="M143" s="2"/>
    </row>
    <row r="144" spans="1:13">
      <c r="A144" s="2"/>
      <c r="B144" s="2"/>
      <c r="C144" s="2"/>
      <c r="D144" s="2"/>
      <c r="E144" s="2"/>
      <c r="F144" s="2"/>
      <c r="G144" s="2"/>
      <c r="H144" s="2"/>
      <c r="I144" s="2"/>
      <c r="J144" s="2"/>
      <c r="K144" s="2"/>
      <c r="L144" s="2"/>
      <c r="M144" s="2"/>
    </row>
    <row r="145" spans="1:13">
      <c r="A145" s="2"/>
      <c r="B145" s="2"/>
      <c r="C145" s="2"/>
      <c r="D145" s="2"/>
      <c r="E145" s="2"/>
      <c r="F145" s="2"/>
      <c r="G145" s="2"/>
      <c r="H145" s="2"/>
      <c r="I145" s="2"/>
      <c r="J145" s="2"/>
      <c r="K145" s="2"/>
      <c r="L145" s="2"/>
      <c r="M145" s="2"/>
    </row>
    <row r="146" spans="1:13">
      <c r="A146" s="2"/>
      <c r="B146" s="2"/>
      <c r="C146" s="2"/>
      <c r="D146" s="2"/>
      <c r="E146" s="2"/>
      <c r="F146" s="2"/>
      <c r="G146" s="2"/>
      <c r="H146" s="2"/>
      <c r="I146" s="2"/>
      <c r="J146" s="2"/>
      <c r="K146" s="2"/>
      <c r="L146" s="2"/>
      <c r="M146" s="2"/>
    </row>
    <row r="147" spans="1:13">
      <c r="A147" s="2"/>
      <c r="B147" s="2"/>
      <c r="C147" s="2"/>
      <c r="D147" s="2"/>
      <c r="E147" s="2"/>
      <c r="F147" s="2"/>
      <c r="G147" s="2"/>
      <c r="H147" s="2"/>
      <c r="I147" s="2"/>
      <c r="J147" s="2"/>
      <c r="K147" s="2"/>
      <c r="L147" s="2"/>
      <c r="M147" s="2"/>
    </row>
    <row r="148" spans="1:13">
      <c r="A148" s="2"/>
      <c r="B148" s="2"/>
      <c r="C148" s="2"/>
      <c r="D148" s="2"/>
      <c r="E148" s="2"/>
      <c r="F148" s="2"/>
      <c r="G148" s="2"/>
      <c r="H148" s="2"/>
      <c r="I148" s="2"/>
      <c r="J148" s="2"/>
      <c r="K148" s="2"/>
      <c r="L148" s="2"/>
      <c r="M148" s="2"/>
    </row>
    <row r="149" spans="1:13">
      <c r="A149" s="2"/>
      <c r="B149" s="2"/>
      <c r="C149" s="2"/>
      <c r="D149" s="2"/>
      <c r="E149" s="2"/>
      <c r="F149" s="2"/>
      <c r="G149" s="2"/>
      <c r="H149" s="2"/>
      <c r="I149" s="2"/>
      <c r="J149" s="2"/>
      <c r="K149" s="2"/>
      <c r="L149" s="2"/>
      <c r="M149" s="2"/>
    </row>
    <row r="150" spans="1:13">
      <c r="A150" s="2"/>
      <c r="B150" s="2"/>
      <c r="C150" s="2"/>
      <c r="D150" s="2"/>
      <c r="E150" s="2"/>
      <c r="F150" s="2"/>
      <c r="G150" s="2"/>
      <c r="H150" s="2"/>
      <c r="I150" s="2"/>
      <c r="J150" s="2"/>
      <c r="K150" s="2"/>
      <c r="L150" s="2"/>
      <c r="M150" s="2"/>
    </row>
    <row r="151" spans="1:13">
      <c r="A151" s="2"/>
      <c r="B151" s="2"/>
      <c r="C151" s="2"/>
      <c r="D151" s="2"/>
      <c r="E151" s="2"/>
      <c r="F151" s="2"/>
      <c r="G151" s="2"/>
      <c r="H151" s="2"/>
      <c r="I151" s="2"/>
      <c r="J151" s="2"/>
      <c r="K151" s="2"/>
      <c r="L151" s="2"/>
      <c r="M151" s="2"/>
    </row>
    <row r="152" spans="1:13">
      <c r="A152" s="2"/>
      <c r="B152" s="2"/>
      <c r="C152" s="2"/>
      <c r="D152" s="2"/>
      <c r="E152" s="2"/>
      <c r="F152" s="2"/>
      <c r="G152" s="2"/>
      <c r="H152" s="2"/>
      <c r="I152" s="2"/>
      <c r="J152" s="2"/>
      <c r="K152" s="2"/>
      <c r="L152" s="2"/>
      <c r="M152" s="2"/>
    </row>
    <row r="153" spans="1:13">
      <c r="A153" s="2"/>
      <c r="B153" s="2"/>
      <c r="C153" s="2"/>
      <c r="D153" s="2"/>
      <c r="E153" s="2"/>
      <c r="F153" s="2"/>
      <c r="G153" s="2"/>
      <c r="H153" s="2"/>
      <c r="I153" s="2"/>
      <c r="J153" s="2"/>
      <c r="K153" s="2"/>
      <c r="L153" s="2"/>
      <c r="M153" s="2"/>
    </row>
    <row r="154" spans="1:13">
      <c r="A154" s="2"/>
      <c r="B154" s="2"/>
      <c r="C154" s="2"/>
      <c r="D154" s="2"/>
      <c r="E154" s="2"/>
      <c r="F154" s="2"/>
      <c r="G154" s="2"/>
      <c r="H154" s="2"/>
      <c r="I154" s="2"/>
      <c r="J154" s="2"/>
      <c r="K154" s="2"/>
      <c r="L154" s="2"/>
      <c r="M154" s="2"/>
    </row>
    <row r="155" spans="1:13">
      <c r="A155" s="2"/>
      <c r="B155" s="2"/>
      <c r="C155" s="2"/>
      <c r="D155" s="2"/>
      <c r="E155" s="2"/>
      <c r="F155" s="2"/>
      <c r="G155" s="2"/>
      <c r="H155" s="2"/>
      <c r="I155" s="2"/>
      <c r="J155" s="2"/>
      <c r="K155" s="2"/>
      <c r="L155" s="2"/>
      <c r="M155" s="2"/>
    </row>
    <row r="156" spans="1:13">
      <c r="A156" s="2"/>
      <c r="B156" s="2"/>
      <c r="C156" s="2"/>
      <c r="D156" s="2"/>
      <c r="E156" s="2"/>
      <c r="F156" s="2"/>
      <c r="G156" s="2"/>
      <c r="H156" s="2"/>
      <c r="I156" s="2"/>
      <c r="J156" s="2"/>
      <c r="K156" s="2"/>
      <c r="L156" s="2"/>
      <c r="M156" s="2"/>
    </row>
    <row r="157" spans="1:13">
      <c r="A157" s="2"/>
      <c r="B157" s="2"/>
      <c r="C157" s="2"/>
      <c r="D157" s="2"/>
      <c r="E157" s="2"/>
      <c r="F157" s="2"/>
      <c r="G157" s="2"/>
      <c r="H157" s="2"/>
      <c r="I157" s="2"/>
      <c r="J157" s="2"/>
      <c r="K157" s="2"/>
      <c r="L157" s="2"/>
      <c r="M157" s="2"/>
    </row>
    <row r="158" spans="1:13">
      <c r="A158" s="2"/>
      <c r="B158" s="2"/>
      <c r="C158" s="2"/>
      <c r="D158" s="2"/>
      <c r="E158" s="2"/>
      <c r="F158" s="2"/>
      <c r="G158" s="2"/>
      <c r="H158" s="2"/>
      <c r="I158" s="2"/>
      <c r="J158" s="2"/>
      <c r="K158" s="2"/>
      <c r="L158" s="2"/>
      <c r="M158" s="2"/>
    </row>
    <row r="159" spans="1:13">
      <c r="A159" s="2"/>
      <c r="B159" s="2"/>
      <c r="C159" s="2"/>
      <c r="D159" s="2"/>
      <c r="E159" s="2"/>
      <c r="F159" s="2"/>
      <c r="G159" s="2"/>
      <c r="H159" s="2"/>
      <c r="I159" s="2"/>
      <c r="J159" s="2"/>
      <c r="K159" s="2"/>
      <c r="L159" s="2"/>
      <c r="M159" s="2"/>
    </row>
    <row r="160" spans="1:13">
      <c r="A160" s="2"/>
      <c r="B160" s="2"/>
      <c r="C160" s="2"/>
      <c r="D160" s="2"/>
      <c r="E160" s="2"/>
      <c r="F160" s="2"/>
      <c r="G160" s="2"/>
      <c r="H160" s="2"/>
      <c r="I160" s="2"/>
      <c r="J160" s="2"/>
      <c r="K160" s="2"/>
      <c r="L160" s="2"/>
      <c r="M160" s="2"/>
    </row>
    <row r="161" spans="1:13">
      <c r="A161" s="2"/>
      <c r="B161" s="2"/>
      <c r="C161" s="2"/>
      <c r="D161" s="2"/>
      <c r="E161" s="2"/>
      <c r="F161" s="2"/>
      <c r="G161" s="2"/>
      <c r="H161" s="2"/>
      <c r="I161" s="2"/>
      <c r="J161" s="2"/>
      <c r="K161" s="2"/>
      <c r="L161" s="2"/>
      <c r="M161" s="2"/>
    </row>
    <row r="162" spans="1:13">
      <c r="A162" s="2"/>
      <c r="B162" s="2"/>
      <c r="C162" s="2"/>
      <c r="D162" s="2"/>
      <c r="E162" s="2"/>
      <c r="F162" s="2"/>
      <c r="G162" s="2"/>
      <c r="H162" s="2"/>
      <c r="I162" s="2"/>
      <c r="J162" s="2"/>
      <c r="K162" s="2"/>
      <c r="L162" s="2"/>
      <c r="M162" s="2"/>
    </row>
    <row r="163" spans="1:13">
      <c r="A163" s="2"/>
      <c r="B163" s="2"/>
      <c r="C163" s="2"/>
      <c r="D163" s="2"/>
      <c r="E163" s="2"/>
      <c r="F163" s="2"/>
      <c r="G163" s="2"/>
      <c r="H163" s="2"/>
      <c r="I163" s="2"/>
      <c r="J163" s="2"/>
      <c r="K163" s="2"/>
      <c r="L163" s="2"/>
      <c r="M163" s="2"/>
    </row>
    <row r="164" spans="1:13">
      <c r="A164" s="2"/>
      <c r="B164" s="2"/>
      <c r="C164" s="2"/>
      <c r="D164" s="2"/>
      <c r="E164" s="2"/>
      <c r="F164" s="2"/>
      <c r="G164" s="2"/>
      <c r="H164" s="2"/>
      <c r="I164" s="2"/>
      <c r="J164" s="2"/>
      <c r="K164" s="2"/>
      <c r="L164" s="2"/>
      <c r="M164" s="2"/>
    </row>
    <row r="165" spans="1:13">
      <c r="A165" s="2"/>
      <c r="B165" s="2"/>
      <c r="C165" s="2"/>
      <c r="D165" s="2"/>
      <c r="E165" s="2"/>
      <c r="F165" s="2"/>
      <c r="G165" s="2"/>
      <c r="H165" s="2"/>
      <c r="I165" s="2"/>
      <c r="J165" s="2"/>
      <c r="K165" s="2"/>
      <c r="L165" s="2"/>
      <c r="M165" s="2"/>
    </row>
    <row r="166" spans="1:13">
      <c r="A166" s="2"/>
      <c r="B166" s="2"/>
      <c r="C166" s="2"/>
      <c r="D166" s="2"/>
      <c r="E166" s="2"/>
      <c r="F166" s="2"/>
      <c r="G166" s="2"/>
      <c r="H166" s="2"/>
      <c r="I166" s="2"/>
      <c r="J166" s="2"/>
      <c r="K166" s="2"/>
      <c r="L166" s="2"/>
      <c r="M166" s="2"/>
    </row>
    <row r="167" spans="1:13">
      <c r="A167" s="2"/>
      <c r="B167" s="2"/>
      <c r="C167" s="2"/>
      <c r="D167" s="2"/>
      <c r="E167" s="2"/>
      <c r="F167" s="2"/>
      <c r="G167" s="2"/>
      <c r="H167" s="2"/>
      <c r="I167" s="2"/>
      <c r="J167" s="2"/>
      <c r="K167" s="2"/>
      <c r="L167" s="2"/>
      <c r="M167" s="2"/>
    </row>
    <row r="168" spans="1:13">
      <c r="A168" s="2"/>
      <c r="B168" s="2"/>
      <c r="C168" s="2"/>
      <c r="D168" s="2"/>
      <c r="E168" s="2"/>
      <c r="F168" s="2"/>
      <c r="G168" s="2"/>
      <c r="H168" s="2"/>
      <c r="I168" s="2"/>
      <c r="J168" s="2"/>
      <c r="K168" s="2"/>
      <c r="L168" s="2"/>
      <c r="M168" s="2"/>
    </row>
    <row r="169" spans="1:13">
      <c r="A169" s="2"/>
      <c r="B169" s="2"/>
      <c r="C169" s="2"/>
      <c r="D169" s="2"/>
      <c r="E169" s="2"/>
      <c r="F169" s="2"/>
      <c r="G169" s="2"/>
      <c r="H169" s="2"/>
      <c r="I169" s="2"/>
      <c r="J169" s="2"/>
      <c r="K169" s="2"/>
      <c r="L169" s="2"/>
      <c r="M169" s="2"/>
    </row>
    <row r="170" spans="1:13">
      <c r="A170" s="2"/>
      <c r="B170" s="2"/>
      <c r="C170" s="2"/>
      <c r="D170" s="2"/>
      <c r="E170" s="2"/>
      <c r="F170" s="2"/>
      <c r="G170" s="2"/>
      <c r="H170" s="2"/>
      <c r="I170" s="2"/>
      <c r="J170" s="2"/>
      <c r="K170" s="2"/>
      <c r="L170" s="2"/>
      <c r="M170" s="2"/>
    </row>
    <row r="171" spans="1:13">
      <c r="A171" s="2"/>
      <c r="B171" s="2"/>
      <c r="C171" s="2"/>
      <c r="D171" s="2"/>
      <c r="E171" s="2"/>
      <c r="F171" s="2"/>
      <c r="G171" s="2"/>
      <c r="H171" s="2"/>
      <c r="I171" s="2"/>
      <c r="J171" s="2"/>
      <c r="K171" s="2"/>
      <c r="L171" s="2"/>
      <c r="M171" s="2"/>
    </row>
    <row r="172" spans="1:13">
      <c r="A172" s="2"/>
      <c r="B172" s="2"/>
      <c r="C172" s="2"/>
      <c r="D172" s="2"/>
      <c r="E172" s="2"/>
      <c r="F172" s="2"/>
      <c r="G172" s="2"/>
      <c r="H172" s="2"/>
      <c r="I172" s="2"/>
      <c r="J172" s="2"/>
      <c r="K172" s="2"/>
      <c r="L172" s="2"/>
      <c r="M172" s="2"/>
    </row>
    <row r="173" spans="1:13">
      <c r="A173" s="2"/>
      <c r="B173" s="2"/>
      <c r="C173" s="2"/>
      <c r="D173" s="2"/>
      <c r="E173" s="2"/>
      <c r="F173" s="2"/>
      <c r="G173" s="2"/>
      <c r="H173" s="2"/>
      <c r="I173" s="2"/>
      <c r="J173" s="2"/>
      <c r="K173" s="2"/>
      <c r="L173" s="2"/>
      <c r="M173" s="2"/>
    </row>
    <row r="174" spans="1:13">
      <c r="A174" s="2"/>
      <c r="B174" s="2"/>
      <c r="C174" s="2"/>
      <c r="D174" s="2"/>
      <c r="E174" s="2"/>
      <c r="F174" s="2"/>
      <c r="G174" s="2"/>
      <c r="H174" s="2"/>
      <c r="I174" s="2"/>
      <c r="J174" s="2"/>
      <c r="K174" s="2"/>
      <c r="L174" s="2"/>
      <c r="M174" s="2"/>
    </row>
    <row r="175" spans="1:13">
      <c r="A175" s="2"/>
      <c r="B175" s="2"/>
      <c r="C175" s="2"/>
      <c r="D175" s="2"/>
      <c r="E175" s="2"/>
      <c r="F175" s="2"/>
      <c r="G175" s="2"/>
      <c r="H175" s="2"/>
      <c r="I175" s="2"/>
      <c r="J175" s="2"/>
      <c r="K175" s="2"/>
      <c r="L175" s="2"/>
      <c r="M175" s="2"/>
    </row>
    <row r="176" spans="1:13">
      <c r="A176" s="2"/>
      <c r="B176" s="2"/>
      <c r="C176" s="2"/>
      <c r="D176" s="2"/>
      <c r="E176" s="2"/>
      <c r="F176" s="2"/>
      <c r="G176" s="2"/>
      <c r="H176" s="2"/>
      <c r="I176" s="2"/>
      <c r="J176" s="2"/>
      <c r="K176" s="2"/>
      <c r="L176" s="2"/>
      <c r="M176" s="2"/>
    </row>
    <row r="177" spans="1:13">
      <c r="A177" s="2"/>
      <c r="B177" s="2"/>
      <c r="C177" s="2"/>
      <c r="D177" s="2"/>
      <c r="E177" s="2"/>
      <c r="F177" s="2"/>
      <c r="G177" s="2"/>
      <c r="H177" s="2"/>
      <c r="I177" s="2"/>
      <c r="J177" s="2"/>
      <c r="K177" s="2"/>
      <c r="L177" s="2"/>
      <c r="M177" s="2"/>
    </row>
    <row r="178" spans="1:13">
      <c r="A178" s="2"/>
      <c r="B178" s="2"/>
      <c r="C178" s="2"/>
      <c r="D178" s="2"/>
      <c r="E178" s="2"/>
      <c r="F178" s="2"/>
      <c r="G178" s="2"/>
      <c r="H178" s="2"/>
      <c r="I178" s="2"/>
      <c r="J178" s="2"/>
      <c r="K178" s="2"/>
      <c r="L178" s="2"/>
      <c r="M178" s="2"/>
    </row>
    <row r="179" spans="1:13">
      <c r="A179" s="2"/>
      <c r="B179" s="2"/>
      <c r="C179" s="2"/>
      <c r="D179" s="2"/>
      <c r="E179" s="2"/>
      <c r="F179" s="2"/>
      <c r="G179" s="2"/>
      <c r="H179" s="2"/>
      <c r="I179" s="2"/>
      <c r="J179" s="2"/>
      <c r="K179" s="2"/>
      <c r="L179" s="2"/>
      <c r="M179" s="2"/>
    </row>
    <row r="180" spans="1:13">
      <c r="A180" s="2"/>
      <c r="B180" s="2"/>
      <c r="C180" s="2"/>
      <c r="D180" s="2"/>
      <c r="E180" s="2"/>
      <c r="F180" s="2"/>
      <c r="G180" s="2"/>
      <c r="H180" s="2"/>
      <c r="I180" s="2"/>
      <c r="J180" s="2"/>
      <c r="K180" s="2"/>
      <c r="L180" s="2"/>
      <c r="M180" s="2"/>
    </row>
    <row r="181" spans="1:13">
      <c r="A181" s="2"/>
      <c r="B181" s="2"/>
      <c r="C181" s="2"/>
      <c r="D181" s="2"/>
      <c r="E181" s="2"/>
      <c r="F181" s="2"/>
      <c r="G181" s="2"/>
      <c r="H181" s="2"/>
      <c r="I181" s="2"/>
      <c r="J181" s="2"/>
      <c r="K181" s="2"/>
      <c r="L181" s="2"/>
      <c r="M181" s="2"/>
    </row>
    <row r="182" spans="1:13">
      <c r="A182" s="2"/>
      <c r="B182" s="2"/>
      <c r="C182" s="2"/>
      <c r="D182" s="2"/>
      <c r="E182" s="2"/>
      <c r="F182" s="2"/>
      <c r="G182" s="2"/>
      <c r="H182" s="2"/>
      <c r="I182" s="2"/>
      <c r="J182" s="2"/>
      <c r="K182" s="2"/>
      <c r="L182" s="2"/>
      <c r="M182" s="2"/>
    </row>
    <row r="183" spans="1:13">
      <c r="A183" s="2"/>
      <c r="B183" s="2"/>
      <c r="C183" s="2"/>
      <c r="D183" s="2"/>
      <c r="E183" s="2"/>
      <c r="F183" s="2"/>
      <c r="G183" s="2"/>
      <c r="H183" s="2"/>
      <c r="I183" s="2"/>
      <c r="J183" s="2"/>
      <c r="K183" s="2"/>
      <c r="L183" s="2"/>
      <c r="M183" s="2"/>
    </row>
    <row r="184" spans="1:13">
      <c r="A184" s="2"/>
      <c r="B184" s="2"/>
      <c r="C184" s="2"/>
      <c r="D184" s="2"/>
      <c r="E184" s="2"/>
      <c r="F184" s="2"/>
      <c r="G184" s="2"/>
      <c r="H184" s="2"/>
      <c r="I184" s="2"/>
      <c r="J184" s="2"/>
      <c r="K184" s="2"/>
      <c r="L184" s="2"/>
      <c r="M184" s="2"/>
    </row>
    <row r="185" spans="1:13">
      <c r="A185" s="2"/>
      <c r="B185" s="2"/>
      <c r="C185" s="2"/>
      <c r="D185" s="2"/>
      <c r="E185" s="2"/>
      <c r="F185" s="2"/>
      <c r="G185" s="2"/>
      <c r="H185" s="2"/>
      <c r="I185" s="2"/>
      <c r="J185" s="2"/>
      <c r="K185" s="2"/>
      <c r="L185" s="2"/>
      <c r="M185" s="2"/>
    </row>
    <row r="186" spans="1:13">
      <c r="A186" s="2"/>
      <c r="B186" s="2"/>
      <c r="C186" s="2"/>
      <c r="D186" s="2"/>
      <c r="E186" s="2"/>
      <c r="F186" s="2"/>
      <c r="G186" s="2"/>
      <c r="H186" s="2"/>
      <c r="I186" s="2"/>
      <c r="J186" s="2"/>
      <c r="K186" s="2"/>
      <c r="L186" s="2"/>
      <c r="M186" s="2"/>
    </row>
    <row r="187" spans="1:13">
      <c r="A187" s="2"/>
      <c r="B187" s="2"/>
      <c r="C187" s="2"/>
      <c r="D187" s="2"/>
      <c r="E187" s="2"/>
      <c r="F187" s="2"/>
      <c r="G187" s="2"/>
      <c r="H187" s="2"/>
      <c r="I187" s="2"/>
      <c r="J187" s="2"/>
      <c r="K187" s="2"/>
      <c r="L187" s="2"/>
      <c r="M187" s="2"/>
    </row>
    <row r="188" spans="1:13">
      <c r="A188" s="2"/>
      <c r="B188" s="2"/>
      <c r="C188" s="2"/>
      <c r="D188" s="2"/>
      <c r="E188" s="2"/>
      <c r="F188" s="2"/>
      <c r="G188" s="2"/>
      <c r="H188" s="2"/>
      <c r="I188" s="2"/>
      <c r="J188" s="2"/>
      <c r="K188" s="2"/>
      <c r="L188" s="2"/>
      <c r="M188" s="2"/>
    </row>
    <row r="189" spans="1:13">
      <c r="A189" s="2"/>
      <c r="B189" s="2"/>
      <c r="C189" s="2"/>
      <c r="D189" s="2"/>
      <c r="E189" s="2"/>
      <c r="F189" s="2"/>
      <c r="G189" s="2"/>
      <c r="H189" s="2"/>
      <c r="I189" s="2"/>
      <c r="J189" s="2"/>
      <c r="K189" s="2"/>
      <c r="L189" s="2"/>
      <c r="M189" s="2"/>
    </row>
    <row r="190" spans="1:13">
      <c r="A190" s="2"/>
      <c r="B190" s="2"/>
      <c r="C190" s="2"/>
      <c r="D190" s="2"/>
      <c r="E190" s="2"/>
      <c r="F190" s="2"/>
      <c r="G190" s="2"/>
      <c r="H190" s="2"/>
      <c r="I190" s="2"/>
      <c r="J190" s="2"/>
      <c r="K190" s="2"/>
      <c r="L190" s="2"/>
      <c r="M190" s="2"/>
    </row>
    <row r="191" spans="1:13">
      <c r="A191" s="2"/>
      <c r="B191" s="2"/>
      <c r="C191" s="2"/>
      <c r="D191" s="2"/>
      <c r="E191" s="2"/>
      <c r="F191" s="2"/>
      <c r="G191" s="2"/>
      <c r="H191" s="2"/>
      <c r="I191" s="2"/>
      <c r="J191" s="2"/>
      <c r="K191" s="2"/>
      <c r="L191" s="2"/>
      <c r="M191" s="2"/>
    </row>
    <row r="192" spans="1:13">
      <c r="A192" s="2"/>
      <c r="B192" s="2"/>
      <c r="C192" s="2"/>
      <c r="D192" s="2"/>
      <c r="E192" s="2"/>
      <c r="F192" s="2"/>
      <c r="G192" s="2"/>
      <c r="H192" s="2"/>
      <c r="I192" s="2"/>
      <c r="J192" s="2"/>
      <c r="K192" s="2"/>
      <c r="L192" s="2"/>
      <c r="M192" s="2"/>
    </row>
    <row r="193" spans="1:13">
      <c r="A193" s="2"/>
      <c r="B193" s="2"/>
      <c r="C193" s="2"/>
      <c r="D193" s="2"/>
      <c r="E193" s="2"/>
      <c r="F193" s="2"/>
      <c r="G193" s="2"/>
      <c r="H193" s="2"/>
      <c r="I193" s="2"/>
      <c r="J193" s="2"/>
      <c r="K193" s="2"/>
      <c r="L193" s="2"/>
      <c r="M193" s="2"/>
    </row>
    <row r="194" spans="1:13">
      <c r="A194" s="2"/>
      <c r="B194" s="2"/>
      <c r="C194" s="2"/>
      <c r="D194" s="2"/>
      <c r="E194" s="2"/>
      <c r="F194" s="2"/>
      <c r="G194" s="2"/>
      <c r="H194" s="2"/>
      <c r="I194" s="2"/>
      <c r="J194" s="2"/>
      <c r="K194" s="2"/>
      <c r="L194" s="2"/>
      <c r="M194" s="2"/>
    </row>
    <row r="195" spans="1:13">
      <c r="A195" s="2"/>
      <c r="B195" s="2"/>
      <c r="C195" s="2"/>
      <c r="D195" s="2"/>
      <c r="E195" s="2"/>
      <c r="F195" s="2"/>
      <c r="G195" s="2"/>
      <c r="H195" s="2"/>
      <c r="I195" s="2"/>
      <c r="J195" s="2"/>
      <c r="K195" s="2"/>
      <c r="L195" s="2"/>
      <c r="M195" s="2"/>
    </row>
    <row r="196" spans="1:13">
      <c r="A196" s="2"/>
      <c r="B196" s="2"/>
      <c r="C196" s="2"/>
      <c r="D196" s="2"/>
      <c r="E196" s="2"/>
      <c r="F196" s="2"/>
      <c r="G196" s="2"/>
      <c r="H196" s="2"/>
      <c r="I196" s="2"/>
      <c r="J196" s="2"/>
      <c r="K196" s="2"/>
      <c r="L196" s="2"/>
      <c r="M196" s="2"/>
    </row>
    <row r="197" spans="1:13">
      <c r="A197" s="2"/>
      <c r="B197" s="2"/>
      <c r="C197" s="2"/>
      <c r="D197" s="2"/>
      <c r="E197" s="2"/>
      <c r="F197" s="2"/>
      <c r="G197" s="2"/>
      <c r="H197" s="2"/>
      <c r="I197" s="2"/>
      <c r="J197" s="2"/>
      <c r="K197" s="2"/>
      <c r="L197" s="2"/>
      <c r="M197" s="2"/>
    </row>
  </sheetData>
  <mergeCells count="58">
    <mergeCell ref="G99:M99"/>
    <mergeCell ref="A98:F98"/>
    <mergeCell ref="A99:F99"/>
    <mergeCell ref="B82:B90"/>
    <mergeCell ref="B91:B97"/>
    <mergeCell ref="D71:D79"/>
    <mergeCell ref="F71:F79"/>
    <mergeCell ref="A60:A68"/>
    <mergeCell ref="B60:B68"/>
    <mergeCell ref="C60:C68"/>
    <mergeCell ref="D60:D68"/>
    <mergeCell ref="B80:B81"/>
    <mergeCell ref="G46:G50"/>
    <mergeCell ref="A51:A59"/>
    <mergeCell ref="B51:B59"/>
    <mergeCell ref="C51:C59"/>
    <mergeCell ref="D51:D59"/>
    <mergeCell ref="F51:F59"/>
    <mergeCell ref="A46:A50"/>
    <mergeCell ref="B46:B50"/>
    <mergeCell ref="C46:C50"/>
    <mergeCell ref="D46:D50"/>
    <mergeCell ref="F46:F50"/>
    <mergeCell ref="F60:F68"/>
    <mergeCell ref="A71:A79"/>
    <mergeCell ref="B71:B79"/>
    <mergeCell ref="C71:C79"/>
    <mergeCell ref="F41:F43"/>
    <mergeCell ref="G41:G43"/>
    <mergeCell ref="A44:A45"/>
    <mergeCell ref="B44:B45"/>
    <mergeCell ref="C44:C45"/>
    <mergeCell ref="D44:D45"/>
    <mergeCell ref="A41:A43"/>
    <mergeCell ref="B41:B43"/>
    <mergeCell ref="C41:C43"/>
    <mergeCell ref="D41:D43"/>
    <mergeCell ref="F44:F45"/>
    <mergeCell ref="A31:A39"/>
    <mergeCell ref="B31:B39"/>
    <mergeCell ref="C31:C39"/>
    <mergeCell ref="D31:D39"/>
    <mergeCell ref="F31:F39"/>
    <mergeCell ref="A22:A30"/>
    <mergeCell ref="B22:B30"/>
    <mergeCell ref="C22:C30"/>
    <mergeCell ref="D22:D30"/>
    <mergeCell ref="F22:F30"/>
    <mergeCell ref="F3:F11"/>
    <mergeCell ref="A12:A20"/>
    <mergeCell ref="B12:B20"/>
    <mergeCell ref="C12:C20"/>
    <mergeCell ref="D12:D20"/>
    <mergeCell ref="A3:A11"/>
    <mergeCell ref="B3:B11"/>
    <mergeCell ref="C3:C11"/>
    <mergeCell ref="D3:D11"/>
    <mergeCell ref="F12:F20"/>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4F00B-3810-9342-88ED-0BBF7AE2D17F}">
  <dimension ref="A1:J40"/>
  <sheetViews>
    <sheetView topLeftCell="A11" zoomScale="110" zoomScaleNormal="110" workbookViewId="0">
      <selection activeCell="H42" sqref="H42"/>
    </sheetView>
  </sheetViews>
  <sheetFormatPr baseColWidth="10" defaultRowHeight="13"/>
  <cols>
    <col min="1" max="1" width="15.3984375" customWidth="1"/>
    <col min="2" max="2" width="13.59765625" customWidth="1"/>
    <col min="4" max="4" width="13.19921875" bestFit="1" customWidth="1"/>
    <col min="5" max="5" width="11.19921875" bestFit="1" customWidth="1"/>
    <col min="7" max="7" width="11.19921875" bestFit="1" customWidth="1"/>
    <col min="9" max="9" width="15.796875" bestFit="1" customWidth="1"/>
    <col min="10" max="10" width="41.59765625" customWidth="1"/>
  </cols>
  <sheetData>
    <row r="1" spans="1:10" ht="14">
      <c r="A1" s="36"/>
      <c r="B1" s="28" t="s">
        <v>1233</v>
      </c>
      <c r="C1" s="28" t="s">
        <v>1234</v>
      </c>
      <c r="D1" s="29" t="s">
        <v>14</v>
      </c>
      <c r="E1" s="30" t="s">
        <v>1235</v>
      </c>
      <c r="F1" s="28" t="s">
        <v>1236</v>
      </c>
      <c r="G1" s="28" t="s">
        <v>1235</v>
      </c>
      <c r="H1" s="28" t="s">
        <v>1236</v>
      </c>
      <c r="I1" s="29" t="s">
        <v>15</v>
      </c>
      <c r="J1" s="29" t="s">
        <v>16</v>
      </c>
    </row>
    <row r="2" spans="1:10" ht="14">
      <c r="A2" s="380" t="s">
        <v>1254</v>
      </c>
      <c r="B2" s="40">
        <v>45967</v>
      </c>
      <c r="C2" s="41" t="s">
        <v>1237</v>
      </c>
      <c r="D2" s="42">
        <v>500</v>
      </c>
      <c r="E2" s="32">
        <v>1</v>
      </c>
      <c r="F2" s="32" t="s">
        <v>1238</v>
      </c>
      <c r="G2" s="32">
        <v>1</v>
      </c>
      <c r="H2" s="34" t="s">
        <v>43</v>
      </c>
      <c r="I2" s="33">
        <f t="shared" ref="I2" si="0">D2*E2*G2</f>
        <v>500</v>
      </c>
      <c r="J2" s="44" t="s">
        <v>1263</v>
      </c>
    </row>
    <row r="3" spans="1:10" ht="14">
      <c r="A3" s="380"/>
      <c r="B3" s="40">
        <v>45967</v>
      </c>
      <c r="C3" s="40" t="s">
        <v>1261</v>
      </c>
      <c r="D3" s="42">
        <v>1000</v>
      </c>
      <c r="E3" s="32">
        <v>1</v>
      </c>
      <c r="F3" s="32" t="s">
        <v>1238</v>
      </c>
      <c r="G3" s="32">
        <v>1</v>
      </c>
      <c r="H3" s="34" t="s">
        <v>43</v>
      </c>
      <c r="I3" s="33">
        <f t="shared" ref="I3:I8" si="1">D3*E3*G3</f>
        <v>1000</v>
      </c>
      <c r="J3" s="44" t="s">
        <v>1263</v>
      </c>
    </row>
    <row r="4" spans="1:10" ht="14">
      <c r="A4" s="380"/>
      <c r="B4" s="40">
        <v>45967</v>
      </c>
      <c r="C4" s="40" t="s">
        <v>1261</v>
      </c>
      <c r="D4" s="42">
        <v>1000</v>
      </c>
      <c r="E4" s="32">
        <v>1</v>
      </c>
      <c r="F4" s="32" t="s">
        <v>1238</v>
      </c>
      <c r="G4" s="32">
        <v>1</v>
      </c>
      <c r="H4" s="34" t="s">
        <v>43</v>
      </c>
      <c r="I4" s="33">
        <f t="shared" si="1"/>
        <v>1000</v>
      </c>
      <c r="J4" s="44" t="s">
        <v>1263</v>
      </c>
    </row>
    <row r="5" spans="1:10" ht="14">
      <c r="A5" s="380"/>
      <c r="B5" s="40">
        <v>45967</v>
      </c>
      <c r="C5" s="40" t="s">
        <v>1262</v>
      </c>
      <c r="D5" s="42">
        <v>1000</v>
      </c>
      <c r="E5" s="32">
        <v>1</v>
      </c>
      <c r="F5" s="32" t="s">
        <v>1238</v>
      </c>
      <c r="G5" s="32">
        <v>1</v>
      </c>
      <c r="H5" s="34" t="s">
        <v>43</v>
      </c>
      <c r="I5" s="33">
        <f t="shared" si="1"/>
        <v>1000</v>
      </c>
      <c r="J5" s="44" t="s">
        <v>1263</v>
      </c>
    </row>
    <row r="6" spans="1:10" ht="14">
      <c r="A6" s="380"/>
      <c r="B6" s="40">
        <v>45967</v>
      </c>
      <c r="C6" s="40" t="s">
        <v>1262</v>
      </c>
      <c r="D6" s="42">
        <v>1000</v>
      </c>
      <c r="E6" s="32">
        <v>1</v>
      </c>
      <c r="F6" s="32" t="s">
        <v>1238</v>
      </c>
      <c r="G6" s="32">
        <v>1</v>
      </c>
      <c r="H6" s="34" t="s">
        <v>43</v>
      </c>
      <c r="I6" s="33">
        <f t="shared" si="1"/>
        <v>1000</v>
      </c>
      <c r="J6" s="44" t="s">
        <v>1263</v>
      </c>
    </row>
    <row r="7" spans="1:10" ht="14">
      <c r="A7" s="380"/>
      <c r="B7" s="40">
        <v>45967</v>
      </c>
      <c r="C7" s="40" t="s">
        <v>1240</v>
      </c>
      <c r="D7" s="42">
        <v>800</v>
      </c>
      <c r="E7" s="32">
        <v>1</v>
      </c>
      <c r="F7" s="32" t="s">
        <v>1238</v>
      </c>
      <c r="G7" s="32">
        <v>1</v>
      </c>
      <c r="H7" s="34" t="s">
        <v>43</v>
      </c>
      <c r="I7" s="33">
        <f t="shared" si="1"/>
        <v>800</v>
      </c>
      <c r="J7" s="44" t="s">
        <v>1263</v>
      </c>
    </row>
    <row r="8" spans="1:10" ht="14">
      <c r="A8" s="380"/>
      <c r="B8" s="40">
        <v>45968</v>
      </c>
      <c r="C8" s="40" t="s">
        <v>1240</v>
      </c>
      <c r="D8" s="42">
        <v>800</v>
      </c>
      <c r="E8" s="32">
        <v>1</v>
      </c>
      <c r="F8" s="32" t="s">
        <v>1238</v>
      </c>
      <c r="G8" s="32">
        <v>1</v>
      </c>
      <c r="H8" s="34" t="s">
        <v>43</v>
      </c>
      <c r="I8" s="33">
        <f t="shared" si="1"/>
        <v>800</v>
      </c>
      <c r="J8" s="44" t="s">
        <v>1263</v>
      </c>
    </row>
    <row r="9" spans="1:10" ht="14">
      <c r="A9" s="380" t="s">
        <v>1255</v>
      </c>
      <c r="B9" s="40">
        <v>45967</v>
      </c>
      <c r="C9" s="32" t="s">
        <v>1237</v>
      </c>
      <c r="D9" s="42">
        <v>500</v>
      </c>
      <c r="E9" s="32">
        <v>1</v>
      </c>
      <c r="F9" s="32" t="s">
        <v>1238</v>
      </c>
      <c r="G9" s="32">
        <v>1</v>
      </c>
      <c r="H9" s="34" t="s">
        <v>43</v>
      </c>
      <c r="I9" s="33">
        <f t="shared" ref="I9:I15" si="2">D9*E9*G9</f>
        <v>500</v>
      </c>
      <c r="J9" s="44" t="s">
        <v>1263</v>
      </c>
    </row>
    <row r="10" spans="1:10" ht="14">
      <c r="A10" s="380"/>
      <c r="B10" s="40">
        <v>45967</v>
      </c>
      <c r="C10" s="40" t="s">
        <v>1262</v>
      </c>
      <c r="D10" s="42">
        <v>1000</v>
      </c>
      <c r="E10" s="32">
        <v>1</v>
      </c>
      <c r="F10" s="32" t="s">
        <v>1238</v>
      </c>
      <c r="G10" s="32">
        <v>1</v>
      </c>
      <c r="H10" s="34" t="s">
        <v>43</v>
      </c>
      <c r="I10" s="33">
        <f t="shared" si="2"/>
        <v>1000</v>
      </c>
      <c r="J10" s="44" t="s">
        <v>1263</v>
      </c>
    </row>
    <row r="11" spans="1:10" ht="14">
      <c r="A11" s="380"/>
      <c r="B11" s="40">
        <v>45967</v>
      </c>
      <c r="C11" s="43" t="s">
        <v>1240</v>
      </c>
      <c r="D11" s="42">
        <v>800</v>
      </c>
      <c r="E11" s="32">
        <v>1</v>
      </c>
      <c r="F11" s="32" t="s">
        <v>1238</v>
      </c>
      <c r="G11" s="32">
        <v>1</v>
      </c>
      <c r="H11" s="34" t="s">
        <v>43</v>
      </c>
      <c r="I11" s="33">
        <f t="shared" si="2"/>
        <v>800</v>
      </c>
      <c r="J11" s="44" t="s">
        <v>1263</v>
      </c>
    </row>
    <row r="12" spans="1:10" ht="14">
      <c r="A12" s="380"/>
      <c r="B12" s="40">
        <v>45967</v>
      </c>
      <c r="C12" s="40" t="s">
        <v>1262</v>
      </c>
      <c r="D12" s="42">
        <v>1000</v>
      </c>
      <c r="E12" s="32">
        <v>1</v>
      </c>
      <c r="F12" s="32" t="s">
        <v>1238</v>
      </c>
      <c r="G12" s="32">
        <v>1</v>
      </c>
      <c r="H12" s="34" t="s">
        <v>43</v>
      </c>
      <c r="I12" s="33">
        <f t="shared" si="2"/>
        <v>1000</v>
      </c>
      <c r="J12" s="44" t="s">
        <v>1263</v>
      </c>
    </row>
    <row r="13" spans="1:10" ht="14">
      <c r="A13" s="380"/>
      <c r="B13" s="40">
        <v>45967</v>
      </c>
      <c r="C13" s="40" t="s">
        <v>1262</v>
      </c>
      <c r="D13" s="42">
        <v>1000</v>
      </c>
      <c r="E13" s="32">
        <v>1</v>
      </c>
      <c r="F13" s="32" t="s">
        <v>1238</v>
      </c>
      <c r="G13" s="32">
        <v>1</v>
      </c>
      <c r="H13" s="34" t="s">
        <v>43</v>
      </c>
      <c r="I13" s="33">
        <f t="shared" si="2"/>
        <v>1000</v>
      </c>
      <c r="J13" s="44" t="s">
        <v>1263</v>
      </c>
    </row>
    <row r="14" spans="1:10" ht="14">
      <c r="A14" s="380"/>
      <c r="B14" s="40">
        <v>45968</v>
      </c>
      <c r="C14" s="32" t="s">
        <v>1237</v>
      </c>
      <c r="D14" s="42">
        <v>500</v>
      </c>
      <c r="E14" s="32">
        <v>1</v>
      </c>
      <c r="F14" s="32" t="s">
        <v>1238</v>
      </c>
      <c r="G14" s="32">
        <v>1</v>
      </c>
      <c r="H14" s="34" t="s">
        <v>43</v>
      </c>
      <c r="I14" s="33">
        <f t="shared" si="2"/>
        <v>500</v>
      </c>
      <c r="J14" s="44" t="s">
        <v>1263</v>
      </c>
    </row>
    <row r="15" spans="1:10" ht="14">
      <c r="A15" s="380"/>
      <c r="B15" s="40">
        <v>45968</v>
      </c>
      <c r="C15" s="32" t="s">
        <v>1237</v>
      </c>
      <c r="D15" s="42">
        <v>500</v>
      </c>
      <c r="E15" s="32">
        <v>1</v>
      </c>
      <c r="F15" s="32" t="s">
        <v>1238</v>
      </c>
      <c r="G15" s="32">
        <v>1</v>
      </c>
      <c r="H15" s="34" t="s">
        <v>43</v>
      </c>
      <c r="I15" s="33">
        <f t="shared" si="2"/>
        <v>500</v>
      </c>
      <c r="J15" s="44" t="s">
        <v>1263</v>
      </c>
    </row>
    <row r="16" spans="1:10" ht="14">
      <c r="A16" s="379" t="s">
        <v>1253</v>
      </c>
      <c r="B16" s="31">
        <v>45966</v>
      </c>
      <c r="C16" s="32" t="s">
        <v>1237</v>
      </c>
      <c r="D16" s="33">
        <v>1200</v>
      </c>
      <c r="E16" s="32">
        <v>2</v>
      </c>
      <c r="F16" s="32" t="s">
        <v>1238</v>
      </c>
      <c r="G16" s="32">
        <v>1</v>
      </c>
      <c r="H16" s="34" t="s">
        <v>43</v>
      </c>
      <c r="I16" s="33">
        <f>D16*E16*G16</f>
        <v>2400</v>
      </c>
      <c r="J16" s="35" t="s">
        <v>1258</v>
      </c>
    </row>
    <row r="17" spans="1:10" ht="42">
      <c r="A17" s="379"/>
      <c r="B17" s="31" t="s">
        <v>1239</v>
      </c>
      <c r="C17" s="32" t="s">
        <v>1237</v>
      </c>
      <c r="D17" s="33">
        <v>1200</v>
      </c>
      <c r="E17" s="32">
        <v>2</v>
      </c>
      <c r="F17" s="32" t="s">
        <v>1238</v>
      </c>
      <c r="G17" s="32">
        <v>3</v>
      </c>
      <c r="H17" s="34" t="s">
        <v>43</v>
      </c>
      <c r="I17" s="33">
        <f>D17*E17*G17</f>
        <v>7200</v>
      </c>
      <c r="J17" s="35" t="s">
        <v>1259</v>
      </c>
    </row>
    <row r="18" spans="1:10" ht="39" customHeight="1">
      <c r="A18" s="379"/>
      <c r="B18" s="31" t="s">
        <v>1239</v>
      </c>
      <c r="C18" s="32" t="s">
        <v>1240</v>
      </c>
      <c r="D18" s="33">
        <v>2000</v>
      </c>
      <c r="E18" s="32">
        <v>1</v>
      </c>
      <c r="F18" s="32" t="s">
        <v>1238</v>
      </c>
      <c r="G18" s="32">
        <v>3</v>
      </c>
      <c r="H18" s="34" t="s">
        <v>43</v>
      </c>
      <c r="I18" s="33">
        <f t="shared" ref="I18:I39" si="3">D18*E18*G18</f>
        <v>6000</v>
      </c>
      <c r="J18" s="35" t="s">
        <v>1540</v>
      </c>
    </row>
    <row r="19" spans="1:10" ht="14">
      <c r="A19" s="379"/>
      <c r="B19" s="31">
        <v>45970</v>
      </c>
      <c r="C19" s="32" t="s">
        <v>1237</v>
      </c>
      <c r="D19" s="33">
        <v>1200</v>
      </c>
      <c r="E19" s="32">
        <v>1</v>
      </c>
      <c r="F19" s="32" t="s">
        <v>1238</v>
      </c>
      <c r="G19" s="32">
        <v>1</v>
      </c>
      <c r="H19" s="34" t="s">
        <v>43</v>
      </c>
      <c r="I19" s="33">
        <f t="shared" si="3"/>
        <v>1200</v>
      </c>
      <c r="J19" s="35" t="s">
        <v>1256</v>
      </c>
    </row>
    <row r="20" spans="1:10" ht="14">
      <c r="A20" s="379"/>
      <c r="B20" s="31">
        <v>45967</v>
      </c>
      <c r="C20" s="32" t="s">
        <v>1241</v>
      </c>
      <c r="D20" s="33">
        <v>1000</v>
      </c>
      <c r="E20" s="32">
        <v>9</v>
      </c>
      <c r="F20" s="32" t="s">
        <v>1242</v>
      </c>
      <c r="G20" s="32">
        <v>1</v>
      </c>
      <c r="H20" s="34" t="s">
        <v>26</v>
      </c>
      <c r="I20" s="33">
        <f t="shared" si="3"/>
        <v>9000</v>
      </c>
      <c r="J20" s="35" t="s">
        <v>1243</v>
      </c>
    </row>
    <row r="21" spans="1:10" ht="14">
      <c r="A21" s="379"/>
      <c r="B21" s="31">
        <v>45967</v>
      </c>
      <c r="C21" s="32" t="s">
        <v>1244</v>
      </c>
      <c r="D21" s="33">
        <v>1000</v>
      </c>
      <c r="E21" s="32">
        <v>3</v>
      </c>
      <c r="F21" s="32" t="s">
        <v>1242</v>
      </c>
      <c r="G21" s="32">
        <v>1</v>
      </c>
      <c r="H21" s="34" t="s">
        <v>26</v>
      </c>
      <c r="I21" s="33">
        <f t="shared" si="3"/>
        <v>3000</v>
      </c>
      <c r="J21" s="35" t="s">
        <v>1257</v>
      </c>
    </row>
    <row r="22" spans="1:10" ht="14">
      <c r="A22" s="379"/>
      <c r="B22" s="31">
        <v>45967</v>
      </c>
      <c r="C22" s="32" t="s">
        <v>1240</v>
      </c>
      <c r="D22" s="33">
        <v>800</v>
      </c>
      <c r="E22" s="32">
        <v>5</v>
      </c>
      <c r="F22" s="32" t="s">
        <v>1242</v>
      </c>
      <c r="G22" s="32">
        <v>1</v>
      </c>
      <c r="H22" s="34" t="s">
        <v>26</v>
      </c>
      <c r="I22" s="33">
        <f t="shared" si="3"/>
        <v>4000</v>
      </c>
      <c r="J22" s="35" t="s">
        <v>1243</v>
      </c>
    </row>
    <row r="23" spans="1:10" ht="14">
      <c r="A23" s="379"/>
      <c r="B23" s="31">
        <v>45967</v>
      </c>
      <c r="C23" s="32" t="s">
        <v>1237</v>
      </c>
      <c r="D23" s="33">
        <v>500</v>
      </c>
      <c r="E23" s="32">
        <v>6</v>
      </c>
      <c r="F23" s="32" t="s">
        <v>1242</v>
      </c>
      <c r="G23" s="32">
        <v>1</v>
      </c>
      <c r="H23" s="34" t="s">
        <v>26</v>
      </c>
      <c r="I23" s="33">
        <f t="shared" si="3"/>
        <v>3000</v>
      </c>
      <c r="J23" s="35" t="s">
        <v>1243</v>
      </c>
    </row>
    <row r="24" spans="1:10" ht="14">
      <c r="A24" s="379"/>
      <c r="B24" s="31">
        <v>45968</v>
      </c>
      <c r="C24" s="32" t="s">
        <v>1240</v>
      </c>
      <c r="D24" s="33">
        <v>800</v>
      </c>
      <c r="E24" s="32">
        <v>3</v>
      </c>
      <c r="F24" s="32" t="s">
        <v>1242</v>
      </c>
      <c r="G24" s="32">
        <v>1</v>
      </c>
      <c r="H24" s="34" t="s">
        <v>26</v>
      </c>
      <c r="I24" s="33">
        <f t="shared" si="3"/>
        <v>2400</v>
      </c>
      <c r="J24" s="35" t="s">
        <v>1243</v>
      </c>
    </row>
    <row r="25" spans="1:10" ht="14">
      <c r="A25" s="379"/>
      <c r="B25" s="31">
        <v>45968</v>
      </c>
      <c r="C25" s="32" t="s">
        <v>1237</v>
      </c>
      <c r="D25" s="33">
        <v>500</v>
      </c>
      <c r="E25" s="32">
        <v>10</v>
      </c>
      <c r="F25" s="32" t="s">
        <v>1242</v>
      </c>
      <c r="G25" s="32">
        <v>1</v>
      </c>
      <c r="H25" s="34" t="s">
        <v>26</v>
      </c>
      <c r="I25" s="33">
        <f t="shared" si="3"/>
        <v>5000</v>
      </c>
      <c r="J25" s="35" t="s">
        <v>1257</v>
      </c>
    </row>
    <row r="26" spans="1:10" ht="14">
      <c r="A26" s="379"/>
      <c r="B26" s="31">
        <v>45968</v>
      </c>
      <c r="C26" s="32" t="s">
        <v>1241</v>
      </c>
      <c r="D26" s="33">
        <v>2600</v>
      </c>
      <c r="E26" s="32">
        <v>4</v>
      </c>
      <c r="F26" s="32" t="s">
        <v>1238</v>
      </c>
      <c r="G26" s="32">
        <v>1</v>
      </c>
      <c r="H26" s="34" t="s">
        <v>43</v>
      </c>
      <c r="I26" s="33">
        <f t="shared" si="3"/>
        <v>10400</v>
      </c>
      <c r="J26" s="35" t="s">
        <v>1534</v>
      </c>
    </row>
    <row r="27" spans="1:10" ht="14">
      <c r="A27" s="379"/>
      <c r="B27" s="31">
        <v>45968</v>
      </c>
      <c r="C27" s="32" t="s">
        <v>1241</v>
      </c>
      <c r="D27" s="33">
        <v>2600</v>
      </c>
      <c r="E27" s="32">
        <v>4</v>
      </c>
      <c r="F27" s="32" t="s">
        <v>1238</v>
      </c>
      <c r="G27" s="32">
        <v>1</v>
      </c>
      <c r="H27" s="34" t="s">
        <v>43</v>
      </c>
      <c r="I27" s="33">
        <f t="shared" si="3"/>
        <v>10400</v>
      </c>
      <c r="J27" s="35" t="s">
        <v>1533</v>
      </c>
    </row>
    <row r="28" spans="1:10" ht="14">
      <c r="A28" s="379"/>
      <c r="B28" s="31">
        <v>45968</v>
      </c>
      <c r="C28" s="32" t="s">
        <v>1241</v>
      </c>
      <c r="D28" s="33">
        <v>2600</v>
      </c>
      <c r="E28" s="32">
        <v>4</v>
      </c>
      <c r="F28" s="32" t="s">
        <v>1238</v>
      </c>
      <c r="G28" s="32">
        <v>1</v>
      </c>
      <c r="H28" s="34" t="s">
        <v>43</v>
      </c>
      <c r="I28" s="33">
        <f t="shared" si="3"/>
        <v>10400</v>
      </c>
      <c r="J28" s="35" t="s">
        <v>1535</v>
      </c>
    </row>
    <row r="29" spans="1:10" ht="14">
      <c r="A29" s="379"/>
      <c r="B29" s="31">
        <v>45969</v>
      </c>
      <c r="C29" s="32" t="s">
        <v>1241</v>
      </c>
      <c r="D29" s="33">
        <v>2600</v>
      </c>
      <c r="E29" s="32">
        <v>4</v>
      </c>
      <c r="F29" s="32" t="s">
        <v>1238</v>
      </c>
      <c r="G29" s="32">
        <v>1</v>
      </c>
      <c r="H29" s="34" t="s">
        <v>43</v>
      </c>
      <c r="I29" s="33">
        <f t="shared" si="3"/>
        <v>10400</v>
      </c>
      <c r="J29" s="35" t="s">
        <v>1536</v>
      </c>
    </row>
    <row r="30" spans="1:10" ht="14">
      <c r="A30" s="379"/>
      <c r="B30" s="31">
        <v>45969</v>
      </c>
      <c r="C30" s="32" t="s">
        <v>1241</v>
      </c>
      <c r="D30" s="33">
        <v>2600</v>
      </c>
      <c r="E30" s="32">
        <v>2</v>
      </c>
      <c r="F30" s="32" t="s">
        <v>1238</v>
      </c>
      <c r="G30" s="32">
        <v>1</v>
      </c>
      <c r="H30" s="34" t="s">
        <v>43</v>
      </c>
      <c r="I30" s="33">
        <f t="shared" si="3"/>
        <v>5200</v>
      </c>
      <c r="J30" s="35" t="s">
        <v>1537</v>
      </c>
    </row>
    <row r="31" spans="1:10" ht="14">
      <c r="A31" s="379"/>
      <c r="B31" s="31">
        <v>45969</v>
      </c>
      <c r="C31" s="32" t="s">
        <v>1241</v>
      </c>
      <c r="D31" s="33">
        <v>2600</v>
      </c>
      <c r="E31" s="32">
        <v>2</v>
      </c>
      <c r="F31" s="32" t="s">
        <v>1238</v>
      </c>
      <c r="G31" s="32">
        <v>1</v>
      </c>
      <c r="H31" s="34" t="s">
        <v>43</v>
      </c>
      <c r="I31" s="33">
        <f t="shared" si="3"/>
        <v>5200</v>
      </c>
      <c r="J31" s="35" t="s">
        <v>1538</v>
      </c>
    </row>
    <row r="32" spans="1:10" ht="14">
      <c r="A32" s="379"/>
      <c r="B32" s="31">
        <v>45968</v>
      </c>
      <c r="C32" s="32" t="s">
        <v>1241</v>
      </c>
      <c r="D32" s="33">
        <v>2600</v>
      </c>
      <c r="E32" s="32">
        <v>1</v>
      </c>
      <c r="F32" s="32" t="s">
        <v>1238</v>
      </c>
      <c r="G32" s="32">
        <v>1</v>
      </c>
      <c r="H32" s="34" t="s">
        <v>43</v>
      </c>
      <c r="I32" s="33">
        <f t="shared" si="3"/>
        <v>2600</v>
      </c>
      <c r="J32" s="35" t="s">
        <v>1539</v>
      </c>
    </row>
    <row r="33" spans="1:10" ht="14">
      <c r="A33" s="379"/>
      <c r="B33" s="31">
        <v>45969</v>
      </c>
      <c r="C33" s="32" t="s">
        <v>1241</v>
      </c>
      <c r="D33" s="33">
        <v>2600</v>
      </c>
      <c r="E33" s="32">
        <v>12</v>
      </c>
      <c r="F33" s="32" t="s">
        <v>1238</v>
      </c>
      <c r="G33" s="32">
        <v>1</v>
      </c>
      <c r="H33" s="34" t="s">
        <v>43</v>
      </c>
      <c r="I33" s="33">
        <f t="shared" si="3"/>
        <v>31200</v>
      </c>
      <c r="J33" s="35" t="s">
        <v>1245</v>
      </c>
    </row>
    <row r="34" spans="1:10" ht="14">
      <c r="A34" s="379"/>
      <c r="B34" s="31">
        <v>45970</v>
      </c>
      <c r="C34" s="32" t="s">
        <v>1241</v>
      </c>
      <c r="D34" s="33">
        <v>1000</v>
      </c>
      <c r="E34" s="32">
        <v>12</v>
      </c>
      <c r="F34" s="32" t="s">
        <v>1242</v>
      </c>
      <c r="G34" s="32">
        <v>1</v>
      </c>
      <c r="H34" s="34" t="s">
        <v>26</v>
      </c>
      <c r="I34" s="33">
        <f t="shared" si="3"/>
        <v>12000</v>
      </c>
      <c r="J34" s="35" t="s">
        <v>1246</v>
      </c>
    </row>
    <row r="35" spans="1:10" ht="14">
      <c r="A35" s="379"/>
      <c r="B35" s="31">
        <v>45970</v>
      </c>
      <c r="C35" s="32" t="s">
        <v>1240</v>
      </c>
      <c r="D35" s="33">
        <v>800</v>
      </c>
      <c r="E35" s="32">
        <v>6</v>
      </c>
      <c r="F35" s="32" t="s">
        <v>1242</v>
      </c>
      <c r="G35" s="32">
        <v>1</v>
      </c>
      <c r="H35" s="34" t="s">
        <v>26</v>
      </c>
      <c r="I35" s="33">
        <f t="shared" si="3"/>
        <v>4800</v>
      </c>
      <c r="J35" s="35" t="s">
        <v>1246</v>
      </c>
    </row>
    <row r="36" spans="1:10" ht="14">
      <c r="A36" s="379"/>
      <c r="B36" s="31">
        <v>45970</v>
      </c>
      <c r="C36" s="32" t="s">
        <v>1237</v>
      </c>
      <c r="D36" s="33">
        <v>500</v>
      </c>
      <c r="E36" s="32">
        <v>8</v>
      </c>
      <c r="F36" s="32" t="s">
        <v>1242</v>
      </c>
      <c r="G36" s="32">
        <v>1</v>
      </c>
      <c r="H36" s="34" t="s">
        <v>26</v>
      </c>
      <c r="I36" s="33">
        <f t="shared" si="3"/>
        <v>4000</v>
      </c>
      <c r="J36" s="35" t="s">
        <v>1246</v>
      </c>
    </row>
    <row r="37" spans="1:10" ht="14">
      <c r="A37" s="379"/>
      <c r="B37" s="31" t="s">
        <v>1247</v>
      </c>
      <c r="C37" s="32" t="s">
        <v>1248</v>
      </c>
      <c r="D37" s="33">
        <v>40</v>
      </c>
      <c r="E37" s="32">
        <v>38</v>
      </c>
      <c r="F37" s="32" t="s">
        <v>1249</v>
      </c>
      <c r="G37" s="32">
        <v>1</v>
      </c>
      <c r="H37" s="34" t="s">
        <v>26</v>
      </c>
      <c r="I37" s="33">
        <f t="shared" si="3"/>
        <v>1520</v>
      </c>
      <c r="J37" s="35"/>
    </row>
    <row r="38" spans="1:10" ht="14">
      <c r="A38" s="379"/>
      <c r="B38" s="31" t="s">
        <v>1247</v>
      </c>
      <c r="C38" s="32" t="s">
        <v>1250</v>
      </c>
      <c r="D38" s="33">
        <v>80</v>
      </c>
      <c r="E38" s="32">
        <v>13</v>
      </c>
      <c r="F38" s="32" t="s">
        <v>1251</v>
      </c>
      <c r="G38" s="32">
        <v>1</v>
      </c>
      <c r="H38" s="34" t="s">
        <v>26</v>
      </c>
      <c r="I38" s="33">
        <f t="shared" si="3"/>
        <v>1040</v>
      </c>
      <c r="J38" s="35"/>
    </row>
    <row r="39" spans="1:10" ht="14">
      <c r="A39" s="379"/>
      <c r="B39" s="31" t="s">
        <v>1247</v>
      </c>
      <c r="C39" s="32" t="s">
        <v>1252</v>
      </c>
      <c r="D39" s="33">
        <v>120</v>
      </c>
      <c r="E39" s="32">
        <v>1</v>
      </c>
      <c r="F39" s="32" t="s">
        <v>1251</v>
      </c>
      <c r="G39" s="32">
        <v>1</v>
      </c>
      <c r="H39" s="34" t="s">
        <v>26</v>
      </c>
      <c r="I39" s="33">
        <f t="shared" si="3"/>
        <v>120</v>
      </c>
      <c r="J39" s="35"/>
    </row>
    <row r="40" spans="1:10" s="39" customFormat="1">
      <c r="A40" s="381" t="s">
        <v>1260</v>
      </c>
      <c r="B40" s="382"/>
      <c r="C40" s="382"/>
      <c r="D40" s="382"/>
      <c r="E40" s="382"/>
      <c r="F40" s="382"/>
      <c r="G40" s="382"/>
      <c r="H40" s="383"/>
      <c r="I40" s="37">
        <f>SUM(I2:I39)</f>
        <v>163880</v>
      </c>
      <c r="J40" s="38"/>
    </row>
  </sheetData>
  <mergeCells count="4">
    <mergeCell ref="A16:A39"/>
    <mergeCell ref="A2:A8"/>
    <mergeCell ref="A9:A15"/>
    <mergeCell ref="A40:H40"/>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02AD8-564C-FB4E-93C2-5EDA90B48843}">
  <dimension ref="A1:G27"/>
  <sheetViews>
    <sheetView zoomScale="150" zoomScaleNormal="150" workbookViewId="0">
      <selection activeCell="I13" sqref="I13"/>
    </sheetView>
  </sheetViews>
  <sheetFormatPr baseColWidth="10" defaultRowHeight="13"/>
  <cols>
    <col min="1" max="1" width="29.59765625" style="4" customWidth="1"/>
    <col min="2" max="2" width="30.796875" style="4" bestFit="1" customWidth="1"/>
    <col min="3" max="3" width="27" style="4" customWidth="1"/>
    <col min="4" max="16384" width="11" style="4"/>
  </cols>
  <sheetData>
    <row r="1" spans="1:7">
      <c r="A1" s="9" t="s">
        <v>979</v>
      </c>
      <c r="B1" s="9" t="s">
        <v>980</v>
      </c>
      <c r="C1" s="9" t="s">
        <v>981</v>
      </c>
      <c r="D1" s="9" t="s">
        <v>982</v>
      </c>
      <c r="E1" s="9" t="s">
        <v>983</v>
      </c>
      <c r="F1" s="9" t="s">
        <v>987</v>
      </c>
      <c r="G1" s="9" t="s">
        <v>984</v>
      </c>
    </row>
    <row r="2" spans="1:7">
      <c r="A2" s="379" t="s">
        <v>985</v>
      </c>
      <c r="B2" s="9" t="s">
        <v>1079</v>
      </c>
      <c r="C2" s="9" t="s">
        <v>986</v>
      </c>
      <c r="D2" s="9">
        <v>1</v>
      </c>
      <c r="E2" s="9">
        <v>1690</v>
      </c>
      <c r="F2" s="9">
        <f>D2*E2</f>
        <v>1690</v>
      </c>
      <c r="G2" s="9"/>
    </row>
    <row r="3" spans="1:7">
      <c r="A3" s="379"/>
      <c r="B3" s="9" t="s">
        <v>1079</v>
      </c>
      <c r="C3" s="9" t="s">
        <v>1099</v>
      </c>
      <c r="D3" s="9">
        <v>1</v>
      </c>
      <c r="E3" s="9">
        <v>2208</v>
      </c>
      <c r="F3" s="9">
        <f t="shared" ref="F3:F4" si="0">D3*E3</f>
        <v>2208</v>
      </c>
      <c r="G3" s="9"/>
    </row>
    <row r="4" spans="1:7">
      <c r="A4" s="379"/>
      <c r="B4" s="9" t="s">
        <v>1072</v>
      </c>
      <c r="C4" s="9" t="s">
        <v>1080</v>
      </c>
      <c r="D4" s="9">
        <v>1</v>
      </c>
      <c r="E4" s="9">
        <v>460</v>
      </c>
      <c r="F4" s="9">
        <f t="shared" si="0"/>
        <v>460</v>
      </c>
      <c r="G4" s="9"/>
    </row>
    <row r="5" spans="1:7">
      <c r="A5" s="379"/>
      <c r="B5" s="9" t="s">
        <v>1072</v>
      </c>
      <c r="C5" s="9" t="s">
        <v>1081</v>
      </c>
      <c r="D5" s="9">
        <v>1</v>
      </c>
      <c r="E5" s="9">
        <v>460</v>
      </c>
      <c r="F5" s="9">
        <f t="shared" ref="F5:F13" si="1">D5*E5</f>
        <v>460</v>
      </c>
      <c r="G5" s="9"/>
    </row>
    <row r="6" spans="1:7">
      <c r="A6" s="379"/>
      <c r="B6" s="9" t="s">
        <v>1073</v>
      </c>
      <c r="C6" s="9" t="s">
        <v>1065</v>
      </c>
      <c r="D6" s="9">
        <v>1</v>
      </c>
      <c r="E6" s="9">
        <v>230</v>
      </c>
      <c r="F6" s="9">
        <f t="shared" si="1"/>
        <v>230</v>
      </c>
      <c r="G6" s="9"/>
    </row>
    <row r="7" spans="1:7">
      <c r="A7" s="379"/>
      <c r="B7" s="9" t="s">
        <v>1073</v>
      </c>
      <c r="C7" s="9" t="s">
        <v>1047</v>
      </c>
      <c r="D7" s="9">
        <v>1</v>
      </c>
      <c r="E7" s="9">
        <v>230</v>
      </c>
      <c r="F7" s="9">
        <f t="shared" si="1"/>
        <v>230</v>
      </c>
      <c r="G7" s="9"/>
    </row>
    <row r="8" spans="1:7">
      <c r="A8" s="379"/>
      <c r="B8" s="9" t="s">
        <v>1073</v>
      </c>
      <c r="C8" s="9" t="s">
        <v>1051</v>
      </c>
      <c r="D8" s="9">
        <v>1</v>
      </c>
      <c r="E8" s="9">
        <v>230</v>
      </c>
      <c r="F8" s="9">
        <f t="shared" si="1"/>
        <v>230</v>
      </c>
      <c r="G8" s="9"/>
    </row>
    <row r="9" spans="1:7">
      <c r="A9" s="379"/>
      <c r="B9" s="9" t="s">
        <v>1074</v>
      </c>
      <c r="C9" s="9" t="s">
        <v>1082</v>
      </c>
      <c r="D9" s="9">
        <v>1</v>
      </c>
      <c r="E9" s="9">
        <v>75</v>
      </c>
      <c r="F9" s="9">
        <f t="shared" si="1"/>
        <v>75</v>
      </c>
      <c r="G9" s="9"/>
    </row>
    <row r="10" spans="1:7">
      <c r="A10" s="379"/>
      <c r="B10" s="9" t="s">
        <v>1075</v>
      </c>
      <c r="C10" s="9" t="s">
        <v>1083</v>
      </c>
      <c r="D10" s="9">
        <v>1</v>
      </c>
      <c r="E10" s="9">
        <v>1660</v>
      </c>
      <c r="F10" s="9">
        <f t="shared" si="1"/>
        <v>1660</v>
      </c>
      <c r="G10" s="9"/>
    </row>
    <row r="11" spans="1:7" ht="13" customHeight="1">
      <c r="A11" s="379"/>
      <c r="B11" s="9" t="s">
        <v>1076</v>
      </c>
      <c r="C11" s="9" t="s">
        <v>1084</v>
      </c>
      <c r="D11" s="9">
        <v>1</v>
      </c>
      <c r="E11" s="9">
        <v>217.05</v>
      </c>
      <c r="F11" s="9">
        <f t="shared" si="1"/>
        <v>217.05</v>
      </c>
      <c r="G11" s="9"/>
    </row>
    <row r="12" spans="1:7" ht="13" customHeight="1">
      <c r="A12" s="379"/>
      <c r="B12" s="9" t="s">
        <v>1077</v>
      </c>
      <c r="C12" s="9" t="s">
        <v>1085</v>
      </c>
      <c r="D12" s="9">
        <v>1</v>
      </c>
      <c r="E12" s="9">
        <v>2026</v>
      </c>
      <c r="F12" s="9">
        <f t="shared" si="1"/>
        <v>2026</v>
      </c>
      <c r="G12" s="9"/>
    </row>
    <row r="13" spans="1:7">
      <c r="A13" s="379"/>
      <c r="B13" s="9" t="s">
        <v>1078</v>
      </c>
      <c r="C13" s="9" t="s">
        <v>1086</v>
      </c>
      <c r="D13" s="9">
        <v>1</v>
      </c>
      <c r="E13" s="9">
        <v>460</v>
      </c>
      <c r="F13" s="9">
        <f t="shared" si="1"/>
        <v>460</v>
      </c>
      <c r="G13" s="9" t="s">
        <v>1849</v>
      </c>
    </row>
    <row r="14" spans="1:7">
      <c r="A14" s="384" t="s">
        <v>989</v>
      </c>
      <c r="B14" s="384"/>
      <c r="C14" s="384"/>
      <c r="D14" s="384"/>
      <c r="E14" s="384"/>
      <c r="F14" s="20">
        <f>SUM(F2:F13)</f>
        <v>9946.0499999999993</v>
      </c>
      <c r="G14" s="20"/>
    </row>
    <row r="15" spans="1:7">
      <c r="A15" s="385" t="s">
        <v>1100</v>
      </c>
      <c r="B15" s="9" t="s">
        <v>1089</v>
      </c>
      <c r="C15" s="9" t="s">
        <v>1071</v>
      </c>
      <c r="D15" s="9">
        <v>1</v>
      </c>
      <c r="E15" s="9">
        <v>10600</v>
      </c>
      <c r="F15" s="9">
        <f t="shared" ref="F15" si="2">D15*E15</f>
        <v>10600</v>
      </c>
      <c r="G15" s="9"/>
    </row>
    <row r="16" spans="1:7">
      <c r="A16" s="386"/>
      <c r="B16" s="9" t="s">
        <v>1088</v>
      </c>
      <c r="C16" s="9" t="s">
        <v>1071</v>
      </c>
      <c r="D16" s="9">
        <v>1</v>
      </c>
      <c r="E16" s="9">
        <v>209.15</v>
      </c>
      <c r="F16" s="9">
        <f t="shared" ref="F16" si="3">D16*E16</f>
        <v>209.15</v>
      </c>
      <c r="G16" s="9"/>
    </row>
    <row r="17" spans="1:7">
      <c r="A17" s="386"/>
      <c r="B17" s="9" t="s">
        <v>1090</v>
      </c>
      <c r="C17" s="9" t="s">
        <v>1071</v>
      </c>
      <c r="D17" s="9">
        <v>1</v>
      </c>
      <c r="E17" s="9">
        <v>904</v>
      </c>
      <c r="F17" s="9">
        <f t="shared" ref="F17:F24" si="4">D17*E17</f>
        <v>904</v>
      </c>
      <c r="G17" s="9"/>
    </row>
    <row r="18" spans="1:7">
      <c r="A18" s="386"/>
      <c r="B18" s="9" t="s">
        <v>1091</v>
      </c>
      <c r="C18" s="9" t="s">
        <v>1071</v>
      </c>
      <c r="D18" s="9">
        <v>1</v>
      </c>
      <c r="E18" s="9">
        <v>739.71</v>
      </c>
      <c r="F18" s="9">
        <f t="shared" si="4"/>
        <v>739.71</v>
      </c>
      <c r="G18" s="9"/>
    </row>
    <row r="19" spans="1:7">
      <c r="A19" s="386"/>
      <c r="B19" s="9" t="s">
        <v>1092</v>
      </c>
      <c r="C19" s="9" t="s">
        <v>1071</v>
      </c>
      <c r="D19" s="9">
        <v>1</v>
      </c>
      <c r="E19" s="9">
        <v>755.35</v>
      </c>
      <c r="F19" s="9">
        <f t="shared" si="4"/>
        <v>755.35</v>
      </c>
      <c r="G19" s="9"/>
    </row>
    <row r="20" spans="1:7">
      <c r="A20" s="386"/>
      <c r="B20" s="9" t="s">
        <v>1093</v>
      </c>
      <c r="C20" s="9" t="s">
        <v>1071</v>
      </c>
      <c r="D20" s="9">
        <v>1</v>
      </c>
      <c r="E20" s="9">
        <v>53.67</v>
      </c>
      <c r="F20" s="9">
        <f t="shared" si="4"/>
        <v>53.67</v>
      </c>
      <c r="G20" s="9"/>
    </row>
    <row r="21" spans="1:7">
      <c r="A21" s="386"/>
      <c r="B21" s="9" t="s">
        <v>1098</v>
      </c>
      <c r="C21" s="9" t="s">
        <v>1071</v>
      </c>
      <c r="D21" s="9">
        <v>1</v>
      </c>
      <c r="E21" s="9">
        <v>233</v>
      </c>
      <c r="F21" s="9">
        <f t="shared" si="4"/>
        <v>233</v>
      </c>
      <c r="G21" s="9"/>
    </row>
    <row r="22" spans="1:7">
      <c r="A22" s="386"/>
      <c r="B22" s="9" t="s">
        <v>1094</v>
      </c>
      <c r="C22" s="9" t="s">
        <v>1071</v>
      </c>
      <c r="D22" s="9">
        <v>1</v>
      </c>
      <c r="E22" s="9">
        <f>2765.5-608</f>
        <v>2157.5</v>
      </c>
      <c r="F22" s="9">
        <f t="shared" si="4"/>
        <v>2157.5</v>
      </c>
      <c r="G22" s="9"/>
    </row>
    <row r="23" spans="1:7">
      <c r="A23" s="386"/>
      <c r="B23" s="9" t="s">
        <v>1097</v>
      </c>
      <c r="C23" s="9" t="s">
        <v>1071</v>
      </c>
      <c r="D23" s="9">
        <v>1</v>
      </c>
      <c r="E23" s="9">
        <v>3287.02</v>
      </c>
      <c r="F23" s="9">
        <f t="shared" si="4"/>
        <v>3287.02</v>
      </c>
      <c r="G23" s="9"/>
    </row>
    <row r="24" spans="1:7">
      <c r="A24" s="386"/>
      <c r="B24" s="9" t="s">
        <v>1095</v>
      </c>
      <c r="C24" s="9" t="s">
        <v>1071</v>
      </c>
      <c r="D24" s="9">
        <v>1</v>
      </c>
      <c r="E24" s="9">
        <v>325.76</v>
      </c>
      <c r="F24" s="9">
        <f t="shared" si="4"/>
        <v>325.76</v>
      </c>
      <c r="G24" s="9"/>
    </row>
    <row r="25" spans="1:7">
      <c r="A25" s="386"/>
      <c r="B25" s="9" t="s">
        <v>1096</v>
      </c>
      <c r="C25" s="9" t="s">
        <v>1071</v>
      </c>
      <c r="D25" s="9">
        <v>1</v>
      </c>
      <c r="E25" s="9">
        <v>511.1</v>
      </c>
      <c r="F25" s="9">
        <f t="shared" ref="F25" si="5">D25*E25</f>
        <v>511.1</v>
      </c>
      <c r="G25" s="9"/>
    </row>
    <row r="26" spans="1:7">
      <c r="A26" s="386"/>
      <c r="B26" s="9" t="s">
        <v>1087</v>
      </c>
      <c r="C26" s="9" t="s">
        <v>1071</v>
      </c>
      <c r="D26" s="9">
        <v>1</v>
      </c>
      <c r="E26" s="9">
        <v>1236.6500000000001</v>
      </c>
      <c r="F26" s="9">
        <f>D26*E26</f>
        <v>1236.6500000000001</v>
      </c>
      <c r="G26" s="9"/>
    </row>
    <row r="27" spans="1:7">
      <c r="A27" s="384" t="s">
        <v>988</v>
      </c>
      <c r="B27" s="384"/>
      <c r="C27" s="384"/>
      <c r="D27" s="384"/>
      <c r="E27" s="384"/>
      <c r="F27" s="20">
        <f>SUM(F15:F26)</f>
        <v>21012.91</v>
      </c>
      <c r="G27" s="20"/>
    </row>
  </sheetData>
  <mergeCells count="4">
    <mergeCell ref="A14:E14"/>
    <mergeCell ref="A2:A13"/>
    <mergeCell ref="A15:A26"/>
    <mergeCell ref="A27:E27"/>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AC0F1-A2FF-894A-8554-B68E18DB678E}">
  <dimension ref="A1:U174"/>
  <sheetViews>
    <sheetView workbookViewId="0">
      <selection activeCell="E33" sqref="E33"/>
    </sheetView>
  </sheetViews>
  <sheetFormatPr baseColWidth="10" defaultColWidth="14" defaultRowHeight="13"/>
  <cols>
    <col min="4" max="4" width="86" customWidth="1"/>
    <col min="5" max="5" width="26.796875" customWidth="1"/>
    <col min="6" max="6" width="28" customWidth="1"/>
  </cols>
  <sheetData>
    <row r="1" spans="1:21" ht="20" customHeight="1">
      <c r="A1" s="36"/>
      <c r="B1" s="107" t="s">
        <v>1144</v>
      </c>
      <c r="C1" s="107" t="s">
        <v>1145</v>
      </c>
      <c r="D1" s="107" t="s">
        <v>1146</v>
      </c>
      <c r="E1" s="107" t="s">
        <v>1147</v>
      </c>
      <c r="F1" s="107" t="s">
        <v>1148</v>
      </c>
      <c r="G1" s="26"/>
      <c r="H1" s="26"/>
      <c r="I1" s="26"/>
      <c r="J1" s="26"/>
      <c r="K1" s="26"/>
      <c r="L1" s="26"/>
      <c r="M1" s="26"/>
      <c r="N1" s="26"/>
      <c r="O1" s="26"/>
      <c r="P1" s="26"/>
      <c r="Q1" s="26"/>
      <c r="R1" s="26"/>
      <c r="S1" s="26"/>
      <c r="T1" s="26"/>
      <c r="U1" s="26"/>
    </row>
    <row r="2" spans="1:21" ht="16">
      <c r="A2" s="385" t="s">
        <v>1846</v>
      </c>
      <c r="B2" s="108">
        <v>10.31</v>
      </c>
      <c r="C2" s="108">
        <v>1059</v>
      </c>
      <c r="D2" s="108" t="s">
        <v>1166</v>
      </c>
      <c r="E2" s="109" t="s">
        <v>1167</v>
      </c>
      <c r="F2" s="108" t="s">
        <v>1168</v>
      </c>
      <c r="G2" s="27"/>
      <c r="H2" s="27"/>
      <c r="I2" s="27"/>
      <c r="J2" s="27"/>
      <c r="K2" s="27"/>
      <c r="L2" s="27"/>
      <c r="M2" s="27"/>
      <c r="N2" s="27"/>
      <c r="O2" s="27"/>
      <c r="P2" s="27"/>
      <c r="Q2" s="27"/>
      <c r="R2" s="27"/>
      <c r="S2" s="27"/>
      <c r="T2" s="27"/>
      <c r="U2" s="27"/>
    </row>
    <row r="3" spans="1:21" ht="16">
      <c r="A3" s="386"/>
      <c r="B3" s="110">
        <v>11.9</v>
      </c>
      <c r="C3" s="110">
        <v>26</v>
      </c>
      <c r="D3" s="111" t="s">
        <v>1149</v>
      </c>
      <c r="E3" s="110" t="s">
        <v>1180</v>
      </c>
      <c r="F3" s="110" t="s">
        <v>1150</v>
      </c>
      <c r="G3" s="26"/>
      <c r="H3" s="26"/>
      <c r="I3" s="26"/>
      <c r="J3" s="26"/>
      <c r="K3" s="26"/>
      <c r="L3" s="26"/>
      <c r="M3" s="26"/>
      <c r="N3" s="26"/>
      <c r="O3" s="26"/>
      <c r="P3" s="26"/>
      <c r="Q3" s="26"/>
      <c r="R3" s="26"/>
      <c r="S3" s="26"/>
      <c r="T3" s="26"/>
      <c r="U3" s="26"/>
    </row>
    <row r="4" spans="1:21" ht="16">
      <c r="A4" s="386"/>
      <c r="B4" s="110">
        <v>11.9</v>
      </c>
      <c r="C4" s="110">
        <v>41</v>
      </c>
      <c r="D4" s="111" t="s">
        <v>1151</v>
      </c>
      <c r="E4" s="110" t="s">
        <v>1180</v>
      </c>
      <c r="F4" s="110" t="s">
        <v>1152</v>
      </c>
      <c r="G4" s="26"/>
      <c r="H4" s="26"/>
      <c r="I4" s="26"/>
      <c r="J4" s="26"/>
      <c r="K4" s="26"/>
      <c r="L4" s="26"/>
      <c r="M4" s="26"/>
      <c r="N4" s="26"/>
      <c r="O4" s="26"/>
      <c r="P4" s="26"/>
      <c r="Q4" s="26"/>
      <c r="R4" s="26"/>
      <c r="S4" s="26"/>
      <c r="T4" s="26"/>
      <c r="U4" s="26"/>
    </row>
    <row r="5" spans="1:21" ht="16">
      <c r="A5" s="386"/>
      <c r="B5" s="110">
        <v>11.9</v>
      </c>
      <c r="C5" s="110">
        <v>410.8</v>
      </c>
      <c r="D5" s="111" t="s">
        <v>1153</v>
      </c>
      <c r="E5" s="110" t="s">
        <v>1181</v>
      </c>
      <c r="F5" s="110" t="s">
        <v>1154</v>
      </c>
      <c r="G5" s="26"/>
      <c r="H5" s="26"/>
      <c r="I5" s="26"/>
      <c r="J5" s="26"/>
      <c r="K5" s="26"/>
      <c r="L5" s="26"/>
      <c r="M5" s="26"/>
      <c r="N5" s="26"/>
      <c r="O5" s="26"/>
      <c r="P5" s="26"/>
      <c r="Q5" s="26"/>
      <c r="R5" s="26"/>
      <c r="S5" s="26"/>
      <c r="T5" s="26"/>
      <c r="U5" s="26"/>
    </row>
    <row r="6" spans="1:21" ht="16">
      <c r="A6" s="386"/>
      <c r="B6" s="110">
        <v>11.9</v>
      </c>
      <c r="C6" s="110">
        <v>121.8</v>
      </c>
      <c r="D6" s="111" t="s">
        <v>1155</v>
      </c>
      <c r="E6" s="110" t="s">
        <v>1156</v>
      </c>
      <c r="F6" s="110" t="s">
        <v>1157</v>
      </c>
      <c r="G6" s="26"/>
      <c r="H6" s="26"/>
      <c r="I6" s="26"/>
      <c r="J6" s="26"/>
      <c r="K6" s="26"/>
      <c r="L6" s="26"/>
      <c r="M6" s="26"/>
      <c r="N6" s="26"/>
      <c r="O6" s="26"/>
      <c r="P6" s="26"/>
      <c r="Q6" s="26"/>
      <c r="R6" s="26"/>
      <c r="S6" s="26"/>
      <c r="T6" s="26"/>
      <c r="U6" s="26"/>
    </row>
    <row r="7" spans="1:21" ht="16">
      <c r="A7" s="386"/>
      <c r="B7" s="110">
        <v>11.11</v>
      </c>
      <c r="C7" s="110">
        <v>60</v>
      </c>
      <c r="D7" s="111" t="s">
        <v>1158</v>
      </c>
      <c r="E7" s="110" t="s">
        <v>1159</v>
      </c>
      <c r="F7" s="110" t="s">
        <v>1160</v>
      </c>
      <c r="G7" s="26"/>
      <c r="H7" s="26"/>
      <c r="I7" s="26"/>
      <c r="J7" s="26"/>
      <c r="K7" s="26"/>
      <c r="L7" s="26"/>
      <c r="M7" s="26"/>
      <c r="N7" s="26"/>
      <c r="O7" s="26"/>
      <c r="P7" s="26"/>
      <c r="Q7" s="26"/>
      <c r="R7" s="26"/>
      <c r="S7" s="26"/>
      <c r="T7" s="26"/>
      <c r="U7" s="26"/>
    </row>
    <row r="8" spans="1:21" ht="15">
      <c r="A8" s="386"/>
      <c r="B8" s="110">
        <v>11.18</v>
      </c>
      <c r="C8" s="110">
        <v>54</v>
      </c>
      <c r="D8" s="110" t="s">
        <v>1161</v>
      </c>
      <c r="E8" s="110" t="s">
        <v>1162</v>
      </c>
      <c r="F8" s="110" t="s">
        <v>1163</v>
      </c>
      <c r="G8" s="26"/>
      <c r="H8" s="26"/>
      <c r="I8" s="26"/>
      <c r="J8" s="26"/>
      <c r="K8" s="26"/>
      <c r="L8" s="26"/>
      <c r="M8" s="26"/>
      <c r="N8" s="26"/>
      <c r="O8" s="26"/>
      <c r="P8" s="26"/>
      <c r="Q8" s="26"/>
      <c r="R8" s="26"/>
      <c r="S8" s="26"/>
      <c r="T8" s="26"/>
      <c r="U8" s="26"/>
    </row>
    <row r="9" spans="1:21" ht="15">
      <c r="A9" s="387"/>
      <c r="B9" s="110">
        <v>11.19</v>
      </c>
      <c r="C9" s="110">
        <v>30</v>
      </c>
      <c r="D9" s="110" t="s">
        <v>1164</v>
      </c>
      <c r="E9" s="110" t="s">
        <v>1182</v>
      </c>
      <c r="F9" s="110" t="s">
        <v>1165</v>
      </c>
      <c r="G9" s="26"/>
      <c r="H9" s="26"/>
      <c r="I9" s="26"/>
      <c r="J9" s="26"/>
      <c r="K9" s="26"/>
      <c r="L9" s="26"/>
      <c r="M9" s="26"/>
      <c r="N9" s="26"/>
      <c r="O9" s="26"/>
      <c r="P9" s="26"/>
      <c r="Q9" s="26"/>
      <c r="R9" s="26"/>
      <c r="S9" s="26"/>
      <c r="T9" s="26"/>
      <c r="U9" s="26"/>
    </row>
    <row r="10" spans="1:21" ht="15">
      <c r="A10" s="385" t="s">
        <v>1847</v>
      </c>
      <c r="B10" s="110">
        <v>11.6</v>
      </c>
      <c r="C10" s="110">
        <v>57.72</v>
      </c>
      <c r="D10" s="110" t="s">
        <v>1169</v>
      </c>
      <c r="E10" s="110" t="s">
        <v>267</v>
      </c>
      <c r="F10" s="110" t="s">
        <v>1170</v>
      </c>
      <c r="G10" s="26"/>
      <c r="H10" s="26"/>
      <c r="I10" s="26"/>
      <c r="J10" s="26"/>
      <c r="K10" s="26"/>
      <c r="L10" s="26"/>
      <c r="M10" s="26"/>
      <c r="N10" s="26"/>
      <c r="O10" s="26"/>
      <c r="P10" s="26"/>
      <c r="Q10" s="26"/>
      <c r="R10" s="26"/>
      <c r="S10" s="26"/>
      <c r="T10" s="26"/>
      <c r="U10" s="26"/>
    </row>
    <row r="11" spans="1:21" ht="15">
      <c r="A11" s="386"/>
      <c r="B11" s="110">
        <v>11.8</v>
      </c>
      <c r="C11" s="110">
        <v>41.76</v>
      </c>
      <c r="D11" s="110" t="s">
        <v>1171</v>
      </c>
      <c r="E11" s="110" t="s">
        <v>57</v>
      </c>
      <c r="F11" s="110" t="s">
        <v>1172</v>
      </c>
      <c r="G11" s="26"/>
      <c r="H11" s="26"/>
      <c r="I11" s="26"/>
      <c r="J11" s="26"/>
      <c r="K11" s="26"/>
      <c r="L11" s="26"/>
      <c r="M11" s="26"/>
      <c r="N11" s="26"/>
      <c r="O11" s="26"/>
      <c r="P11" s="26"/>
      <c r="Q11" s="26"/>
      <c r="R11" s="26"/>
      <c r="S11" s="26"/>
      <c r="T11" s="26"/>
      <c r="U11" s="26"/>
    </row>
    <row r="12" spans="1:21" ht="15">
      <c r="A12" s="386"/>
      <c r="B12" s="110">
        <v>11.19</v>
      </c>
      <c r="C12" s="110">
        <v>28.5</v>
      </c>
      <c r="D12" s="110" t="s">
        <v>1351</v>
      </c>
      <c r="E12" s="110" t="s">
        <v>1352</v>
      </c>
      <c r="F12" s="110"/>
      <c r="G12" s="26"/>
      <c r="H12" s="26"/>
      <c r="I12" s="26"/>
      <c r="J12" s="26"/>
      <c r="K12" s="26"/>
      <c r="L12" s="26"/>
      <c r="M12" s="26"/>
      <c r="N12" s="26"/>
      <c r="O12" s="26"/>
      <c r="P12" s="26"/>
      <c r="Q12" s="26"/>
      <c r="R12" s="26"/>
      <c r="S12" s="26"/>
      <c r="T12" s="26"/>
      <c r="U12" s="26"/>
    </row>
    <row r="13" spans="1:21" ht="15">
      <c r="A13" s="387"/>
      <c r="B13" s="110">
        <v>11.19</v>
      </c>
      <c r="C13" s="110">
        <v>97.2</v>
      </c>
      <c r="D13" s="110" t="s">
        <v>1173</v>
      </c>
      <c r="E13" s="110" t="s">
        <v>1162</v>
      </c>
      <c r="F13" s="110" t="s">
        <v>1174</v>
      </c>
      <c r="G13" s="26"/>
      <c r="H13" s="26"/>
      <c r="I13" s="26"/>
      <c r="J13" s="26"/>
      <c r="K13" s="26"/>
      <c r="L13" s="26"/>
      <c r="M13" s="26"/>
      <c r="N13" s="26"/>
      <c r="O13" s="26"/>
      <c r="P13" s="26"/>
      <c r="Q13" s="26"/>
      <c r="R13" s="26"/>
      <c r="S13" s="26"/>
      <c r="T13" s="26"/>
      <c r="U13" s="26"/>
    </row>
    <row r="14" spans="1:21" ht="16">
      <c r="A14" s="385" t="s">
        <v>1848</v>
      </c>
      <c r="B14" s="112">
        <v>11.1</v>
      </c>
      <c r="C14" s="110">
        <v>3577</v>
      </c>
      <c r="D14" s="110" t="s">
        <v>1175</v>
      </c>
      <c r="E14" s="109" t="s">
        <v>1176</v>
      </c>
      <c r="F14" s="110" t="s">
        <v>1177</v>
      </c>
      <c r="G14" s="26"/>
      <c r="H14" s="26"/>
      <c r="I14" s="26"/>
      <c r="J14" s="26"/>
      <c r="K14" s="26"/>
      <c r="L14" s="26"/>
      <c r="M14" s="26"/>
      <c r="N14" s="26"/>
      <c r="O14" s="26"/>
      <c r="P14" s="26"/>
      <c r="Q14" s="26"/>
      <c r="R14" s="26"/>
      <c r="S14" s="26"/>
      <c r="T14" s="26"/>
      <c r="U14" s="26"/>
    </row>
    <row r="15" spans="1:21" ht="16">
      <c r="A15" s="387"/>
      <c r="B15" s="113">
        <v>11.1</v>
      </c>
      <c r="C15" s="108">
        <v>1980</v>
      </c>
      <c r="D15" s="108" t="s">
        <v>1178</v>
      </c>
      <c r="E15" s="109" t="s">
        <v>1167</v>
      </c>
      <c r="F15" s="108" t="s">
        <v>1179</v>
      </c>
      <c r="G15" s="27"/>
      <c r="H15" s="27"/>
      <c r="I15" s="27"/>
      <c r="J15" s="27"/>
      <c r="K15" s="27"/>
      <c r="L15" s="27"/>
      <c r="M15" s="27"/>
      <c r="N15" s="27"/>
      <c r="O15" s="27"/>
      <c r="P15" s="27"/>
      <c r="Q15" s="27"/>
      <c r="R15" s="27"/>
      <c r="S15" s="27"/>
      <c r="T15" s="27"/>
      <c r="U15" s="27"/>
    </row>
    <row r="16" spans="1:21" ht="15">
      <c r="A16" s="36"/>
      <c r="B16" s="110"/>
      <c r="C16" s="110">
        <f>SUM(C2:C15)</f>
        <v>7584.78</v>
      </c>
      <c r="D16" s="110"/>
      <c r="E16" s="110"/>
      <c r="F16" s="110"/>
      <c r="G16" s="26"/>
      <c r="H16" s="26"/>
      <c r="I16" s="26"/>
      <c r="J16" s="26"/>
      <c r="K16" s="26"/>
      <c r="L16" s="26"/>
      <c r="M16" s="26"/>
      <c r="N16" s="26"/>
      <c r="O16" s="26"/>
      <c r="P16" s="26"/>
      <c r="Q16" s="26"/>
      <c r="R16" s="26"/>
      <c r="S16" s="26"/>
      <c r="T16" s="26"/>
      <c r="U16" s="26"/>
    </row>
    <row r="17" spans="2:21" ht="15">
      <c r="B17" s="26"/>
      <c r="C17" s="26"/>
      <c r="D17" s="26"/>
      <c r="E17" s="26"/>
      <c r="F17" s="26"/>
      <c r="G17" s="26"/>
      <c r="H17" s="26"/>
      <c r="I17" s="26"/>
      <c r="J17" s="26"/>
      <c r="K17" s="26"/>
      <c r="L17" s="26"/>
      <c r="M17" s="26"/>
      <c r="N17" s="26"/>
      <c r="O17" s="26"/>
      <c r="P17" s="26"/>
      <c r="Q17" s="26"/>
      <c r="R17" s="26"/>
      <c r="S17" s="26"/>
      <c r="T17" s="26"/>
      <c r="U17" s="26"/>
    </row>
    <row r="18" spans="2:21" ht="15">
      <c r="B18" s="26"/>
      <c r="C18" s="26"/>
      <c r="D18" s="26"/>
      <c r="E18" s="26"/>
      <c r="F18" s="26"/>
      <c r="G18" s="26"/>
      <c r="H18" s="26"/>
      <c r="I18" s="26"/>
      <c r="J18" s="26"/>
      <c r="K18" s="26"/>
      <c r="L18" s="26"/>
      <c r="M18" s="26"/>
      <c r="N18" s="26"/>
      <c r="O18" s="26"/>
      <c r="P18" s="26"/>
      <c r="Q18" s="26"/>
      <c r="R18" s="26"/>
      <c r="S18" s="26"/>
      <c r="T18" s="26"/>
      <c r="U18" s="26"/>
    </row>
    <row r="19" spans="2:21" ht="15">
      <c r="B19" s="26"/>
      <c r="C19" s="26"/>
      <c r="D19" s="26"/>
      <c r="E19" s="26"/>
      <c r="F19" s="26"/>
      <c r="G19" s="26"/>
      <c r="H19" s="26"/>
      <c r="I19" s="26"/>
      <c r="J19" s="26"/>
      <c r="K19" s="26"/>
      <c r="L19" s="26"/>
      <c r="M19" s="26"/>
      <c r="N19" s="26"/>
      <c r="O19" s="26"/>
      <c r="P19" s="26"/>
      <c r="Q19" s="26"/>
      <c r="R19" s="26"/>
      <c r="S19" s="26"/>
      <c r="T19" s="26"/>
      <c r="U19" s="26"/>
    </row>
    <row r="20" spans="2:21" ht="15">
      <c r="B20" s="26"/>
      <c r="C20" s="26"/>
      <c r="D20" s="26"/>
      <c r="E20" s="26"/>
      <c r="F20" s="26"/>
      <c r="G20" s="26"/>
      <c r="H20" s="26"/>
      <c r="I20" s="26"/>
      <c r="J20" s="26"/>
      <c r="K20" s="26"/>
      <c r="L20" s="26"/>
      <c r="M20" s="26"/>
      <c r="N20" s="26"/>
      <c r="O20" s="26"/>
      <c r="P20" s="26"/>
      <c r="Q20" s="26"/>
      <c r="R20" s="26"/>
      <c r="S20" s="26"/>
      <c r="T20" s="26"/>
      <c r="U20" s="26"/>
    </row>
    <row r="21" spans="2:21" ht="15">
      <c r="B21" s="26"/>
      <c r="C21" s="26"/>
      <c r="D21" s="26"/>
      <c r="E21" s="26"/>
      <c r="F21" s="26"/>
      <c r="G21" s="26"/>
      <c r="H21" s="26"/>
      <c r="I21" s="26"/>
      <c r="J21" s="26"/>
      <c r="K21" s="26"/>
      <c r="L21" s="26"/>
      <c r="M21" s="26"/>
      <c r="N21" s="26"/>
      <c r="O21" s="26"/>
      <c r="P21" s="26"/>
      <c r="Q21" s="26"/>
      <c r="R21" s="26"/>
      <c r="S21" s="26"/>
      <c r="T21" s="26"/>
      <c r="U21" s="26"/>
    </row>
    <row r="22" spans="2:21" ht="15">
      <c r="B22" s="26"/>
      <c r="C22" s="26"/>
      <c r="D22" s="26"/>
      <c r="E22" s="26"/>
      <c r="F22" s="26"/>
      <c r="G22" s="26"/>
      <c r="H22" s="26"/>
      <c r="I22" s="26"/>
      <c r="J22" s="26"/>
      <c r="K22" s="26"/>
      <c r="L22" s="26"/>
      <c r="M22" s="26"/>
      <c r="N22" s="26"/>
      <c r="O22" s="26"/>
      <c r="P22" s="26"/>
      <c r="Q22" s="26"/>
      <c r="R22" s="26"/>
      <c r="S22" s="26"/>
      <c r="T22" s="26"/>
      <c r="U22" s="26"/>
    </row>
    <row r="23" spans="2:21" ht="15">
      <c r="B23" s="26"/>
      <c r="C23" s="26"/>
      <c r="D23" s="26"/>
      <c r="E23" s="26"/>
      <c r="F23" s="26"/>
      <c r="G23" s="26"/>
      <c r="H23" s="26"/>
      <c r="I23" s="26"/>
      <c r="J23" s="26"/>
      <c r="K23" s="26"/>
      <c r="L23" s="26"/>
      <c r="M23" s="26"/>
      <c r="N23" s="26"/>
      <c r="O23" s="26"/>
      <c r="P23" s="26"/>
      <c r="Q23" s="26"/>
      <c r="R23" s="26"/>
      <c r="S23" s="26"/>
      <c r="T23" s="26"/>
      <c r="U23" s="26"/>
    </row>
    <row r="24" spans="2:21" ht="15">
      <c r="B24" s="26"/>
      <c r="C24" s="26"/>
      <c r="D24" s="26"/>
      <c r="E24" s="26"/>
      <c r="F24" s="26"/>
      <c r="G24" s="26"/>
      <c r="H24" s="26"/>
      <c r="I24" s="26"/>
      <c r="J24" s="26"/>
      <c r="K24" s="26"/>
      <c r="L24" s="26"/>
      <c r="M24" s="26"/>
      <c r="N24" s="26"/>
      <c r="O24" s="26"/>
      <c r="P24" s="26"/>
      <c r="Q24" s="26"/>
      <c r="R24" s="26"/>
      <c r="S24" s="26"/>
      <c r="T24" s="26"/>
      <c r="U24" s="26"/>
    </row>
    <row r="25" spans="2:21" ht="15">
      <c r="B25" s="26"/>
      <c r="C25" s="26"/>
      <c r="D25" s="26"/>
      <c r="E25" s="26"/>
      <c r="F25" s="26"/>
      <c r="G25" s="26"/>
      <c r="H25" s="26"/>
      <c r="I25" s="26"/>
      <c r="J25" s="26"/>
      <c r="K25" s="26"/>
      <c r="L25" s="26"/>
      <c r="M25" s="26"/>
      <c r="N25" s="26"/>
      <c r="O25" s="26"/>
      <c r="P25" s="26"/>
      <c r="Q25" s="26"/>
      <c r="R25" s="26"/>
      <c r="S25" s="26"/>
      <c r="T25" s="26"/>
      <c r="U25" s="26"/>
    </row>
    <row r="26" spans="2:21" ht="15">
      <c r="B26" s="26"/>
      <c r="C26" s="26"/>
      <c r="D26" s="26"/>
      <c r="E26" s="26"/>
      <c r="F26" s="26"/>
      <c r="G26" s="26"/>
      <c r="H26" s="26"/>
      <c r="I26" s="26"/>
      <c r="J26" s="26"/>
      <c r="K26" s="26"/>
      <c r="L26" s="26"/>
      <c r="M26" s="26"/>
      <c r="N26" s="26"/>
      <c r="O26" s="26"/>
      <c r="P26" s="26"/>
      <c r="Q26" s="26"/>
      <c r="R26" s="26"/>
      <c r="S26" s="26"/>
      <c r="T26" s="26"/>
      <c r="U26" s="26"/>
    </row>
    <row r="27" spans="2:21" ht="15">
      <c r="B27" s="26"/>
      <c r="C27" s="26"/>
      <c r="D27" s="26"/>
      <c r="E27" s="26"/>
      <c r="F27" s="26"/>
      <c r="G27" s="26"/>
      <c r="H27" s="26"/>
      <c r="I27" s="26"/>
      <c r="J27" s="26"/>
      <c r="K27" s="26"/>
      <c r="L27" s="26"/>
      <c r="M27" s="26"/>
      <c r="N27" s="26"/>
      <c r="O27" s="26"/>
      <c r="P27" s="26"/>
      <c r="Q27" s="26"/>
      <c r="R27" s="26"/>
      <c r="S27" s="26"/>
      <c r="T27" s="26"/>
      <c r="U27" s="26"/>
    </row>
    <row r="28" spans="2:21" ht="15">
      <c r="B28" s="26"/>
      <c r="C28" s="26"/>
      <c r="D28" s="26"/>
      <c r="E28" s="26"/>
      <c r="F28" s="26"/>
      <c r="G28" s="26"/>
      <c r="H28" s="26"/>
      <c r="I28" s="26"/>
      <c r="J28" s="26"/>
      <c r="K28" s="26"/>
      <c r="L28" s="26"/>
      <c r="M28" s="26"/>
      <c r="N28" s="26"/>
      <c r="O28" s="26"/>
      <c r="P28" s="26"/>
      <c r="Q28" s="26"/>
      <c r="R28" s="26"/>
      <c r="S28" s="26"/>
      <c r="T28" s="26"/>
      <c r="U28" s="26"/>
    </row>
    <row r="29" spans="2:21" ht="15">
      <c r="B29" s="26"/>
      <c r="C29" s="26"/>
      <c r="D29" s="26"/>
      <c r="E29" s="26"/>
      <c r="F29" s="26"/>
      <c r="G29" s="26"/>
      <c r="H29" s="26"/>
      <c r="I29" s="26"/>
      <c r="J29" s="26"/>
      <c r="K29" s="26"/>
      <c r="L29" s="26"/>
      <c r="M29" s="26"/>
      <c r="N29" s="26"/>
      <c r="O29" s="26"/>
      <c r="P29" s="26"/>
      <c r="Q29" s="26"/>
      <c r="R29" s="26"/>
      <c r="S29" s="26"/>
      <c r="T29" s="26"/>
      <c r="U29" s="26"/>
    </row>
    <row r="30" spans="2:21" ht="15">
      <c r="B30" s="26"/>
      <c r="C30" s="26"/>
      <c r="D30" s="26"/>
      <c r="E30" s="26"/>
      <c r="F30" s="26"/>
      <c r="G30" s="26"/>
      <c r="H30" s="26"/>
      <c r="I30" s="26"/>
      <c r="J30" s="26"/>
      <c r="K30" s="26"/>
      <c r="L30" s="26"/>
      <c r="M30" s="26"/>
      <c r="N30" s="26"/>
      <c r="O30" s="26"/>
      <c r="P30" s="26"/>
      <c r="Q30" s="26"/>
      <c r="R30" s="26"/>
      <c r="S30" s="26"/>
      <c r="T30" s="26"/>
      <c r="U30" s="26"/>
    </row>
    <row r="31" spans="2:21" ht="15">
      <c r="B31" s="26"/>
      <c r="C31" s="26"/>
      <c r="D31" s="26"/>
      <c r="E31" s="26"/>
      <c r="F31" s="26"/>
      <c r="G31" s="26"/>
      <c r="H31" s="26"/>
      <c r="I31" s="26"/>
      <c r="J31" s="26"/>
      <c r="K31" s="26"/>
      <c r="L31" s="26"/>
      <c r="M31" s="26"/>
      <c r="N31" s="26"/>
      <c r="O31" s="26"/>
      <c r="P31" s="26"/>
      <c r="Q31" s="26"/>
      <c r="R31" s="26"/>
      <c r="S31" s="26"/>
      <c r="T31" s="26"/>
      <c r="U31" s="26"/>
    </row>
    <row r="32" spans="2:21" ht="15">
      <c r="B32" s="26"/>
      <c r="C32" s="26"/>
      <c r="D32" s="26"/>
      <c r="E32" s="26"/>
      <c r="F32" s="26"/>
      <c r="G32" s="26"/>
      <c r="H32" s="26"/>
      <c r="I32" s="26"/>
      <c r="J32" s="26"/>
      <c r="K32" s="26"/>
      <c r="L32" s="26"/>
      <c r="M32" s="26"/>
      <c r="N32" s="26"/>
      <c r="O32" s="26"/>
      <c r="P32" s="26"/>
      <c r="Q32" s="26"/>
      <c r="R32" s="26"/>
      <c r="S32" s="26"/>
      <c r="T32" s="26"/>
      <c r="U32" s="26"/>
    </row>
    <row r="33" spans="2:21" ht="15">
      <c r="B33" s="26"/>
      <c r="C33" s="26"/>
      <c r="D33" s="26"/>
      <c r="E33" s="26"/>
      <c r="F33" s="26"/>
      <c r="G33" s="26"/>
      <c r="H33" s="26"/>
      <c r="I33" s="26"/>
      <c r="J33" s="26"/>
      <c r="K33" s="26"/>
      <c r="L33" s="26"/>
      <c r="M33" s="26"/>
      <c r="N33" s="26"/>
      <c r="O33" s="26"/>
      <c r="P33" s="26"/>
      <c r="Q33" s="26"/>
      <c r="R33" s="26"/>
      <c r="S33" s="26"/>
      <c r="T33" s="26"/>
      <c r="U33" s="26"/>
    </row>
    <row r="34" spans="2:21" ht="15">
      <c r="B34" s="26"/>
      <c r="C34" s="26"/>
      <c r="D34" s="26"/>
      <c r="E34" s="26"/>
      <c r="F34" s="26"/>
      <c r="G34" s="26"/>
      <c r="H34" s="26"/>
      <c r="I34" s="26"/>
      <c r="J34" s="26"/>
      <c r="K34" s="26"/>
      <c r="L34" s="26"/>
      <c r="M34" s="26"/>
      <c r="N34" s="26"/>
      <c r="O34" s="26"/>
      <c r="P34" s="26"/>
      <c r="Q34" s="26"/>
      <c r="R34" s="26"/>
      <c r="S34" s="26"/>
      <c r="T34" s="26"/>
      <c r="U34" s="26"/>
    </row>
    <row r="35" spans="2:21" ht="15">
      <c r="B35" s="26"/>
      <c r="C35" s="26"/>
      <c r="D35" s="26"/>
      <c r="E35" s="26"/>
      <c r="F35" s="26"/>
      <c r="G35" s="26"/>
      <c r="H35" s="26"/>
      <c r="I35" s="26"/>
      <c r="J35" s="26"/>
      <c r="K35" s="26"/>
      <c r="L35" s="26"/>
      <c r="M35" s="26"/>
      <c r="N35" s="26"/>
      <c r="O35" s="26"/>
      <c r="P35" s="26"/>
      <c r="Q35" s="26"/>
      <c r="R35" s="26"/>
      <c r="S35" s="26"/>
      <c r="T35" s="26"/>
      <c r="U35" s="26"/>
    </row>
    <row r="36" spans="2:21" ht="15">
      <c r="B36" s="26"/>
      <c r="C36" s="26"/>
      <c r="D36" s="26"/>
      <c r="E36" s="26"/>
      <c r="F36" s="26"/>
      <c r="G36" s="26"/>
      <c r="H36" s="26"/>
      <c r="I36" s="26"/>
      <c r="J36" s="26"/>
      <c r="K36" s="26"/>
      <c r="L36" s="26"/>
      <c r="M36" s="26"/>
      <c r="N36" s="26"/>
      <c r="O36" s="26"/>
      <c r="P36" s="26"/>
      <c r="Q36" s="26"/>
      <c r="R36" s="26"/>
      <c r="S36" s="26"/>
      <c r="T36" s="26"/>
      <c r="U36" s="26"/>
    </row>
    <row r="37" spans="2:21" ht="15">
      <c r="B37" s="26"/>
      <c r="C37" s="26"/>
      <c r="D37" s="26"/>
      <c r="E37" s="26"/>
      <c r="F37" s="26"/>
      <c r="G37" s="26"/>
      <c r="H37" s="26"/>
      <c r="I37" s="26"/>
      <c r="J37" s="26"/>
      <c r="K37" s="26"/>
      <c r="L37" s="26"/>
      <c r="M37" s="26"/>
      <c r="N37" s="26"/>
      <c r="O37" s="26"/>
      <c r="P37" s="26"/>
      <c r="Q37" s="26"/>
      <c r="R37" s="26"/>
      <c r="S37" s="26"/>
      <c r="T37" s="26"/>
      <c r="U37" s="26"/>
    </row>
    <row r="38" spans="2:21" ht="15">
      <c r="B38" s="26"/>
      <c r="C38" s="26"/>
      <c r="D38" s="26"/>
      <c r="E38" s="26"/>
      <c r="F38" s="26"/>
      <c r="G38" s="26"/>
      <c r="H38" s="26"/>
      <c r="I38" s="26"/>
      <c r="J38" s="26"/>
      <c r="K38" s="26"/>
      <c r="L38" s="26"/>
      <c r="M38" s="26"/>
      <c r="N38" s="26"/>
      <c r="O38" s="26"/>
      <c r="P38" s="26"/>
      <c r="Q38" s="26"/>
      <c r="R38" s="26"/>
      <c r="S38" s="26"/>
      <c r="T38" s="26"/>
      <c r="U38" s="26"/>
    </row>
    <row r="39" spans="2:21" ht="15">
      <c r="B39" s="26"/>
      <c r="C39" s="26"/>
      <c r="D39" s="26"/>
      <c r="E39" s="26"/>
      <c r="F39" s="26"/>
      <c r="G39" s="26"/>
      <c r="H39" s="26"/>
      <c r="I39" s="26"/>
      <c r="J39" s="26"/>
      <c r="K39" s="26"/>
      <c r="L39" s="26"/>
      <c r="M39" s="26"/>
      <c r="N39" s="26"/>
      <c r="O39" s="26"/>
      <c r="P39" s="26"/>
      <c r="Q39" s="26"/>
      <c r="R39" s="26"/>
      <c r="S39" s="26"/>
      <c r="T39" s="26"/>
      <c r="U39" s="26"/>
    </row>
    <row r="40" spans="2:21" ht="15">
      <c r="B40" s="26"/>
      <c r="C40" s="26"/>
      <c r="D40" s="26"/>
      <c r="E40" s="26"/>
      <c r="F40" s="26"/>
      <c r="G40" s="26"/>
      <c r="H40" s="26"/>
      <c r="I40" s="26"/>
      <c r="J40" s="26"/>
      <c r="K40" s="26"/>
      <c r="L40" s="26"/>
      <c r="M40" s="26"/>
      <c r="N40" s="26"/>
      <c r="O40" s="26"/>
      <c r="P40" s="26"/>
      <c r="Q40" s="26"/>
      <c r="R40" s="26"/>
      <c r="S40" s="26"/>
      <c r="T40" s="26"/>
      <c r="U40" s="26"/>
    </row>
    <row r="41" spans="2:21" ht="15">
      <c r="B41" s="26"/>
      <c r="C41" s="26"/>
      <c r="D41" s="26"/>
      <c r="E41" s="26"/>
      <c r="F41" s="26"/>
      <c r="G41" s="26"/>
      <c r="H41" s="26"/>
      <c r="I41" s="26"/>
      <c r="J41" s="26"/>
      <c r="K41" s="26"/>
      <c r="L41" s="26"/>
      <c r="M41" s="26"/>
      <c r="N41" s="26"/>
      <c r="O41" s="26"/>
      <c r="P41" s="26"/>
      <c r="Q41" s="26"/>
      <c r="R41" s="26"/>
      <c r="S41" s="26"/>
      <c r="T41" s="26"/>
      <c r="U41" s="26"/>
    </row>
    <row r="42" spans="2:21" ht="15">
      <c r="B42" s="26"/>
      <c r="C42" s="26"/>
      <c r="D42" s="26"/>
      <c r="E42" s="26"/>
      <c r="F42" s="26"/>
      <c r="G42" s="26"/>
      <c r="H42" s="26"/>
      <c r="I42" s="26"/>
      <c r="J42" s="26"/>
      <c r="K42" s="26"/>
      <c r="L42" s="26"/>
      <c r="M42" s="26"/>
      <c r="N42" s="26"/>
      <c r="O42" s="26"/>
      <c r="P42" s="26"/>
      <c r="Q42" s="26"/>
      <c r="R42" s="26"/>
      <c r="S42" s="26"/>
      <c r="T42" s="26"/>
      <c r="U42" s="26"/>
    </row>
    <row r="43" spans="2:21" ht="15">
      <c r="B43" s="26"/>
      <c r="C43" s="26"/>
      <c r="D43" s="26"/>
      <c r="E43" s="26"/>
      <c r="F43" s="26"/>
      <c r="G43" s="26"/>
      <c r="H43" s="26"/>
      <c r="I43" s="26"/>
      <c r="J43" s="26"/>
      <c r="K43" s="26"/>
      <c r="L43" s="26"/>
      <c r="M43" s="26"/>
      <c r="N43" s="26"/>
      <c r="O43" s="26"/>
      <c r="P43" s="26"/>
      <c r="Q43" s="26"/>
      <c r="R43" s="26"/>
      <c r="S43" s="26"/>
      <c r="T43" s="26"/>
      <c r="U43" s="26"/>
    </row>
    <row r="44" spans="2:21" ht="15">
      <c r="B44" s="26"/>
      <c r="C44" s="26"/>
      <c r="D44" s="26"/>
      <c r="E44" s="26"/>
      <c r="F44" s="26"/>
      <c r="G44" s="26"/>
      <c r="H44" s="26"/>
      <c r="I44" s="26"/>
      <c r="J44" s="26"/>
      <c r="K44" s="26"/>
      <c r="L44" s="26"/>
      <c r="M44" s="26"/>
      <c r="N44" s="26"/>
      <c r="O44" s="26"/>
      <c r="P44" s="26"/>
      <c r="Q44" s="26"/>
      <c r="R44" s="26"/>
      <c r="S44" s="26"/>
      <c r="T44" s="26"/>
      <c r="U44" s="26"/>
    </row>
    <row r="45" spans="2:21" ht="15">
      <c r="B45" s="26"/>
      <c r="C45" s="26"/>
      <c r="D45" s="26"/>
      <c r="E45" s="26"/>
      <c r="F45" s="26"/>
      <c r="G45" s="26"/>
      <c r="H45" s="26"/>
      <c r="I45" s="26"/>
      <c r="J45" s="26"/>
      <c r="K45" s="26"/>
      <c r="L45" s="26"/>
      <c r="M45" s="26"/>
      <c r="N45" s="26"/>
      <c r="O45" s="26"/>
      <c r="P45" s="26"/>
      <c r="Q45" s="26"/>
      <c r="R45" s="26"/>
      <c r="S45" s="26"/>
      <c r="T45" s="26"/>
      <c r="U45" s="26"/>
    </row>
    <row r="46" spans="2:21" ht="15">
      <c r="B46" s="26"/>
      <c r="C46" s="26"/>
      <c r="D46" s="26"/>
      <c r="E46" s="26"/>
      <c r="F46" s="26"/>
      <c r="G46" s="26"/>
      <c r="H46" s="26"/>
      <c r="I46" s="26"/>
      <c r="J46" s="26"/>
      <c r="K46" s="26"/>
      <c r="L46" s="26"/>
      <c r="M46" s="26"/>
      <c r="N46" s="26"/>
      <c r="O46" s="26"/>
      <c r="P46" s="26"/>
      <c r="Q46" s="26"/>
      <c r="R46" s="26"/>
      <c r="S46" s="26"/>
      <c r="T46" s="26"/>
      <c r="U46" s="26"/>
    </row>
    <row r="47" spans="2:21" ht="15">
      <c r="B47" s="26"/>
      <c r="C47" s="26"/>
      <c r="D47" s="26"/>
      <c r="E47" s="26"/>
      <c r="F47" s="26"/>
      <c r="G47" s="26"/>
      <c r="H47" s="26"/>
      <c r="I47" s="26"/>
      <c r="J47" s="26"/>
      <c r="K47" s="26"/>
      <c r="L47" s="26"/>
      <c r="M47" s="26"/>
      <c r="N47" s="26"/>
      <c r="O47" s="26"/>
      <c r="P47" s="26"/>
      <c r="Q47" s="26"/>
      <c r="R47" s="26"/>
      <c r="S47" s="26"/>
      <c r="T47" s="26"/>
      <c r="U47" s="26"/>
    </row>
    <row r="48" spans="2:21" ht="15">
      <c r="B48" s="26"/>
      <c r="C48" s="26"/>
      <c r="D48" s="26"/>
      <c r="E48" s="26"/>
      <c r="F48" s="26"/>
      <c r="G48" s="26"/>
      <c r="H48" s="26"/>
      <c r="I48" s="26"/>
      <c r="J48" s="26"/>
      <c r="K48" s="26"/>
      <c r="L48" s="26"/>
      <c r="M48" s="26"/>
      <c r="N48" s="26"/>
      <c r="O48" s="26"/>
      <c r="P48" s="26"/>
      <c r="Q48" s="26"/>
      <c r="R48" s="26"/>
      <c r="S48" s="26"/>
      <c r="T48" s="26"/>
      <c r="U48" s="26"/>
    </row>
    <row r="49" spans="2:21" ht="15">
      <c r="B49" s="26"/>
      <c r="C49" s="26"/>
      <c r="D49" s="26"/>
      <c r="E49" s="26"/>
      <c r="F49" s="26"/>
      <c r="G49" s="26"/>
      <c r="H49" s="26"/>
      <c r="I49" s="26"/>
      <c r="J49" s="26"/>
      <c r="K49" s="26"/>
      <c r="L49" s="26"/>
      <c r="M49" s="26"/>
      <c r="N49" s="26"/>
      <c r="O49" s="26"/>
      <c r="P49" s="26"/>
      <c r="Q49" s="26"/>
      <c r="R49" s="26"/>
      <c r="S49" s="26"/>
      <c r="T49" s="26"/>
      <c r="U49" s="26"/>
    </row>
    <row r="50" spans="2:21" ht="15">
      <c r="B50" s="26"/>
      <c r="C50" s="26"/>
      <c r="D50" s="26"/>
      <c r="E50" s="26"/>
      <c r="F50" s="26"/>
      <c r="G50" s="26"/>
      <c r="H50" s="26"/>
      <c r="I50" s="26"/>
      <c r="J50" s="26"/>
      <c r="K50" s="26"/>
      <c r="L50" s="26"/>
      <c r="M50" s="26"/>
      <c r="N50" s="26"/>
      <c r="O50" s="26"/>
      <c r="P50" s="26"/>
      <c r="Q50" s="26"/>
      <c r="R50" s="26"/>
      <c r="S50" s="26"/>
      <c r="T50" s="26"/>
      <c r="U50" s="26"/>
    </row>
    <row r="51" spans="2:21" ht="15">
      <c r="B51" s="26"/>
      <c r="C51" s="26"/>
      <c r="D51" s="26"/>
      <c r="E51" s="26"/>
      <c r="F51" s="26"/>
      <c r="G51" s="26"/>
      <c r="H51" s="26"/>
      <c r="I51" s="26"/>
      <c r="J51" s="26"/>
      <c r="K51" s="26"/>
      <c r="L51" s="26"/>
      <c r="M51" s="26"/>
      <c r="N51" s="26"/>
      <c r="O51" s="26"/>
      <c r="P51" s="26"/>
      <c r="Q51" s="26"/>
      <c r="R51" s="26"/>
      <c r="S51" s="26"/>
      <c r="T51" s="26"/>
      <c r="U51" s="26"/>
    </row>
    <row r="52" spans="2:21" ht="15">
      <c r="B52" s="26"/>
      <c r="C52" s="26"/>
      <c r="D52" s="26"/>
      <c r="E52" s="26"/>
      <c r="F52" s="26"/>
      <c r="G52" s="26"/>
      <c r="H52" s="26"/>
      <c r="I52" s="26"/>
      <c r="J52" s="26"/>
      <c r="K52" s="26"/>
      <c r="L52" s="26"/>
      <c r="M52" s="26"/>
      <c r="N52" s="26"/>
      <c r="O52" s="26"/>
      <c r="P52" s="26"/>
      <c r="Q52" s="26"/>
      <c r="R52" s="26"/>
      <c r="S52" s="26"/>
      <c r="T52" s="26"/>
      <c r="U52" s="26"/>
    </row>
    <row r="53" spans="2:21" ht="15">
      <c r="B53" s="26"/>
      <c r="C53" s="26"/>
      <c r="D53" s="26"/>
      <c r="E53" s="26"/>
      <c r="F53" s="26"/>
      <c r="G53" s="26"/>
      <c r="H53" s="26"/>
      <c r="I53" s="26"/>
      <c r="J53" s="26"/>
      <c r="K53" s="26"/>
      <c r="L53" s="26"/>
      <c r="M53" s="26"/>
      <c r="N53" s="26"/>
      <c r="O53" s="26"/>
      <c r="P53" s="26"/>
      <c r="Q53" s="26"/>
      <c r="R53" s="26"/>
      <c r="S53" s="26"/>
      <c r="T53" s="26"/>
      <c r="U53" s="26"/>
    </row>
    <row r="54" spans="2:21" ht="15">
      <c r="B54" s="26"/>
      <c r="C54" s="26"/>
      <c r="D54" s="26"/>
      <c r="E54" s="26"/>
      <c r="F54" s="26"/>
      <c r="G54" s="26"/>
      <c r="H54" s="26"/>
      <c r="I54" s="26"/>
      <c r="J54" s="26"/>
      <c r="K54" s="26"/>
      <c r="L54" s="26"/>
      <c r="M54" s="26"/>
      <c r="N54" s="26"/>
      <c r="O54" s="26"/>
      <c r="P54" s="26"/>
      <c r="Q54" s="26"/>
      <c r="R54" s="26"/>
      <c r="S54" s="26"/>
      <c r="T54" s="26"/>
      <c r="U54" s="26"/>
    </row>
    <row r="55" spans="2:21" ht="15">
      <c r="B55" s="26"/>
      <c r="C55" s="26"/>
      <c r="D55" s="26"/>
      <c r="E55" s="26"/>
      <c r="F55" s="26"/>
      <c r="G55" s="26"/>
      <c r="H55" s="26"/>
      <c r="I55" s="26"/>
      <c r="J55" s="26"/>
      <c r="K55" s="26"/>
      <c r="L55" s="26"/>
      <c r="M55" s="26"/>
      <c r="N55" s="26"/>
      <c r="O55" s="26"/>
      <c r="P55" s="26"/>
      <c r="Q55" s="26"/>
      <c r="R55" s="26"/>
      <c r="S55" s="26"/>
      <c r="T55" s="26"/>
      <c r="U55" s="26"/>
    </row>
    <row r="56" spans="2:21" ht="15">
      <c r="B56" s="26"/>
      <c r="C56" s="26"/>
      <c r="D56" s="26"/>
      <c r="E56" s="26"/>
      <c r="F56" s="26"/>
      <c r="G56" s="26"/>
      <c r="H56" s="26"/>
      <c r="I56" s="26"/>
      <c r="J56" s="26"/>
      <c r="K56" s="26"/>
      <c r="L56" s="26"/>
      <c r="M56" s="26"/>
      <c r="N56" s="26"/>
      <c r="O56" s="26"/>
      <c r="P56" s="26"/>
      <c r="Q56" s="26"/>
      <c r="R56" s="26"/>
      <c r="S56" s="26"/>
      <c r="T56" s="26"/>
      <c r="U56" s="26"/>
    </row>
    <row r="57" spans="2:21" ht="15">
      <c r="B57" s="26"/>
      <c r="C57" s="26"/>
      <c r="D57" s="26"/>
      <c r="E57" s="26"/>
      <c r="F57" s="26"/>
      <c r="G57" s="26"/>
      <c r="H57" s="26"/>
      <c r="I57" s="26"/>
      <c r="J57" s="26"/>
      <c r="K57" s="26"/>
      <c r="L57" s="26"/>
      <c r="M57" s="26"/>
      <c r="N57" s="26"/>
      <c r="O57" s="26"/>
      <c r="P57" s="26"/>
      <c r="Q57" s="26"/>
      <c r="R57" s="26"/>
      <c r="S57" s="26"/>
      <c r="T57" s="26"/>
      <c r="U57" s="26"/>
    </row>
    <row r="58" spans="2:21" ht="15">
      <c r="B58" s="26"/>
      <c r="C58" s="26"/>
      <c r="D58" s="26"/>
      <c r="E58" s="26"/>
      <c r="F58" s="26"/>
      <c r="G58" s="26"/>
      <c r="H58" s="26"/>
      <c r="I58" s="26"/>
      <c r="J58" s="26"/>
      <c r="K58" s="26"/>
      <c r="L58" s="26"/>
      <c r="M58" s="26"/>
      <c r="N58" s="26"/>
      <c r="O58" s="26"/>
      <c r="P58" s="26"/>
      <c r="Q58" s="26"/>
      <c r="R58" s="26"/>
      <c r="S58" s="26"/>
      <c r="T58" s="26"/>
      <c r="U58" s="26"/>
    </row>
    <row r="59" spans="2:21" ht="15">
      <c r="B59" s="26"/>
      <c r="C59" s="26"/>
      <c r="D59" s="26"/>
      <c r="E59" s="26"/>
      <c r="F59" s="26"/>
      <c r="G59" s="26"/>
      <c r="H59" s="26"/>
      <c r="I59" s="26"/>
      <c r="J59" s="26"/>
      <c r="K59" s="26"/>
      <c r="L59" s="26"/>
      <c r="M59" s="26"/>
      <c r="N59" s="26"/>
      <c r="O59" s="26"/>
      <c r="P59" s="26"/>
      <c r="Q59" s="26"/>
      <c r="R59" s="26"/>
      <c r="S59" s="26"/>
      <c r="T59" s="26"/>
      <c r="U59" s="26"/>
    </row>
    <row r="60" spans="2:21" ht="15">
      <c r="B60" s="26"/>
      <c r="C60" s="26"/>
      <c r="D60" s="26"/>
      <c r="E60" s="26"/>
      <c r="F60" s="26"/>
      <c r="G60" s="26"/>
      <c r="H60" s="26"/>
      <c r="I60" s="26"/>
      <c r="J60" s="26"/>
      <c r="K60" s="26"/>
      <c r="L60" s="26"/>
      <c r="M60" s="26"/>
      <c r="N60" s="26"/>
      <c r="O60" s="26"/>
      <c r="P60" s="26"/>
      <c r="Q60" s="26"/>
      <c r="R60" s="26"/>
      <c r="S60" s="26"/>
      <c r="T60" s="26"/>
      <c r="U60" s="26"/>
    </row>
    <row r="61" spans="2:21" ht="15">
      <c r="B61" s="26"/>
      <c r="C61" s="26"/>
      <c r="D61" s="26"/>
      <c r="E61" s="26"/>
      <c r="F61" s="26"/>
      <c r="G61" s="26"/>
      <c r="H61" s="26"/>
      <c r="I61" s="26"/>
      <c r="J61" s="26"/>
      <c r="K61" s="26"/>
      <c r="L61" s="26"/>
      <c r="M61" s="26"/>
      <c r="N61" s="26"/>
      <c r="O61" s="26"/>
      <c r="P61" s="26"/>
      <c r="Q61" s="26"/>
      <c r="R61" s="26"/>
      <c r="S61" s="26"/>
      <c r="T61" s="26"/>
      <c r="U61" s="26"/>
    </row>
    <row r="62" spans="2:21" ht="15">
      <c r="B62" s="26"/>
      <c r="C62" s="26"/>
      <c r="D62" s="26"/>
      <c r="E62" s="26"/>
      <c r="F62" s="26"/>
      <c r="G62" s="26"/>
      <c r="H62" s="26"/>
      <c r="I62" s="26"/>
      <c r="J62" s="26"/>
      <c r="K62" s="26"/>
      <c r="L62" s="26"/>
      <c r="M62" s="26"/>
      <c r="N62" s="26"/>
      <c r="O62" s="26"/>
      <c r="P62" s="26"/>
      <c r="Q62" s="26"/>
      <c r="R62" s="26"/>
      <c r="S62" s="26"/>
      <c r="T62" s="26"/>
      <c r="U62" s="26"/>
    </row>
    <row r="63" spans="2:21" ht="15">
      <c r="B63" s="26"/>
      <c r="C63" s="26"/>
      <c r="D63" s="26"/>
      <c r="E63" s="26"/>
      <c r="F63" s="26"/>
      <c r="G63" s="26"/>
      <c r="H63" s="26"/>
      <c r="I63" s="26"/>
      <c r="J63" s="26"/>
      <c r="K63" s="26"/>
      <c r="L63" s="26"/>
      <c r="M63" s="26"/>
      <c r="N63" s="26"/>
      <c r="O63" s="26"/>
      <c r="P63" s="26"/>
      <c r="Q63" s="26"/>
      <c r="R63" s="26"/>
      <c r="S63" s="26"/>
      <c r="T63" s="26"/>
      <c r="U63" s="26"/>
    </row>
    <row r="64" spans="2:21" ht="15">
      <c r="B64" s="26"/>
      <c r="C64" s="26"/>
      <c r="D64" s="26"/>
      <c r="E64" s="26"/>
      <c r="F64" s="26"/>
      <c r="G64" s="26"/>
      <c r="H64" s="26"/>
      <c r="I64" s="26"/>
      <c r="J64" s="26"/>
      <c r="K64" s="26"/>
      <c r="L64" s="26"/>
      <c r="M64" s="26"/>
      <c r="N64" s="26"/>
      <c r="O64" s="26"/>
      <c r="P64" s="26"/>
      <c r="Q64" s="26"/>
      <c r="R64" s="26"/>
      <c r="S64" s="26"/>
      <c r="T64" s="26"/>
      <c r="U64" s="26"/>
    </row>
    <row r="65" spans="2:21" ht="15">
      <c r="B65" s="26"/>
      <c r="C65" s="26"/>
      <c r="D65" s="26"/>
      <c r="E65" s="26"/>
      <c r="F65" s="26"/>
      <c r="G65" s="26"/>
      <c r="H65" s="26"/>
      <c r="I65" s="26"/>
      <c r="J65" s="26"/>
      <c r="K65" s="26"/>
      <c r="L65" s="26"/>
      <c r="M65" s="26"/>
      <c r="N65" s="26"/>
      <c r="O65" s="26"/>
      <c r="P65" s="26"/>
      <c r="Q65" s="26"/>
      <c r="R65" s="26"/>
      <c r="S65" s="26"/>
      <c r="T65" s="26"/>
      <c r="U65" s="26"/>
    </row>
    <row r="66" spans="2:21" ht="15">
      <c r="B66" s="26"/>
      <c r="C66" s="26"/>
      <c r="D66" s="26"/>
      <c r="E66" s="26"/>
      <c r="F66" s="26"/>
      <c r="G66" s="26"/>
      <c r="H66" s="26"/>
      <c r="I66" s="26"/>
      <c r="J66" s="26"/>
      <c r="K66" s="26"/>
      <c r="L66" s="26"/>
      <c r="M66" s="26"/>
      <c r="N66" s="26"/>
      <c r="O66" s="26"/>
      <c r="P66" s="26"/>
      <c r="Q66" s="26"/>
      <c r="R66" s="26"/>
      <c r="S66" s="26"/>
      <c r="T66" s="26"/>
      <c r="U66" s="26"/>
    </row>
    <row r="67" spans="2:21" ht="15">
      <c r="B67" s="26"/>
      <c r="C67" s="26"/>
      <c r="D67" s="26"/>
      <c r="E67" s="26"/>
      <c r="F67" s="26"/>
      <c r="G67" s="26"/>
      <c r="H67" s="26"/>
      <c r="I67" s="26"/>
      <c r="J67" s="26"/>
      <c r="K67" s="26"/>
      <c r="L67" s="26"/>
      <c r="M67" s="26"/>
      <c r="N67" s="26"/>
      <c r="O67" s="26"/>
      <c r="P67" s="26"/>
      <c r="Q67" s="26"/>
      <c r="R67" s="26"/>
      <c r="S67" s="26"/>
      <c r="T67" s="26"/>
      <c r="U67" s="26"/>
    </row>
    <row r="68" spans="2:21" ht="15">
      <c r="B68" s="26"/>
      <c r="C68" s="26"/>
      <c r="D68" s="26"/>
      <c r="E68" s="26"/>
      <c r="F68" s="26"/>
      <c r="G68" s="26"/>
      <c r="H68" s="26"/>
      <c r="I68" s="26"/>
      <c r="J68" s="26"/>
      <c r="K68" s="26"/>
      <c r="L68" s="26"/>
      <c r="M68" s="26"/>
      <c r="N68" s="26"/>
      <c r="O68" s="26"/>
      <c r="P68" s="26"/>
      <c r="Q68" s="26"/>
      <c r="R68" s="26"/>
      <c r="S68" s="26"/>
      <c r="T68" s="26"/>
      <c r="U68" s="26"/>
    </row>
    <row r="69" spans="2:21" ht="15">
      <c r="B69" s="26"/>
      <c r="C69" s="26"/>
      <c r="D69" s="26"/>
      <c r="E69" s="26"/>
      <c r="F69" s="26"/>
      <c r="G69" s="26"/>
      <c r="H69" s="26"/>
      <c r="I69" s="26"/>
      <c r="J69" s="26"/>
      <c r="K69" s="26"/>
      <c r="L69" s="26"/>
      <c r="M69" s="26"/>
      <c r="N69" s="26"/>
      <c r="O69" s="26"/>
      <c r="P69" s="26"/>
      <c r="Q69" s="26"/>
      <c r="R69" s="26"/>
      <c r="S69" s="26"/>
      <c r="T69" s="26"/>
      <c r="U69" s="26"/>
    </row>
    <row r="70" spans="2:21" ht="15">
      <c r="B70" s="26"/>
      <c r="C70" s="26"/>
      <c r="D70" s="26"/>
      <c r="E70" s="26"/>
      <c r="F70" s="26"/>
      <c r="G70" s="26"/>
      <c r="H70" s="26"/>
      <c r="I70" s="26"/>
      <c r="J70" s="26"/>
      <c r="K70" s="26"/>
      <c r="L70" s="26"/>
      <c r="M70" s="26"/>
      <c r="N70" s="26"/>
      <c r="O70" s="26"/>
      <c r="P70" s="26"/>
      <c r="Q70" s="26"/>
      <c r="R70" s="26"/>
      <c r="S70" s="26"/>
      <c r="T70" s="26"/>
      <c r="U70" s="26"/>
    </row>
    <row r="71" spans="2:21" ht="15">
      <c r="B71" s="26"/>
      <c r="C71" s="26"/>
      <c r="D71" s="26"/>
      <c r="E71" s="26"/>
      <c r="F71" s="26"/>
      <c r="G71" s="26"/>
      <c r="H71" s="26"/>
      <c r="I71" s="26"/>
      <c r="J71" s="26"/>
      <c r="K71" s="26"/>
      <c r="L71" s="26"/>
      <c r="M71" s="26"/>
      <c r="N71" s="26"/>
      <c r="O71" s="26"/>
      <c r="P71" s="26"/>
      <c r="Q71" s="26"/>
      <c r="R71" s="26"/>
      <c r="S71" s="26"/>
      <c r="T71" s="26"/>
      <c r="U71" s="26"/>
    </row>
    <row r="72" spans="2:21" ht="15">
      <c r="B72" s="26"/>
      <c r="C72" s="26"/>
      <c r="D72" s="26"/>
      <c r="E72" s="26"/>
      <c r="F72" s="26"/>
      <c r="G72" s="26"/>
      <c r="H72" s="26"/>
      <c r="I72" s="26"/>
      <c r="J72" s="26"/>
      <c r="K72" s="26"/>
      <c r="L72" s="26"/>
      <c r="M72" s="26"/>
      <c r="N72" s="26"/>
      <c r="O72" s="26"/>
      <c r="P72" s="26"/>
      <c r="Q72" s="26"/>
      <c r="R72" s="26"/>
      <c r="S72" s="26"/>
      <c r="T72" s="26"/>
      <c r="U72" s="26"/>
    </row>
    <row r="73" spans="2:21" ht="15">
      <c r="B73" s="26"/>
      <c r="C73" s="26"/>
      <c r="D73" s="26"/>
      <c r="E73" s="26"/>
      <c r="F73" s="26"/>
      <c r="G73" s="26"/>
      <c r="H73" s="26"/>
      <c r="I73" s="26"/>
      <c r="J73" s="26"/>
      <c r="K73" s="26"/>
      <c r="L73" s="26"/>
      <c r="M73" s="26"/>
      <c r="N73" s="26"/>
      <c r="O73" s="26"/>
      <c r="P73" s="26"/>
      <c r="Q73" s="26"/>
      <c r="R73" s="26"/>
      <c r="S73" s="26"/>
      <c r="T73" s="26"/>
      <c r="U73" s="26"/>
    </row>
    <row r="74" spans="2:21" ht="15">
      <c r="B74" s="26"/>
      <c r="C74" s="26"/>
      <c r="D74" s="26"/>
      <c r="E74" s="26"/>
      <c r="F74" s="26"/>
      <c r="G74" s="26"/>
      <c r="H74" s="26"/>
      <c r="I74" s="26"/>
      <c r="J74" s="26"/>
      <c r="K74" s="26"/>
      <c r="L74" s="26"/>
      <c r="M74" s="26"/>
      <c r="N74" s="26"/>
      <c r="O74" s="26"/>
      <c r="P74" s="26"/>
      <c r="Q74" s="26"/>
      <c r="R74" s="26"/>
      <c r="S74" s="26"/>
      <c r="T74" s="26"/>
      <c r="U74" s="26"/>
    </row>
    <row r="75" spans="2:21" ht="15">
      <c r="B75" s="26"/>
      <c r="C75" s="26"/>
      <c r="D75" s="26"/>
      <c r="E75" s="26"/>
      <c r="F75" s="26"/>
      <c r="G75" s="26"/>
      <c r="H75" s="26"/>
      <c r="I75" s="26"/>
      <c r="J75" s="26"/>
      <c r="K75" s="26"/>
      <c r="L75" s="26"/>
      <c r="M75" s="26"/>
      <c r="N75" s="26"/>
      <c r="O75" s="26"/>
      <c r="P75" s="26"/>
      <c r="Q75" s="26"/>
      <c r="R75" s="26"/>
      <c r="S75" s="26"/>
      <c r="T75" s="26"/>
      <c r="U75" s="26"/>
    </row>
    <row r="76" spans="2:21" ht="15">
      <c r="B76" s="26"/>
      <c r="C76" s="26"/>
      <c r="D76" s="26"/>
      <c r="E76" s="26"/>
      <c r="F76" s="26"/>
      <c r="G76" s="26"/>
      <c r="H76" s="26"/>
      <c r="I76" s="26"/>
      <c r="J76" s="26"/>
      <c r="K76" s="26"/>
      <c r="L76" s="26"/>
      <c r="M76" s="26"/>
      <c r="N76" s="26"/>
      <c r="O76" s="26"/>
      <c r="P76" s="26"/>
      <c r="Q76" s="26"/>
      <c r="R76" s="26"/>
      <c r="S76" s="26"/>
      <c r="T76" s="26"/>
      <c r="U76" s="26"/>
    </row>
    <row r="77" spans="2:21" ht="15">
      <c r="B77" s="26"/>
      <c r="C77" s="26"/>
      <c r="D77" s="26"/>
      <c r="E77" s="26"/>
      <c r="F77" s="26"/>
      <c r="G77" s="26"/>
      <c r="H77" s="26"/>
      <c r="I77" s="26"/>
      <c r="J77" s="26"/>
      <c r="K77" s="26"/>
      <c r="L77" s="26"/>
      <c r="M77" s="26"/>
      <c r="N77" s="26"/>
      <c r="O77" s="26"/>
      <c r="P77" s="26"/>
      <c r="Q77" s="26"/>
      <c r="R77" s="26"/>
      <c r="S77" s="26"/>
      <c r="T77" s="26"/>
      <c r="U77" s="26"/>
    </row>
    <row r="78" spans="2:21" ht="15">
      <c r="B78" s="26"/>
      <c r="C78" s="26"/>
      <c r="D78" s="26"/>
      <c r="E78" s="26"/>
      <c r="F78" s="26"/>
      <c r="G78" s="26"/>
      <c r="H78" s="26"/>
      <c r="I78" s="26"/>
      <c r="J78" s="26"/>
      <c r="K78" s="26"/>
      <c r="L78" s="26"/>
      <c r="M78" s="26"/>
      <c r="N78" s="26"/>
      <c r="O78" s="26"/>
      <c r="P78" s="26"/>
      <c r="Q78" s="26"/>
      <c r="R78" s="26"/>
      <c r="S78" s="26"/>
      <c r="T78" s="26"/>
      <c r="U78" s="26"/>
    </row>
    <row r="79" spans="2:21" ht="15">
      <c r="B79" s="26"/>
      <c r="C79" s="26"/>
      <c r="D79" s="26"/>
      <c r="E79" s="26"/>
      <c r="F79" s="26"/>
      <c r="G79" s="26"/>
      <c r="H79" s="26"/>
      <c r="I79" s="26"/>
      <c r="J79" s="26"/>
      <c r="K79" s="26"/>
      <c r="L79" s="26"/>
      <c r="M79" s="26"/>
      <c r="N79" s="26"/>
      <c r="O79" s="26"/>
      <c r="P79" s="26"/>
      <c r="Q79" s="26"/>
      <c r="R79" s="26"/>
      <c r="S79" s="26"/>
      <c r="T79" s="26"/>
      <c r="U79" s="26"/>
    </row>
    <row r="80" spans="2:21" ht="15">
      <c r="B80" s="26"/>
      <c r="C80" s="26"/>
      <c r="D80" s="26"/>
      <c r="E80" s="26"/>
      <c r="F80" s="26"/>
      <c r="G80" s="26"/>
      <c r="H80" s="26"/>
      <c r="I80" s="26"/>
      <c r="J80" s="26"/>
      <c r="K80" s="26"/>
      <c r="L80" s="26"/>
      <c r="M80" s="26"/>
      <c r="N80" s="26"/>
      <c r="O80" s="26"/>
      <c r="P80" s="26"/>
      <c r="Q80" s="26"/>
      <c r="R80" s="26"/>
      <c r="S80" s="26"/>
      <c r="T80" s="26"/>
      <c r="U80" s="26"/>
    </row>
    <row r="81" spans="2:21" ht="15">
      <c r="B81" s="26"/>
      <c r="C81" s="26"/>
      <c r="D81" s="26"/>
      <c r="E81" s="26"/>
      <c r="F81" s="26"/>
      <c r="G81" s="26"/>
      <c r="H81" s="26"/>
      <c r="I81" s="26"/>
      <c r="J81" s="26"/>
      <c r="K81" s="26"/>
      <c r="L81" s="26"/>
      <c r="M81" s="26"/>
      <c r="N81" s="26"/>
      <c r="O81" s="26"/>
      <c r="P81" s="26"/>
      <c r="Q81" s="26"/>
      <c r="R81" s="26"/>
      <c r="S81" s="26"/>
      <c r="T81" s="26"/>
      <c r="U81" s="26"/>
    </row>
    <row r="82" spans="2:21" ht="15">
      <c r="B82" s="26"/>
      <c r="C82" s="26"/>
      <c r="D82" s="26"/>
      <c r="E82" s="26"/>
      <c r="F82" s="26"/>
      <c r="G82" s="26"/>
      <c r="H82" s="26"/>
      <c r="I82" s="26"/>
      <c r="J82" s="26"/>
      <c r="K82" s="26"/>
      <c r="L82" s="26"/>
      <c r="M82" s="26"/>
      <c r="N82" s="26"/>
      <c r="O82" s="26"/>
      <c r="P82" s="26"/>
      <c r="Q82" s="26"/>
      <c r="R82" s="26"/>
      <c r="S82" s="26"/>
      <c r="T82" s="26"/>
      <c r="U82" s="26"/>
    </row>
    <row r="83" spans="2:21" ht="15">
      <c r="B83" s="26"/>
      <c r="C83" s="26"/>
      <c r="D83" s="26"/>
      <c r="E83" s="26"/>
      <c r="F83" s="26"/>
      <c r="G83" s="26"/>
      <c r="H83" s="26"/>
      <c r="I83" s="26"/>
      <c r="J83" s="26"/>
      <c r="K83" s="26"/>
      <c r="L83" s="26"/>
      <c r="M83" s="26"/>
      <c r="N83" s="26"/>
      <c r="O83" s="26"/>
      <c r="P83" s="26"/>
      <c r="Q83" s="26"/>
      <c r="R83" s="26"/>
      <c r="S83" s="26"/>
      <c r="T83" s="26"/>
      <c r="U83" s="26"/>
    </row>
    <row r="84" spans="2:21" ht="15">
      <c r="B84" s="26"/>
      <c r="C84" s="26"/>
      <c r="D84" s="26"/>
      <c r="E84" s="26"/>
      <c r="F84" s="26"/>
      <c r="G84" s="26"/>
      <c r="H84" s="26"/>
      <c r="I84" s="26"/>
      <c r="J84" s="26"/>
      <c r="K84" s="26"/>
      <c r="L84" s="26"/>
      <c r="M84" s="26"/>
      <c r="N84" s="26"/>
      <c r="O84" s="26"/>
      <c r="P84" s="26"/>
      <c r="Q84" s="26"/>
      <c r="R84" s="26"/>
      <c r="S84" s="26"/>
      <c r="T84" s="26"/>
      <c r="U84" s="26"/>
    </row>
    <row r="85" spans="2:21" ht="15">
      <c r="B85" s="26"/>
      <c r="C85" s="26"/>
      <c r="D85" s="26"/>
      <c r="E85" s="26"/>
      <c r="F85" s="26"/>
      <c r="G85" s="26"/>
      <c r="H85" s="26"/>
      <c r="I85" s="26"/>
      <c r="J85" s="26"/>
      <c r="K85" s="26"/>
      <c r="L85" s="26"/>
      <c r="M85" s="26"/>
      <c r="N85" s="26"/>
      <c r="O85" s="26"/>
      <c r="P85" s="26"/>
      <c r="Q85" s="26"/>
      <c r="R85" s="26"/>
      <c r="S85" s="26"/>
      <c r="T85" s="26"/>
      <c r="U85" s="26"/>
    </row>
    <row r="86" spans="2:21" ht="15">
      <c r="B86" s="26"/>
      <c r="C86" s="26"/>
      <c r="D86" s="26"/>
      <c r="E86" s="26"/>
      <c r="F86" s="26"/>
      <c r="G86" s="26"/>
      <c r="H86" s="26"/>
      <c r="I86" s="26"/>
      <c r="J86" s="26"/>
      <c r="K86" s="26"/>
      <c r="L86" s="26"/>
      <c r="M86" s="26"/>
      <c r="N86" s="26"/>
      <c r="O86" s="26"/>
      <c r="P86" s="26"/>
      <c r="Q86" s="26"/>
      <c r="R86" s="26"/>
      <c r="S86" s="26"/>
      <c r="T86" s="26"/>
      <c r="U86" s="26"/>
    </row>
    <row r="87" spans="2:21" ht="15">
      <c r="B87" s="26"/>
      <c r="C87" s="26"/>
      <c r="D87" s="26"/>
      <c r="E87" s="26"/>
      <c r="F87" s="26"/>
      <c r="G87" s="26"/>
      <c r="H87" s="26"/>
      <c r="I87" s="26"/>
      <c r="J87" s="26"/>
      <c r="K87" s="26"/>
      <c r="L87" s="26"/>
      <c r="M87" s="26"/>
      <c r="N87" s="26"/>
      <c r="O87" s="26"/>
      <c r="P87" s="26"/>
      <c r="Q87" s="26"/>
      <c r="R87" s="26"/>
      <c r="S87" s="26"/>
      <c r="T87" s="26"/>
      <c r="U87" s="26"/>
    </row>
    <row r="88" spans="2:21" ht="15">
      <c r="B88" s="26"/>
      <c r="C88" s="26"/>
      <c r="D88" s="26"/>
      <c r="E88" s="26"/>
      <c r="F88" s="26"/>
      <c r="G88" s="26"/>
      <c r="H88" s="26"/>
      <c r="I88" s="26"/>
      <c r="J88" s="26"/>
      <c r="K88" s="26"/>
      <c r="L88" s="26"/>
      <c r="M88" s="26"/>
      <c r="N88" s="26"/>
      <c r="O88" s="26"/>
      <c r="P88" s="26"/>
      <c r="Q88" s="26"/>
      <c r="R88" s="26"/>
      <c r="S88" s="26"/>
      <c r="T88" s="26"/>
      <c r="U88" s="26"/>
    </row>
    <row r="89" spans="2:21" ht="15">
      <c r="B89" s="26"/>
      <c r="C89" s="26"/>
      <c r="D89" s="26"/>
      <c r="E89" s="26"/>
      <c r="F89" s="26"/>
      <c r="G89" s="26"/>
      <c r="H89" s="26"/>
      <c r="I89" s="26"/>
      <c r="J89" s="26"/>
      <c r="K89" s="26"/>
      <c r="L89" s="26"/>
      <c r="M89" s="26"/>
      <c r="N89" s="26"/>
      <c r="O89" s="26"/>
      <c r="P89" s="26"/>
      <c r="Q89" s="26"/>
      <c r="R89" s="26"/>
      <c r="S89" s="26"/>
      <c r="T89" s="26"/>
      <c r="U89" s="26"/>
    </row>
    <row r="90" spans="2:21" ht="15">
      <c r="B90" s="26"/>
      <c r="C90" s="26"/>
      <c r="D90" s="26"/>
      <c r="E90" s="26"/>
      <c r="F90" s="26"/>
      <c r="G90" s="26"/>
      <c r="H90" s="26"/>
      <c r="I90" s="26"/>
      <c r="J90" s="26"/>
      <c r="K90" s="26"/>
      <c r="L90" s="26"/>
      <c r="M90" s="26"/>
      <c r="N90" s="26"/>
      <c r="O90" s="26"/>
      <c r="P90" s="26"/>
      <c r="Q90" s="26"/>
      <c r="R90" s="26"/>
      <c r="S90" s="26"/>
      <c r="T90" s="26"/>
      <c r="U90" s="26"/>
    </row>
    <row r="91" spans="2:21" ht="15">
      <c r="B91" s="26"/>
      <c r="C91" s="26"/>
      <c r="D91" s="26"/>
      <c r="E91" s="26"/>
      <c r="F91" s="26"/>
      <c r="G91" s="26"/>
      <c r="H91" s="26"/>
      <c r="I91" s="26"/>
      <c r="J91" s="26"/>
      <c r="K91" s="26"/>
      <c r="L91" s="26"/>
      <c r="M91" s="26"/>
      <c r="N91" s="26"/>
      <c r="O91" s="26"/>
      <c r="P91" s="26"/>
      <c r="Q91" s="26"/>
      <c r="R91" s="26"/>
      <c r="S91" s="26"/>
      <c r="T91" s="26"/>
      <c r="U91" s="26"/>
    </row>
    <row r="92" spans="2:21" ht="15">
      <c r="B92" s="26"/>
      <c r="C92" s="26"/>
      <c r="D92" s="26"/>
      <c r="E92" s="26"/>
      <c r="F92" s="26"/>
      <c r="G92" s="26"/>
      <c r="H92" s="26"/>
      <c r="I92" s="26"/>
      <c r="J92" s="26"/>
      <c r="K92" s="26"/>
      <c r="L92" s="26"/>
      <c r="M92" s="26"/>
      <c r="N92" s="26"/>
      <c r="O92" s="26"/>
      <c r="P92" s="26"/>
      <c r="Q92" s="26"/>
      <c r="R92" s="26"/>
      <c r="S92" s="26"/>
      <c r="T92" s="26"/>
      <c r="U92" s="26"/>
    </row>
    <row r="93" spans="2:21" ht="15">
      <c r="B93" s="26"/>
      <c r="C93" s="26"/>
      <c r="D93" s="26"/>
      <c r="E93" s="26"/>
      <c r="F93" s="26"/>
      <c r="G93" s="26"/>
      <c r="H93" s="26"/>
      <c r="I93" s="26"/>
      <c r="J93" s="26"/>
      <c r="K93" s="26"/>
      <c r="L93" s="26"/>
      <c r="M93" s="26"/>
      <c r="N93" s="26"/>
      <c r="O93" s="26"/>
      <c r="P93" s="26"/>
      <c r="Q93" s="26"/>
      <c r="R93" s="26"/>
      <c r="S93" s="26"/>
      <c r="T93" s="26"/>
      <c r="U93" s="26"/>
    </row>
    <row r="94" spans="2:21" ht="15">
      <c r="B94" s="26"/>
      <c r="C94" s="26"/>
      <c r="D94" s="26"/>
      <c r="E94" s="26"/>
      <c r="F94" s="26"/>
      <c r="G94" s="26"/>
      <c r="H94" s="26"/>
      <c r="I94" s="26"/>
      <c r="J94" s="26"/>
      <c r="K94" s="26"/>
      <c r="L94" s="26"/>
      <c r="M94" s="26"/>
      <c r="N94" s="26"/>
      <c r="O94" s="26"/>
      <c r="P94" s="26"/>
      <c r="Q94" s="26"/>
      <c r="R94" s="26"/>
      <c r="S94" s="26"/>
      <c r="T94" s="26"/>
      <c r="U94" s="26"/>
    </row>
    <row r="95" spans="2:21" ht="15">
      <c r="B95" s="26"/>
      <c r="C95" s="26"/>
      <c r="D95" s="26"/>
      <c r="E95" s="26"/>
      <c r="F95" s="26"/>
      <c r="G95" s="26"/>
      <c r="H95" s="26"/>
      <c r="I95" s="26"/>
      <c r="J95" s="26"/>
      <c r="K95" s="26"/>
      <c r="L95" s="26"/>
      <c r="M95" s="26"/>
      <c r="N95" s="26"/>
      <c r="O95" s="26"/>
      <c r="P95" s="26"/>
      <c r="Q95" s="26"/>
      <c r="R95" s="26"/>
      <c r="S95" s="26"/>
      <c r="T95" s="26"/>
      <c r="U95" s="26"/>
    </row>
    <row r="96" spans="2:21" ht="15">
      <c r="B96" s="26"/>
      <c r="C96" s="26"/>
      <c r="D96" s="26"/>
      <c r="E96" s="26"/>
      <c r="F96" s="26"/>
      <c r="G96" s="26"/>
      <c r="H96" s="26"/>
      <c r="I96" s="26"/>
      <c r="J96" s="26"/>
      <c r="K96" s="26"/>
      <c r="L96" s="26"/>
      <c r="M96" s="26"/>
      <c r="N96" s="26"/>
      <c r="O96" s="26"/>
      <c r="P96" s="26"/>
      <c r="Q96" s="26"/>
      <c r="R96" s="26"/>
      <c r="S96" s="26"/>
      <c r="T96" s="26"/>
      <c r="U96" s="26"/>
    </row>
    <row r="97" spans="2:21" ht="15">
      <c r="B97" s="26"/>
      <c r="C97" s="26"/>
      <c r="D97" s="26"/>
      <c r="E97" s="26"/>
      <c r="F97" s="26"/>
      <c r="G97" s="26"/>
      <c r="H97" s="26"/>
      <c r="I97" s="26"/>
      <c r="J97" s="26"/>
      <c r="K97" s="26"/>
      <c r="L97" s="26"/>
      <c r="M97" s="26"/>
      <c r="N97" s="26"/>
      <c r="O97" s="26"/>
      <c r="P97" s="26"/>
      <c r="Q97" s="26"/>
      <c r="R97" s="26"/>
      <c r="S97" s="26"/>
      <c r="T97" s="26"/>
      <c r="U97" s="26"/>
    </row>
    <row r="98" spans="2:21" ht="15">
      <c r="B98" s="26"/>
      <c r="C98" s="26"/>
      <c r="D98" s="26"/>
      <c r="E98" s="26"/>
      <c r="F98" s="26"/>
      <c r="G98" s="26"/>
      <c r="H98" s="26"/>
      <c r="I98" s="26"/>
      <c r="J98" s="26"/>
      <c r="K98" s="26"/>
      <c r="L98" s="26"/>
      <c r="M98" s="26"/>
      <c r="N98" s="26"/>
      <c r="O98" s="26"/>
      <c r="P98" s="26"/>
      <c r="Q98" s="26"/>
      <c r="R98" s="26"/>
      <c r="S98" s="26"/>
      <c r="T98" s="26"/>
      <c r="U98" s="26"/>
    </row>
    <row r="99" spans="2:21" ht="15">
      <c r="B99" s="26"/>
      <c r="C99" s="26"/>
      <c r="D99" s="26"/>
      <c r="E99" s="26"/>
      <c r="F99" s="26"/>
      <c r="G99" s="26"/>
      <c r="H99" s="26"/>
      <c r="I99" s="26"/>
      <c r="J99" s="26"/>
      <c r="K99" s="26"/>
      <c r="L99" s="26"/>
      <c r="M99" s="26"/>
      <c r="N99" s="26"/>
      <c r="O99" s="26"/>
      <c r="P99" s="26"/>
      <c r="Q99" s="26"/>
      <c r="R99" s="26"/>
      <c r="S99" s="26"/>
      <c r="T99" s="26"/>
      <c r="U99" s="26"/>
    </row>
    <row r="100" spans="2:21" ht="15">
      <c r="B100" s="26"/>
      <c r="C100" s="26"/>
      <c r="D100" s="26"/>
      <c r="E100" s="26"/>
      <c r="F100" s="26"/>
      <c r="G100" s="26"/>
      <c r="H100" s="26"/>
      <c r="I100" s="26"/>
      <c r="J100" s="26"/>
      <c r="K100" s="26"/>
      <c r="L100" s="26"/>
      <c r="M100" s="26"/>
      <c r="N100" s="26"/>
      <c r="O100" s="26"/>
      <c r="P100" s="26"/>
      <c r="Q100" s="26"/>
      <c r="R100" s="26"/>
      <c r="S100" s="26"/>
      <c r="T100" s="26"/>
      <c r="U100" s="26"/>
    </row>
    <row r="101" spans="2:21" ht="15">
      <c r="B101" s="26"/>
      <c r="C101" s="26"/>
      <c r="D101" s="26"/>
      <c r="E101" s="26"/>
      <c r="F101" s="26"/>
      <c r="G101" s="26"/>
      <c r="H101" s="26"/>
      <c r="I101" s="26"/>
      <c r="J101" s="26"/>
      <c r="K101" s="26"/>
      <c r="L101" s="26"/>
      <c r="M101" s="26"/>
      <c r="N101" s="26"/>
      <c r="O101" s="26"/>
      <c r="P101" s="26"/>
      <c r="Q101" s="26"/>
      <c r="R101" s="26"/>
      <c r="S101" s="26"/>
      <c r="T101" s="26"/>
      <c r="U101" s="26"/>
    </row>
    <row r="102" spans="2:21" ht="15">
      <c r="B102" s="26"/>
      <c r="C102" s="26"/>
      <c r="D102" s="26"/>
      <c r="E102" s="26"/>
      <c r="F102" s="26"/>
      <c r="G102" s="26"/>
      <c r="H102" s="26"/>
      <c r="I102" s="26"/>
      <c r="J102" s="26"/>
      <c r="K102" s="26"/>
      <c r="L102" s="26"/>
      <c r="M102" s="26"/>
      <c r="N102" s="26"/>
      <c r="O102" s="26"/>
      <c r="P102" s="26"/>
      <c r="Q102" s="26"/>
      <c r="R102" s="26"/>
      <c r="S102" s="26"/>
      <c r="T102" s="26"/>
      <c r="U102" s="26"/>
    </row>
    <row r="103" spans="2:21" ht="15">
      <c r="B103" s="26"/>
      <c r="C103" s="26"/>
      <c r="D103" s="26"/>
      <c r="E103" s="26"/>
      <c r="F103" s="26"/>
      <c r="G103" s="26"/>
      <c r="H103" s="26"/>
      <c r="I103" s="26"/>
      <c r="J103" s="26"/>
      <c r="K103" s="26"/>
      <c r="L103" s="26"/>
      <c r="M103" s="26"/>
      <c r="N103" s="26"/>
      <c r="O103" s="26"/>
      <c r="P103" s="26"/>
      <c r="Q103" s="26"/>
      <c r="R103" s="26"/>
      <c r="S103" s="26"/>
      <c r="T103" s="26"/>
      <c r="U103" s="26"/>
    </row>
    <row r="104" spans="2:21" ht="15">
      <c r="B104" s="26"/>
      <c r="C104" s="26"/>
      <c r="D104" s="26"/>
      <c r="E104" s="26"/>
      <c r="F104" s="26"/>
      <c r="G104" s="26"/>
      <c r="H104" s="26"/>
      <c r="I104" s="26"/>
      <c r="J104" s="26"/>
      <c r="K104" s="26"/>
      <c r="L104" s="26"/>
      <c r="M104" s="26"/>
      <c r="N104" s="26"/>
      <c r="O104" s="26"/>
      <c r="P104" s="26"/>
      <c r="Q104" s="26"/>
      <c r="R104" s="26"/>
      <c r="S104" s="26"/>
      <c r="T104" s="26"/>
      <c r="U104" s="26"/>
    </row>
    <row r="105" spans="2:21" ht="15">
      <c r="B105" s="26"/>
      <c r="C105" s="26"/>
      <c r="D105" s="26"/>
      <c r="E105" s="26"/>
      <c r="F105" s="26"/>
      <c r="G105" s="26"/>
      <c r="H105" s="26"/>
      <c r="I105" s="26"/>
      <c r="J105" s="26"/>
      <c r="K105" s="26"/>
      <c r="L105" s="26"/>
      <c r="M105" s="26"/>
      <c r="N105" s="26"/>
      <c r="O105" s="26"/>
      <c r="P105" s="26"/>
      <c r="Q105" s="26"/>
      <c r="R105" s="26"/>
      <c r="S105" s="26"/>
      <c r="T105" s="26"/>
      <c r="U105" s="26"/>
    </row>
    <row r="106" spans="2:21" ht="15">
      <c r="B106" s="26"/>
      <c r="C106" s="26"/>
      <c r="D106" s="26"/>
      <c r="E106" s="26"/>
      <c r="F106" s="26"/>
      <c r="G106" s="26"/>
      <c r="H106" s="26"/>
      <c r="I106" s="26"/>
      <c r="J106" s="26"/>
      <c r="K106" s="26"/>
      <c r="L106" s="26"/>
      <c r="M106" s="26"/>
      <c r="N106" s="26"/>
      <c r="O106" s="26"/>
      <c r="P106" s="26"/>
      <c r="Q106" s="26"/>
      <c r="R106" s="26"/>
      <c r="S106" s="26"/>
      <c r="T106" s="26"/>
      <c r="U106" s="26"/>
    </row>
    <row r="107" spans="2:21" ht="15">
      <c r="B107" s="26"/>
      <c r="C107" s="26"/>
      <c r="D107" s="26"/>
      <c r="E107" s="26"/>
      <c r="F107" s="26"/>
      <c r="G107" s="26"/>
      <c r="H107" s="26"/>
      <c r="I107" s="26"/>
      <c r="J107" s="26"/>
      <c r="K107" s="26"/>
      <c r="L107" s="26"/>
      <c r="M107" s="26"/>
      <c r="N107" s="26"/>
      <c r="O107" s="26"/>
      <c r="P107" s="26"/>
      <c r="Q107" s="26"/>
      <c r="R107" s="26"/>
      <c r="S107" s="26"/>
      <c r="T107" s="26"/>
      <c r="U107" s="26"/>
    </row>
    <row r="108" spans="2:21" ht="15">
      <c r="B108" s="26"/>
      <c r="C108" s="26"/>
      <c r="D108" s="26"/>
      <c r="E108" s="26"/>
      <c r="F108" s="26"/>
      <c r="G108" s="26"/>
      <c r="H108" s="26"/>
      <c r="I108" s="26"/>
      <c r="J108" s="26"/>
      <c r="K108" s="26"/>
      <c r="L108" s="26"/>
      <c r="M108" s="26"/>
      <c r="N108" s="26"/>
      <c r="O108" s="26"/>
      <c r="P108" s="26"/>
      <c r="Q108" s="26"/>
      <c r="R108" s="26"/>
      <c r="S108" s="26"/>
      <c r="T108" s="26"/>
      <c r="U108" s="26"/>
    </row>
    <row r="109" spans="2:21" ht="15">
      <c r="B109" s="26"/>
      <c r="C109" s="26"/>
      <c r="D109" s="26"/>
      <c r="E109" s="26"/>
      <c r="F109" s="26"/>
      <c r="G109" s="26"/>
      <c r="H109" s="26"/>
      <c r="I109" s="26"/>
      <c r="J109" s="26"/>
      <c r="K109" s="26"/>
      <c r="L109" s="26"/>
      <c r="M109" s="26"/>
      <c r="N109" s="26"/>
      <c r="O109" s="26"/>
      <c r="P109" s="26"/>
      <c r="Q109" s="26"/>
      <c r="R109" s="26"/>
      <c r="S109" s="26"/>
      <c r="T109" s="26"/>
      <c r="U109" s="26"/>
    </row>
    <row r="110" spans="2:21" ht="15">
      <c r="B110" s="26"/>
      <c r="C110" s="26"/>
      <c r="D110" s="26"/>
      <c r="E110" s="26"/>
      <c r="F110" s="26"/>
      <c r="G110" s="26"/>
      <c r="H110" s="26"/>
      <c r="I110" s="26"/>
      <c r="J110" s="26"/>
      <c r="K110" s="26"/>
      <c r="L110" s="26"/>
      <c r="M110" s="26"/>
      <c r="N110" s="26"/>
      <c r="O110" s="26"/>
      <c r="P110" s="26"/>
      <c r="Q110" s="26"/>
      <c r="R110" s="26"/>
      <c r="S110" s="26"/>
      <c r="T110" s="26"/>
      <c r="U110" s="26"/>
    </row>
    <row r="111" spans="2:21" ht="15">
      <c r="B111" s="26"/>
      <c r="C111" s="26"/>
      <c r="D111" s="26"/>
      <c r="E111" s="26"/>
      <c r="F111" s="26"/>
      <c r="G111" s="26"/>
      <c r="H111" s="26"/>
      <c r="I111" s="26"/>
      <c r="J111" s="26"/>
      <c r="K111" s="26"/>
      <c r="L111" s="26"/>
      <c r="M111" s="26"/>
      <c r="N111" s="26"/>
      <c r="O111" s="26"/>
      <c r="P111" s="26"/>
      <c r="Q111" s="26"/>
      <c r="R111" s="26"/>
      <c r="S111" s="26"/>
      <c r="T111" s="26"/>
      <c r="U111" s="26"/>
    </row>
    <row r="112" spans="2:21" ht="15">
      <c r="B112" s="26"/>
      <c r="C112" s="26"/>
      <c r="D112" s="26"/>
      <c r="E112" s="26"/>
      <c r="F112" s="26"/>
      <c r="G112" s="26"/>
      <c r="H112" s="26"/>
      <c r="I112" s="26"/>
      <c r="J112" s="26"/>
      <c r="K112" s="26"/>
      <c r="L112" s="26"/>
      <c r="M112" s="26"/>
      <c r="N112" s="26"/>
      <c r="O112" s="26"/>
      <c r="P112" s="26"/>
      <c r="Q112" s="26"/>
      <c r="R112" s="26"/>
      <c r="S112" s="26"/>
      <c r="T112" s="26"/>
      <c r="U112" s="26"/>
    </row>
    <row r="113" spans="2:21" ht="15">
      <c r="B113" s="26"/>
      <c r="C113" s="26"/>
      <c r="D113" s="26"/>
      <c r="E113" s="26"/>
      <c r="F113" s="26"/>
      <c r="G113" s="26"/>
      <c r="H113" s="26"/>
      <c r="I113" s="26"/>
      <c r="J113" s="26"/>
      <c r="K113" s="26"/>
      <c r="L113" s="26"/>
      <c r="M113" s="26"/>
      <c r="N113" s="26"/>
      <c r="O113" s="26"/>
      <c r="P113" s="26"/>
      <c r="Q113" s="26"/>
      <c r="R113" s="26"/>
      <c r="S113" s="26"/>
      <c r="T113" s="26"/>
      <c r="U113" s="26"/>
    </row>
    <row r="114" spans="2:21" ht="15">
      <c r="B114" s="26"/>
      <c r="C114" s="26"/>
      <c r="D114" s="26"/>
      <c r="E114" s="26"/>
      <c r="F114" s="26"/>
      <c r="G114" s="26"/>
      <c r="H114" s="26"/>
      <c r="I114" s="26"/>
      <c r="J114" s="26"/>
      <c r="K114" s="26"/>
      <c r="L114" s="26"/>
      <c r="M114" s="26"/>
      <c r="N114" s="26"/>
      <c r="O114" s="26"/>
      <c r="P114" s="26"/>
      <c r="Q114" s="26"/>
      <c r="R114" s="26"/>
      <c r="S114" s="26"/>
      <c r="T114" s="26"/>
      <c r="U114" s="26"/>
    </row>
    <row r="115" spans="2:21" ht="15">
      <c r="B115" s="26"/>
      <c r="C115" s="26"/>
      <c r="D115" s="26"/>
      <c r="E115" s="26"/>
      <c r="F115" s="26"/>
      <c r="G115" s="26"/>
      <c r="H115" s="26"/>
      <c r="I115" s="26"/>
      <c r="J115" s="26"/>
      <c r="K115" s="26"/>
      <c r="L115" s="26"/>
      <c r="M115" s="26"/>
      <c r="N115" s="26"/>
      <c r="O115" s="26"/>
      <c r="P115" s="26"/>
      <c r="Q115" s="26"/>
      <c r="R115" s="26"/>
      <c r="S115" s="26"/>
      <c r="T115" s="26"/>
      <c r="U115" s="26"/>
    </row>
    <row r="116" spans="2:21" ht="15">
      <c r="B116" s="26"/>
      <c r="C116" s="26"/>
      <c r="D116" s="26"/>
      <c r="E116" s="26"/>
      <c r="F116" s="26"/>
      <c r="G116" s="26"/>
      <c r="H116" s="26"/>
      <c r="I116" s="26"/>
      <c r="J116" s="26"/>
      <c r="K116" s="26"/>
      <c r="L116" s="26"/>
      <c r="M116" s="26"/>
      <c r="N116" s="26"/>
      <c r="O116" s="26"/>
      <c r="P116" s="26"/>
      <c r="Q116" s="26"/>
      <c r="R116" s="26"/>
      <c r="S116" s="26"/>
      <c r="T116" s="26"/>
      <c r="U116" s="26"/>
    </row>
    <row r="117" spans="2:21" ht="15">
      <c r="B117" s="26"/>
      <c r="C117" s="26"/>
      <c r="D117" s="26"/>
      <c r="E117" s="26"/>
      <c r="F117" s="26"/>
      <c r="G117" s="26"/>
      <c r="H117" s="26"/>
      <c r="I117" s="26"/>
      <c r="J117" s="26"/>
      <c r="K117" s="26"/>
      <c r="L117" s="26"/>
      <c r="M117" s="26"/>
      <c r="N117" s="26"/>
      <c r="O117" s="26"/>
      <c r="P117" s="26"/>
      <c r="Q117" s="26"/>
      <c r="R117" s="26"/>
      <c r="S117" s="26"/>
      <c r="T117" s="26"/>
      <c r="U117" s="26"/>
    </row>
    <row r="118" spans="2:21" ht="15">
      <c r="B118" s="26"/>
      <c r="C118" s="26"/>
      <c r="D118" s="26"/>
      <c r="E118" s="26"/>
      <c r="F118" s="26"/>
      <c r="G118" s="26"/>
      <c r="H118" s="26"/>
      <c r="I118" s="26"/>
      <c r="J118" s="26"/>
      <c r="K118" s="26"/>
      <c r="L118" s="26"/>
      <c r="M118" s="26"/>
      <c r="N118" s="26"/>
      <c r="O118" s="26"/>
      <c r="P118" s="26"/>
      <c r="Q118" s="26"/>
      <c r="R118" s="26"/>
      <c r="S118" s="26"/>
      <c r="T118" s="26"/>
      <c r="U118" s="26"/>
    </row>
    <row r="119" spans="2:21" ht="15">
      <c r="B119" s="26"/>
      <c r="C119" s="26"/>
      <c r="D119" s="26"/>
      <c r="E119" s="26"/>
      <c r="F119" s="26"/>
      <c r="G119" s="26"/>
      <c r="H119" s="26"/>
      <c r="I119" s="26"/>
      <c r="J119" s="26"/>
      <c r="K119" s="26"/>
      <c r="L119" s="26"/>
      <c r="M119" s="26"/>
      <c r="N119" s="26"/>
      <c r="O119" s="26"/>
      <c r="P119" s="26"/>
      <c r="Q119" s="26"/>
      <c r="R119" s="26"/>
      <c r="S119" s="26"/>
      <c r="T119" s="26"/>
      <c r="U119" s="26"/>
    </row>
    <row r="120" spans="2:21" ht="15">
      <c r="B120" s="26"/>
      <c r="C120" s="26"/>
      <c r="D120" s="26"/>
      <c r="E120" s="26"/>
      <c r="F120" s="26"/>
      <c r="G120" s="26"/>
      <c r="H120" s="26"/>
      <c r="I120" s="26"/>
      <c r="J120" s="26"/>
      <c r="K120" s="26"/>
      <c r="L120" s="26"/>
      <c r="M120" s="26"/>
      <c r="N120" s="26"/>
      <c r="O120" s="26"/>
      <c r="P120" s="26"/>
      <c r="Q120" s="26"/>
      <c r="R120" s="26"/>
      <c r="S120" s="26"/>
      <c r="T120" s="26"/>
      <c r="U120" s="26"/>
    </row>
    <row r="121" spans="2:21" ht="15">
      <c r="B121" s="26"/>
      <c r="C121" s="26"/>
      <c r="D121" s="26"/>
      <c r="E121" s="26"/>
      <c r="F121" s="26"/>
      <c r="G121" s="26"/>
      <c r="H121" s="26"/>
      <c r="I121" s="26"/>
      <c r="J121" s="26"/>
      <c r="K121" s="26"/>
      <c r="L121" s="26"/>
      <c r="M121" s="26"/>
      <c r="N121" s="26"/>
      <c r="O121" s="26"/>
      <c r="P121" s="26"/>
      <c r="Q121" s="26"/>
      <c r="R121" s="26"/>
      <c r="S121" s="26"/>
      <c r="T121" s="26"/>
      <c r="U121" s="26"/>
    </row>
    <row r="122" spans="2:21" ht="15">
      <c r="B122" s="26"/>
      <c r="C122" s="26"/>
      <c r="D122" s="26"/>
      <c r="E122" s="26"/>
      <c r="F122" s="26"/>
      <c r="G122" s="26"/>
      <c r="H122" s="26"/>
      <c r="I122" s="26"/>
      <c r="J122" s="26"/>
      <c r="K122" s="26"/>
      <c r="L122" s="26"/>
      <c r="M122" s="26"/>
      <c r="N122" s="26"/>
      <c r="O122" s="26"/>
      <c r="P122" s="26"/>
      <c r="Q122" s="26"/>
      <c r="R122" s="26"/>
      <c r="S122" s="26"/>
      <c r="T122" s="26"/>
      <c r="U122" s="26"/>
    </row>
    <row r="123" spans="2:21" ht="15">
      <c r="B123" s="26"/>
      <c r="C123" s="26"/>
      <c r="D123" s="26"/>
      <c r="E123" s="26"/>
      <c r="F123" s="26"/>
      <c r="G123" s="26"/>
      <c r="H123" s="26"/>
      <c r="I123" s="26"/>
      <c r="J123" s="26"/>
      <c r="K123" s="26"/>
      <c r="L123" s="26"/>
      <c r="M123" s="26"/>
      <c r="N123" s="26"/>
      <c r="O123" s="26"/>
      <c r="P123" s="26"/>
      <c r="Q123" s="26"/>
      <c r="R123" s="26"/>
      <c r="S123" s="26"/>
      <c r="T123" s="26"/>
      <c r="U123" s="26"/>
    </row>
    <row r="124" spans="2:21" ht="15">
      <c r="B124" s="26"/>
      <c r="C124" s="26"/>
      <c r="D124" s="26"/>
      <c r="E124" s="26"/>
      <c r="F124" s="26"/>
      <c r="G124" s="26"/>
      <c r="H124" s="26"/>
      <c r="I124" s="26"/>
      <c r="J124" s="26"/>
      <c r="K124" s="26"/>
      <c r="L124" s="26"/>
      <c r="M124" s="26"/>
      <c r="N124" s="26"/>
      <c r="O124" s="26"/>
      <c r="P124" s="26"/>
      <c r="Q124" s="26"/>
      <c r="R124" s="26"/>
      <c r="S124" s="26"/>
      <c r="T124" s="26"/>
      <c r="U124" s="26"/>
    </row>
    <row r="125" spans="2:21" ht="15">
      <c r="B125" s="26"/>
      <c r="C125" s="26"/>
      <c r="D125" s="26"/>
      <c r="E125" s="26"/>
      <c r="F125" s="26"/>
      <c r="G125" s="26"/>
      <c r="H125" s="26"/>
      <c r="I125" s="26"/>
      <c r="J125" s="26"/>
      <c r="K125" s="26"/>
      <c r="L125" s="26"/>
      <c r="M125" s="26"/>
      <c r="N125" s="26"/>
      <c r="O125" s="26"/>
      <c r="P125" s="26"/>
      <c r="Q125" s="26"/>
      <c r="R125" s="26"/>
      <c r="S125" s="26"/>
      <c r="T125" s="26"/>
      <c r="U125" s="26"/>
    </row>
    <row r="126" spans="2:21" ht="15">
      <c r="B126" s="26"/>
      <c r="C126" s="26"/>
      <c r="D126" s="26"/>
      <c r="E126" s="26"/>
      <c r="F126" s="26"/>
      <c r="G126" s="26"/>
      <c r="H126" s="26"/>
      <c r="I126" s="26"/>
      <c r="J126" s="26"/>
      <c r="K126" s="26"/>
      <c r="L126" s="26"/>
      <c r="M126" s="26"/>
      <c r="N126" s="26"/>
      <c r="O126" s="26"/>
      <c r="P126" s="26"/>
      <c r="Q126" s="26"/>
      <c r="R126" s="26"/>
      <c r="S126" s="26"/>
      <c r="T126" s="26"/>
      <c r="U126" s="26"/>
    </row>
    <row r="127" spans="2:21" ht="15">
      <c r="B127" s="26"/>
      <c r="C127" s="26"/>
      <c r="D127" s="26"/>
      <c r="E127" s="26"/>
      <c r="F127" s="26"/>
      <c r="G127" s="26"/>
      <c r="H127" s="26"/>
      <c r="I127" s="26"/>
      <c r="J127" s="26"/>
      <c r="K127" s="26"/>
      <c r="L127" s="26"/>
      <c r="M127" s="26"/>
      <c r="N127" s="26"/>
      <c r="O127" s="26"/>
      <c r="P127" s="26"/>
      <c r="Q127" s="26"/>
      <c r="R127" s="26"/>
      <c r="S127" s="26"/>
      <c r="T127" s="26"/>
      <c r="U127" s="26"/>
    </row>
    <row r="128" spans="2:21" ht="15">
      <c r="B128" s="26"/>
      <c r="C128" s="26"/>
      <c r="D128" s="26"/>
      <c r="E128" s="26"/>
      <c r="F128" s="26"/>
      <c r="G128" s="26"/>
      <c r="H128" s="26"/>
      <c r="I128" s="26"/>
      <c r="J128" s="26"/>
      <c r="K128" s="26"/>
      <c r="L128" s="26"/>
      <c r="M128" s="26"/>
      <c r="N128" s="26"/>
      <c r="O128" s="26"/>
      <c r="P128" s="26"/>
      <c r="Q128" s="26"/>
      <c r="R128" s="26"/>
      <c r="S128" s="26"/>
      <c r="T128" s="26"/>
      <c r="U128" s="26"/>
    </row>
    <row r="129" spans="2:21" ht="15">
      <c r="B129" s="26"/>
      <c r="C129" s="26"/>
      <c r="D129" s="26"/>
      <c r="E129" s="26"/>
      <c r="F129" s="26"/>
      <c r="G129" s="26"/>
      <c r="H129" s="26"/>
      <c r="I129" s="26"/>
      <c r="J129" s="26"/>
      <c r="K129" s="26"/>
      <c r="L129" s="26"/>
      <c r="M129" s="26"/>
      <c r="N129" s="26"/>
      <c r="O129" s="26"/>
      <c r="P129" s="26"/>
      <c r="Q129" s="26"/>
      <c r="R129" s="26"/>
      <c r="S129" s="26"/>
      <c r="T129" s="26"/>
      <c r="U129" s="26"/>
    </row>
    <row r="130" spans="2:21" ht="15">
      <c r="B130" s="26"/>
      <c r="C130" s="26"/>
      <c r="D130" s="26"/>
      <c r="E130" s="26"/>
      <c r="F130" s="26"/>
      <c r="G130" s="26"/>
      <c r="H130" s="26"/>
      <c r="I130" s="26"/>
      <c r="J130" s="26"/>
      <c r="K130" s="26"/>
      <c r="L130" s="26"/>
      <c r="M130" s="26"/>
      <c r="N130" s="26"/>
      <c r="O130" s="26"/>
      <c r="P130" s="26"/>
      <c r="Q130" s="26"/>
      <c r="R130" s="26"/>
      <c r="S130" s="26"/>
      <c r="T130" s="26"/>
      <c r="U130" s="26"/>
    </row>
    <row r="131" spans="2:21" ht="15">
      <c r="B131" s="26"/>
      <c r="C131" s="26"/>
      <c r="D131" s="26"/>
      <c r="E131" s="26"/>
      <c r="F131" s="26"/>
      <c r="G131" s="26"/>
      <c r="H131" s="26"/>
      <c r="I131" s="26"/>
      <c r="J131" s="26"/>
      <c r="K131" s="26"/>
      <c r="L131" s="26"/>
      <c r="M131" s="26"/>
      <c r="N131" s="26"/>
      <c r="O131" s="26"/>
      <c r="P131" s="26"/>
      <c r="Q131" s="26"/>
      <c r="R131" s="26"/>
      <c r="S131" s="26"/>
      <c r="T131" s="26"/>
      <c r="U131" s="26"/>
    </row>
    <row r="132" spans="2:21" ht="15">
      <c r="B132" s="26"/>
      <c r="C132" s="26"/>
      <c r="D132" s="26"/>
      <c r="E132" s="26"/>
      <c r="F132" s="26"/>
      <c r="G132" s="26"/>
      <c r="H132" s="26"/>
      <c r="I132" s="26"/>
      <c r="J132" s="26"/>
      <c r="K132" s="26"/>
      <c r="L132" s="26"/>
      <c r="M132" s="26"/>
      <c r="N132" s="26"/>
      <c r="O132" s="26"/>
      <c r="P132" s="26"/>
      <c r="Q132" s="26"/>
      <c r="R132" s="26"/>
      <c r="S132" s="26"/>
      <c r="T132" s="26"/>
      <c r="U132" s="26"/>
    </row>
    <row r="133" spans="2:21" ht="15">
      <c r="B133" s="26"/>
      <c r="C133" s="26"/>
      <c r="D133" s="26"/>
      <c r="E133" s="26"/>
      <c r="F133" s="26"/>
      <c r="G133" s="26"/>
      <c r="H133" s="26"/>
      <c r="I133" s="26"/>
      <c r="J133" s="26"/>
      <c r="K133" s="26"/>
      <c r="L133" s="26"/>
      <c r="M133" s="26"/>
      <c r="N133" s="26"/>
      <c r="O133" s="26"/>
      <c r="P133" s="26"/>
      <c r="Q133" s="26"/>
      <c r="R133" s="26"/>
      <c r="S133" s="26"/>
      <c r="T133" s="26"/>
      <c r="U133" s="26"/>
    </row>
    <row r="134" spans="2:21" ht="15">
      <c r="B134" s="26"/>
      <c r="C134" s="26"/>
      <c r="D134" s="26"/>
      <c r="E134" s="26"/>
      <c r="F134" s="26"/>
      <c r="G134" s="26"/>
      <c r="H134" s="26"/>
      <c r="I134" s="26"/>
      <c r="J134" s="26"/>
      <c r="K134" s="26"/>
      <c r="L134" s="26"/>
      <c r="M134" s="26"/>
      <c r="N134" s="26"/>
      <c r="O134" s="26"/>
      <c r="P134" s="26"/>
      <c r="Q134" s="26"/>
      <c r="R134" s="26"/>
      <c r="S134" s="26"/>
      <c r="T134" s="26"/>
      <c r="U134" s="26"/>
    </row>
    <row r="135" spans="2:21" ht="15">
      <c r="B135" s="26"/>
      <c r="C135" s="26"/>
      <c r="D135" s="26"/>
      <c r="E135" s="26"/>
      <c r="F135" s="26"/>
      <c r="G135" s="26"/>
      <c r="H135" s="26"/>
      <c r="I135" s="26"/>
      <c r="J135" s="26"/>
      <c r="K135" s="26"/>
      <c r="L135" s="26"/>
      <c r="M135" s="26"/>
      <c r="N135" s="26"/>
      <c r="O135" s="26"/>
      <c r="P135" s="26"/>
      <c r="Q135" s="26"/>
      <c r="R135" s="26"/>
      <c r="S135" s="26"/>
      <c r="T135" s="26"/>
      <c r="U135" s="26"/>
    </row>
    <row r="136" spans="2:21" ht="15">
      <c r="B136" s="26"/>
      <c r="C136" s="26"/>
      <c r="D136" s="26"/>
      <c r="E136" s="26"/>
      <c r="F136" s="26"/>
      <c r="G136" s="26"/>
      <c r="H136" s="26"/>
      <c r="I136" s="26"/>
      <c r="J136" s="26"/>
      <c r="K136" s="26"/>
      <c r="L136" s="26"/>
      <c r="M136" s="26"/>
      <c r="N136" s="26"/>
      <c r="O136" s="26"/>
      <c r="P136" s="26"/>
      <c r="Q136" s="26"/>
      <c r="R136" s="26"/>
      <c r="S136" s="26"/>
      <c r="T136" s="26"/>
      <c r="U136" s="26"/>
    </row>
    <row r="137" spans="2:21" ht="15">
      <c r="B137" s="26"/>
      <c r="C137" s="26"/>
      <c r="D137" s="26"/>
      <c r="E137" s="26"/>
      <c r="F137" s="26"/>
      <c r="G137" s="26"/>
      <c r="H137" s="26"/>
      <c r="I137" s="26"/>
      <c r="J137" s="26"/>
      <c r="K137" s="26"/>
      <c r="L137" s="26"/>
      <c r="M137" s="26"/>
      <c r="N137" s="26"/>
      <c r="O137" s="26"/>
      <c r="P137" s="26"/>
      <c r="Q137" s="26"/>
      <c r="R137" s="26"/>
      <c r="S137" s="26"/>
      <c r="T137" s="26"/>
      <c r="U137" s="26"/>
    </row>
    <row r="138" spans="2:21" ht="15">
      <c r="B138" s="26"/>
      <c r="C138" s="26"/>
      <c r="D138" s="26"/>
      <c r="E138" s="26"/>
      <c r="F138" s="26"/>
      <c r="G138" s="26"/>
      <c r="H138" s="26"/>
      <c r="I138" s="26"/>
      <c r="J138" s="26"/>
      <c r="K138" s="26"/>
      <c r="L138" s="26"/>
      <c r="M138" s="26"/>
      <c r="N138" s="26"/>
      <c r="O138" s="26"/>
      <c r="P138" s="26"/>
      <c r="Q138" s="26"/>
      <c r="R138" s="26"/>
      <c r="S138" s="26"/>
      <c r="T138" s="26"/>
      <c r="U138" s="26"/>
    </row>
    <row r="139" spans="2:21" ht="15">
      <c r="B139" s="26"/>
      <c r="C139" s="26"/>
      <c r="D139" s="26"/>
      <c r="E139" s="26"/>
      <c r="F139" s="26"/>
      <c r="G139" s="26"/>
      <c r="H139" s="26"/>
      <c r="I139" s="26"/>
      <c r="J139" s="26"/>
      <c r="K139" s="26"/>
      <c r="L139" s="26"/>
      <c r="M139" s="26"/>
      <c r="N139" s="26"/>
      <c r="O139" s="26"/>
      <c r="P139" s="26"/>
      <c r="Q139" s="26"/>
      <c r="R139" s="26"/>
      <c r="S139" s="26"/>
      <c r="T139" s="26"/>
      <c r="U139" s="26"/>
    </row>
    <row r="140" spans="2:21" ht="15">
      <c r="B140" s="26"/>
      <c r="C140" s="26"/>
      <c r="D140" s="26"/>
      <c r="E140" s="26"/>
      <c r="F140" s="26"/>
      <c r="G140" s="26"/>
      <c r="H140" s="26"/>
      <c r="I140" s="26"/>
      <c r="J140" s="26"/>
      <c r="K140" s="26"/>
      <c r="L140" s="26"/>
      <c r="M140" s="26"/>
      <c r="N140" s="26"/>
      <c r="O140" s="26"/>
      <c r="P140" s="26"/>
      <c r="Q140" s="26"/>
      <c r="R140" s="26"/>
      <c r="S140" s="26"/>
      <c r="T140" s="26"/>
      <c r="U140" s="26"/>
    </row>
    <row r="141" spans="2:21" ht="15">
      <c r="B141" s="26"/>
      <c r="C141" s="26"/>
      <c r="D141" s="26"/>
      <c r="E141" s="26"/>
      <c r="F141" s="26"/>
      <c r="G141" s="26"/>
      <c r="H141" s="26"/>
      <c r="I141" s="26"/>
      <c r="J141" s="26"/>
      <c r="K141" s="26"/>
      <c r="L141" s="26"/>
      <c r="M141" s="26"/>
      <c r="N141" s="26"/>
      <c r="O141" s="26"/>
      <c r="P141" s="26"/>
      <c r="Q141" s="26"/>
      <c r="R141" s="26"/>
      <c r="S141" s="26"/>
      <c r="T141" s="26"/>
      <c r="U141" s="26"/>
    </row>
    <row r="142" spans="2:21" ht="15">
      <c r="B142" s="26"/>
      <c r="C142" s="26"/>
      <c r="D142" s="26"/>
      <c r="E142" s="26"/>
      <c r="F142" s="26"/>
      <c r="G142" s="26"/>
      <c r="H142" s="26"/>
      <c r="I142" s="26"/>
      <c r="J142" s="26"/>
      <c r="K142" s="26"/>
      <c r="L142" s="26"/>
      <c r="M142" s="26"/>
      <c r="N142" s="26"/>
      <c r="O142" s="26"/>
      <c r="P142" s="26"/>
      <c r="Q142" s="26"/>
      <c r="R142" s="26"/>
      <c r="S142" s="26"/>
      <c r="T142" s="26"/>
      <c r="U142" s="26"/>
    </row>
    <row r="143" spans="2:21" ht="15">
      <c r="B143" s="26"/>
      <c r="C143" s="26"/>
      <c r="D143" s="26"/>
      <c r="E143" s="26"/>
      <c r="F143" s="26"/>
      <c r="G143" s="26"/>
      <c r="H143" s="26"/>
      <c r="I143" s="26"/>
      <c r="J143" s="26"/>
      <c r="K143" s="26"/>
      <c r="L143" s="26"/>
      <c r="M143" s="26"/>
      <c r="N143" s="26"/>
      <c r="O143" s="26"/>
      <c r="P143" s="26"/>
      <c r="Q143" s="26"/>
      <c r="R143" s="26"/>
      <c r="S143" s="26"/>
      <c r="T143" s="26"/>
      <c r="U143" s="26"/>
    </row>
    <row r="144" spans="2:21" ht="15">
      <c r="B144" s="26"/>
      <c r="C144" s="26"/>
      <c r="D144" s="26"/>
      <c r="E144" s="26"/>
      <c r="F144" s="26"/>
      <c r="G144" s="26"/>
      <c r="H144" s="26"/>
      <c r="I144" s="26"/>
      <c r="J144" s="26"/>
      <c r="K144" s="26"/>
      <c r="L144" s="26"/>
      <c r="M144" s="26"/>
      <c r="N144" s="26"/>
      <c r="O144" s="26"/>
      <c r="P144" s="26"/>
      <c r="Q144" s="26"/>
      <c r="R144" s="26"/>
      <c r="S144" s="26"/>
      <c r="T144" s="26"/>
      <c r="U144" s="26"/>
    </row>
    <row r="145" spans="2:21" ht="15">
      <c r="B145" s="26"/>
      <c r="C145" s="26"/>
      <c r="D145" s="26"/>
      <c r="E145" s="26"/>
      <c r="F145" s="26"/>
      <c r="G145" s="26"/>
      <c r="H145" s="26"/>
      <c r="I145" s="26"/>
      <c r="J145" s="26"/>
      <c r="K145" s="26"/>
      <c r="L145" s="26"/>
      <c r="M145" s="26"/>
      <c r="N145" s="26"/>
      <c r="O145" s="26"/>
      <c r="P145" s="26"/>
      <c r="Q145" s="26"/>
      <c r="R145" s="26"/>
      <c r="S145" s="26"/>
      <c r="T145" s="26"/>
      <c r="U145" s="26"/>
    </row>
    <row r="146" spans="2:21" ht="15">
      <c r="B146" s="26"/>
      <c r="C146" s="26"/>
      <c r="D146" s="26"/>
      <c r="E146" s="26"/>
      <c r="F146" s="26"/>
      <c r="G146" s="26"/>
      <c r="H146" s="26"/>
      <c r="I146" s="26"/>
      <c r="J146" s="26"/>
      <c r="K146" s="26"/>
      <c r="L146" s="26"/>
      <c r="M146" s="26"/>
      <c r="N146" s="26"/>
      <c r="O146" s="26"/>
      <c r="P146" s="26"/>
      <c r="Q146" s="26"/>
      <c r="R146" s="26"/>
      <c r="S146" s="26"/>
      <c r="T146" s="26"/>
      <c r="U146" s="26"/>
    </row>
    <row r="147" spans="2:21" ht="15">
      <c r="B147" s="26"/>
      <c r="C147" s="26"/>
      <c r="D147" s="26"/>
      <c r="E147" s="26"/>
      <c r="F147" s="26"/>
      <c r="G147" s="26"/>
      <c r="H147" s="26"/>
      <c r="I147" s="26"/>
      <c r="J147" s="26"/>
      <c r="K147" s="26"/>
      <c r="L147" s="26"/>
      <c r="M147" s="26"/>
      <c r="N147" s="26"/>
      <c r="O147" s="26"/>
      <c r="P147" s="26"/>
      <c r="Q147" s="26"/>
      <c r="R147" s="26"/>
      <c r="S147" s="26"/>
      <c r="T147" s="26"/>
      <c r="U147" s="26"/>
    </row>
    <row r="148" spans="2:21" ht="15">
      <c r="B148" s="26"/>
      <c r="C148" s="26"/>
      <c r="D148" s="26"/>
      <c r="E148" s="26"/>
      <c r="F148" s="26"/>
      <c r="G148" s="26"/>
      <c r="H148" s="26"/>
      <c r="I148" s="26"/>
      <c r="J148" s="26"/>
      <c r="K148" s="26"/>
      <c r="L148" s="26"/>
      <c r="M148" s="26"/>
      <c r="N148" s="26"/>
      <c r="O148" s="26"/>
      <c r="P148" s="26"/>
      <c r="Q148" s="26"/>
      <c r="R148" s="26"/>
      <c r="S148" s="26"/>
      <c r="T148" s="26"/>
      <c r="U148" s="26"/>
    </row>
    <row r="149" spans="2:21" ht="15">
      <c r="B149" s="26"/>
      <c r="C149" s="26"/>
      <c r="D149" s="26"/>
      <c r="E149" s="26"/>
      <c r="F149" s="26"/>
      <c r="G149" s="26"/>
      <c r="H149" s="26"/>
      <c r="I149" s="26"/>
      <c r="J149" s="26"/>
      <c r="K149" s="26"/>
      <c r="L149" s="26"/>
      <c r="M149" s="26"/>
      <c r="N149" s="26"/>
      <c r="O149" s="26"/>
      <c r="P149" s="26"/>
      <c r="Q149" s="26"/>
      <c r="R149" s="26"/>
      <c r="S149" s="26"/>
      <c r="T149" s="26"/>
      <c r="U149" s="26"/>
    </row>
    <row r="150" spans="2:21" ht="15">
      <c r="B150" s="26"/>
      <c r="C150" s="26"/>
      <c r="D150" s="26"/>
      <c r="E150" s="26"/>
      <c r="F150" s="26"/>
      <c r="G150" s="26"/>
      <c r="H150" s="26"/>
      <c r="I150" s="26"/>
      <c r="J150" s="26"/>
      <c r="K150" s="26"/>
      <c r="L150" s="26"/>
      <c r="M150" s="26"/>
      <c r="N150" s="26"/>
      <c r="O150" s="26"/>
      <c r="P150" s="26"/>
      <c r="Q150" s="26"/>
      <c r="R150" s="26"/>
      <c r="S150" s="26"/>
      <c r="T150" s="26"/>
      <c r="U150" s="26"/>
    </row>
    <row r="151" spans="2:21" ht="15">
      <c r="B151" s="26"/>
      <c r="C151" s="26"/>
      <c r="D151" s="26"/>
      <c r="E151" s="26"/>
      <c r="F151" s="26"/>
      <c r="G151" s="26"/>
      <c r="H151" s="26"/>
      <c r="I151" s="26"/>
      <c r="J151" s="26"/>
      <c r="K151" s="26"/>
      <c r="L151" s="26"/>
      <c r="M151" s="26"/>
      <c r="N151" s="26"/>
      <c r="O151" s="26"/>
      <c r="P151" s="26"/>
      <c r="Q151" s="26"/>
      <c r="R151" s="26"/>
      <c r="S151" s="26"/>
      <c r="T151" s="26"/>
      <c r="U151" s="26"/>
    </row>
    <row r="152" spans="2:21" ht="15">
      <c r="B152" s="26"/>
      <c r="C152" s="26"/>
      <c r="D152" s="26"/>
      <c r="E152" s="26"/>
      <c r="F152" s="26"/>
      <c r="G152" s="26"/>
      <c r="H152" s="26"/>
      <c r="I152" s="26"/>
      <c r="J152" s="26"/>
      <c r="K152" s="26"/>
      <c r="L152" s="26"/>
      <c r="M152" s="26"/>
      <c r="N152" s="26"/>
      <c r="O152" s="26"/>
      <c r="P152" s="26"/>
      <c r="Q152" s="26"/>
      <c r="R152" s="26"/>
      <c r="S152" s="26"/>
      <c r="T152" s="26"/>
      <c r="U152" s="26"/>
    </row>
    <row r="153" spans="2:21" ht="15">
      <c r="B153" s="26"/>
      <c r="C153" s="26"/>
      <c r="D153" s="26"/>
      <c r="E153" s="26"/>
      <c r="F153" s="26"/>
      <c r="G153" s="26"/>
      <c r="H153" s="26"/>
      <c r="I153" s="26"/>
      <c r="J153" s="26"/>
      <c r="K153" s="26"/>
      <c r="L153" s="26"/>
      <c r="M153" s="26"/>
      <c r="N153" s="26"/>
      <c r="O153" s="26"/>
      <c r="P153" s="26"/>
      <c r="Q153" s="26"/>
      <c r="R153" s="26"/>
      <c r="S153" s="26"/>
      <c r="T153" s="26"/>
      <c r="U153" s="26"/>
    </row>
    <row r="154" spans="2:21" ht="15">
      <c r="B154" s="26"/>
      <c r="C154" s="26"/>
      <c r="D154" s="26"/>
      <c r="E154" s="26"/>
      <c r="F154" s="26"/>
      <c r="G154" s="26"/>
      <c r="H154" s="26"/>
      <c r="I154" s="26"/>
      <c r="J154" s="26"/>
      <c r="K154" s="26"/>
      <c r="L154" s="26"/>
      <c r="M154" s="26"/>
      <c r="N154" s="26"/>
      <c r="O154" s="26"/>
      <c r="P154" s="26"/>
      <c r="Q154" s="26"/>
      <c r="R154" s="26"/>
      <c r="S154" s="26"/>
      <c r="T154" s="26"/>
      <c r="U154" s="26"/>
    </row>
    <row r="155" spans="2:21" ht="15">
      <c r="B155" s="26"/>
      <c r="C155" s="26"/>
      <c r="D155" s="26"/>
      <c r="E155" s="26"/>
      <c r="F155" s="26"/>
      <c r="G155" s="26"/>
      <c r="H155" s="26"/>
      <c r="I155" s="26"/>
      <c r="J155" s="26"/>
      <c r="K155" s="26"/>
      <c r="L155" s="26"/>
      <c r="M155" s="26"/>
      <c r="N155" s="26"/>
      <c r="O155" s="26"/>
      <c r="P155" s="26"/>
      <c r="Q155" s="26"/>
      <c r="R155" s="26"/>
      <c r="S155" s="26"/>
      <c r="T155" s="26"/>
      <c r="U155" s="26"/>
    </row>
    <row r="156" spans="2:21" ht="15">
      <c r="B156" s="26"/>
      <c r="C156" s="26"/>
      <c r="D156" s="26"/>
      <c r="E156" s="26"/>
      <c r="F156" s="26"/>
      <c r="G156" s="26"/>
      <c r="H156" s="26"/>
      <c r="I156" s="26"/>
      <c r="J156" s="26"/>
      <c r="K156" s="26"/>
      <c r="L156" s="26"/>
      <c r="M156" s="26"/>
      <c r="N156" s="26"/>
      <c r="O156" s="26"/>
      <c r="P156" s="26"/>
      <c r="Q156" s="26"/>
      <c r="R156" s="26"/>
      <c r="S156" s="26"/>
      <c r="T156" s="26"/>
      <c r="U156" s="26"/>
    </row>
    <row r="157" spans="2:21" ht="15">
      <c r="B157" s="26"/>
      <c r="C157" s="26"/>
      <c r="D157" s="26"/>
      <c r="E157" s="26"/>
      <c r="F157" s="26"/>
      <c r="G157" s="26"/>
      <c r="H157" s="26"/>
      <c r="I157" s="26"/>
      <c r="J157" s="26"/>
      <c r="K157" s="26"/>
      <c r="L157" s="26"/>
      <c r="M157" s="26"/>
      <c r="N157" s="26"/>
      <c r="O157" s="26"/>
      <c r="P157" s="26"/>
      <c r="Q157" s="26"/>
      <c r="R157" s="26"/>
      <c r="S157" s="26"/>
      <c r="T157" s="26"/>
      <c r="U157" s="26"/>
    </row>
    <row r="158" spans="2:21" ht="15">
      <c r="B158" s="26"/>
      <c r="C158" s="26"/>
      <c r="D158" s="26"/>
      <c r="E158" s="26"/>
      <c r="F158" s="26"/>
      <c r="G158" s="26"/>
      <c r="H158" s="26"/>
      <c r="I158" s="26"/>
      <c r="J158" s="26"/>
      <c r="K158" s="26"/>
      <c r="L158" s="26"/>
      <c r="M158" s="26"/>
      <c r="N158" s="26"/>
      <c r="O158" s="26"/>
      <c r="P158" s="26"/>
      <c r="Q158" s="26"/>
      <c r="R158" s="26"/>
      <c r="S158" s="26"/>
      <c r="T158" s="26"/>
      <c r="U158" s="26"/>
    </row>
    <row r="159" spans="2:21" ht="15">
      <c r="B159" s="26"/>
      <c r="C159" s="26"/>
      <c r="D159" s="26"/>
      <c r="E159" s="26"/>
      <c r="F159" s="26"/>
      <c r="G159" s="26"/>
      <c r="H159" s="26"/>
      <c r="I159" s="26"/>
      <c r="J159" s="26"/>
      <c r="K159" s="26"/>
      <c r="L159" s="26"/>
      <c r="M159" s="26"/>
      <c r="N159" s="26"/>
      <c r="O159" s="26"/>
      <c r="P159" s="26"/>
      <c r="Q159" s="26"/>
      <c r="R159" s="26"/>
      <c r="S159" s="26"/>
      <c r="T159" s="26"/>
      <c r="U159" s="26"/>
    </row>
    <row r="160" spans="2:21" ht="15">
      <c r="B160" s="26"/>
      <c r="C160" s="26"/>
      <c r="D160" s="26"/>
      <c r="E160" s="26"/>
      <c r="F160" s="26"/>
      <c r="G160" s="26"/>
      <c r="H160" s="26"/>
      <c r="I160" s="26"/>
      <c r="J160" s="26"/>
      <c r="K160" s="26"/>
      <c r="L160" s="26"/>
      <c r="M160" s="26"/>
      <c r="N160" s="26"/>
      <c r="O160" s="26"/>
      <c r="P160" s="26"/>
      <c r="Q160" s="26"/>
      <c r="R160" s="26"/>
      <c r="S160" s="26"/>
      <c r="T160" s="26"/>
      <c r="U160" s="26"/>
    </row>
    <row r="161" spans="2:21" ht="15">
      <c r="B161" s="26"/>
      <c r="C161" s="26"/>
      <c r="D161" s="26"/>
      <c r="E161" s="26"/>
      <c r="F161" s="26"/>
      <c r="G161" s="26"/>
      <c r="H161" s="26"/>
      <c r="I161" s="26"/>
      <c r="J161" s="26"/>
      <c r="K161" s="26"/>
      <c r="L161" s="26"/>
      <c r="M161" s="26"/>
      <c r="N161" s="26"/>
      <c r="O161" s="26"/>
      <c r="P161" s="26"/>
      <c r="Q161" s="26"/>
      <c r="R161" s="26"/>
      <c r="S161" s="26"/>
      <c r="T161" s="26"/>
      <c r="U161" s="26"/>
    </row>
    <row r="162" spans="2:21" ht="15">
      <c r="B162" s="26"/>
      <c r="C162" s="26"/>
      <c r="D162" s="26"/>
      <c r="E162" s="26"/>
      <c r="F162" s="26"/>
      <c r="G162" s="26"/>
      <c r="H162" s="26"/>
      <c r="I162" s="26"/>
      <c r="J162" s="26"/>
      <c r="K162" s="26"/>
      <c r="L162" s="26"/>
      <c r="M162" s="26"/>
      <c r="N162" s="26"/>
      <c r="O162" s="26"/>
      <c r="P162" s="26"/>
      <c r="Q162" s="26"/>
      <c r="R162" s="26"/>
      <c r="S162" s="26"/>
      <c r="T162" s="26"/>
      <c r="U162" s="26"/>
    </row>
    <row r="163" spans="2:21" ht="15">
      <c r="B163" s="26"/>
      <c r="C163" s="26"/>
      <c r="D163" s="26"/>
      <c r="E163" s="26"/>
      <c r="F163" s="26"/>
      <c r="G163" s="26"/>
      <c r="H163" s="26"/>
      <c r="I163" s="26"/>
      <c r="J163" s="26"/>
      <c r="K163" s="26"/>
      <c r="L163" s="26"/>
      <c r="M163" s="26"/>
      <c r="N163" s="26"/>
      <c r="O163" s="26"/>
      <c r="P163" s="26"/>
      <c r="Q163" s="26"/>
      <c r="R163" s="26"/>
      <c r="S163" s="26"/>
      <c r="T163" s="26"/>
      <c r="U163" s="26"/>
    </row>
    <row r="164" spans="2:21" ht="15">
      <c r="B164" s="26"/>
      <c r="C164" s="26"/>
      <c r="D164" s="26"/>
      <c r="E164" s="26"/>
      <c r="F164" s="26"/>
      <c r="G164" s="26"/>
      <c r="H164" s="26"/>
      <c r="I164" s="26"/>
      <c r="J164" s="26"/>
      <c r="K164" s="26"/>
      <c r="L164" s="26"/>
      <c r="M164" s="26"/>
      <c r="N164" s="26"/>
      <c r="O164" s="26"/>
      <c r="P164" s="26"/>
      <c r="Q164" s="26"/>
      <c r="R164" s="26"/>
      <c r="S164" s="26"/>
      <c r="T164" s="26"/>
      <c r="U164" s="26"/>
    </row>
    <row r="165" spans="2:21" ht="15">
      <c r="B165" s="26"/>
      <c r="C165" s="26"/>
      <c r="D165" s="26"/>
      <c r="E165" s="26"/>
      <c r="F165" s="26"/>
      <c r="G165" s="26"/>
      <c r="H165" s="26"/>
      <c r="I165" s="26"/>
      <c r="J165" s="26"/>
      <c r="K165" s="26"/>
      <c r="L165" s="26"/>
      <c r="M165" s="26"/>
      <c r="N165" s="26"/>
      <c r="O165" s="26"/>
      <c r="P165" s="26"/>
      <c r="Q165" s="26"/>
      <c r="R165" s="26"/>
      <c r="S165" s="26"/>
      <c r="T165" s="26"/>
      <c r="U165" s="26"/>
    </row>
    <row r="166" spans="2:21" ht="15">
      <c r="B166" s="26"/>
      <c r="C166" s="26"/>
      <c r="D166" s="26"/>
      <c r="E166" s="26"/>
      <c r="F166" s="26"/>
      <c r="G166" s="26"/>
      <c r="H166" s="26"/>
      <c r="I166" s="26"/>
      <c r="J166" s="26"/>
      <c r="K166" s="26"/>
      <c r="L166" s="26"/>
      <c r="M166" s="26"/>
      <c r="N166" s="26"/>
      <c r="O166" s="26"/>
      <c r="P166" s="26"/>
      <c r="Q166" s="26"/>
      <c r="R166" s="26"/>
      <c r="S166" s="26"/>
      <c r="T166" s="26"/>
      <c r="U166" s="26"/>
    </row>
    <row r="167" spans="2:21" ht="15">
      <c r="B167" s="26"/>
      <c r="C167" s="26"/>
      <c r="D167" s="26"/>
      <c r="E167" s="26"/>
      <c r="F167" s="26"/>
      <c r="G167" s="26"/>
      <c r="H167" s="26"/>
      <c r="I167" s="26"/>
      <c r="J167" s="26"/>
      <c r="K167" s="26"/>
      <c r="L167" s="26"/>
      <c r="M167" s="26"/>
      <c r="N167" s="26"/>
      <c r="O167" s="26"/>
      <c r="P167" s="26"/>
      <c r="Q167" s="26"/>
      <c r="R167" s="26"/>
      <c r="S167" s="26"/>
      <c r="T167" s="26"/>
      <c r="U167" s="26"/>
    </row>
    <row r="168" spans="2:21" ht="15">
      <c r="B168" s="26"/>
      <c r="C168" s="26"/>
      <c r="D168" s="26"/>
      <c r="E168" s="26"/>
      <c r="F168" s="26"/>
      <c r="G168" s="26"/>
      <c r="H168" s="26"/>
      <c r="I168" s="26"/>
      <c r="J168" s="26"/>
      <c r="K168" s="26"/>
      <c r="L168" s="26"/>
      <c r="M168" s="26"/>
      <c r="N168" s="26"/>
      <c r="O168" s="26"/>
      <c r="P168" s="26"/>
      <c r="Q168" s="26"/>
      <c r="R168" s="26"/>
      <c r="S168" s="26"/>
      <c r="T168" s="26"/>
      <c r="U168" s="26"/>
    </row>
    <row r="169" spans="2:21" ht="15">
      <c r="B169" s="26"/>
      <c r="C169" s="26"/>
      <c r="D169" s="26"/>
      <c r="E169" s="26"/>
      <c r="F169" s="26"/>
      <c r="G169" s="26"/>
      <c r="H169" s="26"/>
      <c r="I169" s="26"/>
      <c r="J169" s="26"/>
      <c r="K169" s="26"/>
      <c r="L169" s="26"/>
      <c r="M169" s="26"/>
      <c r="N169" s="26"/>
      <c r="O169" s="26"/>
      <c r="P169" s="26"/>
      <c r="Q169" s="26"/>
      <c r="R169" s="26"/>
      <c r="S169" s="26"/>
      <c r="T169" s="26"/>
      <c r="U169" s="26"/>
    </row>
    <row r="170" spans="2:21" ht="15">
      <c r="B170" s="26"/>
      <c r="C170" s="26"/>
      <c r="D170" s="26"/>
      <c r="E170" s="26"/>
      <c r="F170" s="26"/>
      <c r="G170" s="26"/>
      <c r="H170" s="26"/>
      <c r="I170" s="26"/>
      <c r="J170" s="26"/>
      <c r="K170" s="26"/>
      <c r="L170" s="26"/>
      <c r="M170" s="26"/>
      <c r="N170" s="26"/>
      <c r="O170" s="26"/>
      <c r="P170" s="26"/>
      <c r="Q170" s="26"/>
      <c r="R170" s="26"/>
      <c r="S170" s="26"/>
      <c r="T170" s="26"/>
      <c r="U170" s="26"/>
    </row>
    <row r="171" spans="2:21" ht="15">
      <c r="B171" s="26"/>
      <c r="C171" s="26"/>
      <c r="D171" s="26"/>
      <c r="E171" s="26"/>
      <c r="F171" s="26"/>
      <c r="G171" s="26"/>
      <c r="H171" s="26"/>
      <c r="I171" s="26"/>
      <c r="J171" s="26"/>
      <c r="K171" s="26"/>
      <c r="L171" s="26"/>
      <c r="M171" s="26"/>
      <c r="N171" s="26"/>
      <c r="O171" s="26"/>
      <c r="P171" s="26"/>
      <c r="Q171" s="26"/>
      <c r="R171" s="26"/>
      <c r="S171" s="26"/>
      <c r="T171" s="26"/>
      <c r="U171" s="26"/>
    </row>
    <row r="172" spans="2:21" ht="15">
      <c r="B172" s="26"/>
      <c r="C172" s="26"/>
      <c r="D172" s="26"/>
      <c r="E172" s="26"/>
      <c r="F172" s="26"/>
      <c r="G172" s="26"/>
      <c r="H172" s="26"/>
      <c r="I172" s="26"/>
      <c r="J172" s="26"/>
      <c r="K172" s="26"/>
      <c r="L172" s="26"/>
      <c r="M172" s="26"/>
      <c r="N172" s="26"/>
      <c r="O172" s="26"/>
      <c r="P172" s="26"/>
      <c r="Q172" s="26"/>
      <c r="R172" s="26"/>
      <c r="S172" s="26"/>
      <c r="T172" s="26"/>
      <c r="U172" s="26"/>
    </row>
    <row r="173" spans="2:21" ht="15">
      <c r="B173" s="26"/>
      <c r="C173" s="26"/>
      <c r="D173" s="26"/>
      <c r="E173" s="26"/>
      <c r="F173" s="26"/>
      <c r="G173" s="26"/>
      <c r="H173" s="26"/>
      <c r="I173" s="26"/>
      <c r="J173" s="26"/>
      <c r="K173" s="26"/>
      <c r="L173" s="26"/>
      <c r="M173" s="26"/>
      <c r="N173" s="26"/>
      <c r="O173" s="26"/>
      <c r="P173" s="26"/>
      <c r="Q173" s="26"/>
      <c r="R173" s="26"/>
      <c r="S173" s="26"/>
      <c r="T173" s="26"/>
      <c r="U173" s="26"/>
    </row>
    <row r="174" spans="2:21" ht="15">
      <c r="B174" s="26"/>
      <c r="C174" s="26"/>
      <c r="D174" s="26"/>
      <c r="E174" s="26"/>
      <c r="F174" s="26"/>
      <c r="G174" s="26"/>
      <c r="H174" s="26"/>
      <c r="I174" s="26"/>
      <c r="J174" s="26"/>
      <c r="K174" s="26"/>
      <c r="L174" s="26"/>
      <c r="M174" s="26"/>
      <c r="N174" s="26"/>
      <c r="O174" s="26"/>
      <c r="P174" s="26"/>
      <c r="Q174" s="26"/>
      <c r="R174" s="26"/>
      <c r="S174" s="26"/>
      <c r="T174" s="26"/>
      <c r="U174" s="26"/>
    </row>
  </sheetData>
  <mergeCells count="3">
    <mergeCell ref="A14:A15"/>
    <mergeCell ref="A2:A9"/>
    <mergeCell ref="A10:A13"/>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39309-648E-1E42-B7B1-E4E87AC7DCC8}">
  <dimension ref="A1:G191"/>
  <sheetViews>
    <sheetView zoomScale="157" zoomScaleNormal="157" workbookViewId="0">
      <pane ySplit="2" topLeftCell="A3" activePane="bottomLeft" state="frozen"/>
      <selection pane="bottomLeft" activeCell="G6" sqref="G6:G21"/>
    </sheetView>
  </sheetViews>
  <sheetFormatPr baseColWidth="10" defaultRowHeight="13"/>
  <cols>
    <col min="1" max="1" width="29.59765625" style="82" customWidth="1"/>
    <col min="2" max="2" width="33" style="82" bestFit="1" customWidth="1"/>
    <col min="3" max="3" width="27" style="82" customWidth="1"/>
    <col min="4" max="16384" width="11" style="82"/>
  </cols>
  <sheetData>
    <row r="1" spans="1:7">
      <c r="G1" s="82">
        <f>SUM(G3:G1048576)</f>
        <v>86516.239999999991</v>
      </c>
    </row>
    <row r="2" spans="1:7">
      <c r="A2" s="16" t="s">
        <v>1137</v>
      </c>
      <c r="B2" s="16" t="s">
        <v>1138</v>
      </c>
      <c r="C2" s="16" t="s">
        <v>1139</v>
      </c>
      <c r="D2" s="16" t="s">
        <v>983</v>
      </c>
      <c r="E2" s="16" t="s">
        <v>982</v>
      </c>
      <c r="F2" s="16" t="s">
        <v>987</v>
      </c>
      <c r="G2" s="16" t="s">
        <v>988</v>
      </c>
    </row>
    <row r="3" spans="1:7">
      <c r="A3" s="380" t="s">
        <v>1370</v>
      </c>
      <c r="B3" s="16" t="s">
        <v>1134</v>
      </c>
      <c r="C3" s="16" t="s">
        <v>1140</v>
      </c>
      <c r="D3" s="16">
        <v>168</v>
      </c>
      <c r="E3" s="16">
        <v>90</v>
      </c>
      <c r="F3" s="16">
        <f t="shared" ref="F3:F21" si="0">E3*D3</f>
        <v>15120</v>
      </c>
      <c r="G3" s="388">
        <f>SUM(F3:F5)</f>
        <v>18331</v>
      </c>
    </row>
    <row r="4" spans="1:7">
      <c r="A4" s="380"/>
      <c r="B4" s="16" t="s">
        <v>1135</v>
      </c>
      <c r="C4" s="16" t="s">
        <v>1141</v>
      </c>
      <c r="D4" s="16">
        <v>358</v>
      </c>
      <c r="E4" s="16">
        <v>4</v>
      </c>
      <c r="F4" s="16">
        <f t="shared" si="0"/>
        <v>1432</v>
      </c>
      <c r="G4" s="388"/>
    </row>
    <row r="5" spans="1:7">
      <c r="A5" s="380"/>
      <c r="B5" s="16" t="s">
        <v>1136</v>
      </c>
      <c r="C5" s="16" t="s">
        <v>1371</v>
      </c>
      <c r="D5" s="16">
        <f>264+1515</f>
        <v>1779</v>
      </c>
      <c r="E5" s="16">
        <v>1</v>
      </c>
      <c r="F5" s="16">
        <f t="shared" si="0"/>
        <v>1779</v>
      </c>
      <c r="G5" s="388"/>
    </row>
    <row r="6" spans="1:7">
      <c r="A6" s="380" t="s">
        <v>1453</v>
      </c>
      <c r="B6" s="16" t="s">
        <v>267</v>
      </c>
      <c r="C6" s="16"/>
      <c r="D6" s="16">
        <v>317.7</v>
      </c>
      <c r="E6" s="16">
        <v>1</v>
      </c>
      <c r="F6" s="16">
        <f t="shared" si="0"/>
        <v>317.7</v>
      </c>
      <c r="G6" s="389">
        <f>SUM(F6:F21)</f>
        <v>10477.01</v>
      </c>
    </row>
    <row r="7" spans="1:7">
      <c r="A7" s="380"/>
      <c r="B7" s="16" t="s">
        <v>1444</v>
      </c>
      <c r="C7" s="16"/>
      <c r="D7" s="16">
        <v>84.18</v>
      </c>
      <c r="E7" s="16">
        <v>1</v>
      </c>
      <c r="F7" s="16">
        <f t="shared" si="0"/>
        <v>84.18</v>
      </c>
      <c r="G7" s="389"/>
    </row>
    <row r="8" spans="1:7">
      <c r="A8" s="380"/>
      <c r="B8" s="16" t="s">
        <v>1445</v>
      </c>
      <c r="C8" s="16"/>
      <c r="D8" s="16">
        <v>75.400000000000006</v>
      </c>
      <c r="E8" s="16">
        <v>1</v>
      </c>
      <c r="F8" s="16">
        <f t="shared" si="0"/>
        <v>75.400000000000006</v>
      </c>
      <c r="G8" s="389"/>
    </row>
    <row r="9" spans="1:7">
      <c r="A9" s="380"/>
      <c r="B9" s="16" t="s">
        <v>1446</v>
      </c>
      <c r="C9" s="16"/>
      <c r="D9" s="16">
        <v>28.61</v>
      </c>
      <c r="E9" s="16">
        <v>2</v>
      </c>
      <c r="F9" s="16">
        <f t="shared" si="0"/>
        <v>57.22</v>
      </c>
      <c r="G9" s="389"/>
    </row>
    <row r="10" spans="1:7">
      <c r="A10" s="380"/>
      <c r="B10" s="16" t="s">
        <v>1447</v>
      </c>
      <c r="C10" s="16"/>
      <c r="D10" s="16">
        <v>88.8</v>
      </c>
      <c r="E10" s="16">
        <v>1</v>
      </c>
      <c r="F10" s="16">
        <f t="shared" si="0"/>
        <v>88.8</v>
      </c>
      <c r="G10" s="389"/>
    </row>
    <row r="11" spans="1:7">
      <c r="A11" s="380"/>
      <c r="B11" s="16" t="s">
        <v>1448</v>
      </c>
      <c r="C11" s="16"/>
      <c r="D11" s="16">
        <v>74.400000000000006</v>
      </c>
      <c r="E11" s="16">
        <v>1</v>
      </c>
      <c r="F11" s="16">
        <f t="shared" si="0"/>
        <v>74.400000000000006</v>
      </c>
      <c r="G11" s="389"/>
    </row>
    <row r="12" spans="1:7">
      <c r="A12" s="380"/>
      <c r="B12" s="16" t="s">
        <v>1444</v>
      </c>
      <c r="C12" s="16"/>
      <c r="D12" s="16">
        <v>47.1</v>
      </c>
      <c r="E12" s="16">
        <v>1</v>
      </c>
      <c r="F12" s="16">
        <f t="shared" si="0"/>
        <v>47.1</v>
      </c>
      <c r="G12" s="389"/>
    </row>
    <row r="13" spans="1:7">
      <c r="A13" s="380"/>
      <c r="B13" s="16" t="s">
        <v>267</v>
      </c>
      <c r="C13" s="16"/>
      <c r="D13" s="16">
        <v>135</v>
      </c>
      <c r="E13" s="16">
        <v>1</v>
      </c>
      <c r="F13" s="16">
        <f t="shared" si="0"/>
        <v>135</v>
      </c>
      <c r="G13" s="389"/>
    </row>
    <row r="14" spans="1:7">
      <c r="A14" s="380"/>
      <c r="B14" s="16" t="s">
        <v>1454</v>
      </c>
      <c r="C14" s="16"/>
      <c r="D14" s="53">
        <v>163.63</v>
      </c>
      <c r="E14" s="16">
        <v>30</v>
      </c>
      <c r="F14" s="16">
        <f t="shared" si="0"/>
        <v>4908.8999999999996</v>
      </c>
      <c r="G14" s="389"/>
    </row>
    <row r="15" spans="1:7">
      <c r="A15" s="380"/>
      <c r="B15" s="16" t="s">
        <v>1449</v>
      </c>
      <c r="C15" s="16"/>
      <c r="D15" s="53">
        <v>193</v>
      </c>
      <c r="E15" s="16">
        <v>2</v>
      </c>
      <c r="F15" s="16">
        <f t="shared" si="0"/>
        <v>386</v>
      </c>
      <c r="G15" s="389"/>
    </row>
    <row r="16" spans="1:7">
      <c r="A16" s="380"/>
      <c r="B16" s="16" t="s">
        <v>1449</v>
      </c>
      <c r="C16" s="16"/>
      <c r="D16" s="50">
        <v>162</v>
      </c>
      <c r="E16" s="16">
        <v>1</v>
      </c>
      <c r="F16" s="16">
        <f t="shared" si="0"/>
        <v>162</v>
      </c>
      <c r="G16" s="389"/>
    </row>
    <row r="17" spans="1:7">
      <c r="A17" s="380"/>
      <c r="B17" s="16" t="s">
        <v>1449</v>
      </c>
      <c r="C17" s="16"/>
      <c r="D17" s="50">
        <v>74.739999999999995</v>
      </c>
      <c r="E17" s="16">
        <v>15</v>
      </c>
      <c r="F17" s="16">
        <f t="shared" si="0"/>
        <v>1121.0999999999999</v>
      </c>
      <c r="G17" s="389"/>
    </row>
    <row r="18" spans="1:7">
      <c r="A18" s="380"/>
      <c r="B18" s="16" t="s">
        <v>1449</v>
      </c>
      <c r="C18" s="16"/>
      <c r="D18" s="53">
        <v>79</v>
      </c>
      <c r="E18" s="16">
        <v>16</v>
      </c>
      <c r="F18" s="16">
        <f t="shared" si="0"/>
        <v>1264</v>
      </c>
      <c r="G18" s="389"/>
    </row>
    <row r="19" spans="1:7">
      <c r="A19" s="380"/>
      <c r="B19" s="16" t="s">
        <v>1450</v>
      </c>
      <c r="C19" s="16"/>
      <c r="D19" s="53">
        <v>106</v>
      </c>
      <c r="E19" s="16">
        <v>16</v>
      </c>
      <c r="F19" s="16">
        <f t="shared" si="0"/>
        <v>1696</v>
      </c>
      <c r="G19" s="389"/>
    </row>
    <row r="20" spans="1:7">
      <c r="A20" s="380"/>
      <c r="B20" s="16" t="s">
        <v>1451</v>
      </c>
      <c r="C20" s="16"/>
      <c r="D20" s="53">
        <v>37.200000000000003</v>
      </c>
      <c r="E20" s="16">
        <v>1</v>
      </c>
      <c r="F20" s="16">
        <f t="shared" si="0"/>
        <v>37.200000000000003</v>
      </c>
      <c r="G20" s="389"/>
    </row>
    <row r="21" spans="1:7">
      <c r="A21" s="380"/>
      <c r="B21" s="16" t="s">
        <v>1452</v>
      </c>
      <c r="C21" s="16"/>
      <c r="D21" s="53">
        <v>22.01</v>
      </c>
      <c r="E21" s="16">
        <v>1</v>
      </c>
      <c r="F21" s="16">
        <f t="shared" si="0"/>
        <v>22.01</v>
      </c>
      <c r="G21" s="389"/>
    </row>
    <row r="22" spans="1:7">
      <c r="A22" s="392" t="s">
        <v>1430</v>
      </c>
      <c r="B22" s="16" t="s">
        <v>1390</v>
      </c>
      <c r="C22" s="16"/>
      <c r="D22" s="16">
        <v>29.8</v>
      </c>
      <c r="E22" s="16">
        <v>5</v>
      </c>
      <c r="F22" s="16">
        <f t="shared" ref="F22:F180" si="1">D22*E22</f>
        <v>149</v>
      </c>
      <c r="G22" s="390">
        <f>SUM(F22:F84)</f>
        <v>24813.03999999999</v>
      </c>
    </row>
    <row r="23" spans="1:7">
      <c r="A23" s="393"/>
      <c r="B23" s="16" t="s">
        <v>1391</v>
      </c>
      <c r="C23" s="16"/>
      <c r="D23" s="16">
        <v>49.8</v>
      </c>
      <c r="E23" s="16">
        <v>4</v>
      </c>
      <c r="F23" s="16">
        <f t="shared" si="1"/>
        <v>199.2</v>
      </c>
      <c r="G23" s="391"/>
    </row>
    <row r="24" spans="1:7">
      <c r="A24" s="393"/>
      <c r="B24" s="16" t="s">
        <v>1392</v>
      </c>
      <c r="C24" s="16"/>
      <c r="D24" s="16">
        <v>12.9</v>
      </c>
      <c r="E24" s="16">
        <v>30</v>
      </c>
      <c r="F24" s="16">
        <f t="shared" si="1"/>
        <v>387</v>
      </c>
      <c r="G24" s="391"/>
    </row>
    <row r="25" spans="1:7">
      <c r="A25" s="393"/>
      <c r="B25" s="16" t="s">
        <v>1393</v>
      </c>
      <c r="C25" s="16"/>
      <c r="D25" s="16">
        <v>129</v>
      </c>
      <c r="E25" s="16">
        <v>1</v>
      </c>
      <c r="F25" s="16">
        <f t="shared" si="1"/>
        <v>129</v>
      </c>
      <c r="G25" s="391"/>
    </row>
    <row r="26" spans="1:7">
      <c r="A26" s="393"/>
      <c r="B26" s="16" t="s">
        <v>1394</v>
      </c>
      <c r="C26" s="16"/>
      <c r="D26" s="16">
        <v>57.52</v>
      </c>
      <c r="E26" s="16">
        <v>16</v>
      </c>
      <c r="F26" s="16">
        <f t="shared" si="1"/>
        <v>920.32</v>
      </c>
      <c r="G26" s="391"/>
    </row>
    <row r="27" spans="1:7">
      <c r="A27" s="393"/>
      <c r="B27" s="16" t="s">
        <v>1395</v>
      </c>
      <c r="C27" s="16"/>
      <c r="D27" s="16">
        <v>68.02</v>
      </c>
      <c r="E27" s="16">
        <v>16</v>
      </c>
      <c r="F27" s="16">
        <f t="shared" si="1"/>
        <v>1088.32</v>
      </c>
      <c r="G27" s="391"/>
    </row>
    <row r="28" spans="1:7">
      <c r="A28" s="393"/>
      <c r="B28" s="16" t="s">
        <v>1396</v>
      </c>
      <c r="C28" s="16"/>
      <c r="D28" s="16">
        <v>49.78</v>
      </c>
      <c r="E28" s="16">
        <v>10</v>
      </c>
      <c r="F28" s="16">
        <f t="shared" si="1"/>
        <v>497.8</v>
      </c>
      <c r="G28" s="391"/>
    </row>
    <row r="29" spans="1:7">
      <c r="A29" s="393"/>
      <c r="B29" s="16" t="s">
        <v>1397</v>
      </c>
      <c r="C29" s="16"/>
      <c r="D29" s="16">
        <v>49.79</v>
      </c>
      <c r="E29" s="16">
        <v>16</v>
      </c>
      <c r="F29" s="16">
        <f t="shared" si="1"/>
        <v>796.64</v>
      </c>
      <c r="G29" s="391"/>
    </row>
    <row r="30" spans="1:7">
      <c r="A30" s="393"/>
      <c r="B30" s="16" t="s">
        <v>1398</v>
      </c>
      <c r="C30" s="16"/>
      <c r="D30" s="16">
        <v>40.11</v>
      </c>
      <c r="E30" s="16">
        <v>35</v>
      </c>
      <c r="F30" s="16">
        <f t="shared" si="1"/>
        <v>1403.85</v>
      </c>
      <c r="G30" s="391"/>
    </row>
    <row r="31" spans="1:7">
      <c r="A31" s="393"/>
      <c r="B31" s="16" t="s">
        <v>1399</v>
      </c>
      <c r="C31" s="16"/>
      <c r="D31" s="16">
        <v>26.78</v>
      </c>
      <c r="E31" s="16">
        <v>15</v>
      </c>
      <c r="F31" s="16">
        <f t="shared" si="1"/>
        <v>401.70000000000005</v>
      </c>
      <c r="G31" s="391"/>
    </row>
    <row r="32" spans="1:7">
      <c r="A32" s="393"/>
      <c r="B32" s="16" t="s">
        <v>1400</v>
      </c>
      <c r="C32" s="16"/>
      <c r="D32" s="16">
        <v>82.65</v>
      </c>
      <c r="E32" s="16">
        <v>13</v>
      </c>
      <c r="F32" s="16">
        <f t="shared" si="1"/>
        <v>1074.45</v>
      </c>
      <c r="G32" s="391"/>
    </row>
    <row r="33" spans="1:7">
      <c r="A33" s="393"/>
      <c r="B33" s="16" t="s">
        <v>1401</v>
      </c>
      <c r="C33" s="16"/>
      <c r="D33" s="16">
        <v>24.8</v>
      </c>
      <c r="E33" s="16">
        <v>25</v>
      </c>
      <c r="F33" s="16">
        <f t="shared" si="1"/>
        <v>620</v>
      </c>
      <c r="G33" s="391"/>
    </row>
    <row r="34" spans="1:7">
      <c r="A34" s="393"/>
      <c r="B34" s="16" t="s">
        <v>1402</v>
      </c>
      <c r="C34" s="16"/>
      <c r="D34" s="16">
        <v>22.56</v>
      </c>
      <c r="E34" s="16">
        <v>20</v>
      </c>
      <c r="F34" s="16">
        <f t="shared" si="1"/>
        <v>451.2</v>
      </c>
      <c r="G34" s="391"/>
    </row>
    <row r="35" spans="1:7">
      <c r="A35" s="393"/>
      <c r="B35" s="16" t="s">
        <v>1403</v>
      </c>
      <c r="C35" s="16"/>
      <c r="D35" s="16">
        <v>39.9</v>
      </c>
      <c r="E35" s="16">
        <v>3</v>
      </c>
      <c r="F35" s="16">
        <f t="shared" si="1"/>
        <v>119.69999999999999</v>
      </c>
      <c r="G35" s="391"/>
    </row>
    <row r="36" spans="1:7">
      <c r="A36" s="393"/>
      <c r="B36" s="16" t="s">
        <v>1404</v>
      </c>
      <c r="C36" s="16"/>
      <c r="D36" s="16">
        <v>17.88</v>
      </c>
      <c r="E36" s="16">
        <v>10</v>
      </c>
      <c r="F36" s="16">
        <f t="shared" si="1"/>
        <v>178.79999999999998</v>
      </c>
      <c r="G36" s="391"/>
    </row>
    <row r="37" spans="1:7">
      <c r="A37" s="393"/>
      <c r="B37" s="16" t="s">
        <v>1405</v>
      </c>
      <c r="C37" s="16"/>
      <c r="D37" s="16">
        <v>24.8</v>
      </c>
      <c r="E37" s="16">
        <v>20</v>
      </c>
      <c r="F37" s="16">
        <f t="shared" si="1"/>
        <v>496</v>
      </c>
      <c r="G37" s="391"/>
    </row>
    <row r="38" spans="1:7">
      <c r="A38" s="393"/>
      <c r="B38" s="16" t="s">
        <v>1406</v>
      </c>
      <c r="C38" s="16"/>
      <c r="D38" s="16">
        <v>49.8</v>
      </c>
      <c r="E38" s="16">
        <v>3</v>
      </c>
      <c r="F38" s="16">
        <f t="shared" si="1"/>
        <v>149.39999999999998</v>
      </c>
      <c r="G38" s="391"/>
    </row>
    <row r="39" spans="1:7">
      <c r="A39" s="393"/>
      <c r="B39" s="16" t="s">
        <v>1407</v>
      </c>
      <c r="C39" s="16"/>
      <c r="D39" s="16">
        <v>44.9</v>
      </c>
      <c r="E39" s="16">
        <v>20</v>
      </c>
      <c r="F39" s="16">
        <f t="shared" si="1"/>
        <v>898</v>
      </c>
      <c r="G39" s="391"/>
    </row>
    <row r="40" spans="1:7">
      <c r="A40" s="393"/>
      <c r="B40" s="53" t="s">
        <v>1408</v>
      </c>
      <c r="C40" s="16"/>
      <c r="D40" s="16">
        <v>23.18</v>
      </c>
      <c r="E40" s="16">
        <v>4</v>
      </c>
      <c r="F40" s="16">
        <f t="shared" si="1"/>
        <v>92.72</v>
      </c>
      <c r="G40" s="391"/>
    </row>
    <row r="41" spans="1:7">
      <c r="A41" s="393"/>
      <c r="B41" s="53" t="s">
        <v>1409</v>
      </c>
      <c r="C41" s="16"/>
      <c r="D41" s="16">
        <v>31.4</v>
      </c>
      <c r="E41" s="16">
        <v>20</v>
      </c>
      <c r="F41" s="16">
        <f t="shared" si="1"/>
        <v>628</v>
      </c>
      <c r="G41" s="391"/>
    </row>
    <row r="42" spans="1:7">
      <c r="A42" s="393"/>
      <c r="B42" s="53" t="s">
        <v>1410</v>
      </c>
      <c r="C42" s="16"/>
      <c r="D42" s="16">
        <v>22.76</v>
      </c>
      <c r="E42" s="16">
        <v>3</v>
      </c>
      <c r="F42" s="16">
        <f t="shared" si="1"/>
        <v>68.28</v>
      </c>
      <c r="G42" s="391"/>
    </row>
    <row r="43" spans="1:7">
      <c r="A43" s="393"/>
      <c r="B43" s="50" t="s">
        <v>1421</v>
      </c>
      <c r="C43" s="16"/>
      <c r="D43" s="16">
        <v>146.22999999999999</v>
      </c>
      <c r="E43" s="16">
        <v>2</v>
      </c>
      <c r="F43" s="16">
        <f t="shared" si="1"/>
        <v>292.45999999999998</v>
      </c>
      <c r="G43" s="391"/>
    </row>
    <row r="44" spans="1:7">
      <c r="A44" s="393"/>
      <c r="B44" s="50" t="s">
        <v>1422</v>
      </c>
      <c r="C44" s="16"/>
      <c r="D44" s="16">
        <v>128.49</v>
      </c>
      <c r="E44" s="16">
        <v>15</v>
      </c>
      <c r="F44" s="16">
        <f t="shared" si="1"/>
        <v>1927.3500000000001</v>
      </c>
      <c r="G44" s="391"/>
    </row>
    <row r="45" spans="1:7">
      <c r="A45" s="393"/>
      <c r="B45" s="50" t="s">
        <v>1423</v>
      </c>
      <c r="C45" s="16"/>
      <c r="D45" s="16">
        <v>12.44</v>
      </c>
      <c r="E45" s="16">
        <v>20</v>
      </c>
      <c r="F45" s="16">
        <f t="shared" si="1"/>
        <v>248.79999999999998</v>
      </c>
      <c r="G45" s="391"/>
    </row>
    <row r="46" spans="1:7">
      <c r="A46" s="393"/>
      <c r="B46" s="50" t="s">
        <v>1422</v>
      </c>
      <c r="C46" s="16"/>
      <c r="D46" s="16">
        <v>49.9</v>
      </c>
      <c r="E46" s="16">
        <v>2</v>
      </c>
      <c r="F46" s="16">
        <f t="shared" si="1"/>
        <v>99.8</v>
      </c>
      <c r="G46" s="391"/>
    </row>
    <row r="47" spans="1:7">
      <c r="A47" s="393"/>
      <c r="B47" s="50" t="s">
        <v>1424</v>
      </c>
      <c r="C47" s="16"/>
      <c r="D47" s="16">
        <v>64.900000000000006</v>
      </c>
      <c r="E47" s="16">
        <v>4</v>
      </c>
      <c r="F47" s="16">
        <f t="shared" si="1"/>
        <v>259.60000000000002</v>
      </c>
      <c r="G47" s="391"/>
    </row>
    <row r="48" spans="1:7">
      <c r="A48" s="393"/>
      <c r="B48" s="51" t="s">
        <v>1425</v>
      </c>
      <c r="C48" s="16"/>
      <c r="D48" s="16">
        <v>105.64</v>
      </c>
      <c r="E48" s="16">
        <v>15</v>
      </c>
      <c r="F48" s="16">
        <f t="shared" si="1"/>
        <v>1584.6</v>
      </c>
      <c r="G48" s="391"/>
    </row>
    <row r="49" spans="1:7">
      <c r="A49" s="393"/>
      <c r="B49" s="50" t="s">
        <v>1426</v>
      </c>
      <c r="C49" s="16"/>
      <c r="D49" s="16">
        <v>139</v>
      </c>
      <c r="E49" s="16">
        <v>0</v>
      </c>
      <c r="F49" s="16">
        <f t="shared" si="1"/>
        <v>0</v>
      </c>
      <c r="G49" s="391"/>
    </row>
    <row r="50" spans="1:7">
      <c r="A50" s="393"/>
      <c r="B50" s="50" t="s">
        <v>1426</v>
      </c>
      <c r="C50" s="16"/>
      <c r="D50" s="16">
        <v>20.57</v>
      </c>
      <c r="E50" s="16">
        <v>12</v>
      </c>
      <c r="F50" s="16">
        <f t="shared" si="1"/>
        <v>246.84</v>
      </c>
      <c r="G50" s="391"/>
    </row>
    <row r="51" spans="1:7">
      <c r="A51" s="393"/>
      <c r="B51" s="50" t="s">
        <v>1427</v>
      </c>
      <c r="C51" s="16"/>
      <c r="D51" s="16">
        <v>134</v>
      </c>
      <c r="E51" s="16">
        <v>3</v>
      </c>
      <c r="F51" s="16">
        <f t="shared" si="1"/>
        <v>402</v>
      </c>
      <c r="G51" s="391"/>
    </row>
    <row r="52" spans="1:7">
      <c r="A52" s="393"/>
      <c r="B52" s="50" t="s">
        <v>1428</v>
      </c>
      <c r="C52" s="16"/>
      <c r="D52" s="16">
        <v>55.5</v>
      </c>
      <c r="E52" s="16">
        <v>15</v>
      </c>
      <c r="F52" s="16">
        <f t="shared" si="1"/>
        <v>832.5</v>
      </c>
      <c r="G52" s="391"/>
    </row>
    <row r="53" spans="1:7">
      <c r="A53" s="393"/>
      <c r="B53" s="50" t="s">
        <v>1429</v>
      </c>
      <c r="C53" s="16"/>
      <c r="D53" s="16">
        <v>139</v>
      </c>
      <c r="E53" s="16">
        <v>0</v>
      </c>
      <c r="F53" s="16">
        <f t="shared" si="1"/>
        <v>0</v>
      </c>
      <c r="G53" s="391"/>
    </row>
    <row r="54" spans="1:7">
      <c r="A54" s="393"/>
      <c r="B54" s="50" t="s">
        <v>1426</v>
      </c>
      <c r="C54" s="16"/>
      <c r="D54" s="16">
        <v>35.119999999999997</v>
      </c>
      <c r="E54" s="16">
        <v>12</v>
      </c>
      <c r="F54" s="16">
        <f t="shared" si="1"/>
        <v>421.43999999999994</v>
      </c>
      <c r="G54" s="391"/>
    </row>
    <row r="55" spans="1:7">
      <c r="A55" s="393"/>
      <c r="B55" s="53" t="s">
        <v>1411</v>
      </c>
      <c r="C55" s="16"/>
      <c r="D55" s="16">
        <v>240</v>
      </c>
      <c r="E55" s="16">
        <v>1</v>
      </c>
      <c r="F55" s="16">
        <f t="shared" si="1"/>
        <v>240</v>
      </c>
      <c r="G55" s="391"/>
    </row>
    <row r="56" spans="1:7">
      <c r="A56" s="393"/>
      <c r="B56" s="53" t="s">
        <v>1412</v>
      </c>
      <c r="C56" s="16"/>
      <c r="D56" s="16">
        <v>22</v>
      </c>
      <c r="E56" s="16">
        <v>1</v>
      </c>
      <c r="F56" s="16">
        <f t="shared" si="1"/>
        <v>22</v>
      </c>
      <c r="G56" s="391"/>
    </row>
    <row r="57" spans="1:7">
      <c r="A57" s="393"/>
      <c r="B57" s="53" t="s">
        <v>1420</v>
      </c>
      <c r="C57" s="16"/>
      <c r="D57" s="16">
        <v>137.61000000000001</v>
      </c>
      <c r="E57" s="16">
        <v>1</v>
      </c>
      <c r="F57" s="16">
        <f t="shared" si="1"/>
        <v>137.61000000000001</v>
      </c>
      <c r="G57" s="391"/>
    </row>
    <row r="58" spans="1:7">
      <c r="A58" s="393"/>
      <c r="B58" s="16" t="s">
        <v>1394</v>
      </c>
      <c r="C58" s="16"/>
      <c r="D58" s="16">
        <v>42.9</v>
      </c>
      <c r="E58" s="16">
        <v>4</v>
      </c>
      <c r="F58" s="16">
        <f t="shared" si="1"/>
        <v>171.6</v>
      </c>
      <c r="G58" s="391"/>
    </row>
    <row r="59" spans="1:7">
      <c r="A59" s="393"/>
      <c r="B59" s="16" t="s">
        <v>1396</v>
      </c>
      <c r="C59" s="16"/>
      <c r="D59" s="16">
        <v>64.5</v>
      </c>
      <c r="E59" s="16">
        <v>4</v>
      </c>
      <c r="F59" s="16">
        <f t="shared" si="1"/>
        <v>258</v>
      </c>
      <c r="G59" s="391"/>
    </row>
    <row r="60" spans="1:7">
      <c r="A60" s="393"/>
      <c r="B60" s="16" t="s">
        <v>1400</v>
      </c>
      <c r="C60" s="16"/>
      <c r="D60" s="16">
        <v>81.680000000000007</v>
      </c>
      <c r="E60" s="16">
        <v>5</v>
      </c>
      <c r="F60" s="16">
        <f t="shared" si="1"/>
        <v>408.40000000000003</v>
      </c>
      <c r="G60" s="391"/>
    </row>
    <row r="61" spans="1:7">
      <c r="A61" s="393"/>
      <c r="B61" s="16" t="s">
        <v>1398</v>
      </c>
      <c r="C61" s="16"/>
      <c r="D61" s="16">
        <v>45.9</v>
      </c>
      <c r="E61" s="16">
        <v>5</v>
      </c>
      <c r="F61" s="16">
        <f t="shared" si="1"/>
        <v>229.5</v>
      </c>
      <c r="G61" s="391"/>
    </row>
    <row r="62" spans="1:7">
      <c r="A62" s="393"/>
      <c r="B62" s="16" t="s">
        <v>1413</v>
      </c>
      <c r="C62" s="16"/>
      <c r="D62" s="16">
        <v>49.9</v>
      </c>
      <c r="E62" s="16">
        <v>14</v>
      </c>
      <c r="F62" s="16">
        <f t="shared" si="1"/>
        <v>698.6</v>
      </c>
      <c r="G62" s="391"/>
    </row>
    <row r="63" spans="1:7">
      <c r="A63" s="393"/>
      <c r="B63" s="16" t="s">
        <v>1414</v>
      </c>
      <c r="C63" s="16"/>
      <c r="D63" s="16">
        <v>47.9</v>
      </c>
      <c r="E63" s="16">
        <v>10</v>
      </c>
      <c r="F63" s="16">
        <f t="shared" si="1"/>
        <v>479</v>
      </c>
      <c r="G63" s="391"/>
    </row>
    <row r="64" spans="1:7">
      <c r="A64" s="393"/>
      <c r="B64" s="16" t="s">
        <v>1415</v>
      </c>
      <c r="C64" s="16"/>
      <c r="D64" s="16">
        <v>59.9</v>
      </c>
      <c r="E64" s="16">
        <v>14</v>
      </c>
      <c r="F64" s="16">
        <f t="shared" si="1"/>
        <v>838.6</v>
      </c>
      <c r="G64" s="391"/>
    </row>
    <row r="65" spans="1:7">
      <c r="A65" s="393"/>
      <c r="B65" s="16" t="s">
        <v>1416</v>
      </c>
      <c r="C65" s="16"/>
      <c r="D65" s="16">
        <v>150</v>
      </c>
      <c r="E65" s="16">
        <v>2</v>
      </c>
      <c r="F65" s="16">
        <f t="shared" si="1"/>
        <v>300</v>
      </c>
      <c r="G65" s="391"/>
    </row>
    <row r="66" spans="1:7">
      <c r="A66" s="393"/>
      <c r="B66" s="16" t="s">
        <v>1391</v>
      </c>
      <c r="C66" s="16"/>
      <c r="D66" s="16">
        <v>120</v>
      </c>
      <c r="E66" s="16">
        <v>2</v>
      </c>
      <c r="F66" s="16">
        <f t="shared" si="1"/>
        <v>240</v>
      </c>
      <c r="G66" s="391"/>
    </row>
    <row r="67" spans="1:7">
      <c r="A67" s="393"/>
      <c r="B67" s="16" t="s">
        <v>1417</v>
      </c>
      <c r="C67" s="16"/>
      <c r="D67" s="16">
        <v>21.9</v>
      </c>
      <c r="E67" s="16">
        <v>15</v>
      </c>
      <c r="F67" s="16">
        <f t="shared" si="1"/>
        <v>328.5</v>
      </c>
      <c r="G67" s="391"/>
    </row>
    <row r="68" spans="1:7">
      <c r="A68" s="393"/>
      <c r="B68" s="16" t="s">
        <v>1418</v>
      </c>
      <c r="C68" s="16"/>
      <c r="D68" s="16">
        <v>29.9</v>
      </c>
      <c r="E68" s="16">
        <v>5</v>
      </c>
      <c r="F68" s="16">
        <f t="shared" si="1"/>
        <v>149.5</v>
      </c>
      <c r="G68" s="391"/>
    </row>
    <row r="69" spans="1:7">
      <c r="A69" s="393"/>
      <c r="B69" s="16" t="s">
        <v>1419</v>
      </c>
      <c r="C69" s="16"/>
      <c r="D69" s="16">
        <v>15.8</v>
      </c>
      <c r="E69" s="16">
        <v>6</v>
      </c>
      <c r="F69" s="16">
        <f t="shared" si="1"/>
        <v>94.800000000000011</v>
      </c>
      <c r="G69" s="391"/>
    </row>
    <row r="70" spans="1:7">
      <c r="A70" s="393"/>
      <c r="B70" s="16" t="s">
        <v>1392</v>
      </c>
      <c r="C70" s="16"/>
      <c r="D70" s="16">
        <v>12.9</v>
      </c>
      <c r="E70" s="16">
        <v>30</v>
      </c>
      <c r="F70" s="16">
        <f t="shared" si="1"/>
        <v>387</v>
      </c>
      <c r="G70" s="391"/>
    </row>
    <row r="71" spans="1:7">
      <c r="A71" s="393"/>
      <c r="B71" s="16" t="s">
        <v>1434</v>
      </c>
      <c r="C71" s="16" t="s">
        <v>1443</v>
      </c>
      <c r="D71" s="16">
        <v>16.8</v>
      </c>
      <c r="E71" s="16">
        <v>1</v>
      </c>
      <c r="F71" s="16">
        <f t="shared" si="1"/>
        <v>16.8</v>
      </c>
      <c r="G71" s="391"/>
    </row>
    <row r="72" spans="1:7">
      <c r="A72" s="393"/>
      <c r="B72" s="16" t="s">
        <v>1435</v>
      </c>
      <c r="C72" s="16" t="s">
        <v>1443</v>
      </c>
      <c r="D72" s="16">
        <v>44.9</v>
      </c>
      <c r="E72" s="16">
        <v>1</v>
      </c>
      <c r="F72" s="16">
        <f t="shared" si="1"/>
        <v>44.9</v>
      </c>
      <c r="G72" s="391"/>
    </row>
    <row r="73" spans="1:7">
      <c r="A73" s="393"/>
      <c r="B73" s="16" t="s">
        <v>1373</v>
      </c>
      <c r="C73" s="16" t="s">
        <v>1443</v>
      </c>
      <c r="D73" s="16">
        <v>21.62</v>
      </c>
      <c r="E73" s="16">
        <v>1</v>
      </c>
      <c r="F73" s="16">
        <f t="shared" si="1"/>
        <v>21.62</v>
      </c>
      <c r="G73" s="391"/>
    </row>
    <row r="74" spans="1:7">
      <c r="A74" s="393"/>
      <c r="B74" s="16" t="s">
        <v>1380</v>
      </c>
      <c r="C74" s="16" t="s">
        <v>1443</v>
      </c>
      <c r="D74" s="16">
        <v>67.959999999999994</v>
      </c>
      <c r="E74" s="16">
        <v>1</v>
      </c>
      <c r="F74" s="16">
        <f t="shared" si="1"/>
        <v>67.959999999999994</v>
      </c>
      <c r="G74" s="391"/>
    </row>
    <row r="75" spans="1:7">
      <c r="A75" s="393"/>
      <c r="B75" s="16" t="s">
        <v>1384</v>
      </c>
      <c r="C75" s="16" t="s">
        <v>1443</v>
      </c>
      <c r="D75" s="16">
        <v>30.16</v>
      </c>
      <c r="E75" s="16">
        <v>1</v>
      </c>
      <c r="F75" s="16">
        <f t="shared" si="1"/>
        <v>30.16</v>
      </c>
      <c r="G75" s="391"/>
    </row>
    <row r="76" spans="1:7">
      <c r="A76" s="393"/>
      <c r="B76" s="16" t="s">
        <v>1436</v>
      </c>
      <c r="C76" s="16" t="s">
        <v>1443</v>
      </c>
      <c r="D76" s="16">
        <v>57.12</v>
      </c>
      <c r="E76" s="16">
        <v>1</v>
      </c>
      <c r="F76" s="16">
        <f t="shared" si="1"/>
        <v>57.12</v>
      </c>
      <c r="G76" s="391"/>
    </row>
    <row r="77" spans="1:7">
      <c r="A77" s="393"/>
      <c r="B77" s="16" t="s">
        <v>1437</v>
      </c>
      <c r="C77" s="16" t="s">
        <v>1443</v>
      </c>
      <c r="D77" s="16">
        <v>16.8</v>
      </c>
      <c r="E77" s="16">
        <v>1</v>
      </c>
      <c r="F77" s="16">
        <f t="shared" si="1"/>
        <v>16.8</v>
      </c>
      <c r="G77" s="391"/>
    </row>
    <row r="78" spans="1:7">
      <c r="A78" s="393"/>
      <c r="B78" s="16" t="s">
        <v>1393</v>
      </c>
      <c r="C78" s="16" t="s">
        <v>1443</v>
      </c>
      <c r="D78" s="16">
        <v>127</v>
      </c>
      <c r="E78" s="16">
        <v>1</v>
      </c>
      <c r="F78" s="16">
        <f t="shared" si="1"/>
        <v>127</v>
      </c>
      <c r="G78" s="391"/>
    </row>
    <row r="79" spans="1:7">
      <c r="A79" s="393"/>
      <c r="B79" s="16" t="s">
        <v>1438</v>
      </c>
      <c r="C79" s="16" t="s">
        <v>1443</v>
      </c>
      <c r="D79" s="16">
        <v>30.6</v>
      </c>
      <c r="E79" s="16">
        <v>1</v>
      </c>
      <c r="F79" s="16">
        <f t="shared" si="1"/>
        <v>30.6</v>
      </c>
      <c r="G79" s="391"/>
    </row>
    <row r="80" spans="1:7">
      <c r="A80" s="393"/>
      <c r="B80" s="16" t="s">
        <v>1439</v>
      </c>
      <c r="C80" s="16" t="s">
        <v>1443</v>
      </c>
      <c r="D80" s="16">
        <v>98</v>
      </c>
      <c r="E80" s="16">
        <v>1</v>
      </c>
      <c r="F80" s="16">
        <f t="shared" si="1"/>
        <v>98</v>
      </c>
      <c r="G80" s="391"/>
    </row>
    <row r="81" spans="1:7">
      <c r="A81" s="393"/>
      <c r="B81" s="16" t="s">
        <v>1440</v>
      </c>
      <c r="C81" s="16" t="s">
        <v>1443</v>
      </c>
      <c r="D81" s="16">
        <v>30.4</v>
      </c>
      <c r="E81" s="16">
        <v>1</v>
      </c>
      <c r="F81" s="16">
        <f t="shared" si="1"/>
        <v>30.4</v>
      </c>
      <c r="G81" s="391"/>
    </row>
    <row r="82" spans="1:7">
      <c r="A82" s="393"/>
      <c r="B82" s="16" t="s">
        <v>1441</v>
      </c>
      <c r="C82" s="16" t="s">
        <v>1443</v>
      </c>
      <c r="D82" s="16">
        <v>125.8</v>
      </c>
      <c r="E82" s="16">
        <v>1</v>
      </c>
      <c r="F82" s="16">
        <f t="shared" si="1"/>
        <v>125.8</v>
      </c>
      <c r="G82" s="391"/>
    </row>
    <row r="83" spans="1:7">
      <c r="A83" s="393"/>
      <c r="B83" s="16" t="s">
        <v>1442</v>
      </c>
      <c r="C83" s="16" t="s">
        <v>1443</v>
      </c>
      <c r="D83" s="16">
        <v>146</v>
      </c>
      <c r="E83" s="16">
        <v>1</v>
      </c>
      <c r="F83" s="16">
        <f t="shared" si="1"/>
        <v>146</v>
      </c>
      <c r="G83" s="391"/>
    </row>
    <row r="84" spans="1:7">
      <c r="A84" s="393"/>
      <c r="B84" s="16" t="s">
        <v>1484</v>
      </c>
      <c r="C84" s="16" t="s">
        <v>1609</v>
      </c>
      <c r="D84" s="16">
        <v>97.6</v>
      </c>
      <c r="E84" s="16">
        <v>20</v>
      </c>
      <c r="F84" s="16">
        <f t="shared" si="1"/>
        <v>1952</v>
      </c>
      <c r="G84" s="391"/>
    </row>
    <row r="85" spans="1:7">
      <c r="A85" s="392" t="s">
        <v>1456</v>
      </c>
      <c r="B85" s="16" t="s">
        <v>1478</v>
      </c>
      <c r="C85" s="16"/>
      <c r="D85" s="52">
        <v>84.1</v>
      </c>
      <c r="E85" s="16">
        <v>11</v>
      </c>
      <c r="F85" s="16">
        <f t="shared" si="1"/>
        <v>925.09999999999991</v>
      </c>
      <c r="G85" s="390">
        <f>SUM(F85:F116)</f>
        <v>16418.769999999997</v>
      </c>
    </row>
    <row r="86" spans="1:7">
      <c r="A86" s="393"/>
      <c r="B86" s="16" t="s">
        <v>1457</v>
      </c>
      <c r="C86" s="16"/>
      <c r="D86" s="52">
        <v>529.79999999999995</v>
      </c>
      <c r="E86" s="16">
        <v>1</v>
      </c>
      <c r="F86" s="16">
        <f t="shared" si="1"/>
        <v>529.79999999999995</v>
      </c>
      <c r="G86" s="391"/>
    </row>
    <row r="87" spans="1:7">
      <c r="A87" s="393"/>
      <c r="B87" s="16" t="s">
        <v>1458</v>
      </c>
      <c r="C87" s="16"/>
      <c r="D87" s="52">
        <v>385.64</v>
      </c>
      <c r="E87" s="16">
        <v>1</v>
      </c>
      <c r="F87" s="16">
        <f t="shared" si="1"/>
        <v>385.64</v>
      </c>
      <c r="G87" s="391"/>
    </row>
    <row r="88" spans="1:7">
      <c r="A88" s="393"/>
      <c r="B88" s="16" t="s">
        <v>1459</v>
      </c>
      <c r="C88" s="16"/>
      <c r="D88" s="52">
        <v>1190</v>
      </c>
      <c r="E88" s="16">
        <v>1</v>
      </c>
      <c r="F88" s="16">
        <f t="shared" si="1"/>
        <v>1190</v>
      </c>
      <c r="G88" s="391"/>
    </row>
    <row r="89" spans="1:7">
      <c r="A89" s="393"/>
      <c r="B89" s="16" t="s">
        <v>1460</v>
      </c>
      <c r="C89" s="16"/>
      <c r="D89" s="52">
        <v>178.5</v>
      </c>
      <c r="E89" s="16">
        <v>1</v>
      </c>
      <c r="F89" s="16">
        <f t="shared" si="1"/>
        <v>178.5</v>
      </c>
      <c r="G89" s="391"/>
    </row>
    <row r="90" spans="1:7">
      <c r="A90" s="393"/>
      <c r="B90" s="16" t="s">
        <v>1382</v>
      </c>
      <c r="C90" s="16"/>
      <c r="D90" s="52">
        <v>26.78</v>
      </c>
      <c r="E90" s="16">
        <v>1</v>
      </c>
      <c r="F90" s="16">
        <f t="shared" si="1"/>
        <v>26.78</v>
      </c>
      <c r="G90" s="391"/>
    </row>
    <row r="91" spans="1:7">
      <c r="A91" s="393"/>
      <c r="B91" s="16" t="s">
        <v>1383</v>
      </c>
      <c r="C91" s="16"/>
      <c r="D91" s="52">
        <v>160.30000000000001</v>
      </c>
      <c r="E91" s="16">
        <v>1</v>
      </c>
      <c r="F91" s="16">
        <f t="shared" si="1"/>
        <v>160.30000000000001</v>
      </c>
      <c r="G91" s="391"/>
    </row>
    <row r="92" spans="1:7">
      <c r="A92" s="393"/>
      <c r="B92" s="16" t="s">
        <v>1461</v>
      </c>
      <c r="C92" s="16"/>
      <c r="D92" s="52">
        <v>35</v>
      </c>
      <c r="E92" s="16">
        <v>65</v>
      </c>
      <c r="F92" s="16">
        <f t="shared" si="1"/>
        <v>2275</v>
      </c>
      <c r="G92" s="391"/>
    </row>
    <row r="93" spans="1:7">
      <c r="A93" s="393"/>
      <c r="B93" s="16" t="s">
        <v>1462</v>
      </c>
      <c r="C93" s="16"/>
      <c r="D93" s="52">
        <v>1319</v>
      </c>
      <c r="E93" s="16">
        <v>2</v>
      </c>
      <c r="F93" s="16">
        <f t="shared" si="1"/>
        <v>2638</v>
      </c>
      <c r="G93" s="391"/>
    </row>
    <row r="94" spans="1:7">
      <c r="A94" s="393"/>
      <c r="B94" s="16" t="s">
        <v>1463</v>
      </c>
      <c r="C94" s="16"/>
      <c r="D94" s="52">
        <v>219</v>
      </c>
      <c r="E94" s="16">
        <v>1</v>
      </c>
      <c r="F94" s="18">
        <f t="shared" si="1"/>
        <v>219</v>
      </c>
      <c r="G94" s="391"/>
    </row>
    <row r="95" spans="1:7">
      <c r="A95" s="393"/>
      <c r="B95" s="16" t="s">
        <v>1464</v>
      </c>
      <c r="C95" s="16"/>
      <c r="D95" s="52">
        <v>197.6</v>
      </c>
      <c r="E95" s="16">
        <v>1</v>
      </c>
      <c r="F95" s="16">
        <f t="shared" si="1"/>
        <v>197.6</v>
      </c>
      <c r="G95" s="391"/>
    </row>
    <row r="96" spans="1:7">
      <c r="A96" s="393"/>
      <c r="B96" s="16" t="s">
        <v>1465</v>
      </c>
      <c r="C96" s="16"/>
      <c r="D96" s="52">
        <v>484.4</v>
      </c>
      <c r="E96" s="16">
        <v>1</v>
      </c>
      <c r="F96" s="16">
        <f t="shared" si="1"/>
        <v>484.4</v>
      </c>
      <c r="G96" s="391"/>
    </row>
    <row r="97" spans="1:7">
      <c r="A97" s="393"/>
      <c r="B97" s="16" t="s">
        <v>1465</v>
      </c>
      <c r="C97" s="16"/>
      <c r="D97" s="52">
        <v>484.4</v>
      </c>
      <c r="E97" s="16">
        <v>1</v>
      </c>
      <c r="F97" s="16">
        <f t="shared" si="1"/>
        <v>484.4</v>
      </c>
      <c r="G97" s="391"/>
    </row>
    <row r="98" spans="1:7">
      <c r="A98" s="393"/>
      <c r="B98" s="16" t="s">
        <v>1466</v>
      </c>
      <c r="C98" s="16"/>
      <c r="D98" s="52">
        <v>238.5</v>
      </c>
      <c r="E98" s="16">
        <v>1</v>
      </c>
      <c r="F98" s="16">
        <f t="shared" si="1"/>
        <v>238.5</v>
      </c>
      <c r="G98" s="391"/>
    </row>
    <row r="99" spans="1:7">
      <c r="A99" s="393"/>
      <c r="B99" s="16" t="s">
        <v>1467</v>
      </c>
      <c r="C99" s="16"/>
      <c r="D99" s="52">
        <v>234.4</v>
      </c>
      <c r="E99" s="16">
        <v>1</v>
      </c>
      <c r="F99" s="16">
        <f t="shared" si="1"/>
        <v>234.4</v>
      </c>
      <c r="G99" s="391"/>
    </row>
    <row r="100" spans="1:7">
      <c r="A100" s="393"/>
      <c r="B100" s="16" t="s">
        <v>1468</v>
      </c>
      <c r="C100" s="16"/>
      <c r="D100" s="52">
        <v>92.48</v>
      </c>
      <c r="E100" s="16">
        <v>1</v>
      </c>
      <c r="F100" s="16">
        <f t="shared" si="1"/>
        <v>92.48</v>
      </c>
      <c r="G100" s="391"/>
    </row>
    <row r="101" spans="1:7">
      <c r="A101" s="393"/>
      <c r="B101" s="16" t="s">
        <v>1435</v>
      </c>
      <c r="C101" s="16"/>
      <c r="D101" s="52">
        <v>65</v>
      </c>
      <c r="E101" s="16">
        <v>1</v>
      </c>
      <c r="F101" s="16">
        <f t="shared" si="1"/>
        <v>65</v>
      </c>
      <c r="G101" s="391"/>
    </row>
    <row r="102" spans="1:7">
      <c r="A102" s="393"/>
      <c r="B102" s="16" t="s">
        <v>1469</v>
      </c>
      <c r="C102" s="16"/>
      <c r="D102" s="52">
        <v>239.06</v>
      </c>
      <c r="E102" s="16">
        <v>1</v>
      </c>
      <c r="F102" s="16">
        <f t="shared" si="1"/>
        <v>239.06</v>
      </c>
      <c r="G102" s="391"/>
    </row>
    <row r="103" spans="1:7">
      <c r="A103" s="393"/>
      <c r="B103" s="16" t="s">
        <v>1470</v>
      </c>
      <c r="C103" s="16"/>
      <c r="D103" s="52">
        <v>21.8</v>
      </c>
      <c r="E103" s="16">
        <v>1</v>
      </c>
      <c r="F103" s="16">
        <f t="shared" si="1"/>
        <v>21.8</v>
      </c>
      <c r="G103" s="391"/>
    </row>
    <row r="104" spans="1:7">
      <c r="A104" s="393"/>
      <c r="B104" s="16" t="s">
        <v>1471</v>
      </c>
      <c r="C104" s="16"/>
      <c r="D104" s="52">
        <v>210</v>
      </c>
      <c r="E104" s="16">
        <v>1</v>
      </c>
      <c r="F104" s="16">
        <f t="shared" si="1"/>
        <v>210</v>
      </c>
      <c r="G104" s="391"/>
    </row>
    <row r="105" spans="1:7">
      <c r="A105" s="393"/>
      <c r="B105" s="16" t="s">
        <v>1472</v>
      </c>
      <c r="C105" s="16"/>
      <c r="D105" s="52">
        <v>137</v>
      </c>
      <c r="E105" s="16">
        <v>1</v>
      </c>
      <c r="F105" s="16">
        <f t="shared" si="1"/>
        <v>137</v>
      </c>
      <c r="G105" s="391"/>
    </row>
    <row r="106" spans="1:7">
      <c r="A106" s="393"/>
      <c r="B106" s="16" t="s">
        <v>1473</v>
      </c>
      <c r="C106" s="16"/>
      <c r="D106" s="52">
        <v>170</v>
      </c>
      <c r="E106" s="16">
        <v>1</v>
      </c>
      <c r="F106" s="16">
        <f t="shared" si="1"/>
        <v>170</v>
      </c>
      <c r="G106" s="391"/>
    </row>
    <row r="107" spans="1:7">
      <c r="A107" s="393"/>
      <c r="B107" s="16" t="s">
        <v>1474</v>
      </c>
      <c r="C107" s="16"/>
      <c r="D107" s="52">
        <v>48</v>
      </c>
      <c r="E107" s="16">
        <v>1</v>
      </c>
      <c r="F107" s="16">
        <f t="shared" si="1"/>
        <v>48</v>
      </c>
      <c r="G107" s="391"/>
    </row>
    <row r="108" spans="1:7">
      <c r="A108" s="393"/>
      <c r="B108" s="16" t="s">
        <v>1452</v>
      </c>
      <c r="C108" s="16"/>
      <c r="D108" s="52">
        <v>71.760000000000005</v>
      </c>
      <c r="E108" s="16">
        <v>1</v>
      </c>
      <c r="F108" s="16">
        <f t="shared" si="1"/>
        <v>71.760000000000005</v>
      </c>
      <c r="G108" s="391"/>
    </row>
    <row r="109" spans="1:7">
      <c r="A109" s="393"/>
      <c r="B109" s="16" t="s">
        <v>1458</v>
      </c>
      <c r="C109" s="16"/>
      <c r="D109" s="52">
        <v>767</v>
      </c>
      <c r="E109" s="16">
        <v>1</v>
      </c>
      <c r="F109" s="16">
        <f t="shared" si="1"/>
        <v>767</v>
      </c>
      <c r="G109" s="391"/>
    </row>
    <row r="110" spans="1:7">
      <c r="A110" s="393"/>
      <c r="B110" s="16" t="s">
        <v>1475</v>
      </c>
      <c r="C110" s="16"/>
      <c r="D110" s="52">
        <v>897.6</v>
      </c>
      <c r="E110" s="16">
        <v>1</v>
      </c>
      <c r="F110" s="16">
        <f t="shared" si="1"/>
        <v>897.6</v>
      </c>
      <c r="G110" s="391"/>
    </row>
    <row r="111" spans="1:7">
      <c r="A111" s="393"/>
      <c r="B111" s="16" t="s">
        <v>1476</v>
      </c>
      <c r="C111" s="16"/>
      <c r="D111" s="52">
        <v>41.65</v>
      </c>
      <c r="E111" s="16">
        <v>1</v>
      </c>
      <c r="F111" s="16">
        <f t="shared" si="1"/>
        <v>41.65</v>
      </c>
      <c r="G111" s="391"/>
    </row>
    <row r="112" spans="1:7">
      <c r="A112" s="393"/>
      <c r="B112" s="16" t="s">
        <v>1477</v>
      </c>
      <c r="C112" s="16"/>
      <c r="D112" s="52">
        <v>8.6999999999999993</v>
      </c>
      <c r="E112" s="16">
        <v>200</v>
      </c>
      <c r="F112" s="16">
        <f t="shared" si="1"/>
        <v>1739.9999999999998</v>
      </c>
      <c r="G112" s="391"/>
    </row>
    <row r="113" spans="1:7">
      <c r="A113" s="393"/>
      <c r="B113" s="16" t="s">
        <v>1895</v>
      </c>
      <c r="C113" s="16"/>
      <c r="D113" s="16">
        <v>300</v>
      </c>
      <c r="E113" s="16">
        <v>1</v>
      </c>
      <c r="F113" s="16">
        <f t="shared" si="1"/>
        <v>300</v>
      </c>
      <c r="G113" s="391"/>
    </row>
    <row r="114" spans="1:7">
      <c r="A114" s="393"/>
      <c r="B114" s="16" t="s">
        <v>1896</v>
      </c>
      <c r="C114" s="16"/>
      <c r="D114" s="16">
        <v>200</v>
      </c>
      <c r="E114" s="16">
        <v>1</v>
      </c>
      <c r="F114" s="16">
        <f t="shared" si="1"/>
        <v>200</v>
      </c>
      <c r="G114" s="391"/>
    </row>
    <row r="115" spans="1:7">
      <c r="A115" s="393"/>
      <c r="B115" s="16" t="s">
        <v>1897</v>
      </c>
      <c r="C115" s="16"/>
      <c r="D115" s="16">
        <v>800</v>
      </c>
      <c r="E115" s="16">
        <v>1</v>
      </c>
      <c r="F115" s="16">
        <f t="shared" si="1"/>
        <v>800</v>
      </c>
      <c r="G115" s="391"/>
    </row>
    <row r="116" spans="1:7">
      <c r="A116" s="394"/>
      <c r="B116" s="16" t="s">
        <v>1898</v>
      </c>
      <c r="C116" s="16"/>
      <c r="D116" s="16">
        <v>450</v>
      </c>
      <c r="E116" s="16">
        <v>1</v>
      </c>
      <c r="F116" s="16">
        <f t="shared" si="1"/>
        <v>450</v>
      </c>
      <c r="G116" s="395"/>
    </row>
    <row r="117" spans="1:7">
      <c r="A117" s="392" t="s">
        <v>1483</v>
      </c>
      <c r="B117" s="16" t="s">
        <v>1479</v>
      </c>
      <c r="C117" s="16"/>
      <c r="D117" s="16">
        <v>60.4</v>
      </c>
      <c r="E117" s="16">
        <v>1</v>
      </c>
      <c r="F117" s="16">
        <f t="shared" si="1"/>
        <v>60.4</v>
      </c>
      <c r="G117" s="390">
        <f>SUM(F117:F121)</f>
        <v>1585.72</v>
      </c>
    </row>
    <row r="118" spans="1:7">
      <c r="A118" s="393"/>
      <c r="B118" s="16" t="s">
        <v>1480</v>
      </c>
      <c r="C118" s="16"/>
      <c r="D118" s="16">
        <v>124.3</v>
      </c>
      <c r="E118" s="16">
        <v>1</v>
      </c>
      <c r="F118" s="16">
        <f t="shared" si="1"/>
        <v>124.3</v>
      </c>
      <c r="G118" s="391"/>
    </row>
    <row r="119" spans="1:7">
      <c r="A119" s="393"/>
      <c r="B119" s="16" t="s">
        <v>1481</v>
      </c>
      <c r="C119" s="16"/>
      <c r="D119" s="16">
        <v>1061.6199999999999</v>
      </c>
      <c r="E119" s="16">
        <v>1</v>
      </c>
      <c r="F119" s="16">
        <f t="shared" si="1"/>
        <v>1061.6199999999999</v>
      </c>
      <c r="G119" s="391"/>
    </row>
    <row r="120" spans="1:7">
      <c r="A120" s="393"/>
      <c r="B120" s="16" t="s">
        <v>1445</v>
      </c>
      <c r="C120" s="16"/>
      <c r="D120" s="16">
        <v>75.400000000000006</v>
      </c>
      <c r="E120" s="16">
        <v>1</v>
      </c>
      <c r="F120" s="16">
        <f t="shared" si="1"/>
        <v>75.400000000000006</v>
      </c>
      <c r="G120" s="391"/>
    </row>
    <row r="121" spans="1:7">
      <c r="A121" s="393"/>
      <c r="B121" s="16" t="s">
        <v>1482</v>
      </c>
      <c r="C121" s="16"/>
      <c r="D121" s="16">
        <v>264</v>
      </c>
      <c r="E121" s="16">
        <v>1</v>
      </c>
      <c r="F121" s="16">
        <f t="shared" si="1"/>
        <v>264</v>
      </c>
      <c r="G121" s="391"/>
    </row>
    <row r="122" spans="1:7">
      <c r="A122" s="392" t="s">
        <v>1521</v>
      </c>
      <c r="B122" s="16" t="s">
        <v>1491</v>
      </c>
      <c r="C122" s="16"/>
      <c r="D122" s="16">
        <v>190</v>
      </c>
      <c r="E122" s="16">
        <v>1</v>
      </c>
      <c r="F122" s="16">
        <f t="shared" si="1"/>
        <v>190</v>
      </c>
      <c r="G122" s="390">
        <f>SUM(F122:F156)</f>
        <v>7157.92</v>
      </c>
    </row>
    <row r="123" spans="1:7">
      <c r="A123" s="393"/>
      <c r="B123" s="16" t="s">
        <v>1492</v>
      </c>
      <c r="C123" s="16"/>
      <c r="D123" s="16">
        <v>32.979999999999997</v>
      </c>
      <c r="E123" s="16">
        <v>1</v>
      </c>
      <c r="F123" s="16">
        <f t="shared" si="1"/>
        <v>32.979999999999997</v>
      </c>
      <c r="G123" s="391"/>
    </row>
    <row r="124" spans="1:7">
      <c r="A124" s="393"/>
      <c r="B124" s="16" t="s">
        <v>1493</v>
      </c>
      <c r="C124" s="16"/>
      <c r="D124" s="16">
        <v>46.55</v>
      </c>
      <c r="E124" s="16">
        <v>1</v>
      </c>
      <c r="F124" s="16">
        <f t="shared" si="1"/>
        <v>46.55</v>
      </c>
      <c r="G124" s="391"/>
    </row>
    <row r="125" spans="1:7">
      <c r="A125" s="393"/>
      <c r="B125" s="16" t="s">
        <v>1494</v>
      </c>
      <c r="C125" s="16"/>
      <c r="D125" s="16">
        <v>236.8</v>
      </c>
      <c r="E125" s="16">
        <v>1</v>
      </c>
      <c r="F125" s="16">
        <f t="shared" si="1"/>
        <v>236.8</v>
      </c>
      <c r="G125" s="391"/>
    </row>
    <row r="126" spans="1:7">
      <c r="A126" s="393"/>
      <c r="B126" s="16" t="s">
        <v>1495</v>
      </c>
      <c r="C126" s="16"/>
      <c r="D126" s="16">
        <v>109</v>
      </c>
      <c r="E126" s="16">
        <v>1</v>
      </c>
      <c r="F126" s="16">
        <f t="shared" si="1"/>
        <v>109</v>
      </c>
      <c r="G126" s="391"/>
    </row>
    <row r="127" spans="1:7">
      <c r="A127" s="393"/>
      <c r="B127" s="16" t="s">
        <v>1496</v>
      </c>
      <c r="C127" s="16"/>
      <c r="D127" s="16">
        <v>75.5</v>
      </c>
      <c r="E127" s="16">
        <v>1</v>
      </c>
      <c r="F127" s="16">
        <f t="shared" si="1"/>
        <v>75.5</v>
      </c>
      <c r="G127" s="391"/>
    </row>
    <row r="128" spans="1:7">
      <c r="A128" s="393"/>
      <c r="B128" s="16" t="s">
        <v>1497</v>
      </c>
      <c r="C128" s="16"/>
      <c r="D128" s="16">
        <v>216</v>
      </c>
      <c r="E128" s="16">
        <v>1</v>
      </c>
      <c r="F128" s="16">
        <f t="shared" si="1"/>
        <v>216</v>
      </c>
      <c r="G128" s="391"/>
    </row>
    <row r="129" spans="1:7">
      <c r="A129" s="393"/>
      <c r="B129" s="16" t="s">
        <v>1498</v>
      </c>
      <c r="C129" s="16"/>
      <c r="D129" s="16">
        <v>51.78</v>
      </c>
      <c r="E129" s="16">
        <v>1</v>
      </c>
      <c r="F129" s="16">
        <f t="shared" si="1"/>
        <v>51.78</v>
      </c>
      <c r="G129" s="391"/>
    </row>
    <row r="130" spans="1:7">
      <c r="A130" s="393"/>
      <c r="B130" s="16" t="s">
        <v>1499</v>
      </c>
      <c r="C130" s="16"/>
      <c r="D130" s="16">
        <v>52.14</v>
      </c>
      <c r="E130" s="16">
        <v>1</v>
      </c>
      <c r="F130" s="16">
        <f t="shared" si="1"/>
        <v>52.14</v>
      </c>
      <c r="G130" s="391"/>
    </row>
    <row r="131" spans="1:7">
      <c r="A131" s="393"/>
      <c r="B131" s="16" t="s">
        <v>1500</v>
      </c>
      <c r="C131" s="16"/>
      <c r="D131" s="16">
        <v>1148.4000000000001</v>
      </c>
      <c r="E131" s="16">
        <v>1</v>
      </c>
      <c r="F131" s="16">
        <f t="shared" si="1"/>
        <v>1148.4000000000001</v>
      </c>
      <c r="G131" s="391"/>
    </row>
    <row r="132" spans="1:7">
      <c r="A132" s="393"/>
      <c r="B132" s="16" t="s">
        <v>1383</v>
      </c>
      <c r="C132" s="16"/>
      <c r="D132" s="16">
        <v>25.8</v>
      </c>
      <c r="E132" s="16">
        <v>1</v>
      </c>
      <c r="F132" s="16">
        <f t="shared" si="1"/>
        <v>25.8</v>
      </c>
      <c r="G132" s="391"/>
    </row>
    <row r="133" spans="1:7">
      <c r="A133" s="393"/>
      <c r="B133" s="16" t="s">
        <v>1501</v>
      </c>
      <c r="C133" s="16"/>
      <c r="D133" s="16">
        <v>1254.5999999999999</v>
      </c>
      <c r="E133" s="16">
        <v>1</v>
      </c>
      <c r="F133" s="16">
        <f t="shared" si="1"/>
        <v>1254.5999999999999</v>
      </c>
      <c r="G133" s="391"/>
    </row>
    <row r="134" spans="1:7">
      <c r="A134" s="393"/>
      <c r="B134" s="16" t="s">
        <v>1502</v>
      </c>
      <c r="C134" s="16"/>
      <c r="D134" s="16">
        <v>64.739999999999995</v>
      </c>
      <c r="E134" s="16">
        <v>1</v>
      </c>
      <c r="F134" s="16">
        <f t="shared" si="1"/>
        <v>64.739999999999995</v>
      </c>
      <c r="G134" s="391"/>
    </row>
    <row r="135" spans="1:7">
      <c r="A135" s="393"/>
      <c r="B135" s="16" t="s">
        <v>1503</v>
      </c>
      <c r="C135" s="16"/>
      <c r="D135" s="16">
        <v>338</v>
      </c>
      <c r="E135" s="16">
        <v>1</v>
      </c>
      <c r="F135" s="16">
        <f t="shared" si="1"/>
        <v>338</v>
      </c>
      <c r="G135" s="391"/>
    </row>
    <row r="136" spans="1:7">
      <c r="A136" s="393"/>
      <c r="B136" s="16" t="s">
        <v>1504</v>
      </c>
      <c r="C136" s="16"/>
      <c r="D136" s="16">
        <v>55.7</v>
      </c>
      <c r="E136" s="16">
        <v>1</v>
      </c>
      <c r="F136" s="16">
        <f t="shared" si="1"/>
        <v>55.7</v>
      </c>
      <c r="G136" s="391"/>
    </row>
    <row r="137" spans="1:7">
      <c r="A137" s="393"/>
      <c r="B137" s="16" t="s">
        <v>1505</v>
      </c>
      <c r="C137" s="16"/>
      <c r="D137" s="16">
        <v>218.1</v>
      </c>
      <c r="E137" s="16">
        <v>1</v>
      </c>
      <c r="F137" s="16">
        <f t="shared" si="1"/>
        <v>218.1</v>
      </c>
      <c r="G137" s="391"/>
    </row>
    <row r="138" spans="1:7">
      <c r="A138" s="393"/>
      <c r="B138" s="16" t="s">
        <v>1506</v>
      </c>
      <c r="C138" s="16"/>
      <c r="D138" s="16">
        <v>366.6</v>
      </c>
      <c r="E138" s="16">
        <v>1</v>
      </c>
      <c r="F138" s="16">
        <f t="shared" si="1"/>
        <v>366.6</v>
      </c>
      <c r="G138" s="391"/>
    </row>
    <row r="139" spans="1:7">
      <c r="A139" s="393"/>
      <c r="B139" s="16" t="s">
        <v>1476</v>
      </c>
      <c r="C139" s="16"/>
      <c r="D139" s="16">
        <v>252.93</v>
      </c>
      <c r="E139" s="16">
        <v>1</v>
      </c>
      <c r="F139" s="16">
        <f t="shared" si="1"/>
        <v>252.93</v>
      </c>
      <c r="G139" s="391"/>
    </row>
    <row r="140" spans="1:7">
      <c r="A140" s="393"/>
      <c r="B140" s="16" t="s">
        <v>1507</v>
      </c>
      <c r="C140" s="16"/>
      <c r="D140" s="16">
        <v>44.37</v>
      </c>
      <c r="E140" s="16">
        <v>1</v>
      </c>
      <c r="F140" s="16">
        <f t="shared" si="1"/>
        <v>44.37</v>
      </c>
      <c r="G140" s="391"/>
    </row>
    <row r="141" spans="1:7">
      <c r="A141" s="393"/>
      <c r="B141" s="16" t="s">
        <v>1508</v>
      </c>
      <c r="C141" s="16"/>
      <c r="D141" s="16">
        <v>149.5</v>
      </c>
      <c r="E141" s="16">
        <v>1</v>
      </c>
      <c r="F141" s="16">
        <f t="shared" si="1"/>
        <v>149.5</v>
      </c>
      <c r="G141" s="391"/>
    </row>
    <row r="142" spans="1:7">
      <c r="A142" s="393"/>
      <c r="B142" s="16" t="s">
        <v>1437</v>
      </c>
      <c r="C142" s="16"/>
      <c r="D142" s="16">
        <v>17.8</v>
      </c>
      <c r="E142" s="16">
        <v>1</v>
      </c>
      <c r="F142" s="16">
        <f t="shared" si="1"/>
        <v>17.8</v>
      </c>
      <c r="G142" s="391"/>
    </row>
    <row r="143" spans="1:7">
      <c r="A143" s="393"/>
      <c r="B143" s="16" t="s">
        <v>1380</v>
      </c>
      <c r="C143" s="16"/>
      <c r="D143" s="16">
        <v>106.72</v>
      </c>
      <c r="E143" s="16">
        <v>1</v>
      </c>
      <c r="F143" s="16">
        <f t="shared" si="1"/>
        <v>106.72</v>
      </c>
      <c r="G143" s="391"/>
    </row>
    <row r="144" spans="1:7">
      <c r="A144" s="393"/>
      <c r="B144" s="16" t="s">
        <v>1509</v>
      </c>
      <c r="C144" s="16"/>
      <c r="D144" s="16">
        <v>5.19</v>
      </c>
      <c r="E144" s="16">
        <v>1</v>
      </c>
      <c r="F144" s="16">
        <f t="shared" si="1"/>
        <v>5.19</v>
      </c>
      <c r="G144" s="391"/>
    </row>
    <row r="145" spans="1:7">
      <c r="A145" s="393"/>
      <c r="B145" s="16" t="s">
        <v>1510</v>
      </c>
      <c r="C145" s="16"/>
      <c r="D145" s="16">
        <v>179.98</v>
      </c>
      <c r="E145" s="16">
        <v>1</v>
      </c>
      <c r="F145" s="16">
        <f t="shared" si="1"/>
        <v>179.98</v>
      </c>
      <c r="G145" s="391"/>
    </row>
    <row r="146" spans="1:7">
      <c r="A146" s="393"/>
      <c r="B146" s="16" t="s">
        <v>1511</v>
      </c>
      <c r="C146" s="16"/>
      <c r="D146" s="16">
        <v>11.8</v>
      </c>
      <c r="E146" s="16">
        <v>1</v>
      </c>
      <c r="F146" s="16">
        <f t="shared" si="1"/>
        <v>11.8</v>
      </c>
      <c r="G146" s="391"/>
    </row>
    <row r="147" spans="1:7">
      <c r="A147" s="393"/>
      <c r="B147" s="16" t="s">
        <v>1492</v>
      </c>
      <c r="C147" s="16"/>
      <c r="D147" s="16">
        <v>7.65</v>
      </c>
      <c r="E147" s="16">
        <v>1</v>
      </c>
      <c r="F147" s="16">
        <f t="shared" si="1"/>
        <v>7.65</v>
      </c>
      <c r="G147" s="391"/>
    </row>
    <row r="148" spans="1:7">
      <c r="A148" s="393"/>
      <c r="B148" s="16" t="s">
        <v>1512</v>
      </c>
      <c r="C148" s="16"/>
      <c r="D148" s="16">
        <v>151.19999999999999</v>
      </c>
      <c r="E148" s="16">
        <v>1</v>
      </c>
      <c r="F148" s="16">
        <f t="shared" si="1"/>
        <v>151.19999999999999</v>
      </c>
      <c r="G148" s="391"/>
    </row>
    <row r="149" spans="1:7">
      <c r="A149" s="393"/>
      <c r="B149" s="16" t="s">
        <v>1513</v>
      </c>
      <c r="C149" s="16"/>
      <c r="D149" s="16">
        <v>159</v>
      </c>
      <c r="E149" s="16">
        <v>1</v>
      </c>
      <c r="F149" s="16">
        <f t="shared" si="1"/>
        <v>159</v>
      </c>
      <c r="G149" s="391"/>
    </row>
    <row r="150" spans="1:7">
      <c r="A150" s="393"/>
      <c r="B150" s="16" t="s">
        <v>1514</v>
      </c>
      <c r="C150" s="16"/>
      <c r="D150" s="16">
        <v>245.18</v>
      </c>
      <c r="E150" s="16">
        <v>1</v>
      </c>
      <c r="F150" s="16">
        <f t="shared" si="1"/>
        <v>245.18</v>
      </c>
      <c r="G150" s="391"/>
    </row>
    <row r="151" spans="1:7">
      <c r="A151" s="393"/>
      <c r="B151" s="16" t="s">
        <v>1515</v>
      </c>
      <c r="C151" s="16"/>
      <c r="D151" s="16">
        <v>349.5</v>
      </c>
      <c r="E151" s="16">
        <v>1</v>
      </c>
      <c r="F151" s="16">
        <f t="shared" si="1"/>
        <v>349.5</v>
      </c>
      <c r="G151" s="391"/>
    </row>
    <row r="152" spans="1:7">
      <c r="A152" s="393"/>
      <c r="B152" s="16" t="s">
        <v>1516</v>
      </c>
      <c r="C152" s="16"/>
      <c r="D152" s="16">
        <v>19.5</v>
      </c>
      <c r="E152" s="16">
        <v>1</v>
      </c>
      <c r="F152" s="16">
        <f t="shared" si="1"/>
        <v>19.5</v>
      </c>
      <c r="G152" s="391"/>
    </row>
    <row r="153" spans="1:7">
      <c r="A153" s="393"/>
      <c r="B153" s="16" t="s">
        <v>1517</v>
      </c>
      <c r="C153" s="16"/>
      <c r="D153" s="16">
        <v>170.4</v>
      </c>
      <c r="E153" s="16">
        <v>1</v>
      </c>
      <c r="F153" s="16">
        <f t="shared" si="1"/>
        <v>170.4</v>
      </c>
      <c r="G153" s="391"/>
    </row>
    <row r="154" spans="1:7">
      <c r="A154" s="393"/>
      <c r="B154" s="16" t="s">
        <v>1518</v>
      </c>
      <c r="C154" s="16"/>
      <c r="D154" s="16">
        <v>18.8</v>
      </c>
      <c r="E154" s="16">
        <v>1</v>
      </c>
      <c r="F154" s="16">
        <f t="shared" si="1"/>
        <v>18.8</v>
      </c>
      <c r="G154" s="391"/>
    </row>
    <row r="155" spans="1:7">
      <c r="A155" s="393"/>
      <c r="B155" s="16" t="s">
        <v>1519</v>
      </c>
      <c r="C155" s="16"/>
      <c r="D155" s="16">
        <v>300.60000000000002</v>
      </c>
      <c r="E155" s="16">
        <v>1</v>
      </c>
      <c r="F155" s="16">
        <f t="shared" si="1"/>
        <v>300.60000000000002</v>
      </c>
      <c r="G155" s="391"/>
    </row>
    <row r="156" spans="1:7">
      <c r="A156" s="394"/>
      <c r="B156" s="16" t="s">
        <v>1520</v>
      </c>
      <c r="C156" s="16"/>
      <c r="D156" s="16">
        <v>485.11</v>
      </c>
      <c r="E156" s="16">
        <v>1</v>
      </c>
      <c r="F156" s="16">
        <f t="shared" si="1"/>
        <v>485.11</v>
      </c>
      <c r="G156" s="395"/>
    </row>
    <row r="157" spans="1:7">
      <c r="A157" s="392" t="s">
        <v>1522</v>
      </c>
      <c r="B157" s="16" t="s">
        <v>1523</v>
      </c>
      <c r="C157" s="16"/>
      <c r="D157" s="16">
        <v>32.299999999999997</v>
      </c>
      <c r="E157" s="16">
        <v>1</v>
      </c>
      <c r="F157" s="16">
        <f t="shared" si="1"/>
        <v>32.299999999999997</v>
      </c>
      <c r="G157" s="390">
        <f>SUM(F157:F161)</f>
        <v>1029.82</v>
      </c>
    </row>
    <row r="158" spans="1:7">
      <c r="A158" s="393"/>
      <c r="B158" s="16" t="s">
        <v>1524</v>
      </c>
      <c r="C158" s="16"/>
      <c r="D158" s="16">
        <v>23.52</v>
      </c>
      <c r="E158" s="16">
        <v>1</v>
      </c>
      <c r="F158" s="16">
        <f t="shared" si="1"/>
        <v>23.52</v>
      </c>
      <c r="G158" s="391"/>
    </row>
    <row r="159" spans="1:7">
      <c r="A159" s="393"/>
      <c r="B159" s="16" t="s">
        <v>1525</v>
      </c>
      <c r="C159" s="16"/>
      <c r="D159" s="16">
        <v>15.8</v>
      </c>
      <c r="E159" s="16">
        <v>30</v>
      </c>
      <c r="F159" s="16">
        <f t="shared" si="1"/>
        <v>474</v>
      </c>
      <c r="G159" s="391"/>
    </row>
    <row r="160" spans="1:7">
      <c r="A160" s="393"/>
      <c r="B160" s="16" t="s">
        <v>1781</v>
      </c>
      <c r="C160" s="16" t="s">
        <v>1783</v>
      </c>
      <c r="D160" s="16">
        <v>300</v>
      </c>
      <c r="E160" s="16">
        <v>1</v>
      </c>
      <c r="F160" s="16">
        <f t="shared" si="1"/>
        <v>300</v>
      </c>
      <c r="G160" s="391"/>
    </row>
    <row r="161" spans="1:7">
      <c r="A161" s="393"/>
      <c r="B161" s="16" t="s">
        <v>1780</v>
      </c>
      <c r="C161" s="16"/>
      <c r="D161" s="16">
        <v>200</v>
      </c>
      <c r="E161" s="16">
        <v>1</v>
      </c>
      <c r="F161" s="16">
        <f t="shared" si="1"/>
        <v>200</v>
      </c>
      <c r="G161" s="391"/>
    </row>
    <row r="162" spans="1:7">
      <c r="A162" s="392" t="s">
        <v>1372</v>
      </c>
      <c r="B162" s="16" t="s">
        <v>1373</v>
      </c>
      <c r="C162" s="16"/>
      <c r="D162" s="16">
        <v>31.7</v>
      </c>
      <c r="E162" s="16">
        <v>1</v>
      </c>
      <c r="F162" s="16">
        <f t="shared" si="1"/>
        <v>31.7</v>
      </c>
      <c r="G162" s="390">
        <f>SUM(F162:F191)</f>
        <v>6702.9600000000009</v>
      </c>
    </row>
    <row r="163" spans="1:7">
      <c r="A163" s="393"/>
      <c r="B163" s="16" t="s">
        <v>1374</v>
      </c>
      <c r="C163" s="16"/>
      <c r="D163" s="16">
        <v>698.3</v>
      </c>
      <c r="E163" s="16">
        <v>1</v>
      </c>
      <c r="F163" s="16">
        <f t="shared" si="1"/>
        <v>698.3</v>
      </c>
      <c r="G163" s="391"/>
    </row>
    <row r="164" spans="1:7">
      <c r="A164" s="393"/>
      <c r="B164" s="16" t="s">
        <v>1375</v>
      </c>
      <c r="C164" s="16"/>
      <c r="D164" s="16">
        <v>92.8</v>
      </c>
      <c r="E164" s="16">
        <v>1</v>
      </c>
      <c r="F164" s="16">
        <f t="shared" si="1"/>
        <v>92.8</v>
      </c>
      <c r="G164" s="391"/>
    </row>
    <row r="165" spans="1:7">
      <c r="A165" s="393"/>
      <c r="B165" s="16" t="s">
        <v>1490</v>
      </c>
      <c r="C165" s="16"/>
      <c r="D165" s="16">
        <v>30.82</v>
      </c>
      <c r="E165" s="16">
        <v>1</v>
      </c>
      <c r="F165" s="16">
        <f t="shared" si="1"/>
        <v>30.82</v>
      </c>
      <c r="G165" s="391"/>
    </row>
    <row r="166" spans="1:7">
      <c r="A166" s="393"/>
      <c r="B166" s="16" t="s">
        <v>1376</v>
      </c>
      <c r="C166" s="16"/>
      <c r="D166" s="16">
        <v>124</v>
      </c>
      <c r="E166" s="16">
        <v>1</v>
      </c>
      <c r="F166" s="16">
        <f t="shared" si="1"/>
        <v>124</v>
      </c>
      <c r="G166" s="391"/>
    </row>
    <row r="167" spans="1:7">
      <c r="A167" s="393"/>
      <c r="B167" s="16" t="s">
        <v>1377</v>
      </c>
      <c r="C167" s="16"/>
      <c r="D167" s="16">
        <v>38.299999999999997</v>
      </c>
      <c r="E167" s="16">
        <v>1</v>
      </c>
      <c r="F167" s="16">
        <f t="shared" si="1"/>
        <v>38.299999999999997</v>
      </c>
      <c r="G167" s="391"/>
    </row>
    <row r="168" spans="1:7">
      <c r="A168" s="393"/>
      <c r="B168" s="16" t="s">
        <v>1378</v>
      </c>
      <c r="C168" s="16"/>
      <c r="D168" s="16">
        <v>13.01</v>
      </c>
      <c r="E168" s="16">
        <v>1</v>
      </c>
      <c r="F168" s="16">
        <f t="shared" si="1"/>
        <v>13.01</v>
      </c>
      <c r="G168" s="391"/>
    </row>
    <row r="169" spans="1:7">
      <c r="A169" s="393"/>
      <c r="B169" s="16" t="s">
        <v>1379</v>
      </c>
      <c r="C169" s="16"/>
      <c r="D169" s="16">
        <v>66.69</v>
      </c>
      <c r="E169" s="16">
        <v>1</v>
      </c>
      <c r="F169" s="16">
        <f t="shared" si="1"/>
        <v>66.69</v>
      </c>
      <c r="G169" s="391"/>
    </row>
    <row r="170" spans="1:7">
      <c r="A170" s="393"/>
      <c r="B170" s="16" t="s">
        <v>1380</v>
      </c>
      <c r="C170" s="16"/>
      <c r="D170" s="16">
        <v>48.12</v>
      </c>
      <c r="E170" s="16">
        <v>1</v>
      </c>
      <c r="F170" s="16">
        <f t="shared" si="1"/>
        <v>48.12</v>
      </c>
      <c r="G170" s="391"/>
    </row>
    <row r="171" spans="1:7">
      <c r="A171" s="393"/>
      <c r="B171" s="16" t="s">
        <v>1381</v>
      </c>
      <c r="C171" s="16"/>
      <c r="D171" s="16">
        <v>69.989999999999995</v>
      </c>
      <c r="E171" s="16">
        <v>1</v>
      </c>
      <c r="F171" s="16">
        <f t="shared" si="1"/>
        <v>69.989999999999995</v>
      </c>
      <c r="G171" s="391"/>
    </row>
    <row r="172" spans="1:7">
      <c r="A172" s="393"/>
      <c r="B172" s="16" t="s">
        <v>1382</v>
      </c>
      <c r="C172" s="16"/>
      <c r="D172" s="16">
        <v>134</v>
      </c>
      <c r="E172" s="16">
        <v>1</v>
      </c>
      <c r="F172" s="16">
        <f t="shared" si="1"/>
        <v>134</v>
      </c>
      <c r="G172" s="391"/>
    </row>
    <row r="173" spans="1:7">
      <c r="A173" s="393"/>
      <c r="B173" s="16" t="s">
        <v>1383</v>
      </c>
      <c r="C173" s="16"/>
      <c r="D173" s="16">
        <v>110.7</v>
      </c>
      <c r="E173" s="16">
        <v>1</v>
      </c>
      <c r="F173" s="16">
        <f t="shared" si="1"/>
        <v>110.7</v>
      </c>
      <c r="G173" s="391"/>
    </row>
    <row r="174" spans="1:7">
      <c r="A174" s="393"/>
      <c r="B174" s="16" t="s">
        <v>1384</v>
      </c>
      <c r="C174" s="16"/>
      <c r="D174" s="16">
        <v>11.12</v>
      </c>
      <c r="E174" s="16">
        <v>1</v>
      </c>
      <c r="F174" s="16">
        <f t="shared" si="1"/>
        <v>11.12</v>
      </c>
      <c r="G174" s="391"/>
    </row>
    <row r="175" spans="1:7">
      <c r="A175" s="393"/>
      <c r="B175" s="16" t="s">
        <v>1376</v>
      </c>
      <c r="C175" s="16"/>
      <c r="D175" s="16">
        <v>40.24</v>
      </c>
      <c r="E175" s="16">
        <v>1</v>
      </c>
      <c r="F175" s="16">
        <f t="shared" si="1"/>
        <v>40.24</v>
      </c>
      <c r="G175" s="391"/>
    </row>
    <row r="176" spans="1:7">
      <c r="A176" s="393"/>
      <c r="B176" s="16" t="s">
        <v>1385</v>
      </c>
      <c r="C176" s="16"/>
      <c r="D176" s="16">
        <v>39</v>
      </c>
      <c r="E176" s="16">
        <v>1</v>
      </c>
      <c r="F176" s="16">
        <f t="shared" si="1"/>
        <v>39</v>
      </c>
      <c r="G176" s="391"/>
    </row>
    <row r="177" spans="1:7">
      <c r="A177" s="393"/>
      <c r="B177" s="16" t="s">
        <v>1386</v>
      </c>
      <c r="C177" s="16"/>
      <c r="D177" s="16">
        <v>30.88</v>
      </c>
      <c r="E177" s="16">
        <v>1</v>
      </c>
      <c r="F177" s="16">
        <f t="shared" si="1"/>
        <v>30.88</v>
      </c>
      <c r="G177" s="391"/>
    </row>
    <row r="178" spans="1:7">
      <c r="A178" s="393"/>
      <c r="B178" s="16" t="s">
        <v>1374</v>
      </c>
      <c r="C178" s="16"/>
      <c r="D178" s="16">
        <v>72.900000000000006</v>
      </c>
      <c r="E178" s="16">
        <v>1</v>
      </c>
      <c r="F178" s="16">
        <f t="shared" si="1"/>
        <v>72.900000000000006</v>
      </c>
      <c r="G178" s="391"/>
    </row>
    <row r="179" spans="1:7">
      <c r="A179" s="393"/>
      <c r="B179" s="16" t="s">
        <v>1373</v>
      </c>
      <c r="C179" s="16"/>
      <c r="D179" s="16">
        <v>48.3</v>
      </c>
      <c r="E179" s="16">
        <v>1</v>
      </c>
      <c r="F179" s="16">
        <f t="shared" si="1"/>
        <v>48.3</v>
      </c>
      <c r="G179" s="391"/>
    </row>
    <row r="180" spans="1:7">
      <c r="A180" s="393"/>
      <c r="B180" s="16" t="s">
        <v>1373</v>
      </c>
      <c r="C180" s="16" t="s">
        <v>1782</v>
      </c>
      <c r="D180" s="16">
        <v>229.48</v>
      </c>
      <c r="E180" s="16">
        <v>1</v>
      </c>
      <c r="F180" s="16">
        <f t="shared" si="1"/>
        <v>229.48</v>
      </c>
      <c r="G180" s="391"/>
    </row>
    <row r="181" spans="1:7">
      <c r="A181" s="393"/>
      <c r="B181" s="16" t="s">
        <v>1387</v>
      </c>
      <c r="C181" s="16" t="s">
        <v>1388</v>
      </c>
      <c r="D181" s="16">
        <v>95.72</v>
      </c>
      <c r="E181" s="16">
        <v>1</v>
      </c>
      <c r="F181" s="16">
        <f t="shared" ref="F181:F190" si="2">D181*E181</f>
        <v>95.72</v>
      </c>
      <c r="G181" s="391"/>
    </row>
    <row r="182" spans="1:7">
      <c r="A182" s="393"/>
      <c r="B182" s="16" t="s">
        <v>1910</v>
      </c>
      <c r="C182" s="16"/>
      <c r="D182" s="16">
        <v>181.1</v>
      </c>
      <c r="E182" s="16">
        <v>1</v>
      </c>
      <c r="F182" s="16">
        <f t="shared" si="2"/>
        <v>181.1</v>
      </c>
      <c r="G182" s="391"/>
    </row>
    <row r="183" spans="1:7">
      <c r="A183" s="393"/>
      <c r="B183" s="16" t="s">
        <v>1905</v>
      </c>
      <c r="C183" s="16"/>
      <c r="D183" s="16">
        <v>149</v>
      </c>
      <c r="E183" s="16">
        <v>1</v>
      </c>
      <c r="F183" s="16">
        <f t="shared" si="2"/>
        <v>149</v>
      </c>
      <c r="G183" s="391"/>
    </row>
    <row r="184" spans="1:7">
      <c r="A184" s="393"/>
      <c r="B184" s="16" t="s">
        <v>1514</v>
      </c>
      <c r="C184" s="16"/>
      <c r="D184" s="16">
        <v>547.79999999999995</v>
      </c>
      <c r="E184" s="16">
        <v>1</v>
      </c>
      <c r="F184" s="16">
        <f t="shared" si="2"/>
        <v>547.79999999999995</v>
      </c>
      <c r="G184" s="391"/>
    </row>
    <row r="185" spans="1:7">
      <c r="A185" s="393"/>
      <c r="B185" s="16" t="s">
        <v>1906</v>
      </c>
      <c r="C185" s="16"/>
      <c r="D185" s="16">
        <v>2357</v>
      </c>
      <c r="E185" s="16">
        <v>1</v>
      </c>
      <c r="F185" s="16">
        <f t="shared" si="2"/>
        <v>2357</v>
      </c>
      <c r="G185" s="391"/>
    </row>
    <row r="186" spans="1:7">
      <c r="A186" s="393"/>
      <c r="B186" s="16" t="s">
        <v>1911</v>
      </c>
      <c r="C186" s="16"/>
      <c r="D186" s="16">
        <v>306.10000000000002</v>
      </c>
      <c r="E186" s="16">
        <v>1</v>
      </c>
      <c r="F186" s="16">
        <f t="shared" si="2"/>
        <v>306.10000000000002</v>
      </c>
      <c r="G186" s="391"/>
    </row>
    <row r="187" spans="1:7">
      <c r="A187" s="393"/>
      <c r="B187" s="16" t="s">
        <v>1907</v>
      </c>
      <c r="C187" s="16"/>
      <c r="D187" s="16">
        <v>87.1</v>
      </c>
      <c r="E187" s="16">
        <v>1</v>
      </c>
      <c r="F187" s="16">
        <f t="shared" si="2"/>
        <v>87.1</v>
      </c>
      <c r="G187" s="391"/>
    </row>
    <row r="188" spans="1:7">
      <c r="A188" s="393"/>
      <c r="B188" s="16" t="s">
        <v>1912</v>
      </c>
      <c r="C188" s="16"/>
      <c r="D188" s="16">
        <v>800</v>
      </c>
      <c r="E188" s="16">
        <v>1</v>
      </c>
      <c r="F188" s="16">
        <f t="shared" si="2"/>
        <v>800</v>
      </c>
      <c r="G188" s="391"/>
    </row>
    <row r="189" spans="1:7">
      <c r="A189" s="393"/>
      <c r="B189" s="16" t="s">
        <v>1908</v>
      </c>
      <c r="C189" s="16"/>
      <c r="D189" s="16">
        <v>45.18</v>
      </c>
      <c r="E189" s="16">
        <v>1</v>
      </c>
      <c r="F189" s="16">
        <f t="shared" si="2"/>
        <v>45.18</v>
      </c>
      <c r="G189" s="391"/>
    </row>
    <row r="190" spans="1:7">
      <c r="A190" s="393"/>
      <c r="B190" s="16" t="s">
        <v>1909</v>
      </c>
      <c r="C190" s="16"/>
      <c r="D190" s="16">
        <v>66</v>
      </c>
      <c r="E190" s="16">
        <v>1</v>
      </c>
      <c r="F190" s="16">
        <f t="shared" si="2"/>
        <v>66</v>
      </c>
      <c r="G190" s="391"/>
    </row>
    <row r="191" spans="1:7">
      <c r="A191" s="393"/>
      <c r="B191" s="16" t="s">
        <v>1913</v>
      </c>
      <c r="C191" s="16"/>
      <c r="D191" s="16">
        <v>137.61000000000001</v>
      </c>
      <c r="E191" s="16">
        <v>1</v>
      </c>
      <c r="F191" s="16">
        <f t="shared" ref="F191" si="3">D191*E191</f>
        <v>137.61000000000001</v>
      </c>
      <c r="G191" s="391"/>
    </row>
  </sheetData>
  <mergeCells count="16">
    <mergeCell ref="A117:A121"/>
    <mergeCell ref="G157:G161"/>
    <mergeCell ref="A162:A191"/>
    <mergeCell ref="G162:G191"/>
    <mergeCell ref="G117:G121"/>
    <mergeCell ref="G122:G156"/>
    <mergeCell ref="A122:A156"/>
    <mergeCell ref="A157:A161"/>
    <mergeCell ref="G3:G5"/>
    <mergeCell ref="G6:G21"/>
    <mergeCell ref="G22:G84"/>
    <mergeCell ref="A22:A84"/>
    <mergeCell ref="A85:A116"/>
    <mergeCell ref="G85:G116"/>
    <mergeCell ref="A3:A5"/>
    <mergeCell ref="A6:A21"/>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B6BBF-B1B6-494F-AD31-6320B65AAA09}">
  <dimension ref="A1:O37"/>
  <sheetViews>
    <sheetView zoomScale="103" workbookViewId="0">
      <selection activeCell="L36" sqref="K36:O36"/>
    </sheetView>
  </sheetViews>
  <sheetFormatPr baseColWidth="10" defaultRowHeight="13"/>
  <cols>
    <col min="1" max="1" width="16.19921875" customWidth="1"/>
    <col min="2" max="2" width="21.3984375" style="327" bestFit="1" customWidth="1"/>
    <col min="3" max="3" width="22.796875" style="327" bestFit="1" customWidth="1"/>
    <col min="10" max="10" width="26" style="4" customWidth="1"/>
    <col min="11" max="11" width="12" style="4" bestFit="1" customWidth="1"/>
    <col min="12" max="13" width="14.59765625" style="4" customWidth="1"/>
    <col min="14" max="15" width="10.59765625" style="4" customWidth="1"/>
  </cols>
  <sheetData>
    <row r="1" spans="1:15" ht="15" thickBot="1">
      <c r="A1" s="54"/>
      <c r="B1" s="317"/>
      <c r="C1" s="317"/>
      <c r="D1" s="54">
        <v>1</v>
      </c>
      <c r="E1" s="54">
        <v>6</v>
      </c>
      <c r="F1" s="54">
        <v>10</v>
      </c>
      <c r="G1" s="54">
        <v>18</v>
      </c>
      <c r="H1" s="54">
        <v>4</v>
      </c>
      <c r="I1" s="54">
        <v>1</v>
      </c>
    </row>
    <row r="2" spans="1:15" ht="15">
      <c r="A2" s="55" t="s">
        <v>387</v>
      </c>
      <c r="B2" s="318" t="s">
        <v>1541</v>
      </c>
      <c r="C2" s="318" t="s">
        <v>1542</v>
      </c>
      <c r="D2" s="56">
        <v>2</v>
      </c>
      <c r="E2" s="56">
        <v>3</v>
      </c>
      <c r="F2" s="56">
        <v>4</v>
      </c>
      <c r="G2" s="57">
        <v>5</v>
      </c>
      <c r="H2" s="58">
        <v>9</v>
      </c>
      <c r="I2" s="59">
        <v>10</v>
      </c>
      <c r="J2" s="59" t="s">
        <v>1589</v>
      </c>
      <c r="K2" s="83" t="s">
        <v>1608</v>
      </c>
      <c r="L2" s="86" t="s">
        <v>1606</v>
      </c>
      <c r="M2" s="87" t="s">
        <v>1605</v>
      </c>
      <c r="N2" s="87" t="s">
        <v>1591</v>
      </c>
      <c r="O2" s="88" t="s">
        <v>1592</v>
      </c>
    </row>
    <row r="3" spans="1:15" ht="14">
      <c r="A3" s="66" t="s">
        <v>1543</v>
      </c>
      <c r="B3" s="319">
        <v>45965</v>
      </c>
      <c r="C3" s="320">
        <v>45971</v>
      </c>
      <c r="D3" s="67"/>
      <c r="E3" s="68"/>
      <c r="F3" s="68">
        <v>1</v>
      </c>
      <c r="G3" s="69">
        <v>1</v>
      </c>
      <c r="H3" s="70">
        <v>1</v>
      </c>
      <c r="I3" s="71"/>
      <c r="J3" s="72" t="s">
        <v>1575</v>
      </c>
      <c r="K3" s="84">
        <v>7</v>
      </c>
      <c r="L3" s="89"/>
      <c r="M3" s="80"/>
      <c r="N3" s="80">
        <v>720</v>
      </c>
      <c r="O3" s="90">
        <v>1400</v>
      </c>
    </row>
    <row r="4" spans="1:15" ht="14">
      <c r="A4" s="66" t="s">
        <v>1544</v>
      </c>
      <c r="B4" s="319">
        <v>45964</v>
      </c>
      <c r="C4" s="320">
        <v>45972</v>
      </c>
      <c r="D4" s="70"/>
      <c r="E4" s="71">
        <v>0.5</v>
      </c>
      <c r="F4" s="71">
        <v>0.5</v>
      </c>
      <c r="G4" s="73">
        <v>0.5</v>
      </c>
      <c r="H4" s="70">
        <v>0.5</v>
      </c>
      <c r="I4" s="71">
        <v>1</v>
      </c>
      <c r="J4" s="72" t="s">
        <v>1576</v>
      </c>
      <c r="K4" s="84">
        <v>9</v>
      </c>
      <c r="L4" s="89"/>
      <c r="M4" s="80"/>
      <c r="N4" s="80">
        <v>720</v>
      </c>
      <c r="O4" s="90">
        <v>1130</v>
      </c>
    </row>
    <row r="5" spans="1:15" ht="14">
      <c r="A5" s="66" t="s">
        <v>1545</v>
      </c>
      <c r="B5" s="319">
        <v>45964</v>
      </c>
      <c r="C5" s="320">
        <v>45971</v>
      </c>
      <c r="D5" s="70"/>
      <c r="E5" s="71">
        <v>0.5</v>
      </c>
      <c r="F5" s="71">
        <v>0.5</v>
      </c>
      <c r="G5" s="73">
        <v>0.5</v>
      </c>
      <c r="H5" s="70">
        <v>0.5</v>
      </c>
      <c r="I5" s="71"/>
      <c r="J5" s="72" t="s">
        <v>1577</v>
      </c>
      <c r="K5" s="84">
        <v>7</v>
      </c>
      <c r="L5" s="89"/>
      <c r="M5" s="80"/>
      <c r="N5" s="80">
        <v>720</v>
      </c>
      <c r="O5" s="90">
        <v>1400</v>
      </c>
    </row>
    <row r="6" spans="1:15" ht="14">
      <c r="A6" s="66" t="s">
        <v>1546</v>
      </c>
      <c r="B6" s="319">
        <v>45964</v>
      </c>
      <c r="C6" s="320">
        <v>45970</v>
      </c>
      <c r="D6" s="70"/>
      <c r="E6" s="71">
        <v>0.5</v>
      </c>
      <c r="F6" s="71">
        <v>0.5</v>
      </c>
      <c r="G6" s="73">
        <v>0.5</v>
      </c>
      <c r="H6" s="70"/>
      <c r="I6" s="71"/>
      <c r="J6" s="67" t="s">
        <v>1578</v>
      </c>
      <c r="K6" s="84">
        <v>7</v>
      </c>
      <c r="L6" s="89"/>
      <c r="M6" s="80"/>
      <c r="N6" s="80">
        <v>720</v>
      </c>
      <c r="O6" s="90">
        <v>650</v>
      </c>
    </row>
    <row r="7" spans="1:15" ht="14">
      <c r="A7" s="74" t="s">
        <v>1547</v>
      </c>
      <c r="B7" s="321">
        <v>45964</v>
      </c>
      <c r="C7" s="322">
        <v>45970</v>
      </c>
      <c r="D7" s="75"/>
      <c r="E7" s="76">
        <v>0.5</v>
      </c>
      <c r="F7" s="76">
        <v>0.5</v>
      </c>
      <c r="G7" s="77">
        <v>0.5</v>
      </c>
      <c r="H7" s="75"/>
      <c r="I7" s="76"/>
      <c r="J7" s="67" t="s">
        <v>1579</v>
      </c>
      <c r="K7" s="84">
        <v>7</v>
      </c>
      <c r="L7" s="89"/>
      <c r="M7" s="80"/>
      <c r="N7" s="80">
        <v>1180</v>
      </c>
      <c r="O7" s="90">
        <v>856</v>
      </c>
    </row>
    <row r="8" spans="1:15" ht="14">
      <c r="A8" s="79" t="s">
        <v>1548</v>
      </c>
      <c r="B8" s="323">
        <v>45964</v>
      </c>
      <c r="C8" s="323">
        <v>45970</v>
      </c>
      <c r="D8" s="68"/>
      <c r="E8" s="68">
        <v>0.5</v>
      </c>
      <c r="F8" s="68">
        <v>0.5</v>
      </c>
      <c r="G8" s="68">
        <v>0.5</v>
      </c>
      <c r="H8" s="68"/>
      <c r="I8" s="68"/>
      <c r="J8" s="72" t="s">
        <v>1580</v>
      </c>
      <c r="K8" s="84">
        <v>7</v>
      </c>
      <c r="L8" s="89"/>
      <c r="M8" s="80"/>
      <c r="N8" s="80">
        <v>610</v>
      </c>
      <c r="O8" s="90">
        <v>1250</v>
      </c>
    </row>
    <row r="9" spans="1:15" ht="14">
      <c r="A9" s="62" t="s">
        <v>1288</v>
      </c>
      <c r="B9" s="324">
        <v>45964</v>
      </c>
      <c r="C9" s="324">
        <v>45970</v>
      </c>
      <c r="D9" s="60"/>
      <c r="E9" s="60">
        <v>0.5</v>
      </c>
      <c r="F9" s="60">
        <v>0.5</v>
      </c>
      <c r="G9" s="60">
        <v>0.5</v>
      </c>
      <c r="H9" s="60"/>
      <c r="I9" s="60"/>
      <c r="J9" s="9"/>
      <c r="K9" s="81"/>
      <c r="L9" s="91"/>
      <c r="M9" s="9"/>
      <c r="N9" s="399">
        <v>1280</v>
      </c>
      <c r="O9" s="400"/>
    </row>
    <row r="10" spans="1:15" ht="14">
      <c r="A10" s="62" t="s">
        <v>1549</v>
      </c>
      <c r="B10" s="324">
        <v>45967</v>
      </c>
      <c r="C10" s="324">
        <v>45970</v>
      </c>
      <c r="D10" s="60"/>
      <c r="E10" s="60"/>
      <c r="F10" s="60"/>
      <c r="G10" s="60">
        <v>0.5</v>
      </c>
      <c r="H10" s="60"/>
      <c r="I10" s="60"/>
      <c r="J10" s="9"/>
      <c r="K10" s="81"/>
      <c r="L10" s="91"/>
      <c r="M10" s="9"/>
      <c r="N10" s="9"/>
      <c r="O10" s="92"/>
    </row>
    <row r="11" spans="1:15" ht="14">
      <c r="A11" s="62" t="s">
        <v>1550</v>
      </c>
      <c r="B11" s="324">
        <v>45967</v>
      </c>
      <c r="C11" s="324">
        <v>45970</v>
      </c>
      <c r="D11" s="60"/>
      <c r="E11" s="60"/>
      <c r="F11" s="60"/>
      <c r="G11" s="60">
        <v>0.5</v>
      </c>
      <c r="H11" s="60"/>
      <c r="I11" s="60"/>
      <c r="J11" s="9"/>
      <c r="K11" s="81"/>
      <c r="L11" s="91"/>
      <c r="M11" s="9"/>
      <c r="N11" s="9"/>
      <c r="O11" s="92"/>
    </row>
    <row r="12" spans="1:15" ht="14">
      <c r="A12" s="78" t="s">
        <v>1551</v>
      </c>
      <c r="B12" s="325">
        <v>45964</v>
      </c>
      <c r="C12" s="325">
        <v>45970</v>
      </c>
      <c r="D12" s="71"/>
      <c r="E12" s="71">
        <v>0.5</v>
      </c>
      <c r="F12" s="71">
        <v>0.5</v>
      </c>
      <c r="G12" s="71">
        <v>0.5</v>
      </c>
      <c r="H12" s="71"/>
      <c r="I12" s="71"/>
      <c r="J12" s="67" t="s">
        <v>1581</v>
      </c>
      <c r="K12" s="84">
        <v>7</v>
      </c>
      <c r="L12" s="89"/>
      <c r="M12" s="80"/>
      <c r="N12" s="80">
        <v>360</v>
      </c>
      <c r="O12" s="90">
        <v>770</v>
      </c>
    </row>
    <row r="13" spans="1:15" ht="14">
      <c r="A13" s="78" t="s">
        <v>1552</v>
      </c>
      <c r="B13" s="325">
        <v>45964</v>
      </c>
      <c r="C13" s="325">
        <v>45970</v>
      </c>
      <c r="D13" s="71"/>
      <c r="E13" s="71">
        <v>0.5</v>
      </c>
      <c r="F13" s="71">
        <v>0.5</v>
      </c>
      <c r="G13" s="71">
        <v>0.5</v>
      </c>
      <c r="H13" s="71"/>
      <c r="I13" s="71"/>
      <c r="J13" s="67" t="s">
        <v>1582</v>
      </c>
      <c r="K13" s="84">
        <v>5</v>
      </c>
      <c r="L13" s="89"/>
      <c r="M13" s="80"/>
      <c r="N13" s="80">
        <v>296</v>
      </c>
      <c r="O13" s="90" t="s">
        <v>1071</v>
      </c>
    </row>
    <row r="14" spans="1:15" ht="14">
      <c r="A14" s="78" t="s">
        <v>1553</v>
      </c>
      <c r="B14" s="325">
        <v>45963</v>
      </c>
      <c r="C14" s="325">
        <v>45971</v>
      </c>
      <c r="D14" s="71">
        <v>1</v>
      </c>
      <c r="E14" s="71">
        <v>0.5</v>
      </c>
      <c r="F14" s="71">
        <v>0.5</v>
      </c>
      <c r="G14" s="71">
        <v>0.5</v>
      </c>
      <c r="H14" s="71">
        <v>0.5</v>
      </c>
      <c r="I14" s="71"/>
      <c r="J14" s="67" t="s">
        <v>1583</v>
      </c>
      <c r="K14" s="84">
        <v>9</v>
      </c>
      <c r="L14" s="89"/>
      <c r="M14" s="80"/>
      <c r="N14" s="80">
        <v>720</v>
      </c>
      <c r="O14" s="90">
        <v>1490</v>
      </c>
    </row>
    <row r="15" spans="1:15" ht="14">
      <c r="A15" s="78" t="s">
        <v>1554</v>
      </c>
      <c r="B15" s="325">
        <v>45964</v>
      </c>
      <c r="C15" s="325">
        <v>45971</v>
      </c>
      <c r="D15" s="71"/>
      <c r="E15" s="71">
        <v>0.5</v>
      </c>
      <c r="F15" s="71">
        <v>0.5</v>
      </c>
      <c r="G15" s="71">
        <v>0.5</v>
      </c>
      <c r="H15" s="71">
        <v>0.5</v>
      </c>
      <c r="I15" s="71"/>
      <c r="J15" s="67" t="s">
        <v>1583</v>
      </c>
      <c r="K15" s="84">
        <v>8</v>
      </c>
      <c r="L15" s="89"/>
      <c r="M15" s="80"/>
      <c r="N15" s="80">
        <v>800</v>
      </c>
      <c r="O15" s="90">
        <v>770</v>
      </c>
    </row>
    <row r="16" spans="1:15" ht="14">
      <c r="A16" s="78" t="s">
        <v>1555</v>
      </c>
      <c r="B16" s="325">
        <v>45966</v>
      </c>
      <c r="C16" s="325">
        <v>45970</v>
      </c>
      <c r="D16" s="71"/>
      <c r="E16" s="71"/>
      <c r="F16" s="71"/>
      <c r="G16" s="71">
        <v>0.5</v>
      </c>
      <c r="H16" s="71"/>
      <c r="I16" s="71"/>
      <c r="J16" s="67" t="s">
        <v>1584</v>
      </c>
      <c r="K16" s="84">
        <v>5</v>
      </c>
      <c r="L16" s="89"/>
      <c r="M16" s="80"/>
      <c r="N16" s="80">
        <v>620</v>
      </c>
      <c r="O16" s="90">
        <v>640</v>
      </c>
    </row>
    <row r="17" spans="1:15" ht="14">
      <c r="A17" s="62" t="s">
        <v>1556</v>
      </c>
      <c r="B17" s="324">
        <v>45966</v>
      </c>
      <c r="C17" s="324">
        <v>45970</v>
      </c>
      <c r="D17" s="60"/>
      <c r="E17" s="60"/>
      <c r="F17" s="60"/>
      <c r="G17" s="60">
        <v>0.5</v>
      </c>
      <c r="H17" s="60"/>
      <c r="I17" s="60"/>
      <c r="J17" s="9"/>
      <c r="K17" s="81"/>
      <c r="L17" s="91"/>
      <c r="M17" s="9"/>
      <c r="N17" s="9"/>
      <c r="O17" s="92"/>
    </row>
    <row r="18" spans="1:15" ht="14">
      <c r="A18" s="78" t="s">
        <v>1557</v>
      </c>
      <c r="B18" s="325">
        <v>45966</v>
      </c>
      <c r="C18" s="325">
        <v>45970</v>
      </c>
      <c r="D18" s="71"/>
      <c r="E18" s="71"/>
      <c r="F18" s="71"/>
      <c r="G18" s="71">
        <v>0.5</v>
      </c>
      <c r="H18" s="71"/>
      <c r="I18" s="71"/>
      <c r="J18" s="72" t="s">
        <v>1590</v>
      </c>
      <c r="K18" s="84">
        <v>5</v>
      </c>
      <c r="L18" s="89"/>
      <c r="M18" s="80"/>
      <c r="N18" s="80">
        <v>1063</v>
      </c>
      <c r="O18" s="90">
        <v>1250</v>
      </c>
    </row>
    <row r="19" spans="1:15" ht="14">
      <c r="A19" s="62" t="s">
        <v>1558</v>
      </c>
      <c r="B19" s="324">
        <v>45966</v>
      </c>
      <c r="C19" s="324">
        <v>45970</v>
      </c>
      <c r="D19" s="60"/>
      <c r="E19" s="60"/>
      <c r="F19" s="60"/>
      <c r="G19" s="60">
        <v>0.5</v>
      </c>
      <c r="H19" s="60"/>
      <c r="I19" s="60"/>
      <c r="J19" s="9"/>
      <c r="K19" s="81"/>
      <c r="L19" s="91"/>
      <c r="M19" s="9"/>
      <c r="N19" s="9"/>
      <c r="O19" s="92"/>
    </row>
    <row r="20" spans="1:15" ht="14">
      <c r="A20" s="62" t="s">
        <v>1559</v>
      </c>
      <c r="B20" s="324">
        <v>45966</v>
      </c>
      <c r="C20" s="324">
        <v>45968</v>
      </c>
      <c r="D20" s="60"/>
      <c r="E20" s="60"/>
      <c r="F20" s="60"/>
      <c r="G20" s="60">
        <v>0.5</v>
      </c>
      <c r="H20" s="60"/>
      <c r="I20" s="60"/>
      <c r="J20" s="9"/>
      <c r="K20" s="81"/>
      <c r="L20" s="91"/>
      <c r="M20" s="9"/>
      <c r="N20" s="9"/>
      <c r="O20" s="92"/>
    </row>
    <row r="21" spans="1:15" ht="14">
      <c r="A21" s="62" t="s">
        <v>1560</v>
      </c>
      <c r="B21" s="324">
        <v>45966</v>
      </c>
      <c r="C21" s="324">
        <v>45968</v>
      </c>
      <c r="D21" s="60"/>
      <c r="E21" s="60"/>
      <c r="F21" s="60"/>
      <c r="G21" s="60">
        <v>0.5</v>
      </c>
      <c r="H21" s="60"/>
      <c r="I21" s="60"/>
      <c r="J21" s="9"/>
      <c r="K21" s="81"/>
      <c r="L21" s="91"/>
      <c r="M21" s="9"/>
      <c r="N21" s="9"/>
      <c r="O21" s="92"/>
    </row>
    <row r="22" spans="1:15" ht="14">
      <c r="A22" s="62" t="s">
        <v>1561</v>
      </c>
      <c r="B22" s="324">
        <v>45967</v>
      </c>
      <c r="C22" s="324">
        <v>45968</v>
      </c>
      <c r="D22" s="60"/>
      <c r="E22" s="60"/>
      <c r="F22" s="60"/>
      <c r="G22" s="60">
        <v>0.5</v>
      </c>
      <c r="H22" s="60"/>
      <c r="I22" s="60"/>
      <c r="J22" s="9"/>
      <c r="K22" s="81"/>
      <c r="L22" s="91"/>
      <c r="M22" s="9"/>
      <c r="N22" s="9"/>
      <c r="O22" s="92"/>
    </row>
    <row r="23" spans="1:15" ht="14">
      <c r="A23" s="62" t="s">
        <v>1562</v>
      </c>
      <c r="B23" s="324">
        <v>45967</v>
      </c>
      <c r="C23" s="324">
        <v>45968</v>
      </c>
      <c r="D23" s="60"/>
      <c r="E23" s="60"/>
      <c r="F23" s="60"/>
      <c r="G23" s="60">
        <v>0.5</v>
      </c>
      <c r="H23" s="60"/>
      <c r="I23" s="60"/>
      <c r="J23" s="9"/>
      <c r="K23" s="81"/>
      <c r="L23" s="91"/>
      <c r="M23" s="9"/>
      <c r="N23" s="9"/>
      <c r="O23" s="92"/>
    </row>
    <row r="24" spans="1:15" ht="14">
      <c r="A24" s="62" t="s">
        <v>1563</v>
      </c>
      <c r="B24" s="324">
        <v>45967</v>
      </c>
      <c r="C24" s="324">
        <v>45968</v>
      </c>
      <c r="D24" s="60"/>
      <c r="E24" s="60"/>
      <c r="F24" s="60"/>
      <c r="G24" s="60">
        <v>0.5</v>
      </c>
      <c r="H24" s="60"/>
      <c r="I24" s="60"/>
      <c r="J24" s="9"/>
      <c r="K24" s="81"/>
      <c r="L24" s="91"/>
      <c r="M24" s="9"/>
      <c r="N24" s="9"/>
      <c r="O24" s="92"/>
    </row>
    <row r="25" spans="1:15" ht="14">
      <c r="A25" s="62" t="s">
        <v>1564</v>
      </c>
      <c r="B25" s="324">
        <v>45967</v>
      </c>
      <c r="C25" s="324">
        <v>45968</v>
      </c>
      <c r="D25" s="60"/>
      <c r="E25" s="60"/>
      <c r="F25" s="60"/>
      <c r="G25" s="60">
        <v>0.5</v>
      </c>
      <c r="H25" s="60"/>
      <c r="I25" s="60"/>
      <c r="J25" s="9"/>
      <c r="K25" s="81"/>
      <c r="L25" s="91"/>
      <c r="M25" s="9"/>
      <c r="N25" s="9"/>
      <c r="O25" s="92"/>
    </row>
    <row r="26" spans="1:15" ht="14">
      <c r="A26" s="78" t="s">
        <v>1565</v>
      </c>
      <c r="B26" s="325">
        <v>45964</v>
      </c>
      <c r="C26" s="325">
        <v>45971</v>
      </c>
      <c r="D26" s="71"/>
      <c r="E26" s="71">
        <v>0.5</v>
      </c>
      <c r="F26" s="71">
        <v>0.5</v>
      </c>
      <c r="G26" s="71">
        <v>0.5</v>
      </c>
      <c r="H26" s="71">
        <v>0.5</v>
      </c>
      <c r="I26" s="71"/>
      <c r="J26" s="67" t="s">
        <v>1576</v>
      </c>
      <c r="K26" s="84">
        <v>8</v>
      </c>
      <c r="L26" s="89">
        <v>1790</v>
      </c>
      <c r="M26" s="80">
        <v>690</v>
      </c>
      <c r="N26" s="80">
        <v>970</v>
      </c>
      <c r="O26" s="90">
        <v>890</v>
      </c>
    </row>
    <row r="27" spans="1:15" ht="14">
      <c r="A27" s="78" t="s">
        <v>1566</v>
      </c>
      <c r="B27" s="325">
        <v>45964</v>
      </c>
      <c r="C27" s="325">
        <v>45971</v>
      </c>
      <c r="D27" s="71"/>
      <c r="E27" s="71">
        <v>0.5</v>
      </c>
      <c r="F27" s="71">
        <v>0.5</v>
      </c>
      <c r="G27" s="71">
        <v>0.5</v>
      </c>
      <c r="H27" s="71">
        <v>0.5</v>
      </c>
      <c r="I27" s="71"/>
      <c r="J27" s="67" t="s">
        <v>1585</v>
      </c>
      <c r="K27" s="84">
        <v>8</v>
      </c>
      <c r="L27" s="89"/>
      <c r="M27" s="80"/>
      <c r="N27" s="80">
        <v>720</v>
      </c>
      <c r="O27" s="90">
        <v>1400</v>
      </c>
    </row>
    <row r="28" spans="1:15" ht="14">
      <c r="A28" s="62" t="s">
        <v>1567</v>
      </c>
      <c r="B28" s="324">
        <v>45965</v>
      </c>
      <c r="C28" s="324">
        <v>45970</v>
      </c>
      <c r="D28" s="60"/>
      <c r="E28" s="60"/>
      <c r="F28" s="60">
        <v>1</v>
      </c>
      <c r="G28" s="60">
        <v>1</v>
      </c>
      <c r="H28" s="60"/>
      <c r="I28" s="60"/>
      <c r="J28" s="9"/>
      <c r="K28" s="81"/>
      <c r="L28" s="91"/>
      <c r="M28" s="9"/>
      <c r="N28" s="401">
        <v>5844</v>
      </c>
      <c r="O28" s="402"/>
    </row>
    <row r="29" spans="1:15" ht="14">
      <c r="A29" s="62" t="s">
        <v>1568</v>
      </c>
      <c r="B29" s="324">
        <v>45966</v>
      </c>
      <c r="C29" s="324">
        <v>45970</v>
      </c>
      <c r="D29" s="60"/>
      <c r="E29" s="60"/>
      <c r="F29" s="60"/>
      <c r="G29" s="60">
        <v>0.5</v>
      </c>
      <c r="H29" s="60"/>
      <c r="I29" s="60"/>
      <c r="J29" s="9"/>
      <c r="K29" s="81"/>
      <c r="L29" s="91"/>
      <c r="M29" s="9"/>
      <c r="N29" s="403"/>
      <c r="O29" s="404"/>
    </row>
    <row r="30" spans="1:15" ht="14">
      <c r="A30" s="62" t="s">
        <v>1569</v>
      </c>
      <c r="B30" s="324">
        <v>45966</v>
      </c>
      <c r="C30" s="324">
        <v>45970</v>
      </c>
      <c r="D30" s="60"/>
      <c r="E30" s="60"/>
      <c r="F30" s="60"/>
      <c r="G30" s="60">
        <v>0.5</v>
      </c>
      <c r="H30" s="60"/>
      <c r="I30" s="60"/>
      <c r="J30" s="9"/>
      <c r="K30" s="81"/>
      <c r="L30" s="91"/>
      <c r="M30" s="9"/>
      <c r="N30" s="405"/>
      <c r="O30" s="406"/>
    </row>
    <row r="31" spans="1:15" ht="14">
      <c r="A31" s="78" t="s">
        <v>1570</v>
      </c>
      <c r="B31" s="325">
        <v>45966</v>
      </c>
      <c r="C31" s="325">
        <v>45970</v>
      </c>
      <c r="D31" s="71"/>
      <c r="E31" s="71"/>
      <c r="F31" s="71"/>
      <c r="G31" s="71">
        <v>0.5</v>
      </c>
      <c r="H31" s="71"/>
      <c r="I31" s="71"/>
      <c r="J31" s="67" t="s">
        <v>1586</v>
      </c>
      <c r="K31" s="84">
        <v>5</v>
      </c>
      <c r="L31" s="89"/>
      <c r="M31" s="80"/>
      <c r="N31" s="80">
        <v>620</v>
      </c>
      <c r="O31" s="90">
        <v>1230</v>
      </c>
    </row>
    <row r="32" spans="1:15" ht="14">
      <c r="A32" s="62" t="s">
        <v>1571</v>
      </c>
      <c r="B32" s="324">
        <v>45966</v>
      </c>
      <c r="C32" s="324">
        <v>45970</v>
      </c>
      <c r="D32" s="60"/>
      <c r="E32" s="60"/>
      <c r="F32" s="60"/>
      <c r="G32" s="60">
        <v>0.5</v>
      </c>
      <c r="H32" s="60"/>
      <c r="I32" s="60"/>
      <c r="J32" s="9"/>
      <c r="K32" s="81"/>
      <c r="L32" s="91"/>
      <c r="M32" s="9"/>
      <c r="N32" s="9"/>
      <c r="O32" s="92"/>
    </row>
    <row r="33" spans="1:15" ht="14">
      <c r="A33" s="78" t="s">
        <v>1572</v>
      </c>
      <c r="B33" s="325">
        <v>45965</v>
      </c>
      <c r="C33" s="325">
        <v>45970</v>
      </c>
      <c r="D33" s="71"/>
      <c r="E33" s="71"/>
      <c r="F33" s="71">
        <v>0.5</v>
      </c>
      <c r="G33" s="71">
        <v>0.5</v>
      </c>
      <c r="H33" s="71"/>
      <c r="I33" s="71"/>
      <c r="J33" s="67" t="s">
        <v>1587</v>
      </c>
      <c r="K33" s="84">
        <v>6</v>
      </c>
      <c r="L33" s="89"/>
      <c r="M33" s="80"/>
      <c r="N33" s="80">
        <v>650</v>
      </c>
      <c r="O33" s="90">
        <v>1290</v>
      </c>
    </row>
    <row r="34" spans="1:15" ht="14">
      <c r="A34" s="62" t="s">
        <v>1573</v>
      </c>
      <c r="B34" s="324">
        <v>45965</v>
      </c>
      <c r="C34" s="324">
        <v>45970</v>
      </c>
      <c r="D34" s="60"/>
      <c r="E34" s="60"/>
      <c r="F34" s="60">
        <v>0.5</v>
      </c>
      <c r="G34" s="60">
        <v>0.5</v>
      </c>
      <c r="H34" s="60"/>
      <c r="I34" s="60"/>
      <c r="J34" s="9"/>
      <c r="K34" s="81"/>
      <c r="L34" s="91"/>
      <c r="M34" s="9"/>
      <c r="N34" s="9"/>
      <c r="O34" s="92"/>
    </row>
    <row r="35" spans="1:15" ht="14">
      <c r="A35" s="78" t="s">
        <v>1574</v>
      </c>
      <c r="B35" s="325">
        <v>45965</v>
      </c>
      <c r="C35" s="325">
        <v>45970</v>
      </c>
      <c r="D35" s="71"/>
      <c r="E35" s="71"/>
      <c r="F35" s="71">
        <v>1</v>
      </c>
      <c r="G35" s="71">
        <v>1</v>
      </c>
      <c r="H35" s="71"/>
      <c r="I35" s="71"/>
      <c r="J35" s="72" t="s">
        <v>1575</v>
      </c>
      <c r="K35" s="84">
        <v>6</v>
      </c>
      <c r="L35" s="89"/>
      <c r="M35" s="80"/>
      <c r="N35" s="80">
        <v>780</v>
      </c>
      <c r="O35" s="90">
        <v>1770</v>
      </c>
    </row>
    <row r="36" spans="1:15" ht="15" thickBot="1">
      <c r="A36" s="63"/>
      <c r="B36" s="326"/>
      <c r="C36" s="326"/>
      <c r="D36" s="61"/>
      <c r="E36" s="61"/>
      <c r="F36" s="61"/>
      <c r="G36" s="61"/>
      <c r="H36" s="61"/>
      <c r="I36" s="61"/>
      <c r="K36" s="85"/>
      <c r="L36" s="396">
        <f>SUM(L3:O35)</f>
        <v>40059</v>
      </c>
      <c r="M36" s="397"/>
      <c r="N36" s="397"/>
      <c r="O36" s="398"/>
    </row>
    <row r="37" spans="1:15" ht="14">
      <c r="A37" s="54"/>
      <c r="B37" s="317"/>
      <c r="C37" s="317"/>
      <c r="D37" s="54"/>
      <c r="E37" s="54"/>
      <c r="F37" s="54"/>
      <c r="G37" s="54"/>
      <c r="H37" s="54"/>
      <c r="I37" s="54"/>
    </row>
  </sheetData>
  <mergeCells count="3">
    <mergeCell ref="L36:O36"/>
    <mergeCell ref="N9:O9"/>
    <mergeCell ref="N28:O30"/>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工作表</vt:lpstr>
      </vt:variant>
      <vt:variant>
        <vt:i4>10</vt:i4>
      </vt:variant>
    </vt:vector>
  </HeadingPairs>
  <TitlesOfParts>
    <vt:vector size="10" baseType="lpstr">
      <vt:lpstr>1128</vt:lpstr>
      <vt:lpstr>团队票明细</vt:lpstr>
      <vt:lpstr>散客票明细</vt:lpstr>
      <vt:lpstr>高铁票明细</vt:lpstr>
      <vt:lpstr>小交通明细</vt:lpstr>
      <vt:lpstr>员工报销明细</vt:lpstr>
      <vt:lpstr>快递明细</vt:lpstr>
      <vt:lpstr>物料采购</vt:lpstr>
      <vt:lpstr>康辉人员</vt:lpstr>
      <vt:lpstr>当地人员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e266</cp:lastModifiedBy>
  <dcterms:created xsi:type="dcterms:W3CDTF">2025-09-26T15:42:26Z</dcterms:created>
  <dcterms:modified xsi:type="dcterms:W3CDTF">2025-12-19T10:56:01Z</dcterms:modified>
</cp:coreProperties>
</file>