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2024.6.5-7 沃芬高层团建\"/>
    </mc:Choice>
  </mc:AlternateContent>
  <xr:revisionPtr revIDLastSave="0" documentId="13_ncr:1_{47F25C3E-D2BB-4BA2-8F98-39C5578E4ED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结算单" sheetId="7" r:id="rId1"/>
  </sheets>
  <definedNames>
    <definedName name="_xlnm.Print_Area" localSheetId="0">结算单!$A$2:$R$118</definedName>
  </definedNames>
  <calcPr calcId="191029"/>
</workbook>
</file>

<file path=xl/calcChain.xml><?xml version="1.0" encoding="utf-8"?>
<calcChain xmlns="http://schemas.openxmlformats.org/spreadsheetml/2006/main">
  <c r="N90" i="7" l="1"/>
  <c r="N89" i="7"/>
  <c r="N88" i="7"/>
  <c r="N77" i="7"/>
  <c r="N78" i="7"/>
  <c r="N79" i="7"/>
  <c r="N80" i="7"/>
  <c r="N81" i="7"/>
  <c r="N76" i="7"/>
  <c r="N71" i="7"/>
  <c r="N70" i="7"/>
  <c r="N72" i="7" s="1"/>
  <c r="N63" i="7"/>
  <c r="N64" i="7"/>
  <c r="N62" i="7"/>
  <c r="N41" i="7"/>
  <c r="N42" i="7"/>
  <c r="N43" i="7"/>
  <c r="N44" i="7"/>
  <c r="N45" i="7"/>
  <c r="N46" i="7"/>
  <c r="N47" i="7"/>
  <c r="N40" i="7"/>
  <c r="N34" i="7"/>
  <c r="N32" i="7"/>
  <c r="N33" i="7"/>
  <c r="N31" i="7"/>
  <c r="N24" i="7"/>
  <c r="N23" i="7"/>
  <c r="N66" i="7" l="1"/>
  <c r="N48" i="7"/>
  <c r="N36" i="7"/>
  <c r="O64" i="7"/>
  <c r="P64" i="7" s="1"/>
  <c r="Q64" i="7"/>
  <c r="O63" i="7"/>
  <c r="P63" i="7" s="1"/>
  <c r="Q63" i="7"/>
  <c r="O62" i="7"/>
  <c r="P62" i="7" s="1"/>
  <c r="Q62" i="7"/>
  <c r="J72" i="7"/>
  <c r="O71" i="7"/>
  <c r="P71" i="7" s="1"/>
  <c r="Q71" i="7"/>
  <c r="O70" i="7"/>
  <c r="P70" i="7" s="1"/>
  <c r="Q70" i="7"/>
  <c r="Q72" i="7" l="1"/>
  <c r="O80" i="7"/>
  <c r="P80" i="7" s="1"/>
  <c r="Q80" i="7"/>
  <c r="O32" i="7" l="1"/>
  <c r="P32" i="7" s="1"/>
  <c r="O33" i="7"/>
  <c r="P33" i="7" s="1"/>
  <c r="O34" i="7"/>
  <c r="P34" i="7" s="1"/>
  <c r="J34" i="7"/>
  <c r="Q34" i="7" l="1"/>
  <c r="Q78" i="7"/>
  <c r="O79" i="7"/>
  <c r="P79" i="7" s="1"/>
  <c r="Q79" i="7"/>
  <c r="O78" i="7"/>
  <c r="P78" i="7" s="1"/>
  <c r="O77" i="7"/>
  <c r="P77" i="7" s="1"/>
  <c r="Q77" i="7"/>
  <c r="O76" i="7"/>
  <c r="P76" i="7" s="1"/>
  <c r="O81" i="7" l="1"/>
  <c r="P81" i="7" s="1"/>
  <c r="O82" i="7"/>
  <c r="P82" i="7" s="1"/>
  <c r="N82" i="7"/>
  <c r="O46" i="7"/>
  <c r="P46" i="7" s="1"/>
  <c r="J46" i="7"/>
  <c r="Q46" i="7" l="1"/>
  <c r="O24" i="7"/>
  <c r="P24" i="7" s="1"/>
  <c r="Q24" i="7"/>
  <c r="N54" i="7" l="1"/>
  <c r="N55" i="7"/>
  <c r="O55" i="7"/>
  <c r="P55" i="7" s="1"/>
  <c r="O48" i="7"/>
  <c r="O23" i="7"/>
  <c r="N25" i="7"/>
  <c r="O25" i="7"/>
  <c r="O26" i="7"/>
  <c r="O27" i="7"/>
  <c r="O41" i="7"/>
  <c r="P41" i="7" s="1"/>
  <c r="O42" i="7"/>
  <c r="P42" i="7" s="1"/>
  <c r="O43" i="7"/>
  <c r="P43" i="7" s="1"/>
  <c r="O44" i="7"/>
  <c r="P44" i="7" s="1"/>
  <c r="O45" i="7"/>
  <c r="P45" i="7" s="1"/>
  <c r="O47" i="7"/>
  <c r="P47" i="7" s="1"/>
  <c r="J76" i="7"/>
  <c r="J81" i="7"/>
  <c r="Q81" i="7" s="1"/>
  <c r="J55" i="7"/>
  <c r="J90" i="7"/>
  <c r="J89" i="7"/>
  <c r="J41" i="7"/>
  <c r="J42" i="7"/>
  <c r="J43" i="7"/>
  <c r="J44" i="7"/>
  <c r="J45" i="7"/>
  <c r="J32" i="7"/>
  <c r="J33" i="7"/>
  <c r="Q33" i="7" s="1"/>
  <c r="Q32" i="7" l="1"/>
  <c r="Q76" i="7"/>
  <c r="P25" i="7" l="1"/>
  <c r="J25" i="7"/>
  <c r="J23" i="7"/>
  <c r="J31" i="7"/>
  <c r="J36" i="7" s="1"/>
  <c r="N102" i="7"/>
  <c r="N103" i="7" s="1"/>
  <c r="P103" i="7" s="1"/>
  <c r="N100" i="7"/>
  <c r="P100" i="7" s="1"/>
  <c r="J100" i="7"/>
  <c r="N99" i="7"/>
  <c r="P99" i="7" s="1"/>
  <c r="N98" i="7"/>
  <c r="P98" i="7" s="1"/>
  <c r="N97" i="7"/>
  <c r="O92" i="7"/>
  <c r="P92" i="7" s="1"/>
  <c r="O91" i="7"/>
  <c r="P91" i="7" s="1"/>
  <c r="O90" i="7"/>
  <c r="P90" i="7" s="1"/>
  <c r="Q90" i="7"/>
  <c r="O89" i="7"/>
  <c r="P89" i="7" s="1"/>
  <c r="Q89" i="7"/>
  <c r="O88" i="7"/>
  <c r="P88" i="7" s="1"/>
  <c r="J88" i="7"/>
  <c r="O84" i="7"/>
  <c r="P84" i="7" s="1"/>
  <c r="O83" i="7"/>
  <c r="P83" i="7" s="1"/>
  <c r="N83" i="7"/>
  <c r="N84" i="7" s="1"/>
  <c r="J83" i="7"/>
  <c r="J82" i="7"/>
  <c r="O72" i="7"/>
  <c r="P72" i="7" s="1"/>
  <c r="O66" i="7"/>
  <c r="P66" i="7" s="1"/>
  <c r="J66" i="7"/>
  <c r="O58" i="7"/>
  <c r="P58" i="7" s="1"/>
  <c r="O57" i="7"/>
  <c r="P57" i="7" s="1"/>
  <c r="N57" i="7"/>
  <c r="J57" i="7"/>
  <c r="O56" i="7"/>
  <c r="P56" i="7" s="1"/>
  <c r="N56" i="7"/>
  <c r="N58" i="7" s="1"/>
  <c r="J56" i="7"/>
  <c r="O54" i="7"/>
  <c r="P54" i="7" s="1"/>
  <c r="J54" i="7"/>
  <c r="O49" i="7"/>
  <c r="P49" i="7" s="1"/>
  <c r="P48" i="7"/>
  <c r="O40" i="7"/>
  <c r="P40" i="7" s="1"/>
  <c r="J40" i="7"/>
  <c r="J48" i="7" s="1"/>
  <c r="O36" i="7"/>
  <c r="P36" i="7" s="1"/>
  <c r="O31" i="7"/>
  <c r="P31" i="7" s="1"/>
  <c r="P27" i="7"/>
  <c r="Q26" i="7"/>
  <c r="P26" i="7"/>
  <c r="P23" i="7"/>
  <c r="O22" i="7"/>
  <c r="P22" i="7" s="1"/>
  <c r="N22" i="7"/>
  <c r="N27" i="7" s="1"/>
  <c r="N49" i="7" s="1"/>
  <c r="O17" i="7"/>
  <c r="P17" i="7" s="1"/>
  <c r="N17" i="7"/>
  <c r="J17" i="7"/>
  <c r="Q16" i="7"/>
  <c r="O16" i="7"/>
  <c r="P16" i="7" s="1"/>
  <c r="N91" i="7" l="1"/>
  <c r="N92" i="7" s="1"/>
  <c r="N93" i="7" s="1"/>
  <c r="Q36" i="7"/>
  <c r="J73" i="7"/>
  <c r="Q82" i="7"/>
  <c r="J84" i="7"/>
  <c r="H114" i="7" s="1"/>
  <c r="J114" i="7" s="1"/>
  <c r="Q54" i="7"/>
  <c r="J58" i="7"/>
  <c r="Q22" i="7"/>
  <c r="Q83" i="7"/>
  <c r="Q40" i="7"/>
  <c r="H110" i="7"/>
  <c r="J110" i="7" s="1"/>
  <c r="Q23" i="7"/>
  <c r="H112" i="7"/>
  <c r="J112" i="7" s="1"/>
  <c r="J27" i="7"/>
  <c r="Q27" i="7" s="1"/>
  <c r="Q25" i="7"/>
  <c r="N101" i="7"/>
  <c r="P101" i="7" s="1"/>
  <c r="L112" i="7"/>
  <c r="Q57" i="7"/>
  <c r="Q17" i="7"/>
  <c r="Q88" i="7"/>
  <c r="Q56" i="7"/>
  <c r="Q47" i="7"/>
  <c r="H113" i="7"/>
  <c r="J113" i="7" s="1"/>
  <c r="L113" i="7"/>
  <c r="L110" i="7"/>
  <c r="Q41" i="7"/>
  <c r="P97" i="7"/>
  <c r="P102" i="7"/>
  <c r="J103" i="7"/>
  <c r="J104" i="7" s="1"/>
  <c r="H117" i="7" s="1"/>
  <c r="J117" i="7" s="1"/>
  <c r="H109" i="7"/>
  <c r="Q31" i="7"/>
  <c r="H111" i="7" l="1"/>
  <c r="J111" i="7" s="1"/>
  <c r="J91" i="7"/>
  <c r="Q84" i="7"/>
  <c r="L114" i="7"/>
  <c r="P114" i="7" s="1"/>
  <c r="L109" i="7"/>
  <c r="N109" i="7" s="1"/>
  <c r="L108" i="7"/>
  <c r="N104" i="7"/>
  <c r="L117" i="7" s="1"/>
  <c r="N117" i="7" s="1"/>
  <c r="Q66" i="7"/>
  <c r="H108" i="7"/>
  <c r="J108" i="7" s="1"/>
  <c r="J49" i="7"/>
  <c r="Q48" i="7"/>
  <c r="Q58" i="7"/>
  <c r="L111" i="7"/>
  <c r="N110" i="7"/>
  <c r="P110" i="7"/>
  <c r="N113" i="7"/>
  <c r="P113" i="7"/>
  <c r="P112" i="7"/>
  <c r="N112" i="7"/>
  <c r="P104" i="7"/>
  <c r="J109" i="7"/>
  <c r="N108" i="7" l="1"/>
  <c r="N114" i="7"/>
  <c r="L115" i="7"/>
  <c r="N115" i="7" s="1"/>
  <c r="J92" i="7"/>
  <c r="H115" i="7" s="1"/>
  <c r="P109" i="7"/>
  <c r="Q91" i="7"/>
  <c r="P108" i="7"/>
  <c r="Q49" i="7"/>
  <c r="P117" i="7"/>
  <c r="P111" i="7"/>
  <c r="N111" i="7"/>
  <c r="J93" i="7" l="1"/>
  <c r="H116" i="7" s="1"/>
  <c r="H118" i="7" s="1"/>
  <c r="L116" i="7"/>
  <c r="Q92" i="7"/>
  <c r="P115" i="7"/>
  <c r="J115" i="7"/>
  <c r="N116" i="7" l="1"/>
  <c r="L118" i="7"/>
  <c r="N118" i="7" s="1"/>
  <c r="Q93" i="7"/>
  <c r="P116" i="7"/>
  <c r="P118" i="7" s="1"/>
  <c r="J116" i="7"/>
  <c r="J118" i="7" s="1"/>
</calcChain>
</file>

<file path=xl/sharedStrings.xml><?xml version="1.0" encoding="utf-8"?>
<sst xmlns="http://schemas.openxmlformats.org/spreadsheetml/2006/main" count="410" uniqueCount="173">
  <si>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</si>
  <si>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</si>
  <si>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</si>
  <si>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</si>
  <si>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</si>
  <si>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</si>
  <si>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</si>
  <si>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</si>
  <si>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</si>
  <si>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</si>
  <si>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</si>
  <si>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</si>
  <si>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</si>
  <si>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</si>
  <si>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</si>
  <si>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</si>
  <si>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</si>
  <si>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</si>
  <si>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</si>
  <si>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</si>
  <si>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</si>
  <si>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</si>
  <si>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</si>
  <si>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</si>
  <si>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</si>
  <si>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</si>
  <si>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</si>
  <si>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</si>
  <si>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</si>
  <si>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</si>
  <si>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</si>
  <si>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</si>
  <si>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</si>
  <si>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</si>
  <si>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</si>
  <si>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</si>
  <si>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</si>
  <si>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</si>
  <si>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</si>
  <si>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</si>
  <si>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</si>
  <si>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</si>
  <si>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</si>
  <si>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</si>
  <si>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</si>
  <si>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</si>
  <si>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</si>
  <si>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</si>
  <si>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</si>
  <si>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</si>
  <si>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</si>
  <si>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</si>
  <si>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</si>
  <si>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</si>
  <si>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</si>
  <si>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</si>
  <si>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</si>
  <si>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</si>
  <si>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</si>
  <si>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</si>
  <si>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</si>
  <si>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</si>
  <si>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</si>
  <si>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</si>
  <si>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</si>
  <si>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</si>
  <si>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</si>
  <si>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</si>
  <si>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</si>
  <si>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rFont val="宋体"/>
        <family val="3"/>
        <charset val="134"/>
      </rPr>
      <t>全天8小时100公里，超时；超时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小时，超公里：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公里，不含停车费和路桥费</t>
    </r>
  </si>
  <si>
    <t>停车费、过路费等杂费</t>
  </si>
  <si>
    <t>预估</t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</si>
  <si>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</si>
  <si>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</si>
  <si>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</si>
  <si>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</si>
  <si>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</si>
  <si>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</si>
  <si>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</si>
  <si>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</si>
  <si>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</si>
  <si>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</si>
  <si>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</si>
  <si>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</si>
  <si>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</si>
  <si>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</si>
  <si>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</si>
  <si>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</si>
  <si>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</si>
  <si>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</si>
  <si>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</si>
  <si>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</si>
  <si>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</si>
  <si>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</si>
  <si>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</si>
  <si>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</si>
  <si>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</si>
  <si>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</si>
  <si>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</si>
  <si>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</si>
  <si>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</si>
  <si>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</si>
  <si>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</si>
  <si>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</si>
  <si>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</si>
  <si>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</si>
  <si>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</si>
  <si>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</si>
  <si>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</si>
  <si>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</si>
  <si>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</si>
  <si>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t xml:space="preserve">Single </t>
    </r>
    <r>
      <rPr>
        <sz val="10"/>
        <rFont val="宋体"/>
        <family val="3"/>
        <charset val="134"/>
      </rPr>
      <t>标准间：含早</t>
    </r>
    <r>
      <rPr>
        <sz val="10"/>
        <rFont val="Arial"/>
        <family val="2"/>
      </rPr>
      <t xml:space="preserve">  </t>
    </r>
    <phoneticPr fontId="37" type="noConversion"/>
  </si>
  <si>
    <t>2024.05.27</t>
    <phoneticPr fontId="37" type="noConversion"/>
  </si>
  <si>
    <t>2024.06.7</t>
    <phoneticPr fontId="37" type="noConversion"/>
  </si>
  <si>
    <t>zmi@werfen.com</t>
    <phoneticPr fontId="37" type="noConversion"/>
  </si>
  <si>
    <t>古北水镇</t>
    <phoneticPr fontId="37" type="noConversion"/>
  </si>
  <si>
    <t>2024/6.5-7</t>
    <phoneticPr fontId="37" type="noConversion"/>
  </si>
  <si>
    <t>用餐：</t>
    <phoneticPr fontId="37" type="noConversion"/>
  </si>
  <si>
    <t>古北之光大酒店</t>
    <phoneticPr fontId="37" type="noConversion"/>
  </si>
  <si>
    <t>6.5日下午，半天场租</t>
    <phoneticPr fontId="37" type="noConversion"/>
  </si>
  <si>
    <t>6.6日，全天场租</t>
    <phoneticPr fontId="37" type="noConversion"/>
  </si>
  <si>
    <t>6.7日，半天场租</t>
    <phoneticPr fontId="37" type="noConversion"/>
  </si>
  <si>
    <t>逐溪厅</t>
    <phoneticPr fontId="37" type="noConversion"/>
  </si>
  <si>
    <t>大会场-清逸厅</t>
    <phoneticPr fontId="37" type="noConversion"/>
  </si>
  <si>
    <t>小会场-明澜厅A</t>
    <phoneticPr fontId="37" type="noConversion"/>
  </si>
  <si>
    <t>小会场-映日厅A</t>
    <phoneticPr fontId="37" type="noConversion"/>
  </si>
  <si>
    <r>
      <t>Destinationation Escort</t>
    </r>
    <r>
      <rPr>
        <sz val="10"/>
        <rFont val="宋体"/>
        <family val="3"/>
        <charset val="134"/>
      </rPr>
      <t>地陪：康辉工作人员</t>
    </r>
    <r>
      <rPr>
        <sz val="10"/>
        <rFont val="Arial"/>
        <family val="2"/>
      </rPr>
      <t xml:space="preserve"> 6.5-7</t>
    </r>
    <r>
      <rPr>
        <sz val="10"/>
        <rFont val="宋体"/>
        <family val="2"/>
        <charset val="134"/>
      </rPr>
      <t>日</t>
    </r>
    <phoneticPr fontId="37" type="noConversion"/>
  </si>
  <si>
    <t>门票</t>
    <phoneticPr fontId="37" type="noConversion"/>
  </si>
  <si>
    <t>团建：</t>
    <phoneticPr fontId="37" type="noConversion"/>
  </si>
  <si>
    <r>
      <t>Insurances</t>
    </r>
    <r>
      <rPr>
        <sz val="10"/>
        <color indexed="8"/>
        <rFont val="宋体"/>
        <family val="3"/>
        <charset val="134"/>
      </rPr>
      <t>保险：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2"/>
        <charset val="134"/>
      </rPr>
      <t>意外保险</t>
    </r>
    <phoneticPr fontId="37" type="noConversion"/>
  </si>
  <si>
    <t>大巴车</t>
    <phoneticPr fontId="37" type="noConversion"/>
  </si>
  <si>
    <t>大巴45座，含过路费、停车费等</t>
    <phoneticPr fontId="37" type="noConversion"/>
  </si>
  <si>
    <t>6.5日/6.7日</t>
    <phoneticPr fontId="37" type="noConversion"/>
  </si>
  <si>
    <t>考斯特</t>
    <phoneticPr fontId="37" type="noConversion"/>
  </si>
  <si>
    <t>考斯特8人 当天往返接送</t>
    <phoneticPr fontId="37" type="noConversion"/>
  </si>
  <si>
    <t>6.6日</t>
    <phoneticPr fontId="37" type="noConversion"/>
  </si>
  <si>
    <t>6.6 桌餐晚宴 望京楼露台晚宴</t>
    <phoneticPr fontId="37" type="noConversion"/>
  </si>
  <si>
    <t>6.6 自助午餐 35人起开</t>
    <phoneticPr fontId="37" type="noConversion"/>
  </si>
  <si>
    <t>6.7 自助午餐 35人起开</t>
    <phoneticPr fontId="37" type="noConversion"/>
  </si>
  <si>
    <r>
      <t xml:space="preserve">OT Charge:
</t>
    </r>
    <r>
      <rPr>
        <sz val="9"/>
        <rFont val="宋体"/>
        <family val="3"/>
        <charset val="134"/>
      </rPr>
      <t>超时费：</t>
    </r>
  </si>
  <si>
    <t>6.5-7日沃芬高层会议团建</t>
    <phoneticPr fontId="37" type="noConversion"/>
  </si>
  <si>
    <t xml:space="preserve">6.5 桌餐晚宴 </t>
    <phoneticPr fontId="37" type="noConversion"/>
  </si>
  <si>
    <r>
      <rPr>
        <sz val="10"/>
        <rFont val="宋体"/>
        <family val="3"/>
        <charset val="134"/>
      </rPr>
      <t>6月5日</t>
    </r>
    <r>
      <rPr>
        <sz val="10"/>
        <rFont val="宋体"/>
        <family val="2"/>
        <charset val="134"/>
      </rPr>
      <t>晚住宿</t>
    </r>
    <r>
      <rPr>
        <sz val="10"/>
        <rFont val="Arial"/>
        <family val="3"/>
        <charset val="134"/>
      </rPr>
      <t xml:space="preserve"> </t>
    </r>
    <r>
      <rPr>
        <sz val="10"/>
        <rFont val="宋体"/>
        <family val="3"/>
        <charset val="134"/>
      </rPr>
      <t>含早含景区门票</t>
    </r>
    <phoneticPr fontId="37" type="noConversion"/>
  </si>
  <si>
    <r>
      <rPr>
        <sz val="10"/>
        <rFont val="宋体"/>
        <family val="3"/>
        <charset val="134"/>
      </rPr>
      <t>6月6日</t>
    </r>
    <r>
      <rPr>
        <sz val="10"/>
        <rFont val="宋体"/>
        <family val="2"/>
        <charset val="134"/>
      </rPr>
      <t>晚住宿</t>
    </r>
    <phoneticPr fontId="37" type="noConversion"/>
  </si>
  <si>
    <t>临时取消一间</t>
    <phoneticPr fontId="37" type="noConversion"/>
  </si>
  <si>
    <t>6.5 桌餐晚宴-增加果汁、啤酒</t>
    <phoneticPr fontId="37" type="noConversion"/>
  </si>
  <si>
    <r>
      <t>6</t>
    </r>
    <r>
      <rPr>
        <sz val="10"/>
        <color rgb="FF000000"/>
        <rFont val="宋体"/>
        <family val="2"/>
        <charset val="134"/>
      </rPr>
      <t>月6-7日</t>
    </r>
    <phoneticPr fontId="37" type="noConversion"/>
  </si>
  <si>
    <t>会场LED使用-清逸厅</t>
    <phoneticPr fontId="37" type="noConversion"/>
  </si>
  <si>
    <t>司马台长城</t>
    <phoneticPr fontId="37" type="noConversion"/>
  </si>
  <si>
    <t>6.6日晚夜游长城门票+索道:9张</t>
    <phoneticPr fontId="37" type="noConversion"/>
  </si>
  <si>
    <t>6.6 桌餐晚宴-增加果汁、啤酒</t>
    <phoneticPr fontId="37" type="noConversion"/>
  </si>
  <si>
    <t>每桌增加鲜榨橙汁+西瓜汁</t>
    <phoneticPr fontId="37" type="noConversion"/>
  </si>
  <si>
    <t>晚宴后酒水果汁矿泉水费用</t>
    <phoneticPr fontId="37" type="noConversion"/>
  </si>
  <si>
    <t>LED：6日全天3000元+7日半天2000元</t>
    <phoneticPr fontId="37" type="noConversion"/>
  </si>
  <si>
    <t>桌餐4桌（3000元/桌）+晚宴果汁1041元</t>
    <phoneticPr fontId="37" type="noConversion"/>
  </si>
  <si>
    <t>停车券购买8张</t>
    <phoneticPr fontId="37" type="noConversion"/>
  </si>
  <si>
    <t>王凤雨+高博 6.5-7日住宿费</t>
    <phoneticPr fontId="37" type="noConversion"/>
  </si>
  <si>
    <t>新增顺义同事8人古北水镇门票+康辉工作人员门票2人</t>
    <phoneticPr fontId="37" type="noConversion"/>
  </si>
  <si>
    <r>
      <t xml:space="preserve">Accommondation </t>
    </r>
    <r>
      <rPr>
        <sz val="10"/>
        <rFont val="宋体"/>
        <family val="3"/>
        <charset val="134"/>
      </rPr>
      <t>住宿</t>
    </r>
    <r>
      <rPr>
        <sz val="10"/>
        <rFont val="Arial"/>
        <family val="3"/>
      </rPr>
      <t xml:space="preserve"> 6.5-7</t>
    </r>
    <r>
      <rPr>
        <sz val="10"/>
        <rFont val="宋体"/>
        <family val="3"/>
        <charset val="134"/>
      </rPr>
      <t>日</t>
    </r>
    <phoneticPr fontId="37" type="noConversion"/>
  </si>
  <si>
    <t>6,7日游船门票</t>
    <phoneticPr fontId="37" type="noConversion"/>
  </si>
  <si>
    <t>晚宴酒水776元</t>
    <phoneticPr fontId="37" type="noConversion"/>
  </si>
  <si>
    <t>团建餐费</t>
    <phoneticPr fontId="37" type="noConversion"/>
  </si>
  <si>
    <t>雨衣购买40个</t>
    <phoneticPr fontId="37" type="noConversion"/>
  </si>
  <si>
    <t>车头牌</t>
    <phoneticPr fontId="37" type="noConversion"/>
  </si>
  <si>
    <t>茶歇旗</t>
    <phoneticPr fontId="37" type="noConversion"/>
  </si>
  <si>
    <t>A4塑封</t>
    <phoneticPr fontId="37" type="noConversion"/>
  </si>
  <si>
    <t>茶歇旗3次使用</t>
    <phoneticPr fontId="37" type="noConversion"/>
  </si>
  <si>
    <t>停车券</t>
    <phoneticPr fontId="37" type="noConversion"/>
  </si>
  <si>
    <t>物料</t>
    <phoneticPr fontId="37" type="noConversion"/>
  </si>
  <si>
    <t>6.7 团建餐费</t>
    <phoneticPr fontId="37" type="noConversion"/>
  </si>
  <si>
    <r>
      <rPr>
        <sz val="10"/>
        <rFont val="宋体"/>
        <family val="2"/>
        <charset val="134"/>
      </rPr>
      <t>王凤雨+高博</t>
    </r>
    <r>
      <rPr>
        <sz val="10"/>
        <rFont val="Arial"/>
        <family val="2"/>
      </rPr>
      <t xml:space="preserve"> 6.5-7</t>
    </r>
    <r>
      <rPr>
        <sz val="10"/>
        <rFont val="宋体"/>
        <family val="2"/>
        <charset val="134"/>
      </rPr>
      <t>日</t>
    </r>
    <phoneticPr fontId="37" type="noConversion"/>
  </si>
  <si>
    <t>王凤雨北京-古北水镇打车+过路费</t>
    <phoneticPr fontId="37" type="noConversion"/>
  </si>
  <si>
    <r>
      <t xml:space="preserve">Meetings facilities </t>
    </r>
    <r>
      <rPr>
        <b/>
        <sz val="10"/>
        <color rgb="FF000000"/>
        <rFont val="微软雅黑"/>
        <family val="2"/>
        <charset val="134"/>
      </rPr>
      <t>会议设施：</t>
    </r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</si>
</sst>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7" x14ac:knownFonts="1">
    <font>
      <sz val="10"/>
      <color theme="1"/>
      <name val="Verdana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0"/>
      <color theme="10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宋体"/>
      <family val="3"/>
      <charset val="134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Trebuchet MS"/>
      <family val="2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9"/>
      <name val="Verdana"/>
      <family val="2"/>
    </font>
    <font>
      <sz val="10"/>
      <color rgb="FF000000"/>
      <name val="宋体"/>
      <family val="2"/>
      <charset val="134"/>
    </font>
    <font>
      <sz val="10"/>
      <color rgb="FFFF0000"/>
      <name val="宋体"/>
      <family val="3"/>
      <charset val="134"/>
    </font>
    <font>
      <sz val="10"/>
      <name val="Arial"/>
      <family val="3"/>
      <charset val="134"/>
    </font>
    <font>
      <sz val="10"/>
      <name val="宋体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name val="Arial"/>
      <family val="3"/>
    </font>
    <font>
      <sz val="10"/>
      <name val="Arial"/>
      <family val="2"/>
      <charset val="134"/>
    </font>
    <font>
      <b/>
      <sz val="10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DCE6F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31" fillId="0" borderId="0"/>
    <xf numFmtId="0" fontId="1" fillId="0" borderId="0"/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73">
    <xf numFmtId="0" fontId="0" fillId="0" borderId="0" xfId="0">
      <alignment vertical="center"/>
    </xf>
    <xf numFmtId="0" fontId="1" fillId="2" borderId="0" xfId="4" applyFill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2" fillId="5" borderId="6" xfId="3" applyFont="1" applyFill="1" applyBorder="1" applyAlignment="1" applyProtection="1">
      <alignment horizontal="center" vertical="center"/>
      <protection locked="0"/>
    </xf>
    <xf numFmtId="9" fontId="11" fillId="0" borderId="6" xfId="3" applyNumberFormat="1" applyFont="1" applyBorder="1" applyAlignment="1" applyProtection="1">
      <alignment horizontal="left" vertical="center" wrapText="1"/>
      <protection locked="0"/>
    </xf>
    <xf numFmtId="0" fontId="14" fillId="3" borderId="6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vertical="center" wrapText="1"/>
      <protection locked="0"/>
    </xf>
    <xf numFmtId="0" fontId="2" fillId="5" borderId="6" xfId="3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vertical="center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2" fillId="5" borderId="6" xfId="4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2" fillId="0" borderId="13" xfId="3" applyFont="1" applyBorder="1" applyAlignment="1" applyProtection="1">
      <alignment vertical="center"/>
      <protection locked="0"/>
    </xf>
    <xf numFmtId="0" fontId="22" fillId="7" borderId="13" xfId="3" applyFont="1" applyFill="1" applyBorder="1" applyAlignment="1" applyProtection="1">
      <alignment vertical="center"/>
      <protection locked="0"/>
    </xf>
    <xf numFmtId="0" fontId="22" fillId="0" borderId="6" xfId="3" applyFont="1" applyBorder="1" applyAlignment="1" applyProtection="1">
      <alignment vertical="center"/>
      <protection locked="0"/>
    </xf>
    <xf numFmtId="0" fontId="22" fillId="7" borderId="6" xfId="3" applyFont="1" applyFill="1" applyBorder="1" applyAlignment="1" applyProtection="1">
      <alignment vertical="center"/>
      <protection locked="0"/>
    </xf>
    <xf numFmtId="0" fontId="23" fillId="0" borderId="0" xfId="4" applyFont="1" applyAlignment="1" applyProtection="1">
      <alignment vertical="center"/>
      <protection locked="0"/>
    </xf>
    <xf numFmtId="176" fontId="7" fillId="0" borderId="6" xfId="3" applyNumberFormat="1" applyFont="1" applyBorder="1" applyAlignment="1">
      <alignment vertical="center"/>
    </xf>
    <xf numFmtId="0" fontId="2" fillId="8" borderId="6" xfId="3" applyFont="1" applyFill="1" applyBorder="1" applyAlignment="1" applyProtection="1">
      <alignment horizontal="center" vertical="center"/>
      <protection locked="0"/>
    </xf>
    <xf numFmtId="177" fontId="2" fillId="8" borderId="6" xfId="2" applyFont="1" applyFill="1" applyBorder="1" applyAlignment="1" applyProtection="1">
      <alignment vertical="center"/>
      <protection locked="0"/>
    </xf>
    <xf numFmtId="176" fontId="7" fillId="8" borderId="6" xfId="3" applyNumberFormat="1" applyFont="1" applyFill="1" applyBorder="1" applyAlignment="1">
      <alignment vertical="center"/>
    </xf>
    <xf numFmtId="43" fontId="2" fillId="9" borderId="6" xfId="3" applyNumberFormat="1" applyFont="1" applyFill="1" applyBorder="1" applyAlignment="1">
      <alignment vertical="center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/>
      <protection locked="0"/>
    </xf>
    <xf numFmtId="176" fontId="7" fillId="10" borderId="6" xfId="3" applyNumberFormat="1" applyFont="1" applyFill="1" applyBorder="1" applyAlignment="1">
      <alignment vertical="center"/>
    </xf>
    <xf numFmtId="0" fontId="14" fillId="5" borderId="6" xfId="3" applyFont="1" applyFill="1" applyBorder="1" applyAlignment="1" applyProtection="1">
      <alignment vertical="center"/>
      <protection locked="0"/>
    </xf>
    <xf numFmtId="43" fontId="2" fillId="0" borderId="6" xfId="3" applyNumberFormat="1" applyFont="1" applyBorder="1" applyAlignment="1">
      <alignment vertical="center"/>
    </xf>
    <xf numFmtId="43" fontId="2" fillId="8" borderId="6" xfId="3" applyNumberFormat="1" applyFont="1" applyFill="1" applyBorder="1" applyAlignment="1">
      <alignment vertical="center"/>
    </xf>
    <xf numFmtId="0" fontId="11" fillId="5" borderId="6" xfId="3" applyFont="1" applyFill="1" applyBorder="1" applyAlignment="1" applyProtection="1">
      <alignment vertical="center" wrapText="1"/>
      <protection locked="0"/>
    </xf>
    <xf numFmtId="177" fontId="2" fillId="5" borderId="6" xfId="2" applyFont="1" applyFill="1" applyBorder="1" applyAlignment="1" applyProtection="1">
      <alignment vertical="center"/>
      <protection locked="0"/>
    </xf>
    <xf numFmtId="0" fontId="2" fillId="0" borderId="6" xfId="3" applyFont="1" applyBorder="1" applyAlignment="1" applyProtection="1">
      <alignment horizontal="center" vertical="center" wrapText="1"/>
      <protection locked="0"/>
    </xf>
    <xf numFmtId="0" fontId="1" fillId="0" borderId="0" xfId="4" applyAlignment="1" applyProtection="1">
      <alignment vertical="center"/>
      <protection locked="0"/>
    </xf>
    <xf numFmtId="0" fontId="2" fillId="0" borderId="6" xfId="4" applyFont="1" applyBorder="1" applyAlignment="1" applyProtection="1">
      <alignment vertical="center"/>
      <protection locked="0"/>
    </xf>
    <xf numFmtId="0" fontId="14" fillId="5" borderId="6" xfId="4" applyFont="1" applyFill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/>
      <protection locked="0"/>
    </xf>
    <xf numFmtId="176" fontId="7" fillId="9" borderId="6" xfId="3" applyNumberFormat="1" applyFont="1" applyFill="1" applyBorder="1" applyAlignment="1">
      <alignment vertical="center"/>
    </xf>
    <xf numFmtId="0" fontId="5" fillId="0" borderId="6" xfId="4" applyFont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 wrapText="1"/>
      <protection locked="0"/>
    </xf>
    <xf numFmtId="0" fontId="25" fillId="5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left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/>
      <protection locked="0"/>
    </xf>
    <xf numFmtId="9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1" fillId="5" borderId="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3" fontId="2" fillId="10" borderId="6" xfId="3" applyNumberFormat="1" applyFont="1" applyFill="1" applyBorder="1" applyAlignment="1">
      <alignment vertical="center"/>
    </xf>
    <xf numFmtId="43" fontId="2" fillId="3" borderId="6" xfId="3" applyNumberFormat="1" applyFont="1" applyFill="1" applyBorder="1" applyAlignment="1" applyProtection="1">
      <alignment vertical="center"/>
      <protection locked="0"/>
    </xf>
    <xf numFmtId="43" fontId="2" fillId="8" borderId="6" xfId="3" applyNumberFormat="1" applyFont="1" applyFill="1" applyBorder="1" applyAlignment="1" applyProtection="1">
      <alignment vertical="center"/>
      <protection locked="0"/>
    </xf>
    <xf numFmtId="178" fontId="2" fillId="3" borderId="6" xfId="3" applyNumberFormat="1" applyFont="1" applyFill="1" applyBorder="1" applyAlignment="1" applyProtection="1">
      <alignment horizontal="center" vertical="center"/>
      <protection locked="0"/>
    </xf>
    <xf numFmtId="4" fontId="2" fillId="3" borderId="6" xfId="3" applyNumberFormat="1" applyFont="1" applyFill="1" applyBorder="1" applyAlignment="1" applyProtection="1">
      <alignment vertical="center"/>
      <protection locked="0"/>
    </xf>
    <xf numFmtId="176" fontId="7" fillId="10" borderId="6" xfId="3" applyNumberFormat="1" applyFont="1" applyFill="1" applyBorder="1" applyAlignment="1" applyProtection="1">
      <alignment vertical="center"/>
      <protection locked="0"/>
    </xf>
    <xf numFmtId="43" fontId="2" fillId="5" borderId="6" xfId="3" applyNumberFormat="1" applyFont="1" applyFill="1" applyBorder="1" applyAlignment="1" applyProtection="1">
      <alignment vertical="center"/>
      <protection locked="0"/>
    </xf>
    <xf numFmtId="176" fontId="2" fillId="5" borderId="6" xfId="3" applyNumberFormat="1" applyFont="1" applyFill="1" applyBorder="1" applyAlignment="1" applyProtection="1">
      <alignment vertical="center"/>
      <protection locked="0"/>
    </xf>
    <xf numFmtId="178" fontId="7" fillId="3" borderId="6" xfId="3" applyNumberFormat="1" applyFont="1" applyFill="1" applyBorder="1" applyAlignment="1" applyProtection="1">
      <alignment horizontal="center" vertical="center"/>
      <protection locked="0"/>
    </xf>
    <xf numFmtId="0" fontId="14" fillId="5" borderId="19" xfId="4" applyFont="1" applyFill="1" applyBorder="1" applyAlignment="1">
      <alignment horizontal="center" vertical="center"/>
    </xf>
    <xf numFmtId="0" fontId="14" fillId="5" borderId="24" xfId="4" applyFont="1" applyFill="1" applyBorder="1" applyAlignment="1">
      <alignment horizontal="center" vertical="center"/>
    </xf>
    <xf numFmtId="43" fontId="2" fillId="9" borderId="25" xfId="3" applyNumberFormat="1" applyFont="1" applyFill="1" applyBorder="1" applyAlignment="1">
      <alignment vertical="center"/>
    </xf>
    <xf numFmtId="176" fontId="7" fillId="9" borderId="28" xfId="3" applyNumberFormat="1" applyFont="1" applyFill="1" applyBorder="1" applyAlignment="1">
      <alignment vertical="center"/>
    </xf>
    <xf numFmtId="176" fontId="7" fillId="3" borderId="6" xfId="3" applyNumberFormat="1" applyFont="1" applyFill="1" applyBorder="1" applyAlignment="1" applyProtection="1">
      <alignment vertical="center"/>
      <protection locked="0"/>
    </xf>
    <xf numFmtId="0" fontId="29" fillId="0" borderId="0" xfId="4" applyFont="1" applyAlignment="1">
      <alignment vertical="center"/>
    </xf>
    <xf numFmtId="0" fontId="39" fillId="0" borderId="6" xfId="4" applyFont="1" applyBorder="1" applyAlignment="1" applyProtection="1">
      <alignment vertical="center"/>
      <protection locked="0"/>
    </xf>
    <xf numFmtId="0" fontId="21" fillId="6" borderId="3" xfId="3" applyFont="1" applyFill="1" applyBorder="1" applyAlignment="1" applyProtection="1">
      <alignment horizontal="left" vertical="center"/>
      <protection locked="0"/>
    </xf>
    <xf numFmtId="0" fontId="19" fillId="0" borderId="6" xfId="3" applyFont="1" applyBorder="1" applyAlignment="1" applyProtection="1">
      <alignment vertical="center"/>
      <protection locked="0"/>
    </xf>
    <xf numFmtId="0" fontId="20" fillId="6" borderId="6" xfId="3" applyFont="1" applyFill="1" applyBorder="1" applyAlignment="1" applyProtection="1">
      <alignment vertical="center"/>
      <protection locked="0"/>
    </xf>
    <xf numFmtId="0" fontId="38" fillId="6" borderId="15" xfId="3" applyFont="1" applyFill="1" applyBorder="1" applyAlignment="1" applyProtection="1">
      <alignment vertical="center"/>
      <protection locked="0"/>
    </xf>
    <xf numFmtId="0" fontId="11" fillId="6" borderId="4" xfId="3" applyFont="1" applyFill="1" applyBorder="1" applyAlignment="1" applyProtection="1">
      <alignment vertical="center"/>
      <protection locked="0"/>
    </xf>
    <xf numFmtId="58" fontId="42" fillId="6" borderId="5" xfId="3" applyNumberFormat="1" applyFont="1" applyFill="1" applyBorder="1" applyAlignment="1" applyProtection="1">
      <alignment horizontal="left" vertical="center" wrapText="1"/>
      <protection locked="0"/>
    </xf>
    <xf numFmtId="0" fontId="42" fillId="6" borderId="5" xfId="3" applyFont="1" applyFill="1" applyBorder="1" applyAlignment="1" applyProtection="1">
      <alignment horizontal="left" vertical="center" wrapText="1"/>
      <protection locked="0"/>
    </xf>
    <xf numFmtId="0" fontId="19" fillId="0" borderId="5" xfId="3" applyFont="1" applyBorder="1" applyAlignment="1" applyProtection="1">
      <alignment vertical="center"/>
      <protection locked="0"/>
    </xf>
    <xf numFmtId="0" fontId="18" fillId="0" borderId="6" xfId="3" applyFont="1" applyBorder="1" applyAlignment="1" applyProtection="1">
      <alignment vertical="center"/>
      <protection locked="0"/>
    </xf>
    <xf numFmtId="0" fontId="18" fillId="0" borderId="5" xfId="3" applyFont="1" applyBorder="1" applyAlignment="1" applyProtection="1">
      <alignment vertical="center"/>
      <protection locked="0"/>
    </xf>
    <xf numFmtId="0" fontId="41" fillId="0" borderId="6" xfId="4" applyFont="1" applyBorder="1" applyAlignment="1" applyProtection="1">
      <alignment vertical="center"/>
      <protection locked="0"/>
    </xf>
    <xf numFmtId="0" fontId="2" fillId="8" borderId="6" xfId="3" applyFont="1" applyFill="1" applyBorder="1" applyAlignment="1" applyProtection="1">
      <alignment horizontal="center" vertical="center" wrapText="1"/>
      <protection locked="0"/>
    </xf>
    <xf numFmtId="0" fontId="45" fillId="0" borderId="6" xfId="4" applyFont="1" applyBorder="1" applyAlignment="1" applyProtection="1">
      <alignment vertical="center"/>
      <protection locked="0"/>
    </xf>
    <xf numFmtId="0" fontId="10" fillId="0" borderId="3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 applyProtection="1">
      <alignment horizontal="left" vertical="center"/>
      <protection locked="0"/>
    </xf>
    <xf numFmtId="0" fontId="12" fillId="6" borderId="3" xfId="3" applyFont="1" applyFill="1" applyBorder="1" applyAlignment="1" applyProtection="1">
      <alignment horizontal="left" vertical="center"/>
      <protection locked="0"/>
    </xf>
    <xf numFmtId="0" fontId="12" fillId="6" borderId="4" xfId="3" applyFont="1" applyFill="1" applyBorder="1" applyAlignment="1" applyProtection="1">
      <alignment horizontal="left" vertical="center"/>
      <protection locked="0"/>
    </xf>
    <xf numFmtId="0" fontId="12" fillId="6" borderId="5" xfId="3" applyFont="1" applyFill="1" applyBorder="1" applyAlignment="1" applyProtection="1">
      <alignment horizontal="left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17" fontId="5" fillId="2" borderId="3" xfId="3" applyNumberFormat="1" applyFont="1" applyFill="1" applyBorder="1" applyAlignment="1" applyProtection="1">
      <alignment horizontal="center" vertical="center"/>
      <protection locked="0"/>
    </xf>
    <xf numFmtId="0" fontId="8" fillId="4" borderId="7" xfId="3" applyFont="1" applyFill="1" applyBorder="1" applyAlignment="1" applyProtection="1">
      <alignment horizontal="left" vertical="center" wrapText="1"/>
      <protection locked="0"/>
    </xf>
    <xf numFmtId="0" fontId="8" fillId="4" borderId="8" xfId="3" applyFont="1" applyFill="1" applyBorder="1" applyAlignment="1" applyProtection="1">
      <alignment horizontal="left" vertical="center" wrapText="1"/>
      <protection locked="0"/>
    </xf>
    <xf numFmtId="0" fontId="9" fillId="5" borderId="3" xfId="3" applyFont="1" applyFill="1" applyBorder="1" applyAlignment="1" applyProtection="1">
      <alignment horizontal="center" vertical="center"/>
      <protection locked="0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24" fillId="5" borderId="6" xfId="3" applyFont="1" applyFill="1" applyBorder="1" applyAlignment="1" applyProtection="1">
      <alignment horizontal="center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4" xfId="3" applyFont="1" applyFill="1" applyBorder="1" applyAlignment="1" applyProtection="1">
      <alignment horizontal="center" vertical="center"/>
      <protection locked="0"/>
    </xf>
    <xf numFmtId="0" fontId="14" fillId="5" borderId="5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6" fillId="0" borderId="3" xfId="1" applyBorder="1" applyAlignment="1" applyProtection="1">
      <alignment horizontal="center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  <xf numFmtId="0" fontId="13" fillId="4" borderId="3" xfId="3" applyFont="1" applyFill="1" applyBorder="1" applyAlignment="1" applyProtection="1">
      <alignment horizontal="left" vertical="center"/>
      <protection locked="0"/>
    </xf>
    <xf numFmtId="0" fontId="13" fillId="4" borderId="4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left" vertical="center" wrapText="1"/>
      <protection locked="0"/>
    </xf>
    <xf numFmtId="0" fontId="4" fillId="3" borderId="4" xfId="3" applyFont="1" applyFill="1" applyBorder="1" applyAlignment="1" applyProtection="1">
      <alignment horizontal="left" vertical="center" wrapText="1"/>
      <protection locked="0"/>
    </xf>
    <xf numFmtId="0" fontId="4" fillId="3" borderId="5" xfId="3" applyFont="1" applyFill="1" applyBorder="1" applyAlignment="1" applyProtection="1">
      <alignment horizontal="left" vertical="center" wrapText="1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5" fillId="5" borderId="6" xfId="3" applyFont="1" applyFill="1" applyBorder="1" applyAlignment="1" applyProtection="1">
      <alignment horizontal="left" vertical="center" wrapText="1"/>
      <protection locked="0"/>
    </xf>
    <xf numFmtId="0" fontId="12" fillId="6" borderId="3" xfId="3" applyFont="1" applyFill="1" applyBorder="1" applyAlignment="1" applyProtection="1">
      <alignment horizontal="center" vertical="center" wrapText="1"/>
      <protection locked="0"/>
    </xf>
    <xf numFmtId="0" fontId="12" fillId="6" borderId="4" xfId="3" applyFont="1" applyFill="1" applyBorder="1" applyAlignment="1" applyProtection="1">
      <alignment horizontal="center" vertical="center" wrapText="1"/>
      <protection locked="0"/>
    </xf>
    <xf numFmtId="0" fontId="16" fillId="0" borderId="3" xfId="3" applyFont="1" applyBorder="1" applyAlignment="1" applyProtection="1">
      <alignment horizontal="center" vertical="center" wrapText="1"/>
      <protection locked="0"/>
    </xf>
    <xf numFmtId="0" fontId="12" fillId="0" borderId="5" xfId="3" applyFont="1" applyBorder="1" applyAlignment="1" applyProtection="1">
      <alignment horizontal="center" vertical="center" wrapText="1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40" fillId="0" borderId="6" xfId="4" applyFont="1" applyBorder="1" applyAlignment="1" applyProtection="1">
      <alignment horizontal="center"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0" fontId="19" fillId="0" borderId="6" xfId="4" applyFont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left" vertical="center" wrapText="1"/>
      <protection locked="0"/>
    </xf>
    <xf numFmtId="43" fontId="19" fillId="0" borderId="6" xfId="3" applyNumberFormat="1" applyFont="1" applyBorder="1" applyAlignment="1">
      <alignment horizontal="center" vertical="center"/>
    </xf>
    <xf numFmtId="43" fontId="2" fillId="0" borderId="6" xfId="3" applyNumberFormat="1" applyFont="1" applyBorder="1" applyAlignment="1">
      <alignment horizontal="center" vertical="center"/>
    </xf>
    <xf numFmtId="0" fontId="4" fillId="0" borderId="3" xfId="3" applyFont="1" applyBorder="1" applyAlignment="1" applyProtection="1">
      <alignment horizontal="left" vertical="center"/>
      <protection locked="0"/>
    </xf>
    <xf numFmtId="0" fontId="4" fillId="0" borderId="4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4" fillId="5" borderId="3" xfId="3" applyFont="1" applyFill="1" applyBorder="1" applyAlignment="1" applyProtection="1">
      <alignment horizontal="left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2" fillId="5" borderId="3" xfId="4" applyFont="1" applyFill="1" applyBorder="1" applyAlignment="1" applyProtection="1">
      <alignment horizontal="center" vertical="center"/>
      <protection locked="0"/>
    </xf>
    <xf numFmtId="0" fontId="2" fillId="5" borderId="4" xfId="4" applyFont="1" applyFill="1" applyBorder="1" applyAlignment="1" applyProtection="1">
      <alignment horizontal="center" vertical="center"/>
      <protection locked="0"/>
    </xf>
    <xf numFmtId="0" fontId="2" fillId="5" borderId="5" xfId="4" applyFont="1" applyFill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4" xfId="3" applyFont="1" applyFill="1" applyBorder="1" applyAlignment="1" applyProtection="1">
      <alignment horizontal="left" vertical="center" wrapText="1"/>
      <protection locked="0"/>
    </xf>
    <xf numFmtId="0" fontId="11" fillId="6" borderId="5" xfId="3" applyFont="1" applyFill="1" applyBorder="1" applyAlignment="1" applyProtection="1">
      <alignment horizontal="left" vertical="center" wrapText="1"/>
      <protection locked="0"/>
    </xf>
    <xf numFmtId="43" fontId="14" fillId="0" borderId="3" xfId="3" applyNumberFormat="1" applyFont="1" applyBorder="1" applyAlignment="1">
      <alignment horizontal="center" vertical="center" wrapText="1"/>
    </xf>
    <xf numFmtId="43" fontId="14" fillId="0" borderId="4" xfId="3" applyNumberFormat="1" applyFont="1" applyBorder="1" applyAlignment="1">
      <alignment horizontal="center" vertical="center"/>
    </xf>
    <xf numFmtId="43" fontId="14" fillId="0" borderId="5" xfId="3" applyNumberFormat="1" applyFont="1" applyBorder="1" applyAlignment="1">
      <alignment horizontal="center" vertical="center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5" fillId="5" borderId="3" xfId="4" applyFont="1" applyFill="1" applyBorder="1" applyAlignment="1" applyProtection="1">
      <alignment horizontal="center" vertical="center"/>
      <protection locked="0"/>
    </xf>
    <xf numFmtId="0" fontId="5" fillId="5" borderId="4" xfId="4" applyFont="1" applyFill="1" applyBorder="1" applyAlignment="1" applyProtection="1">
      <alignment horizontal="center" vertical="center"/>
      <protection locked="0"/>
    </xf>
    <xf numFmtId="0" fontId="5" fillId="5" borderId="5" xfId="4" applyFont="1" applyFill="1" applyBorder="1" applyAlignment="1" applyProtection="1">
      <alignment horizontal="center" vertical="center"/>
      <protection locked="0"/>
    </xf>
    <xf numFmtId="0" fontId="15" fillId="5" borderId="3" xfId="3" applyFont="1" applyFill="1" applyBorder="1" applyAlignment="1" applyProtection="1">
      <alignment horizontal="left" vertical="center"/>
      <protection locked="0"/>
    </xf>
    <xf numFmtId="0" fontId="15" fillId="5" borderId="4" xfId="3" applyFont="1" applyFill="1" applyBorder="1" applyAlignment="1" applyProtection="1">
      <alignment horizontal="left" vertical="center"/>
      <protection locked="0"/>
    </xf>
    <xf numFmtId="0" fontId="15" fillId="5" borderId="5" xfId="3" applyFont="1" applyFill="1" applyBorder="1" applyAlignment="1" applyProtection="1">
      <alignment horizontal="left" vertical="center"/>
      <protection locked="0"/>
    </xf>
    <xf numFmtId="58" fontId="18" fillId="6" borderId="4" xfId="3" applyNumberFormat="1" applyFont="1" applyFill="1" applyBorder="1" applyAlignment="1" applyProtection="1">
      <alignment horizontal="center" vertical="center"/>
      <protection locked="0"/>
    </xf>
    <xf numFmtId="58" fontId="18" fillId="6" borderId="5" xfId="3" applyNumberFormat="1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center" vertical="center"/>
      <protection locked="0"/>
    </xf>
    <xf numFmtId="0" fontId="11" fillId="6" borderId="5" xfId="3" applyFont="1" applyFill="1" applyBorder="1" applyAlignment="1" applyProtection="1">
      <alignment horizontal="center" vertical="center"/>
      <protection locked="0"/>
    </xf>
    <xf numFmtId="0" fontId="15" fillId="5" borderId="9" xfId="3" applyFont="1" applyFill="1" applyBorder="1" applyAlignment="1" applyProtection="1">
      <alignment horizontal="left" vertical="center"/>
      <protection locked="0"/>
    </xf>
    <xf numFmtId="0" fontId="15" fillId="5" borderId="10" xfId="3" applyFont="1" applyFill="1" applyBorder="1" applyAlignment="1" applyProtection="1">
      <alignment horizontal="left" vertical="center"/>
      <protection locked="0"/>
    </xf>
    <xf numFmtId="0" fontId="15" fillId="5" borderId="11" xfId="3" applyFont="1" applyFill="1" applyBorder="1" applyAlignment="1" applyProtection="1">
      <alignment horizontal="left" vertical="center"/>
      <protection locked="0"/>
    </xf>
    <xf numFmtId="0" fontId="20" fillId="6" borderId="6" xfId="3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center" vertical="center"/>
      <protection locked="0"/>
    </xf>
    <xf numFmtId="0" fontId="38" fillId="6" borderId="6" xfId="3" applyFont="1" applyFill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12" fillId="6" borderId="6" xfId="3" applyFont="1" applyFill="1" applyBorder="1" applyAlignment="1" applyProtection="1">
      <alignment horizontal="left" vertical="center"/>
      <protection locked="0"/>
    </xf>
    <xf numFmtId="0" fontId="8" fillId="4" borderId="3" xfId="3" applyFont="1" applyFill="1" applyBorder="1" applyAlignment="1" applyProtection="1">
      <alignment horizontal="left" vertical="center" wrapText="1"/>
      <protection locked="0"/>
    </xf>
    <xf numFmtId="0" fontId="8" fillId="4" borderId="4" xfId="3" applyFont="1" applyFill="1" applyBorder="1" applyAlignment="1" applyProtection="1">
      <alignment horizontal="left" vertical="center" wrapText="1"/>
      <protection locked="0"/>
    </xf>
    <xf numFmtId="58" fontId="19" fillId="0" borderId="6" xfId="3" applyNumberFormat="1" applyFont="1" applyBorder="1" applyAlignment="1" applyProtection="1">
      <alignment horizontal="center" vertical="center" wrapText="1"/>
      <protection locked="0"/>
    </xf>
    <xf numFmtId="58" fontId="19" fillId="0" borderId="9" xfId="3" applyNumberFormat="1" applyFont="1" applyBorder="1" applyAlignment="1" applyProtection="1">
      <alignment horizontal="center" vertical="center"/>
      <protection locked="0"/>
    </xf>
    <xf numFmtId="58" fontId="19" fillId="0" borderId="11" xfId="3" applyNumberFormat="1" applyFont="1" applyBorder="1" applyAlignment="1" applyProtection="1">
      <alignment horizontal="center" vertical="center"/>
      <protection locked="0"/>
    </xf>
    <xf numFmtId="58" fontId="19" fillId="0" borderId="7" xfId="3" applyNumberFormat="1" applyFont="1" applyBorder="1" applyAlignment="1" applyProtection="1">
      <alignment horizontal="center" vertical="center"/>
      <protection locked="0"/>
    </xf>
    <xf numFmtId="58" fontId="19" fillId="0" borderId="17" xfId="3" applyNumberFormat="1" applyFont="1" applyBorder="1" applyAlignment="1" applyProtection="1">
      <alignment horizontal="center" vertical="center"/>
      <protection locked="0"/>
    </xf>
    <xf numFmtId="58" fontId="19" fillId="0" borderId="3" xfId="3" applyNumberFormat="1" applyFont="1" applyBorder="1" applyAlignment="1" applyProtection="1">
      <alignment horizontal="center" vertical="center" wrapText="1"/>
      <protection locked="0"/>
    </xf>
    <xf numFmtId="58" fontId="19" fillId="0" borderId="5" xfId="3" applyNumberFormat="1" applyFont="1" applyBorder="1" applyAlignment="1" applyProtection="1">
      <alignment horizontal="center" vertical="center" wrapText="1"/>
      <protection locked="0"/>
    </xf>
    <xf numFmtId="0" fontId="20" fillId="6" borderId="6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4" xfId="3" applyFont="1" applyFill="1" applyBorder="1" applyAlignment="1" applyProtection="1">
      <alignment horizontal="center" vertical="center" wrapText="1"/>
      <protection locked="0"/>
    </xf>
    <xf numFmtId="0" fontId="4" fillId="3" borderId="5" xfId="3" applyFont="1" applyFill="1" applyBorder="1" applyAlignment="1" applyProtection="1">
      <alignment horizontal="center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15" fillId="5" borderId="3" xfId="3" applyFont="1" applyFill="1" applyBorder="1" applyAlignment="1" applyProtection="1">
      <alignment horizontal="left" vertical="center" wrapText="1"/>
      <protection locked="0"/>
    </xf>
    <xf numFmtId="0" fontId="15" fillId="5" borderId="4" xfId="3" applyFont="1" applyFill="1" applyBorder="1" applyAlignment="1" applyProtection="1">
      <alignment horizontal="left" vertical="center" wrapText="1"/>
      <protection locked="0"/>
    </xf>
    <xf numFmtId="0" fontId="15" fillId="5" borderId="5" xfId="3" applyFont="1" applyFill="1" applyBorder="1" applyAlignment="1" applyProtection="1">
      <alignment horizontal="left" vertical="center" wrapText="1"/>
      <protection locked="0"/>
    </xf>
    <xf numFmtId="0" fontId="42" fillId="6" borderId="3" xfId="3" applyFont="1" applyFill="1" applyBorder="1" applyAlignment="1" applyProtection="1">
      <alignment horizontal="center" vertical="center" wrapText="1"/>
      <protection locked="0"/>
    </xf>
    <xf numFmtId="0" fontId="43" fillId="6" borderId="4" xfId="3" applyFont="1" applyFill="1" applyBorder="1" applyAlignment="1" applyProtection="1">
      <alignment horizontal="center" vertical="center" wrapText="1"/>
      <protection locked="0"/>
    </xf>
    <xf numFmtId="58" fontId="42" fillId="6" borderId="4" xfId="3" applyNumberFormat="1" applyFont="1" applyFill="1" applyBorder="1" applyAlignment="1" applyProtection="1">
      <alignment horizontal="center" vertical="center" wrapText="1"/>
      <protection locked="0"/>
    </xf>
    <xf numFmtId="0" fontId="42" fillId="6" borderId="3" xfId="3" applyFont="1" applyFill="1" applyBorder="1" applyAlignment="1" applyProtection="1">
      <alignment horizontal="left" vertical="center" wrapText="1"/>
      <protection locked="0"/>
    </xf>
    <xf numFmtId="0" fontId="43" fillId="6" borderId="4" xfId="3" applyFont="1" applyFill="1" applyBorder="1" applyAlignment="1" applyProtection="1">
      <alignment horizontal="left" vertical="center" wrapText="1"/>
      <protection locked="0"/>
    </xf>
    <xf numFmtId="0" fontId="43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15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left" vertical="center"/>
      <protection locked="0"/>
    </xf>
    <xf numFmtId="0" fontId="11" fillId="6" borderId="8" xfId="3" applyFont="1" applyFill="1" applyBorder="1" applyAlignment="1" applyProtection="1">
      <alignment horizontal="left" vertical="center"/>
      <protection locked="0"/>
    </xf>
    <xf numFmtId="0" fontId="11" fillId="6" borderId="17" xfId="3" applyFont="1" applyFill="1" applyBorder="1" applyAlignment="1" applyProtection="1">
      <alignment horizontal="left" vertical="center"/>
      <protection locked="0"/>
    </xf>
    <xf numFmtId="0" fontId="10" fillId="5" borderId="3" xfId="3" applyFont="1" applyFill="1" applyBorder="1" applyAlignment="1" applyProtection="1">
      <alignment horizontal="left" vertical="center" wrapText="1"/>
      <protection locked="0"/>
    </xf>
    <xf numFmtId="0" fontId="2" fillId="0" borderId="4" xfId="4" applyFont="1" applyBorder="1" applyAlignment="1" applyProtection="1">
      <alignment horizontal="left" vertical="center"/>
      <protection locked="0"/>
    </xf>
    <xf numFmtId="0" fontId="2" fillId="0" borderId="5" xfId="4" applyFont="1" applyBorder="1" applyAlignment="1" applyProtection="1">
      <alignment horizontal="left" vertical="center"/>
      <protection locked="0"/>
    </xf>
    <xf numFmtId="0" fontId="2" fillId="5" borderId="3" xfId="4" applyFont="1" applyFill="1" applyBorder="1" applyAlignment="1" applyProtection="1">
      <alignment horizontal="center" vertical="center" wrapText="1"/>
      <protection locked="0"/>
    </xf>
    <xf numFmtId="0" fontId="2" fillId="5" borderId="4" xfId="4" applyFont="1" applyFill="1" applyBorder="1" applyAlignment="1" applyProtection="1">
      <alignment horizontal="center" vertical="center" wrapText="1"/>
      <protection locked="0"/>
    </xf>
    <xf numFmtId="0" fontId="2" fillId="5" borderId="5" xfId="4" applyFont="1" applyFill="1" applyBorder="1" applyAlignment="1" applyProtection="1">
      <alignment horizontal="center" vertical="center" wrapText="1"/>
      <protection locked="0"/>
    </xf>
    <xf numFmtId="0" fontId="2" fillId="5" borderId="3" xfId="4" applyFont="1" applyFill="1" applyBorder="1" applyAlignment="1" applyProtection="1">
      <alignment horizontal="left" vertical="center" wrapText="1"/>
      <protection locked="0"/>
    </xf>
    <xf numFmtId="0" fontId="2" fillId="5" borderId="4" xfId="4" applyFont="1" applyFill="1" applyBorder="1" applyAlignment="1" applyProtection="1">
      <alignment horizontal="left" vertical="center" wrapText="1"/>
      <protection locked="0"/>
    </xf>
    <xf numFmtId="0" fontId="2" fillId="5" borderId="5" xfId="4" applyFont="1" applyFill="1" applyBorder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 applyProtection="1">
      <alignment horizontal="left" vertical="center"/>
      <protection locked="0"/>
    </xf>
    <xf numFmtId="0" fontId="5" fillId="0" borderId="5" xfId="4" applyFont="1" applyBorder="1" applyAlignment="1" applyProtection="1">
      <alignment horizontal="left" vertical="center"/>
      <protection locked="0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26" fillId="6" borderId="3" xfId="3" applyFont="1" applyFill="1" applyBorder="1" applyAlignment="1" applyProtection="1">
      <alignment horizontal="left" vertical="center"/>
      <protection locked="0"/>
    </xf>
    <xf numFmtId="0" fontId="26" fillId="6" borderId="4" xfId="3" applyFont="1" applyFill="1" applyBorder="1" applyAlignment="1" applyProtection="1">
      <alignment horizontal="left" vertical="center"/>
      <protection locked="0"/>
    </xf>
    <xf numFmtId="0" fontId="26" fillId="6" borderId="5" xfId="3" applyFont="1" applyFill="1" applyBorder="1" applyAlignment="1" applyProtection="1">
      <alignment horizontal="left" vertical="center"/>
      <protection locked="0"/>
    </xf>
    <xf numFmtId="0" fontId="27" fillId="0" borderId="3" xfId="4" applyFont="1" applyBorder="1" applyAlignment="1" applyProtection="1">
      <alignment horizontal="left" vertical="center" wrapText="1"/>
      <protection locked="0"/>
    </xf>
    <xf numFmtId="0" fontId="27" fillId="0" borderId="4" xfId="4" applyFont="1" applyBorder="1" applyAlignment="1" applyProtection="1">
      <alignment horizontal="left" vertical="center" wrapText="1"/>
      <protection locked="0"/>
    </xf>
    <xf numFmtId="0" fontId="27" fillId="0" borderId="5" xfId="4" applyFont="1" applyBorder="1" applyAlignment="1" applyProtection="1">
      <alignment horizontal="left" vertical="center" wrapText="1"/>
      <protection locked="0"/>
    </xf>
    <xf numFmtId="0" fontId="14" fillId="5" borderId="1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" xfId="3" applyFont="1" applyFill="1" applyBorder="1" applyAlignment="1" applyProtection="1">
      <alignment horizontal="center" vertical="center"/>
      <protection locked="0"/>
    </xf>
    <xf numFmtId="0" fontId="14" fillId="5" borderId="2" xfId="3" applyFont="1" applyFill="1" applyBorder="1" applyAlignment="1" applyProtection="1">
      <alignment horizontal="center" vertical="center"/>
      <protection locked="0"/>
    </xf>
    <xf numFmtId="0" fontId="14" fillId="5" borderId="14" xfId="3" applyFont="1" applyFill="1" applyBorder="1" applyAlignment="1" applyProtection="1">
      <alignment horizontal="center" vertical="center"/>
      <protection locked="0"/>
    </xf>
    <xf numFmtId="0" fontId="14" fillId="5" borderId="1" xfId="4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/>
    </xf>
    <xf numFmtId="0" fontId="1" fillId="5" borderId="18" xfId="4" applyFill="1" applyBorder="1" applyAlignment="1">
      <alignment horizontal="center" vertical="center"/>
    </xf>
    <xf numFmtId="0" fontId="1" fillId="5" borderId="19" xfId="4" applyFill="1" applyBorder="1" applyAlignment="1">
      <alignment horizontal="center" vertical="center"/>
    </xf>
    <xf numFmtId="0" fontId="4" fillId="5" borderId="18" xfId="3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14" fillId="5" borderId="15" xfId="3" applyFont="1" applyFill="1" applyBorder="1" applyAlignment="1">
      <alignment horizontal="left" vertical="center"/>
    </xf>
    <xf numFmtId="0" fontId="14" fillId="5" borderId="20" xfId="3" applyFont="1" applyFill="1" applyBorder="1" applyAlignment="1">
      <alignment horizontal="left" vertical="center"/>
    </xf>
    <xf numFmtId="176" fontId="2" fillId="0" borderId="15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176" fontId="2" fillId="8" borderId="15" xfId="4" applyNumberFormat="1" applyFont="1" applyFill="1" applyBorder="1" applyAlignment="1">
      <alignment horizontal="center" vertical="center"/>
    </xf>
    <xf numFmtId="176" fontId="2" fillId="8" borderId="5" xfId="4" applyNumberFormat="1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20" xfId="4" applyFont="1" applyFill="1" applyBorder="1" applyAlignment="1">
      <alignment horizontal="center" vertical="center"/>
    </xf>
    <xf numFmtId="2" fontId="2" fillId="0" borderId="15" xfId="4" applyNumberFormat="1" applyFont="1" applyBorder="1" applyAlignment="1">
      <alignment horizontal="center" vertical="center"/>
    </xf>
    <xf numFmtId="2" fontId="2" fillId="0" borderId="20" xfId="4" applyNumberFormat="1" applyFont="1" applyBorder="1" applyAlignment="1">
      <alignment horizontal="center" vertical="center"/>
    </xf>
    <xf numFmtId="176" fontId="2" fillId="5" borderId="15" xfId="4" applyNumberFormat="1" applyFont="1" applyFill="1" applyBorder="1" applyAlignment="1">
      <alignment horizontal="center" vertical="center"/>
    </xf>
    <xf numFmtId="176" fontId="2" fillId="5" borderId="20" xfId="4" applyNumberFormat="1" applyFont="1" applyFill="1" applyBorder="1" applyAlignment="1">
      <alignment horizontal="center" vertical="center"/>
    </xf>
    <xf numFmtId="0" fontId="2" fillId="5" borderId="15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center" vertical="center"/>
    </xf>
    <xf numFmtId="0" fontId="14" fillId="5" borderId="21" xfId="3" applyFont="1" applyFill="1" applyBorder="1" applyAlignment="1">
      <alignment horizontal="left" vertical="center"/>
    </xf>
    <xf numFmtId="0" fontId="14" fillId="5" borderId="26" xfId="3" applyFont="1" applyFill="1" applyBorder="1" applyAlignment="1">
      <alignment horizontal="left" vertical="center"/>
    </xf>
    <xf numFmtId="176" fontId="7" fillId="0" borderId="21" xfId="4" applyNumberFormat="1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6" xfId="4" applyNumberFormat="1" applyFont="1" applyBorder="1" applyAlignment="1">
      <alignment horizontal="center" vertical="center"/>
    </xf>
    <xf numFmtId="176" fontId="28" fillId="8" borderId="21" xfId="4" applyNumberFormat="1" applyFont="1" applyFill="1" applyBorder="1" applyAlignment="1">
      <alignment horizontal="center" vertical="center"/>
    </xf>
    <xf numFmtId="176" fontId="28" fillId="8" borderId="27" xfId="4" applyNumberFormat="1" applyFont="1" applyFill="1" applyBorder="1" applyAlignment="1">
      <alignment horizontal="center" vertical="center"/>
    </xf>
    <xf numFmtId="0" fontId="2" fillId="8" borderId="29" xfId="4" applyFont="1" applyFill="1" applyBorder="1" applyAlignment="1">
      <alignment horizontal="center" vertical="center"/>
    </xf>
    <xf numFmtId="0" fontId="2" fillId="8" borderId="26" xfId="4" applyFont="1" applyFill="1" applyBorder="1" applyAlignment="1">
      <alignment horizontal="center" vertical="center"/>
    </xf>
  </cellXfs>
  <cellStyles count="7">
    <cellStyle name="Comma_Sheet1" xfId="2" xr:uid="{00000000-0005-0000-0000-000031000000}"/>
    <cellStyle name="Normal_Sheet1" xfId="3" xr:uid="{00000000-0005-0000-0000-000032000000}"/>
    <cellStyle name="常规" xfId="0" builtinId="0"/>
    <cellStyle name="常规 2" xfId="4" xr:uid="{00000000-0005-0000-0000-000033000000}"/>
    <cellStyle name="常规 3" xfId="5" xr:uid="{00000000-0005-0000-0000-000034000000}"/>
    <cellStyle name="超链接" xfId="1" builtinId="8"/>
    <cellStyle name="超链接 2" xfId="6" xr:uid="{00000000-0005-0000-0000-000035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mi@werfen.com" TargetMode="Externa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9"/>
  <sheetViews>
    <sheetView tabSelected="1" zoomScale="70" zoomScaleNormal="70" workbookViewId="0">
      <selection activeCell="A11" sqref="A11:E11"/>
    </sheetView>
  </sheetViews>
  <sheetFormatPr defaultColWidth="8.46875" defaultRowHeight="15.75" x14ac:dyDescent="0.3"/>
  <cols>
    <col min="1" max="1" width="4.234375" style="3" customWidth="1"/>
    <col min="2" max="2" width="9.41015625" style="3" customWidth="1"/>
    <col min="3" max="3" width="11.1171875" style="3" customWidth="1"/>
    <col min="4" max="4" width="11.05859375" style="3" customWidth="1"/>
    <col min="5" max="5" width="23.52734375" style="3" customWidth="1"/>
    <col min="6" max="6" width="11.76171875" style="3" customWidth="1"/>
    <col min="7" max="7" width="13.17578125" style="3" customWidth="1"/>
    <col min="8" max="8" width="10.8203125" style="3" customWidth="1"/>
    <col min="9" max="10" width="11.5859375" style="3" customWidth="1"/>
    <col min="11" max="11" width="12.52734375" style="3" customWidth="1"/>
    <col min="12" max="12" width="11.76171875" style="3" customWidth="1"/>
    <col min="13" max="13" width="13.64453125" style="3" customWidth="1"/>
    <col min="14" max="14" width="19.5859375" style="3" customWidth="1"/>
    <col min="15" max="15" width="11.76171875" style="3" customWidth="1"/>
    <col min="16" max="16" width="12.1171875" style="3" bestFit="1" customWidth="1"/>
    <col min="17" max="17" width="12.05859375" style="3" customWidth="1"/>
    <col min="18" max="18" width="43.05859375" style="3" customWidth="1"/>
    <col min="19" max="19" width="10.3515625" style="3" customWidth="1"/>
    <col min="20" max="20" width="11.76171875" style="3" customWidth="1"/>
    <col min="21" max="34" width="8.46875" style="3"/>
    <col min="35" max="35" width="11.5859375" style="3" customWidth="1"/>
    <col min="36" max="16384" width="8.46875" style="3"/>
  </cols>
  <sheetData>
    <row r="1" spans="1:20" s="1" customFormat="1" ht="16.149999999999999" thickBot="1" x14ac:dyDescent="0.35"/>
    <row r="2" spans="1:20" ht="39.4" customHeight="1" thickBot="1" x14ac:dyDescent="0.35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</row>
    <row r="3" spans="1:20" ht="9.4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7"/>
      <c r="T3" s="37"/>
    </row>
    <row r="4" spans="1:20" x14ac:dyDescent="0.3">
      <c r="A4" s="123" t="s">
        <v>1</v>
      </c>
      <c r="B4" s="124"/>
      <c r="C4" s="124"/>
      <c r="D4" s="124"/>
      <c r="E4" s="125"/>
      <c r="F4" s="106" t="s">
        <v>2</v>
      </c>
      <c r="G4" s="107"/>
      <c r="H4" s="107"/>
      <c r="I4" s="107"/>
      <c r="J4" s="107"/>
      <c r="K4" s="108"/>
      <c r="L4" s="29"/>
      <c r="M4" s="30"/>
      <c r="N4" s="4"/>
      <c r="O4" s="31" t="s">
        <v>3</v>
      </c>
      <c r="P4" s="32" t="s">
        <v>4</v>
      </c>
    </row>
    <row r="5" spans="1:20" x14ac:dyDescent="0.3">
      <c r="A5" s="123" t="s">
        <v>5</v>
      </c>
      <c r="B5" s="124"/>
      <c r="C5" s="124"/>
      <c r="D5" s="124"/>
      <c r="E5" s="125"/>
      <c r="F5" s="106" t="s">
        <v>6</v>
      </c>
      <c r="G5" s="107"/>
      <c r="H5" s="107"/>
      <c r="I5" s="107"/>
      <c r="J5" s="107"/>
      <c r="K5" s="108"/>
      <c r="L5" s="29"/>
      <c r="M5" s="5" t="s">
        <v>7</v>
      </c>
      <c r="N5" s="7"/>
      <c r="O5" s="33">
        <v>3</v>
      </c>
      <c r="P5" s="34">
        <v>3</v>
      </c>
    </row>
    <row r="6" spans="1:20" x14ac:dyDescent="0.3">
      <c r="A6" s="5" t="s">
        <v>8</v>
      </c>
      <c r="B6" s="6"/>
      <c r="C6" s="6"/>
      <c r="D6" s="6"/>
      <c r="E6" s="7"/>
      <c r="F6" s="106" t="s">
        <v>112</v>
      </c>
      <c r="G6" s="107"/>
      <c r="H6" s="107"/>
      <c r="I6" s="107"/>
      <c r="J6" s="107"/>
      <c r="K6" s="108"/>
      <c r="L6" s="29"/>
      <c r="M6" s="5" t="s">
        <v>9</v>
      </c>
      <c r="N6" s="7"/>
      <c r="O6" s="35">
        <v>40</v>
      </c>
      <c r="P6" s="36">
        <v>39</v>
      </c>
    </row>
    <row r="7" spans="1:20" x14ac:dyDescent="0.3">
      <c r="A7" s="5" t="s">
        <v>10</v>
      </c>
      <c r="B7" s="6"/>
      <c r="C7" s="6"/>
      <c r="D7" s="6"/>
      <c r="E7" s="7"/>
      <c r="F7" s="106" t="s">
        <v>113</v>
      </c>
      <c r="G7" s="107"/>
      <c r="H7" s="107"/>
      <c r="I7" s="107"/>
      <c r="J7" s="107"/>
      <c r="K7" s="108"/>
      <c r="L7" s="29"/>
      <c r="S7" s="37"/>
      <c r="T7" s="37"/>
    </row>
    <row r="8" spans="1:20" x14ac:dyDescent="0.3">
      <c r="A8" s="5" t="s">
        <v>11</v>
      </c>
      <c r="B8" s="6"/>
      <c r="C8" s="6"/>
      <c r="D8" s="6"/>
      <c r="E8" s="7"/>
      <c r="F8" s="126" t="s">
        <v>114</v>
      </c>
      <c r="G8" s="104"/>
      <c r="H8" s="104"/>
      <c r="I8" s="104"/>
      <c r="J8" s="104"/>
      <c r="K8" s="105"/>
      <c r="L8" s="29"/>
      <c r="R8" s="37"/>
      <c r="S8" s="4"/>
    </row>
    <row r="9" spans="1:20" x14ac:dyDescent="0.3">
      <c r="A9" s="5" t="s">
        <v>12</v>
      </c>
      <c r="B9" s="6"/>
      <c r="C9" s="6"/>
      <c r="D9" s="6"/>
      <c r="E9" s="7"/>
      <c r="F9" s="127" t="s">
        <v>13</v>
      </c>
      <c r="G9" s="107"/>
      <c r="H9" s="107"/>
      <c r="I9" s="107"/>
      <c r="J9" s="107"/>
      <c r="K9" s="108"/>
      <c r="L9" s="29"/>
      <c r="Q9" s="4"/>
      <c r="R9" s="37"/>
      <c r="S9" s="4"/>
    </row>
    <row r="10" spans="1:20" x14ac:dyDescent="0.3">
      <c r="A10" s="102" t="s">
        <v>14</v>
      </c>
      <c r="B10" s="102"/>
      <c r="C10" s="102"/>
      <c r="D10" s="102"/>
      <c r="E10" s="102"/>
      <c r="F10" s="103" t="s">
        <v>140</v>
      </c>
      <c r="G10" s="104"/>
      <c r="H10" s="104"/>
      <c r="I10" s="104"/>
      <c r="J10" s="104"/>
      <c r="K10" s="105"/>
      <c r="L10" s="29"/>
      <c r="Q10" s="37"/>
      <c r="R10" s="37"/>
      <c r="S10" s="37"/>
      <c r="T10" s="4"/>
    </row>
    <row r="11" spans="1:20" x14ac:dyDescent="0.3">
      <c r="A11" s="102" t="s">
        <v>15</v>
      </c>
      <c r="B11" s="102"/>
      <c r="C11" s="102"/>
      <c r="D11" s="102"/>
      <c r="E11" s="102"/>
      <c r="F11" s="106" t="s">
        <v>115</v>
      </c>
      <c r="G11" s="107"/>
      <c r="H11" s="107"/>
      <c r="I11" s="107"/>
      <c r="J11" s="107"/>
      <c r="K11" s="108"/>
      <c r="L11" s="29"/>
      <c r="Q11" s="37"/>
      <c r="R11" s="37"/>
      <c r="S11" s="37"/>
      <c r="T11" s="4"/>
    </row>
    <row r="12" spans="1:20" x14ac:dyDescent="0.3">
      <c r="A12" s="102" t="s">
        <v>16</v>
      </c>
      <c r="B12" s="102"/>
      <c r="C12" s="102"/>
      <c r="D12" s="102"/>
      <c r="E12" s="102"/>
      <c r="F12" s="109" t="s">
        <v>116</v>
      </c>
      <c r="G12" s="107"/>
      <c r="H12" s="107"/>
      <c r="I12" s="107"/>
      <c r="J12" s="107"/>
      <c r="K12" s="108"/>
      <c r="L12" s="29"/>
      <c r="Q12" s="37"/>
      <c r="R12" s="37"/>
      <c r="S12" s="37"/>
      <c r="T12" s="4"/>
    </row>
    <row r="13" spans="1:20" ht="8.65" customHeight="1" x14ac:dyDescent="0.3">
      <c r="A13" s="8"/>
      <c r="B13" s="8"/>
      <c r="C13" s="8"/>
      <c r="D13" s="8"/>
      <c r="E13" s="8"/>
      <c r="F13" s="9"/>
      <c r="G13" s="9"/>
      <c r="H13" s="9"/>
      <c r="I13" s="9"/>
      <c r="J13" s="9"/>
      <c r="K13" s="9"/>
      <c r="L13" s="29"/>
      <c r="M13" s="37"/>
      <c r="N13" s="37"/>
      <c r="O13" s="37"/>
      <c r="P13" s="37"/>
      <c r="Q13" s="37"/>
      <c r="R13" s="37"/>
      <c r="S13" s="37"/>
      <c r="T13" s="4"/>
    </row>
    <row r="14" spans="1:20" ht="19.5" hidden="1" customHeight="1" x14ac:dyDescent="0.3">
      <c r="A14" s="110" t="s">
        <v>17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37"/>
      <c r="T14" s="4"/>
    </row>
    <row r="15" spans="1:20" ht="16.5" hidden="1" customHeight="1" x14ac:dyDescent="0.3">
      <c r="A15" s="112" t="s">
        <v>18</v>
      </c>
      <c r="B15" s="113"/>
      <c r="C15" s="113"/>
      <c r="D15" s="113"/>
      <c r="E15" s="113"/>
      <c r="F15" s="112" t="s">
        <v>19</v>
      </c>
      <c r="G15" s="113"/>
      <c r="H15" s="113"/>
      <c r="I15" s="113"/>
      <c r="J15" s="114"/>
      <c r="K15" s="115" t="s">
        <v>20</v>
      </c>
      <c r="L15" s="116"/>
      <c r="M15" s="116"/>
      <c r="N15" s="116"/>
      <c r="O15" s="117" t="s">
        <v>21</v>
      </c>
      <c r="P15" s="118"/>
      <c r="Q15" s="119"/>
      <c r="R15" s="16" t="s">
        <v>22</v>
      </c>
      <c r="S15" s="52"/>
      <c r="T15" s="52"/>
    </row>
    <row r="16" spans="1:20" s="2" customFormat="1" ht="17.25" hidden="1" customHeight="1" x14ac:dyDescent="0.3">
      <c r="A16" s="96" t="s">
        <v>23</v>
      </c>
      <c r="B16" s="97"/>
      <c r="C16" s="97"/>
      <c r="D16" s="97"/>
      <c r="E16" s="98"/>
      <c r="F16" s="10" t="s">
        <v>24</v>
      </c>
      <c r="G16" s="11"/>
      <c r="H16" s="11"/>
      <c r="I16" s="11"/>
      <c r="J16" s="38"/>
      <c r="K16" s="39"/>
      <c r="L16" s="39"/>
      <c r="M16" s="40"/>
      <c r="N16" s="41"/>
      <c r="O16" s="42">
        <f>M16-I16</f>
        <v>0</v>
      </c>
      <c r="P16" s="42">
        <f>O16*L16*K16</f>
        <v>0</v>
      </c>
      <c r="Q16" s="42">
        <f>N16-J16</f>
        <v>0</v>
      </c>
      <c r="R16" s="53"/>
    </row>
    <row r="17" spans="1:20" s="2" customFormat="1" ht="17.25" hidden="1" customHeight="1" x14ac:dyDescent="0.3">
      <c r="A17" s="99" t="s">
        <v>25</v>
      </c>
      <c r="B17" s="100"/>
      <c r="C17" s="100"/>
      <c r="D17" s="100"/>
      <c r="E17" s="101"/>
      <c r="F17" s="12"/>
      <c r="G17" s="11"/>
      <c r="H17" s="11"/>
      <c r="I17" s="11"/>
      <c r="J17" s="38">
        <f>I16*F17</f>
        <v>0</v>
      </c>
      <c r="K17" s="43"/>
      <c r="L17" s="44"/>
      <c r="M17" s="43"/>
      <c r="N17" s="45">
        <f>M16*F17</f>
        <v>0</v>
      </c>
      <c r="O17" s="42">
        <f>M17-I17</f>
        <v>0</v>
      </c>
      <c r="P17" s="42">
        <f>O17*L17*K17</f>
        <v>0</v>
      </c>
      <c r="Q17" s="42">
        <f>N17-J17</f>
        <v>0</v>
      </c>
      <c r="R17" s="53"/>
    </row>
    <row r="18" spans="1:20" ht="21.75" customHeight="1" x14ac:dyDescent="0.3">
      <c r="A18" s="128" t="s">
        <v>26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52"/>
      <c r="T18" s="52"/>
    </row>
    <row r="19" spans="1:20" s="2" customFormat="1" ht="15.75" customHeight="1" x14ac:dyDescent="0.3">
      <c r="A19" s="13">
        <v>1</v>
      </c>
      <c r="B19" s="130" t="s">
        <v>27</v>
      </c>
      <c r="C19" s="131"/>
      <c r="D19" s="131"/>
      <c r="E19" s="132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0" s="2" customFormat="1" ht="19.5" customHeight="1" x14ac:dyDescent="0.3">
      <c r="A20" s="133"/>
      <c r="B20" s="133"/>
      <c r="C20" s="133"/>
      <c r="D20" s="133"/>
      <c r="E20" s="133"/>
      <c r="F20" s="15"/>
      <c r="G20" s="16" t="s">
        <v>28</v>
      </c>
      <c r="H20" s="16" t="s">
        <v>28</v>
      </c>
      <c r="I20" s="16" t="s">
        <v>28</v>
      </c>
      <c r="J20" s="16" t="s">
        <v>28</v>
      </c>
      <c r="K20" s="25" t="s">
        <v>29</v>
      </c>
      <c r="L20" s="25" t="s">
        <v>29</v>
      </c>
      <c r="M20" s="25" t="s">
        <v>30</v>
      </c>
      <c r="N20" s="46" t="s">
        <v>31</v>
      </c>
      <c r="O20" s="16" t="s">
        <v>32</v>
      </c>
      <c r="P20" s="16" t="s">
        <v>33</v>
      </c>
      <c r="Q20" s="54" t="s">
        <v>34</v>
      </c>
      <c r="R20" s="16" t="s">
        <v>22</v>
      </c>
    </row>
    <row r="21" spans="1:20" s="2" customFormat="1" ht="39.75" customHeight="1" x14ac:dyDescent="0.3">
      <c r="A21" s="134" t="s">
        <v>35</v>
      </c>
      <c r="B21" s="134"/>
      <c r="C21" s="134"/>
      <c r="D21" s="134"/>
      <c r="E21" s="134"/>
      <c r="F21" s="17" t="s">
        <v>36</v>
      </c>
      <c r="G21" s="17" t="s">
        <v>37</v>
      </c>
      <c r="H21" s="17" t="s">
        <v>38</v>
      </c>
      <c r="I21" s="17" t="s">
        <v>39</v>
      </c>
      <c r="J21" s="17" t="s">
        <v>40</v>
      </c>
      <c r="K21" s="17" t="s">
        <v>41</v>
      </c>
      <c r="L21" s="17" t="s">
        <v>42</v>
      </c>
      <c r="M21" s="17" t="s">
        <v>43</v>
      </c>
      <c r="N21" s="17" t="s">
        <v>44</v>
      </c>
      <c r="O21" s="17" t="s">
        <v>45</v>
      </c>
      <c r="P21" s="17" t="s">
        <v>33</v>
      </c>
      <c r="Q21" s="49" t="s">
        <v>46</v>
      </c>
      <c r="R21" s="28"/>
    </row>
    <row r="22" spans="1:20" s="2" customFormat="1" ht="22.9" customHeight="1" x14ac:dyDescent="0.3">
      <c r="A22" s="135" t="s">
        <v>47</v>
      </c>
      <c r="B22" s="136"/>
      <c r="C22" s="136"/>
      <c r="D22" s="137" t="s">
        <v>118</v>
      </c>
      <c r="E22" s="138"/>
      <c r="F22" s="18"/>
      <c r="G22" s="19"/>
      <c r="H22" s="20"/>
      <c r="I22" s="18"/>
      <c r="J22" s="47"/>
      <c r="K22" s="43"/>
      <c r="L22" s="44"/>
      <c r="M22" s="43"/>
      <c r="N22" s="48">
        <f>M22*L22*K22</f>
        <v>0</v>
      </c>
      <c r="O22" s="42">
        <f t="shared" ref="O22:O27" si="0">M22-I22</f>
        <v>0</v>
      </c>
      <c r="P22" s="42">
        <f t="shared" ref="P22:P27" si="1">O22*L22*K22</f>
        <v>0</v>
      </c>
      <c r="Q22" s="42">
        <f t="shared" ref="Q22:Q26" si="2">N22-J22</f>
        <v>0</v>
      </c>
      <c r="R22" s="55"/>
    </row>
    <row r="23" spans="1:20" s="2" customFormat="1" ht="24.5" customHeight="1" x14ac:dyDescent="0.3">
      <c r="A23" s="139" t="s">
        <v>48</v>
      </c>
      <c r="B23" s="140"/>
      <c r="C23" s="140"/>
      <c r="D23" s="141" t="s">
        <v>142</v>
      </c>
      <c r="E23" s="142"/>
      <c r="F23" s="18"/>
      <c r="G23" s="19">
        <v>39</v>
      </c>
      <c r="H23" s="20">
        <v>2</v>
      </c>
      <c r="I23" s="18">
        <v>980</v>
      </c>
      <c r="J23" s="47">
        <f>G23*H23*I23</f>
        <v>76440</v>
      </c>
      <c r="K23" s="43">
        <v>38</v>
      </c>
      <c r="L23" s="44">
        <v>1</v>
      </c>
      <c r="M23" s="43">
        <v>980</v>
      </c>
      <c r="N23" s="48">
        <f>M23*L23*K23</f>
        <v>37240</v>
      </c>
      <c r="O23" s="42">
        <f t="shared" si="0"/>
        <v>0</v>
      </c>
      <c r="P23" s="42">
        <f t="shared" si="1"/>
        <v>0</v>
      </c>
      <c r="Q23" s="42">
        <f t="shared" si="2"/>
        <v>-39200</v>
      </c>
      <c r="R23" s="82" t="s">
        <v>144</v>
      </c>
    </row>
    <row r="24" spans="1:20" s="2" customFormat="1" ht="24.5" customHeight="1" x14ac:dyDescent="0.3">
      <c r="A24" s="139" t="s">
        <v>48</v>
      </c>
      <c r="B24" s="140"/>
      <c r="C24" s="140"/>
      <c r="D24" s="143" t="s">
        <v>143</v>
      </c>
      <c r="E24" s="142"/>
      <c r="F24" s="18"/>
      <c r="G24" s="19"/>
      <c r="H24" s="20"/>
      <c r="I24" s="18"/>
      <c r="J24" s="47"/>
      <c r="K24" s="43">
        <v>39</v>
      </c>
      <c r="L24" s="44">
        <v>1</v>
      </c>
      <c r="M24" s="43">
        <v>980</v>
      </c>
      <c r="N24" s="48">
        <f>M24*L24*K24</f>
        <v>38220</v>
      </c>
      <c r="O24" s="42">
        <f t="shared" si="0"/>
        <v>980</v>
      </c>
      <c r="P24" s="42">
        <f t="shared" si="1"/>
        <v>38220</v>
      </c>
      <c r="Q24" s="42">
        <f t="shared" si="2"/>
        <v>38220</v>
      </c>
      <c r="R24" s="82"/>
    </row>
    <row r="25" spans="1:20" s="2" customFormat="1" ht="24.5" customHeight="1" x14ac:dyDescent="0.3">
      <c r="A25" s="139" t="s">
        <v>111</v>
      </c>
      <c r="B25" s="140"/>
      <c r="C25" s="140"/>
      <c r="D25" s="141"/>
      <c r="E25" s="142"/>
      <c r="F25" s="18"/>
      <c r="G25" s="19"/>
      <c r="H25" s="20"/>
      <c r="I25" s="18"/>
      <c r="J25" s="47">
        <f>G25*H25*I25</f>
        <v>0</v>
      </c>
      <c r="K25" s="43"/>
      <c r="L25" s="44"/>
      <c r="M25" s="43"/>
      <c r="N25" s="48">
        <f>M25*L25*K25</f>
        <v>0</v>
      </c>
      <c r="O25" s="42">
        <f t="shared" si="0"/>
        <v>0</v>
      </c>
      <c r="P25" s="42">
        <f t="shared" si="1"/>
        <v>0</v>
      </c>
      <c r="Q25" s="42">
        <f t="shared" si="2"/>
        <v>0</v>
      </c>
      <c r="R25" s="82"/>
    </row>
    <row r="26" spans="1:20" s="2" customFormat="1" ht="21.5" customHeight="1" x14ac:dyDescent="0.3">
      <c r="A26" s="156" t="s">
        <v>49</v>
      </c>
      <c r="B26" s="157"/>
      <c r="C26" s="157"/>
      <c r="D26" s="157"/>
      <c r="E26" s="158"/>
      <c r="F26" s="159"/>
      <c r="G26" s="160"/>
      <c r="H26" s="160"/>
      <c r="I26" s="160"/>
      <c r="J26" s="161"/>
      <c r="K26" s="17"/>
      <c r="L26" s="21"/>
      <c r="M26" s="17"/>
      <c r="N26" s="17"/>
      <c r="O26" s="42">
        <f t="shared" si="0"/>
        <v>0</v>
      </c>
      <c r="P26" s="42">
        <f t="shared" si="1"/>
        <v>0</v>
      </c>
      <c r="Q26" s="42">
        <f t="shared" si="2"/>
        <v>0</v>
      </c>
      <c r="R26" s="53"/>
    </row>
    <row r="27" spans="1:20" s="2" customFormat="1" ht="25.05" customHeight="1" x14ac:dyDescent="0.3">
      <c r="A27" s="147" t="s">
        <v>50</v>
      </c>
      <c r="B27" s="148"/>
      <c r="C27" s="148"/>
      <c r="D27" s="148"/>
      <c r="E27" s="149"/>
      <c r="F27" s="162"/>
      <c r="G27" s="162"/>
      <c r="H27" s="162"/>
      <c r="I27" s="162"/>
      <c r="J27" s="38">
        <f>SUM(J22:J26)</f>
        <v>76440</v>
      </c>
      <c r="K27" s="39"/>
      <c r="L27" s="39"/>
      <c r="M27" s="40"/>
      <c r="N27" s="45">
        <f>SUM(N22:N26)</f>
        <v>75460</v>
      </c>
      <c r="O27" s="42">
        <f t="shared" si="0"/>
        <v>0</v>
      </c>
      <c r="P27" s="42">
        <f t="shared" si="1"/>
        <v>0</v>
      </c>
      <c r="Q27" s="56">
        <f>N27-J27</f>
        <v>-980</v>
      </c>
      <c r="R27" s="53"/>
    </row>
    <row r="28" spans="1:20" s="2" customFormat="1" ht="16.05" customHeight="1" x14ac:dyDescent="0.3">
      <c r="A28" s="13">
        <v>2</v>
      </c>
      <c r="B28" s="130" t="s">
        <v>51</v>
      </c>
      <c r="C28" s="131"/>
      <c r="D28" s="131"/>
      <c r="E28" s="132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20" s="2" customFormat="1" ht="19.05" customHeight="1" x14ac:dyDescent="0.3">
      <c r="A29" s="163"/>
      <c r="B29" s="164"/>
      <c r="C29" s="164"/>
      <c r="D29" s="164"/>
      <c r="E29" s="165"/>
      <c r="F29" s="15"/>
      <c r="G29" s="16" t="s">
        <v>28</v>
      </c>
      <c r="H29" s="16" t="s">
        <v>28</v>
      </c>
      <c r="I29" s="16" t="s">
        <v>28</v>
      </c>
      <c r="J29" s="46" t="s">
        <v>28</v>
      </c>
      <c r="K29" s="25" t="s">
        <v>29</v>
      </c>
      <c r="L29" s="25" t="s">
        <v>29</v>
      </c>
      <c r="M29" s="25" t="s">
        <v>30</v>
      </c>
      <c r="N29" s="46" t="s">
        <v>31</v>
      </c>
      <c r="O29" s="16" t="s">
        <v>32</v>
      </c>
      <c r="P29" s="16" t="s">
        <v>33</v>
      </c>
      <c r="Q29" s="54" t="s">
        <v>34</v>
      </c>
      <c r="R29" s="16" t="s">
        <v>22</v>
      </c>
    </row>
    <row r="30" spans="1:20" s="2" customFormat="1" ht="38.25" x14ac:dyDescent="0.3">
      <c r="A30" s="166" t="s">
        <v>52</v>
      </c>
      <c r="B30" s="167"/>
      <c r="C30" s="167"/>
      <c r="D30" s="167"/>
      <c r="E30" s="168"/>
      <c r="F30" s="17" t="s">
        <v>36</v>
      </c>
      <c r="G30" s="17" t="s">
        <v>53</v>
      </c>
      <c r="H30" s="17" t="s">
        <v>54</v>
      </c>
      <c r="I30" s="17" t="s">
        <v>39</v>
      </c>
      <c r="J30" s="49" t="s">
        <v>40</v>
      </c>
      <c r="K30" s="17" t="s">
        <v>55</v>
      </c>
      <c r="L30" s="17" t="s">
        <v>56</v>
      </c>
      <c r="M30" s="17" t="s">
        <v>43</v>
      </c>
      <c r="N30" s="49" t="s">
        <v>44</v>
      </c>
      <c r="O30" s="17" t="s">
        <v>45</v>
      </c>
      <c r="P30" s="17" t="s">
        <v>33</v>
      </c>
      <c r="Q30" s="49" t="s">
        <v>46</v>
      </c>
      <c r="R30" s="28"/>
    </row>
    <row r="31" spans="1:20" s="2" customFormat="1" ht="15.75" customHeight="1" x14ac:dyDescent="0.3">
      <c r="A31" s="83" t="s">
        <v>117</v>
      </c>
      <c r="B31" s="22"/>
      <c r="C31" s="169" t="s">
        <v>141</v>
      </c>
      <c r="D31" s="169"/>
      <c r="E31" s="170"/>
      <c r="F31" s="23" t="s">
        <v>24</v>
      </c>
      <c r="G31" s="19">
        <v>39</v>
      </c>
      <c r="H31" s="20">
        <v>1</v>
      </c>
      <c r="I31" s="18">
        <v>288</v>
      </c>
      <c r="J31" s="47">
        <f>G31*H31*I31</f>
        <v>11232</v>
      </c>
      <c r="K31" s="43">
        <v>1</v>
      </c>
      <c r="L31" s="44">
        <v>1</v>
      </c>
      <c r="M31" s="43">
        <v>13041</v>
      </c>
      <c r="N31" s="48">
        <f>M31*L31*K31</f>
        <v>13041</v>
      </c>
      <c r="O31" s="42">
        <f>M31-I31</f>
        <v>12753</v>
      </c>
      <c r="P31" s="42">
        <f>O31*L31*K31</f>
        <v>12753</v>
      </c>
      <c r="Q31" s="42">
        <f>N31-J31</f>
        <v>1809</v>
      </c>
      <c r="R31" s="57" t="s">
        <v>154</v>
      </c>
    </row>
    <row r="32" spans="1:20" s="2" customFormat="1" ht="16.05" customHeight="1" x14ac:dyDescent="0.3">
      <c r="A32" s="83" t="s">
        <v>117</v>
      </c>
      <c r="B32" s="22"/>
      <c r="C32" s="169" t="s">
        <v>137</v>
      </c>
      <c r="D32" s="169"/>
      <c r="E32" s="170"/>
      <c r="F32" s="23" t="s">
        <v>24</v>
      </c>
      <c r="G32" s="19">
        <v>39</v>
      </c>
      <c r="H32" s="20">
        <v>1</v>
      </c>
      <c r="I32" s="18">
        <v>238</v>
      </c>
      <c r="J32" s="47">
        <f t="shared" ref="J32:J33" si="3">G32*H32*I32</f>
        <v>9282</v>
      </c>
      <c r="K32" s="43">
        <v>38</v>
      </c>
      <c r="L32" s="44">
        <v>1</v>
      </c>
      <c r="M32" s="43">
        <v>238</v>
      </c>
      <c r="N32" s="48">
        <f t="shared" ref="N32:N33" si="4">M32*L32*K32</f>
        <v>9044</v>
      </c>
      <c r="O32" s="42">
        <f t="shared" ref="O32:O34" si="5">M32-I32</f>
        <v>0</v>
      </c>
      <c r="P32" s="42">
        <f t="shared" ref="P32:P34" si="6">O32*L32*K32</f>
        <v>0</v>
      </c>
      <c r="Q32" s="42">
        <f t="shared" ref="Q32:Q34" si="7">N32-J32</f>
        <v>-238</v>
      </c>
      <c r="R32" s="57"/>
    </row>
    <row r="33" spans="1:18" s="2" customFormat="1" ht="15.75" customHeight="1" x14ac:dyDescent="0.3">
      <c r="A33" s="83" t="s">
        <v>117</v>
      </c>
      <c r="B33" s="22"/>
      <c r="C33" s="169" t="s">
        <v>136</v>
      </c>
      <c r="D33" s="169"/>
      <c r="E33" s="170"/>
      <c r="F33" s="23" t="s">
        <v>24</v>
      </c>
      <c r="G33" s="19">
        <v>1</v>
      </c>
      <c r="H33" s="20">
        <v>1</v>
      </c>
      <c r="I33" s="18">
        <v>20000</v>
      </c>
      <c r="J33" s="47">
        <f t="shared" si="3"/>
        <v>20000</v>
      </c>
      <c r="K33" s="43">
        <v>1</v>
      </c>
      <c r="L33" s="44">
        <v>1</v>
      </c>
      <c r="M33" s="43">
        <v>21000</v>
      </c>
      <c r="N33" s="48">
        <f t="shared" si="4"/>
        <v>21000</v>
      </c>
      <c r="O33" s="42">
        <f t="shared" si="5"/>
        <v>1000</v>
      </c>
      <c r="P33" s="42">
        <f t="shared" si="6"/>
        <v>1000</v>
      </c>
      <c r="Q33" s="42">
        <f t="shared" si="7"/>
        <v>1000</v>
      </c>
      <c r="R33" s="57" t="s">
        <v>151</v>
      </c>
    </row>
    <row r="34" spans="1:18" s="2" customFormat="1" ht="15.75" customHeight="1" x14ac:dyDescent="0.3">
      <c r="A34" s="83" t="s">
        <v>117</v>
      </c>
      <c r="B34" s="22"/>
      <c r="C34" s="169" t="s">
        <v>138</v>
      </c>
      <c r="D34" s="171"/>
      <c r="E34" s="172"/>
      <c r="F34" s="23" t="s">
        <v>24</v>
      </c>
      <c r="G34" s="19">
        <v>39</v>
      </c>
      <c r="H34" s="20">
        <v>1</v>
      </c>
      <c r="I34" s="18">
        <v>238</v>
      </c>
      <c r="J34" s="47">
        <f t="shared" ref="J34" si="8">G34*H34*I34</f>
        <v>9282</v>
      </c>
      <c r="K34" s="43">
        <v>38</v>
      </c>
      <c r="L34" s="44">
        <v>1</v>
      </c>
      <c r="M34" s="43">
        <v>238</v>
      </c>
      <c r="N34" s="48">
        <f>M34*L34*K34</f>
        <v>9044</v>
      </c>
      <c r="O34" s="42">
        <f t="shared" si="5"/>
        <v>0</v>
      </c>
      <c r="P34" s="42">
        <f t="shared" si="6"/>
        <v>0</v>
      </c>
      <c r="Q34" s="42">
        <f t="shared" si="7"/>
        <v>-238</v>
      </c>
      <c r="R34" s="55"/>
    </row>
    <row r="35" spans="1:18" s="2" customFormat="1" ht="15" customHeight="1" x14ac:dyDescent="0.3">
      <c r="A35" s="144" t="s">
        <v>49</v>
      </c>
      <c r="B35" s="144"/>
      <c r="C35" s="144"/>
      <c r="D35" s="144"/>
      <c r="E35" s="144"/>
      <c r="F35" s="145"/>
      <c r="G35" s="146"/>
      <c r="H35" s="146"/>
      <c r="I35" s="146"/>
      <c r="J35" s="146"/>
      <c r="K35" s="17"/>
      <c r="L35" s="21"/>
      <c r="M35" s="17"/>
      <c r="N35" s="17"/>
      <c r="O35" s="17"/>
      <c r="P35" s="17"/>
      <c r="Q35" s="17"/>
      <c r="R35" s="55"/>
    </row>
    <row r="36" spans="1:18" s="2" customFormat="1" ht="16.5" customHeight="1" x14ac:dyDescent="0.3">
      <c r="A36" s="147" t="s">
        <v>57</v>
      </c>
      <c r="B36" s="148"/>
      <c r="C36" s="148"/>
      <c r="D36" s="148"/>
      <c r="E36" s="149"/>
      <c r="F36" s="24"/>
      <c r="G36" s="11"/>
      <c r="H36" s="11"/>
      <c r="I36" s="50"/>
      <c r="J36" s="38">
        <f>SUM(J31:J35)</f>
        <v>49796</v>
      </c>
      <c r="K36" s="39"/>
      <c r="L36" s="39"/>
      <c r="M36" s="40"/>
      <c r="N36" s="45">
        <f>SUM(N31:N35)</f>
        <v>52129</v>
      </c>
      <c r="O36" s="42">
        <f t="shared" ref="O36:O40" si="9">M36-I36</f>
        <v>0</v>
      </c>
      <c r="P36" s="42">
        <f t="shared" ref="P36:P40" si="10">O36*L36*K36</f>
        <v>0</v>
      </c>
      <c r="Q36" s="56">
        <f>N36-J36</f>
        <v>2333</v>
      </c>
      <c r="R36" s="53"/>
    </row>
    <row r="37" spans="1:18" s="2" customFormat="1" ht="15" customHeight="1" x14ac:dyDescent="0.3">
      <c r="A37" s="25">
        <v>3</v>
      </c>
      <c r="B37" s="150" t="s">
        <v>58</v>
      </c>
      <c r="C37" s="151"/>
      <c r="D37" s="151"/>
      <c r="E37" s="15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s="2" customFormat="1" ht="13.15" x14ac:dyDescent="0.3">
      <c r="A38" s="153"/>
      <c r="B38" s="154"/>
      <c r="C38" s="154"/>
      <c r="D38" s="154"/>
      <c r="E38" s="155"/>
      <c r="F38" s="15"/>
      <c r="G38" s="16" t="s">
        <v>28</v>
      </c>
      <c r="H38" s="16" t="s">
        <v>28</v>
      </c>
      <c r="I38" s="16" t="s">
        <v>28</v>
      </c>
      <c r="J38" s="46" t="s">
        <v>28</v>
      </c>
      <c r="K38" s="25" t="s">
        <v>29</v>
      </c>
      <c r="L38" s="25" t="s">
        <v>29</v>
      </c>
      <c r="M38" s="25" t="s">
        <v>30</v>
      </c>
      <c r="N38" s="46" t="s">
        <v>31</v>
      </c>
      <c r="O38" s="16" t="s">
        <v>32</v>
      </c>
      <c r="P38" s="16" t="s">
        <v>33</v>
      </c>
      <c r="Q38" s="54" t="s">
        <v>34</v>
      </c>
      <c r="R38" s="16" t="s">
        <v>22</v>
      </c>
    </row>
    <row r="39" spans="1:18" s="2" customFormat="1" ht="38.25" x14ac:dyDescent="0.3">
      <c r="A39" s="173" t="s">
        <v>59</v>
      </c>
      <c r="B39" s="174"/>
      <c r="C39" s="174"/>
      <c r="D39" s="174"/>
      <c r="E39" s="175"/>
      <c r="F39" s="17" t="s">
        <v>36</v>
      </c>
      <c r="G39" s="17" t="s">
        <v>60</v>
      </c>
      <c r="H39" s="17" t="s">
        <v>54</v>
      </c>
      <c r="I39" s="17" t="s">
        <v>39</v>
      </c>
      <c r="J39" s="49" t="s">
        <v>40</v>
      </c>
      <c r="K39" s="17" t="s">
        <v>61</v>
      </c>
      <c r="L39" s="17" t="s">
        <v>56</v>
      </c>
      <c r="M39" s="17" t="s">
        <v>43</v>
      </c>
      <c r="N39" s="49" t="s">
        <v>44</v>
      </c>
      <c r="O39" s="17" t="s">
        <v>45</v>
      </c>
      <c r="P39" s="17" t="s">
        <v>33</v>
      </c>
      <c r="Q39" s="17" t="s">
        <v>46</v>
      </c>
      <c r="R39" s="28"/>
    </row>
    <row r="40" spans="1:18" s="2" customFormat="1" ht="25.5" customHeight="1" x14ac:dyDescent="0.3">
      <c r="A40" s="176" t="s">
        <v>62</v>
      </c>
      <c r="B40" s="177"/>
      <c r="C40" s="189" t="s">
        <v>119</v>
      </c>
      <c r="D40" s="190"/>
      <c r="E40" s="84" t="s">
        <v>122</v>
      </c>
      <c r="F40" s="10" t="s">
        <v>24</v>
      </c>
      <c r="G40" s="19">
        <v>1</v>
      </c>
      <c r="H40" s="20">
        <v>1</v>
      </c>
      <c r="I40" s="18">
        <v>1800</v>
      </c>
      <c r="J40" s="47">
        <f>G40*H40*I40</f>
        <v>1800</v>
      </c>
      <c r="K40" s="43">
        <v>1</v>
      </c>
      <c r="L40" s="44">
        <v>1</v>
      </c>
      <c r="M40" s="43">
        <v>1800</v>
      </c>
      <c r="N40" s="48">
        <f>M40*L40*K40</f>
        <v>1800</v>
      </c>
      <c r="O40" s="42">
        <f t="shared" si="9"/>
        <v>0</v>
      </c>
      <c r="P40" s="42">
        <f t="shared" si="10"/>
        <v>0</v>
      </c>
      <c r="Q40" s="42">
        <f t="shared" ref="Q40:Q41" si="11">N40-J40</f>
        <v>0</v>
      </c>
      <c r="R40" s="57"/>
    </row>
    <row r="41" spans="1:18" s="2" customFormat="1" ht="25.5" customHeight="1" x14ac:dyDescent="0.3">
      <c r="A41" s="176" t="s">
        <v>62</v>
      </c>
      <c r="B41" s="177"/>
      <c r="C41" s="185" t="s">
        <v>120</v>
      </c>
      <c r="D41" s="186"/>
      <c r="E41" s="84" t="s">
        <v>123</v>
      </c>
      <c r="F41" s="10" t="s">
        <v>24</v>
      </c>
      <c r="G41" s="19">
        <v>1</v>
      </c>
      <c r="H41" s="20">
        <v>1</v>
      </c>
      <c r="I41" s="18">
        <v>6000</v>
      </c>
      <c r="J41" s="47">
        <f t="shared" ref="J41:J45" si="12">G41*H41*I41</f>
        <v>6000</v>
      </c>
      <c r="K41" s="43">
        <v>1</v>
      </c>
      <c r="L41" s="44">
        <v>1</v>
      </c>
      <c r="M41" s="43">
        <v>6000</v>
      </c>
      <c r="N41" s="48">
        <f t="shared" ref="N41:N47" si="13">M41*L41*K41</f>
        <v>6000</v>
      </c>
      <c r="O41" s="42">
        <f t="shared" ref="O41:O47" si="14">M41-I41</f>
        <v>0</v>
      </c>
      <c r="P41" s="42">
        <f t="shared" ref="P41:P47" si="15">O41*L41*K41</f>
        <v>0</v>
      </c>
      <c r="Q41" s="42">
        <f t="shared" si="11"/>
        <v>0</v>
      </c>
      <c r="R41" s="57"/>
    </row>
    <row r="42" spans="1:18" s="2" customFormat="1" ht="25.5" customHeight="1" x14ac:dyDescent="0.3">
      <c r="A42" s="176" t="s">
        <v>62</v>
      </c>
      <c r="B42" s="177"/>
      <c r="C42" s="187"/>
      <c r="D42" s="188"/>
      <c r="E42" s="84" t="s">
        <v>124</v>
      </c>
      <c r="F42" s="10" t="s">
        <v>24</v>
      </c>
      <c r="G42" s="19">
        <v>1</v>
      </c>
      <c r="H42" s="20">
        <v>1</v>
      </c>
      <c r="I42" s="18">
        <v>4000</v>
      </c>
      <c r="J42" s="47">
        <f t="shared" si="12"/>
        <v>4000</v>
      </c>
      <c r="K42" s="43">
        <v>1</v>
      </c>
      <c r="L42" s="44">
        <v>1</v>
      </c>
      <c r="M42" s="43">
        <v>4000</v>
      </c>
      <c r="N42" s="48">
        <f t="shared" si="13"/>
        <v>4000</v>
      </c>
      <c r="O42" s="42">
        <f t="shared" si="14"/>
        <v>0</v>
      </c>
      <c r="P42" s="42">
        <f t="shared" si="15"/>
        <v>0</v>
      </c>
      <c r="Q42" s="42"/>
      <c r="R42" s="57"/>
    </row>
    <row r="43" spans="1:18" s="2" customFormat="1" ht="25.5" customHeight="1" x14ac:dyDescent="0.3">
      <c r="A43" s="176" t="s">
        <v>62</v>
      </c>
      <c r="B43" s="177"/>
      <c r="C43" s="184" t="s">
        <v>121</v>
      </c>
      <c r="D43" s="184"/>
      <c r="E43" s="84" t="s">
        <v>123</v>
      </c>
      <c r="F43" s="10" t="s">
        <v>24</v>
      </c>
      <c r="G43" s="19">
        <v>1</v>
      </c>
      <c r="H43" s="20">
        <v>1</v>
      </c>
      <c r="I43" s="18">
        <v>3500</v>
      </c>
      <c r="J43" s="47">
        <f t="shared" si="12"/>
        <v>3500</v>
      </c>
      <c r="K43" s="43">
        <v>1</v>
      </c>
      <c r="L43" s="44">
        <v>1</v>
      </c>
      <c r="M43" s="43">
        <v>3500</v>
      </c>
      <c r="N43" s="48">
        <f t="shared" si="13"/>
        <v>3500</v>
      </c>
      <c r="O43" s="42">
        <f t="shared" si="14"/>
        <v>0</v>
      </c>
      <c r="P43" s="42">
        <f t="shared" si="15"/>
        <v>0</v>
      </c>
      <c r="Q43" s="42"/>
      <c r="R43" s="57"/>
    </row>
    <row r="44" spans="1:18" s="2" customFormat="1" ht="25.5" customHeight="1" x14ac:dyDescent="0.3">
      <c r="A44" s="176" t="s">
        <v>62</v>
      </c>
      <c r="B44" s="177"/>
      <c r="C44" s="184"/>
      <c r="D44" s="184"/>
      <c r="E44" s="84" t="s">
        <v>124</v>
      </c>
      <c r="F44" s="10" t="s">
        <v>24</v>
      </c>
      <c r="G44" s="19">
        <v>1</v>
      </c>
      <c r="H44" s="20">
        <v>1</v>
      </c>
      <c r="I44" s="18">
        <v>2500</v>
      </c>
      <c r="J44" s="47">
        <f t="shared" si="12"/>
        <v>2500</v>
      </c>
      <c r="K44" s="43">
        <v>1</v>
      </c>
      <c r="L44" s="44">
        <v>1</v>
      </c>
      <c r="M44" s="43">
        <v>2500</v>
      </c>
      <c r="N44" s="48">
        <f t="shared" si="13"/>
        <v>2500</v>
      </c>
      <c r="O44" s="42">
        <f t="shared" si="14"/>
        <v>0</v>
      </c>
      <c r="P44" s="42">
        <f t="shared" si="15"/>
        <v>0</v>
      </c>
      <c r="Q44" s="42"/>
      <c r="R44" s="57"/>
    </row>
    <row r="45" spans="1:18" s="2" customFormat="1" ht="25.5" customHeight="1" x14ac:dyDescent="0.3">
      <c r="A45" s="176" t="s">
        <v>62</v>
      </c>
      <c r="B45" s="177"/>
      <c r="C45" s="184"/>
      <c r="D45" s="184"/>
      <c r="E45" s="84" t="s">
        <v>125</v>
      </c>
      <c r="F45" s="10" t="s">
        <v>24</v>
      </c>
      <c r="G45" s="19">
        <v>1</v>
      </c>
      <c r="H45" s="20">
        <v>1</v>
      </c>
      <c r="I45" s="18">
        <v>2500</v>
      </c>
      <c r="J45" s="47">
        <f t="shared" si="12"/>
        <v>2500</v>
      </c>
      <c r="K45" s="43">
        <v>1</v>
      </c>
      <c r="L45" s="44">
        <v>1</v>
      </c>
      <c r="M45" s="43">
        <v>2500</v>
      </c>
      <c r="N45" s="48">
        <f t="shared" si="13"/>
        <v>2500</v>
      </c>
      <c r="O45" s="42">
        <f t="shared" si="14"/>
        <v>0</v>
      </c>
      <c r="P45" s="42">
        <f t="shared" si="15"/>
        <v>0</v>
      </c>
      <c r="Q45" s="42"/>
      <c r="R45" s="57"/>
    </row>
    <row r="46" spans="1:18" s="2" customFormat="1" ht="21.4" customHeight="1" x14ac:dyDescent="0.3">
      <c r="A46" s="191" t="s">
        <v>63</v>
      </c>
      <c r="B46" s="179"/>
      <c r="C46" s="179"/>
      <c r="D46" s="179"/>
      <c r="E46" s="85" t="s">
        <v>146</v>
      </c>
      <c r="F46" s="10" t="s">
        <v>24</v>
      </c>
      <c r="G46" s="19">
        <v>30</v>
      </c>
      <c r="H46" s="20">
        <v>3</v>
      </c>
      <c r="I46" s="18">
        <v>88</v>
      </c>
      <c r="J46" s="47">
        <f>G46*H46*I46</f>
        <v>7920</v>
      </c>
      <c r="K46" s="43">
        <v>30</v>
      </c>
      <c r="L46" s="44">
        <v>3</v>
      </c>
      <c r="M46" s="43">
        <v>88</v>
      </c>
      <c r="N46" s="48">
        <f t="shared" si="13"/>
        <v>7920</v>
      </c>
      <c r="O46" s="42">
        <f t="shared" ref="O46" si="16">M46-I46</f>
        <v>0</v>
      </c>
      <c r="P46" s="42">
        <f t="shared" ref="P46" si="17">O46*L46*K46</f>
        <v>0</v>
      </c>
      <c r="Q46" s="42">
        <f t="shared" ref="Q46" si="18">N46-J46</f>
        <v>0</v>
      </c>
      <c r="R46" s="55"/>
    </row>
    <row r="47" spans="1:18" s="2" customFormat="1" ht="21.5" customHeight="1" x14ac:dyDescent="0.3">
      <c r="A47" s="178" t="s">
        <v>147</v>
      </c>
      <c r="B47" s="179"/>
      <c r="C47" s="179"/>
      <c r="D47" s="179"/>
      <c r="E47" s="85" t="s">
        <v>146</v>
      </c>
      <c r="F47" s="10"/>
      <c r="G47" s="19"/>
      <c r="H47" s="20"/>
      <c r="I47" s="18"/>
      <c r="J47" s="47"/>
      <c r="K47" s="43">
        <v>1</v>
      </c>
      <c r="L47" s="44">
        <v>1</v>
      </c>
      <c r="M47" s="43">
        <v>5000</v>
      </c>
      <c r="N47" s="48">
        <f t="shared" si="13"/>
        <v>5000</v>
      </c>
      <c r="O47" s="42">
        <f t="shared" si="14"/>
        <v>5000</v>
      </c>
      <c r="P47" s="42">
        <f t="shared" si="15"/>
        <v>5000</v>
      </c>
      <c r="Q47" s="42">
        <f t="shared" ref="Q47:Q49" si="19">N47-J47</f>
        <v>5000</v>
      </c>
      <c r="R47" s="55" t="s">
        <v>153</v>
      </c>
    </row>
    <row r="48" spans="1:18" s="2" customFormat="1" ht="17.25" customHeight="1" x14ac:dyDescent="0.3">
      <c r="A48" s="180" t="s">
        <v>64</v>
      </c>
      <c r="B48" s="180"/>
      <c r="C48" s="180"/>
      <c r="D48" s="180"/>
      <c r="E48" s="180"/>
      <c r="F48" s="10" t="s">
        <v>24</v>
      </c>
      <c r="G48" s="11"/>
      <c r="H48" s="11"/>
      <c r="I48" s="50"/>
      <c r="J48" s="38">
        <f>SUM(J40:J47)</f>
        <v>28220</v>
      </c>
      <c r="K48" s="39"/>
      <c r="L48" s="39"/>
      <c r="M48" s="40"/>
      <c r="N48" s="45">
        <f>SUM(N40:N47)</f>
        <v>33220</v>
      </c>
      <c r="O48" s="42">
        <f>M48-I48</f>
        <v>0</v>
      </c>
      <c r="P48" s="42">
        <f t="shared" ref="P48:P49" si="20">O48*L48*K48</f>
        <v>0</v>
      </c>
      <c r="Q48" s="42">
        <f t="shared" si="19"/>
        <v>5000</v>
      </c>
      <c r="R48" s="53"/>
    </row>
    <row r="49" spans="1:18" s="2" customFormat="1" ht="19.5" customHeight="1" x14ac:dyDescent="0.3">
      <c r="A49" s="181" t="s">
        <v>25</v>
      </c>
      <c r="B49" s="181"/>
      <c r="C49" s="181"/>
      <c r="D49" s="181"/>
      <c r="E49" s="181"/>
      <c r="F49" s="12">
        <v>0.08</v>
      </c>
      <c r="G49" s="11"/>
      <c r="H49" s="11"/>
      <c r="I49" s="11"/>
      <c r="J49" s="38">
        <f>(J27+J36+J48)*F49</f>
        <v>12356.48</v>
      </c>
      <c r="K49" s="43"/>
      <c r="L49" s="44"/>
      <c r="M49" s="43"/>
      <c r="N49" s="45">
        <f>(N27+N36+N48)*F49</f>
        <v>12864.720000000001</v>
      </c>
      <c r="O49" s="42">
        <f t="shared" ref="O49" si="21">M49-I49</f>
        <v>0</v>
      </c>
      <c r="P49" s="42">
        <f t="shared" si="20"/>
        <v>0</v>
      </c>
      <c r="Q49" s="56">
        <f t="shared" si="19"/>
        <v>508.2400000000016</v>
      </c>
      <c r="R49" s="53"/>
    </row>
    <row r="50" spans="1:18" s="2" customFormat="1" ht="19.5" customHeight="1" x14ac:dyDescent="0.3">
      <c r="A50" s="182" t="s">
        <v>65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</row>
    <row r="51" spans="1:18" s="2" customFormat="1" ht="22.5" customHeight="1" x14ac:dyDescent="0.3">
      <c r="A51" s="13">
        <v>4</v>
      </c>
      <c r="B51" s="192" t="s">
        <v>66</v>
      </c>
      <c r="C51" s="193"/>
      <c r="D51" s="193"/>
      <c r="E51" s="19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s="2" customFormat="1" ht="12" customHeight="1" x14ac:dyDescent="0.3">
      <c r="A52" s="195"/>
      <c r="B52" s="196"/>
      <c r="C52" s="196"/>
      <c r="D52" s="196"/>
      <c r="E52" s="197"/>
      <c r="F52" s="15"/>
      <c r="G52" s="16" t="s">
        <v>28</v>
      </c>
      <c r="H52" s="16" t="s">
        <v>28</v>
      </c>
      <c r="I52" s="16" t="s">
        <v>28</v>
      </c>
      <c r="J52" s="16" t="s">
        <v>28</v>
      </c>
      <c r="K52" s="25" t="s">
        <v>29</v>
      </c>
      <c r="L52" s="25" t="s">
        <v>29</v>
      </c>
      <c r="M52" s="25" t="s">
        <v>30</v>
      </c>
      <c r="N52" s="46" t="s">
        <v>31</v>
      </c>
      <c r="O52" s="16" t="s">
        <v>32</v>
      </c>
      <c r="P52" s="16" t="s">
        <v>33</v>
      </c>
      <c r="Q52" s="54" t="s">
        <v>34</v>
      </c>
      <c r="R52" s="16" t="s">
        <v>22</v>
      </c>
    </row>
    <row r="53" spans="1:18" s="2" customFormat="1" ht="39.75" customHeight="1" x14ac:dyDescent="0.3">
      <c r="A53" s="198" t="s">
        <v>67</v>
      </c>
      <c r="B53" s="199"/>
      <c r="C53" s="199"/>
      <c r="D53" s="199"/>
      <c r="E53" s="200"/>
      <c r="F53" s="17" t="s">
        <v>36</v>
      </c>
      <c r="G53" s="17" t="s">
        <v>68</v>
      </c>
      <c r="H53" s="17" t="s">
        <v>54</v>
      </c>
      <c r="I53" s="17" t="s">
        <v>39</v>
      </c>
      <c r="J53" s="17" t="s">
        <v>40</v>
      </c>
      <c r="K53" s="17" t="s">
        <v>61</v>
      </c>
      <c r="L53" s="17" t="s">
        <v>56</v>
      </c>
      <c r="M53" s="17" t="s">
        <v>43</v>
      </c>
      <c r="N53" s="17" t="s">
        <v>44</v>
      </c>
      <c r="O53" s="17" t="s">
        <v>45</v>
      </c>
      <c r="P53" s="17" t="s">
        <v>33</v>
      </c>
      <c r="Q53" s="49" t="s">
        <v>46</v>
      </c>
      <c r="R53" s="28"/>
    </row>
    <row r="54" spans="1:18" s="2" customFormat="1" ht="25.25" customHeight="1" x14ac:dyDescent="0.3">
      <c r="A54" s="201" t="s">
        <v>130</v>
      </c>
      <c r="B54" s="202"/>
      <c r="C54" s="203" t="s">
        <v>131</v>
      </c>
      <c r="D54" s="203"/>
      <c r="E54" s="88" t="s">
        <v>132</v>
      </c>
      <c r="F54" s="18"/>
      <c r="G54" s="19">
        <v>1</v>
      </c>
      <c r="H54" s="20">
        <v>2</v>
      </c>
      <c r="I54" s="51">
        <v>3500</v>
      </c>
      <c r="J54" s="47">
        <f>H54*I54*G54</f>
        <v>7000</v>
      </c>
      <c r="K54" s="43">
        <v>1</v>
      </c>
      <c r="L54" s="44">
        <v>2</v>
      </c>
      <c r="M54" s="43">
        <v>3500</v>
      </c>
      <c r="N54" s="48">
        <f t="shared" ref="N54:N55" si="22">M54*L54*K54</f>
        <v>7000</v>
      </c>
      <c r="O54" s="42">
        <f>M54-I54</f>
        <v>0</v>
      </c>
      <c r="P54" s="42">
        <f>O54*L54*K54</f>
        <v>0</v>
      </c>
      <c r="Q54" s="42">
        <f>N54-J54</f>
        <v>0</v>
      </c>
      <c r="R54" s="58" t="s">
        <v>69</v>
      </c>
    </row>
    <row r="55" spans="1:18" s="2" customFormat="1" ht="25.25" customHeight="1" x14ac:dyDescent="0.3">
      <c r="A55" s="201" t="s">
        <v>133</v>
      </c>
      <c r="B55" s="202"/>
      <c r="C55" s="203" t="s">
        <v>134</v>
      </c>
      <c r="D55" s="203"/>
      <c r="E55" s="88" t="s">
        <v>135</v>
      </c>
      <c r="F55" s="27"/>
      <c r="G55" s="19">
        <v>1</v>
      </c>
      <c r="H55" s="20">
        <v>1</v>
      </c>
      <c r="I55" s="51">
        <v>3000</v>
      </c>
      <c r="J55" s="47">
        <f>H55*I55*G55</f>
        <v>3000</v>
      </c>
      <c r="K55" s="43">
        <v>1</v>
      </c>
      <c r="L55" s="44">
        <v>1</v>
      </c>
      <c r="M55" s="43">
        <v>3000</v>
      </c>
      <c r="N55" s="48">
        <f t="shared" si="22"/>
        <v>3000</v>
      </c>
      <c r="O55" s="42">
        <f>M55-I55</f>
        <v>0</v>
      </c>
      <c r="P55" s="42">
        <f>O55*L55*K55</f>
        <v>0</v>
      </c>
      <c r="Q55" s="42"/>
      <c r="R55" s="58"/>
    </row>
    <row r="56" spans="1:18" s="2" customFormat="1" ht="23.25" customHeight="1" x14ac:dyDescent="0.3">
      <c r="A56" s="204" t="s">
        <v>70</v>
      </c>
      <c r="B56" s="205"/>
      <c r="C56" s="205"/>
      <c r="D56" s="205"/>
      <c r="E56" s="89" t="s">
        <v>71</v>
      </c>
      <c r="F56" s="27"/>
      <c r="G56" s="19"/>
      <c r="H56" s="20"/>
      <c r="I56" s="18"/>
      <c r="J56" s="47">
        <f>H56*I56*G56</f>
        <v>0</v>
      </c>
      <c r="K56" s="43"/>
      <c r="L56" s="44"/>
      <c r="M56" s="43"/>
      <c r="N56" s="48">
        <f>M56*L56*K56</f>
        <v>0</v>
      </c>
      <c r="O56" s="42">
        <f>M56-I56</f>
        <v>0</v>
      </c>
      <c r="P56" s="42">
        <f>O56*L56*K56</f>
        <v>0</v>
      </c>
      <c r="Q56" s="42">
        <f>N56-J56</f>
        <v>0</v>
      </c>
      <c r="R56" s="55"/>
    </row>
    <row r="57" spans="1:18" s="2" customFormat="1" ht="23.25" customHeight="1" x14ac:dyDescent="0.3">
      <c r="A57" s="206" t="s">
        <v>139</v>
      </c>
      <c r="B57" s="205"/>
      <c r="C57" s="205"/>
      <c r="D57" s="205"/>
      <c r="E57" s="89" t="s">
        <v>71</v>
      </c>
      <c r="F57" s="18"/>
      <c r="G57" s="19"/>
      <c r="H57" s="20"/>
      <c r="I57" s="18"/>
      <c r="J57" s="47">
        <f>H57*I57*G57</f>
        <v>0</v>
      </c>
      <c r="K57" s="43"/>
      <c r="L57" s="44"/>
      <c r="M57" s="43"/>
      <c r="N57" s="48">
        <f>M57*L57*K57</f>
        <v>0</v>
      </c>
      <c r="O57" s="42">
        <f>M57-I57</f>
        <v>0</v>
      </c>
      <c r="P57" s="42">
        <f>O57*L57*K57</f>
        <v>0</v>
      </c>
      <c r="Q57" s="42">
        <f>N57-J57</f>
        <v>0</v>
      </c>
      <c r="R57" s="55"/>
    </row>
    <row r="58" spans="1:18" s="2" customFormat="1" ht="16.5" customHeight="1" x14ac:dyDescent="0.3">
      <c r="A58" s="147" t="s">
        <v>72</v>
      </c>
      <c r="B58" s="148"/>
      <c r="C58" s="148"/>
      <c r="D58" s="148"/>
      <c r="E58" s="149"/>
      <c r="F58" s="162"/>
      <c r="G58" s="162"/>
      <c r="H58" s="162"/>
      <c r="I58" s="162"/>
      <c r="J58" s="38">
        <f>SUM(J54:J57)</f>
        <v>10000</v>
      </c>
      <c r="K58" s="39"/>
      <c r="L58" s="39"/>
      <c r="M58" s="40"/>
      <c r="N58" s="45">
        <f>SUM(N54:N57)</f>
        <v>10000</v>
      </c>
      <c r="O58" s="42">
        <f>M58-I58</f>
        <v>0</v>
      </c>
      <c r="P58" s="42">
        <f t="shared" ref="P58" si="23">O58*L58*K58</f>
        <v>0</v>
      </c>
      <c r="Q58" s="56">
        <f>N58-J58</f>
        <v>0</v>
      </c>
      <c r="R58" s="53"/>
    </row>
    <row r="59" spans="1:18" s="2" customFormat="1" ht="15" customHeight="1" x14ac:dyDescent="0.3">
      <c r="A59" s="13">
        <v>5</v>
      </c>
      <c r="B59" s="130" t="s">
        <v>73</v>
      </c>
      <c r="C59" s="131"/>
      <c r="D59" s="131"/>
      <c r="E59" s="132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s="2" customFormat="1" ht="13.15" x14ac:dyDescent="0.3">
      <c r="A60" s="163"/>
      <c r="B60" s="164"/>
      <c r="C60" s="164"/>
      <c r="D60" s="164"/>
      <c r="E60" s="165"/>
      <c r="F60" s="15"/>
      <c r="G60" s="16" t="s">
        <v>28</v>
      </c>
      <c r="H60" s="16" t="s">
        <v>28</v>
      </c>
      <c r="I60" s="16" t="s">
        <v>28</v>
      </c>
      <c r="J60" s="46" t="s">
        <v>28</v>
      </c>
      <c r="K60" s="25" t="s">
        <v>29</v>
      </c>
      <c r="L60" s="25" t="s">
        <v>29</v>
      </c>
      <c r="M60" s="25" t="s">
        <v>30</v>
      </c>
      <c r="N60" s="46" t="s">
        <v>31</v>
      </c>
      <c r="O60" s="16" t="s">
        <v>32</v>
      </c>
      <c r="P60" s="16" t="s">
        <v>33</v>
      </c>
      <c r="Q60" s="54" t="s">
        <v>34</v>
      </c>
      <c r="R60" s="16" t="s">
        <v>22</v>
      </c>
    </row>
    <row r="61" spans="1:18" s="2" customFormat="1" ht="38.25" x14ac:dyDescent="0.3">
      <c r="A61" s="173" t="s">
        <v>74</v>
      </c>
      <c r="B61" s="174"/>
      <c r="C61" s="174"/>
      <c r="D61" s="174"/>
      <c r="E61" s="175"/>
      <c r="F61" s="17" t="s">
        <v>36</v>
      </c>
      <c r="G61" s="17" t="s">
        <v>53</v>
      </c>
      <c r="H61" s="17" t="s">
        <v>54</v>
      </c>
      <c r="I61" s="17" t="s">
        <v>39</v>
      </c>
      <c r="J61" s="49" t="s">
        <v>40</v>
      </c>
      <c r="K61" s="17" t="s">
        <v>55</v>
      </c>
      <c r="L61" s="17" t="s">
        <v>56</v>
      </c>
      <c r="M61" s="17" t="s">
        <v>43</v>
      </c>
      <c r="N61" s="49" t="s">
        <v>44</v>
      </c>
      <c r="O61" s="17" t="s">
        <v>45</v>
      </c>
      <c r="P61" s="17" t="s">
        <v>33</v>
      </c>
      <c r="Q61" s="49" t="s">
        <v>46</v>
      </c>
      <c r="R61" s="28"/>
    </row>
    <row r="62" spans="1:18" s="2" customFormat="1" ht="15.75" customHeight="1" x14ac:dyDescent="0.3">
      <c r="A62" s="83" t="s">
        <v>117</v>
      </c>
      <c r="B62" s="22"/>
      <c r="C62" s="169" t="s">
        <v>145</v>
      </c>
      <c r="D62" s="169"/>
      <c r="E62" s="170"/>
      <c r="F62" s="23"/>
      <c r="G62" s="19"/>
      <c r="H62" s="20"/>
      <c r="I62" s="18"/>
      <c r="J62" s="47"/>
      <c r="K62" s="43">
        <v>1</v>
      </c>
      <c r="L62" s="44">
        <v>1</v>
      </c>
      <c r="M62" s="43">
        <v>776</v>
      </c>
      <c r="N62" s="48">
        <f>M62*L62*K62</f>
        <v>776</v>
      </c>
      <c r="O62" s="42">
        <f t="shared" ref="O62:O64" si="24">M62-I62</f>
        <v>776</v>
      </c>
      <c r="P62" s="42">
        <f t="shared" ref="P62:P64" si="25">O62*L62*K62</f>
        <v>776</v>
      </c>
      <c r="Q62" s="42">
        <f t="shared" ref="Q62:Q64" si="26">N62-J62</f>
        <v>776</v>
      </c>
      <c r="R62" s="57" t="s">
        <v>160</v>
      </c>
    </row>
    <row r="63" spans="1:18" s="2" customFormat="1" ht="15.75" customHeight="1" x14ac:dyDescent="0.3">
      <c r="A63" s="83" t="s">
        <v>117</v>
      </c>
      <c r="B63" s="22"/>
      <c r="C63" s="169" t="s">
        <v>150</v>
      </c>
      <c r="D63" s="169"/>
      <c r="E63" s="170"/>
      <c r="F63" s="23"/>
      <c r="G63" s="19"/>
      <c r="H63" s="20"/>
      <c r="I63" s="18"/>
      <c r="J63" s="47"/>
      <c r="K63" s="43">
        <v>1</v>
      </c>
      <c r="L63" s="44">
        <v>1</v>
      </c>
      <c r="M63" s="43">
        <v>1733</v>
      </c>
      <c r="N63" s="48">
        <f t="shared" ref="N63:N64" si="27">M63*L63*K63</f>
        <v>1733</v>
      </c>
      <c r="O63" s="42">
        <f t="shared" si="24"/>
        <v>1733</v>
      </c>
      <c r="P63" s="42">
        <f t="shared" si="25"/>
        <v>1733</v>
      </c>
      <c r="Q63" s="42">
        <f t="shared" si="26"/>
        <v>1733</v>
      </c>
      <c r="R63" s="57" t="s">
        <v>152</v>
      </c>
    </row>
    <row r="64" spans="1:18" s="2" customFormat="1" ht="15.75" customHeight="1" x14ac:dyDescent="0.3">
      <c r="A64" s="83" t="s">
        <v>117</v>
      </c>
      <c r="B64" s="22"/>
      <c r="C64" s="169" t="s">
        <v>169</v>
      </c>
      <c r="D64" s="169"/>
      <c r="E64" s="170"/>
      <c r="F64" s="23"/>
      <c r="G64" s="19"/>
      <c r="H64" s="20"/>
      <c r="I64" s="18"/>
      <c r="J64" s="47"/>
      <c r="K64" s="43">
        <v>1</v>
      </c>
      <c r="L64" s="44">
        <v>1</v>
      </c>
      <c r="M64" s="43">
        <v>2500</v>
      </c>
      <c r="N64" s="48">
        <f t="shared" si="27"/>
        <v>2500</v>
      </c>
      <c r="O64" s="42">
        <f t="shared" si="24"/>
        <v>2500</v>
      </c>
      <c r="P64" s="42">
        <f t="shared" si="25"/>
        <v>2500</v>
      </c>
      <c r="Q64" s="42">
        <f t="shared" si="26"/>
        <v>2500</v>
      </c>
      <c r="R64" s="57" t="s">
        <v>161</v>
      </c>
    </row>
    <row r="65" spans="1:18" s="2" customFormat="1" ht="14.25" customHeight="1" x14ac:dyDescent="0.3">
      <c r="A65" s="144" t="s">
        <v>49</v>
      </c>
      <c r="B65" s="144"/>
      <c r="C65" s="144"/>
      <c r="D65" s="144"/>
      <c r="E65" s="144"/>
      <c r="F65" s="146"/>
      <c r="G65" s="146"/>
      <c r="H65" s="146"/>
      <c r="I65" s="146"/>
      <c r="J65" s="146"/>
      <c r="K65" s="17"/>
      <c r="L65" s="21"/>
      <c r="M65" s="17"/>
      <c r="N65" s="17"/>
      <c r="O65" s="17"/>
      <c r="P65" s="17"/>
      <c r="Q65" s="17"/>
      <c r="R65" s="53"/>
    </row>
    <row r="66" spans="1:18" s="2" customFormat="1" ht="16.5" customHeight="1" x14ac:dyDescent="0.3">
      <c r="A66" s="147" t="s">
        <v>57</v>
      </c>
      <c r="B66" s="148"/>
      <c r="C66" s="148"/>
      <c r="D66" s="148"/>
      <c r="E66" s="149"/>
      <c r="F66" s="24"/>
      <c r="G66" s="11"/>
      <c r="H66" s="11"/>
      <c r="I66" s="50"/>
      <c r="J66" s="38">
        <f>SUM(J62:J65)</f>
        <v>0</v>
      </c>
      <c r="K66" s="39"/>
      <c r="L66" s="39"/>
      <c r="M66" s="40"/>
      <c r="N66" s="45">
        <f>SUM(N62:N65)</f>
        <v>5009</v>
      </c>
      <c r="O66" s="42">
        <f>M66-I66</f>
        <v>0</v>
      </c>
      <c r="P66" s="42">
        <f>O66*L66*K66</f>
        <v>0</v>
      </c>
      <c r="Q66" s="56">
        <f>N66-J66</f>
        <v>5009</v>
      </c>
      <c r="R66" s="53"/>
    </row>
    <row r="67" spans="1:18" s="2" customFormat="1" ht="15" customHeight="1" x14ac:dyDescent="0.3">
      <c r="A67" s="13">
        <v>6</v>
      </c>
      <c r="B67" s="130" t="s">
        <v>172</v>
      </c>
      <c r="C67" s="131"/>
      <c r="D67" s="131"/>
      <c r="E67" s="132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" customFormat="1" ht="13.15" x14ac:dyDescent="0.3">
      <c r="A68" s="163"/>
      <c r="B68" s="164"/>
      <c r="C68" s="164"/>
      <c r="D68" s="164"/>
      <c r="E68" s="165"/>
      <c r="F68" s="15"/>
      <c r="G68" s="16" t="s">
        <v>28</v>
      </c>
      <c r="H68" s="16" t="s">
        <v>28</v>
      </c>
      <c r="I68" s="16" t="s">
        <v>28</v>
      </c>
      <c r="J68" s="46" t="s">
        <v>28</v>
      </c>
      <c r="K68" s="25" t="s">
        <v>29</v>
      </c>
      <c r="L68" s="25" t="s">
        <v>29</v>
      </c>
      <c r="M68" s="25" t="s">
        <v>30</v>
      </c>
      <c r="N68" s="46" t="s">
        <v>31</v>
      </c>
      <c r="O68" s="16" t="s">
        <v>32</v>
      </c>
      <c r="P68" s="16" t="s">
        <v>33</v>
      </c>
      <c r="Q68" s="54" t="s">
        <v>34</v>
      </c>
      <c r="R68" s="16" t="s">
        <v>22</v>
      </c>
    </row>
    <row r="69" spans="1:18" s="2" customFormat="1" ht="38.25" x14ac:dyDescent="0.3">
      <c r="A69" s="173" t="s">
        <v>74</v>
      </c>
      <c r="B69" s="174"/>
      <c r="C69" s="174"/>
      <c r="D69" s="174"/>
      <c r="E69" s="175"/>
      <c r="F69" s="17" t="s">
        <v>36</v>
      </c>
      <c r="G69" s="17" t="s">
        <v>53</v>
      </c>
      <c r="H69" s="17" t="s">
        <v>54</v>
      </c>
      <c r="I69" s="17" t="s">
        <v>39</v>
      </c>
      <c r="J69" s="49" t="s">
        <v>40</v>
      </c>
      <c r="K69" s="17" t="s">
        <v>55</v>
      </c>
      <c r="L69" s="17" t="s">
        <v>56</v>
      </c>
      <c r="M69" s="17" t="s">
        <v>43</v>
      </c>
      <c r="N69" s="49" t="s">
        <v>44</v>
      </c>
      <c r="O69" s="17" t="s">
        <v>45</v>
      </c>
      <c r="P69" s="17" t="s">
        <v>33</v>
      </c>
      <c r="Q69" s="49" t="s">
        <v>46</v>
      </c>
      <c r="R69" s="28"/>
    </row>
    <row r="70" spans="1:18" s="2" customFormat="1" ht="15.75" customHeight="1" x14ac:dyDescent="0.3">
      <c r="A70" s="86" t="s">
        <v>163</v>
      </c>
      <c r="B70" s="87"/>
      <c r="C70" s="87"/>
      <c r="D70" s="87"/>
      <c r="E70" s="90"/>
      <c r="F70" s="10"/>
      <c r="G70" s="19"/>
      <c r="H70" s="20"/>
      <c r="I70" s="18"/>
      <c r="J70" s="47"/>
      <c r="K70" s="43">
        <v>2</v>
      </c>
      <c r="L70" s="44">
        <v>1</v>
      </c>
      <c r="M70" s="43">
        <v>20</v>
      </c>
      <c r="N70" s="48">
        <f>M70*L70*K70</f>
        <v>40</v>
      </c>
      <c r="O70" s="42">
        <f t="shared" ref="O70:O71" si="28">M70-I70</f>
        <v>20</v>
      </c>
      <c r="P70" s="42">
        <f t="shared" ref="P70:P71" si="29">O70*L70*K70</f>
        <v>40</v>
      </c>
      <c r="Q70" s="42">
        <f t="shared" ref="Q70:Q71" si="30">N70-J70</f>
        <v>40</v>
      </c>
      <c r="R70" s="57" t="s">
        <v>165</v>
      </c>
    </row>
    <row r="71" spans="1:18" s="2" customFormat="1" ht="15.75" customHeight="1" x14ac:dyDescent="0.3">
      <c r="A71" s="86" t="s">
        <v>164</v>
      </c>
      <c r="B71" s="87"/>
      <c r="C71" s="87"/>
      <c r="D71" s="87"/>
      <c r="E71" s="90"/>
      <c r="F71" s="10"/>
      <c r="G71" s="19"/>
      <c r="H71" s="20"/>
      <c r="I71" s="18"/>
      <c r="J71" s="47"/>
      <c r="K71" s="43">
        <v>60</v>
      </c>
      <c r="L71" s="44">
        <v>1</v>
      </c>
      <c r="M71" s="43">
        <v>1</v>
      </c>
      <c r="N71" s="48">
        <f>M71*L71*K71</f>
        <v>60</v>
      </c>
      <c r="O71" s="42">
        <f t="shared" si="28"/>
        <v>1</v>
      </c>
      <c r="P71" s="42">
        <f t="shared" si="29"/>
        <v>60</v>
      </c>
      <c r="Q71" s="42">
        <f t="shared" si="30"/>
        <v>60</v>
      </c>
      <c r="R71" s="57" t="s">
        <v>166</v>
      </c>
    </row>
    <row r="72" spans="1:18" s="2" customFormat="1" ht="15.75" customHeight="1" x14ac:dyDescent="0.3">
      <c r="A72" s="147" t="s">
        <v>64</v>
      </c>
      <c r="B72" s="148"/>
      <c r="C72" s="148"/>
      <c r="D72" s="148"/>
      <c r="E72" s="149"/>
      <c r="F72" s="24"/>
      <c r="G72" s="11"/>
      <c r="H72" s="11"/>
      <c r="I72" s="50"/>
      <c r="J72" s="38">
        <f>SUM(J70:J71)</f>
        <v>0</v>
      </c>
      <c r="K72" s="39"/>
      <c r="L72" s="39"/>
      <c r="M72" s="40"/>
      <c r="N72" s="45">
        <f>SUM(N70:N71)</f>
        <v>100</v>
      </c>
      <c r="O72" s="42">
        <f t="shared" ref="O72" si="31">M72-I72</f>
        <v>0</v>
      </c>
      <c r="P72" s="42">
        <f>O72*L72*K72</f>
        <v>0</v>
      </c>
      <c r="Q72" s="56">
        <f>N72-J72</f>
        <v>100</v>
      </c>
      <c r="R72" s="53"/>
    </row>
    <row r="73" spans="1:18" s="2" customFormat="1" ht="15" customHeight="1" x14ac:dyDescent="0.3">
      <c r="A73" s="25">
        <v>7</v>
      </c>
      <c r="B73" s="213" t="s">
        <v>128</v>
      </c>
      <c r="C73" s="151"/>
      <c r="D73" s="151"/>
      <c r="E73" s="152"/>
      <c r="F73" s="26"/>
      <c r="G73" s="26"/>
      <c r="H73" s="26"/>
      <c r="I73" s="26"/>
      <c r="J73" s="38">
        <f>SUM(J71:J72)</f>
        <v>0</v>
      </c>
      <c r="K73" s="26"/>
      <c r="L73" s="26"/>
      <c r="M73" s="26"/>
      <c r="N73" s="26"/>
      <c r="O73" s="26"/>
      <c r="P73" s="26"/>
      <c r="Q73" s="26"/>
      <c r="R73" s="26"/>
    </row>
    <row r="74" spans="1:18" s="2" customFormat="1" ht="13.15" x14ac:dyDescent="0.3">
      <c r="A74" s="153"/>
      <c r="B74" s="154"/>
      <c r="C74" s="154"/>
      <c r="D74" s="154"/>
      <c r="E74" s="155"/>
      <c r="F74" s="15"/>
      <c r="G74" s="16" t="s">
        <v>28</v>
      </c>
      <c r="H74" s="16" t="s">
        <v>28</v>
      </c>
      <c r="I74" s="16" t="s">
        <v>28</v>
      </c>
      <c r="J74" s="46" t="s">
        <v>28</v>
      </c>
      <c r="K74" s="25" t="s">
        <v>29</v>
      </c>
      <c r="L74" s="25" t="s">
        <v>29</v>
      </c>
      <c r="M74" s="25" t="s">
        <v>30</v>
      </c>
      <c r="N74" s="46" t="s">
        <v>31</v>
      </c>
      <c r="O74" s="16" t="s">
        <v>32</v>
      </c>
      <c r="P74" s="16" t="s">
        <v>33</v>
      </c>
      <c r="Q74" s="54" t="s">
        <v>34</v>
      </c>
      <c r="R74" s="16" t="s">
        <v>22</v>
      </c>
    </row>
    <row r="75" spans="1:18" s="2" customFormat="1" ht="38.25" x14ac:dyDescent="0.3">
      <c r="A75" s="166"/>
      <c r="B75" s="167"/>
      <c r="C75" s="167"/>
      <c r="D75" s="167"/>
      <c r="E75" s="168"/>
      <c r="F75" s="17" t="s">
        <v>36</v>
      </c>
      <c r="G75" s="17" t="s">
        <v>60</v>
      </c>
      <c r="H75" s="17" t="s">
        <v>54</v>
      </c>
      <c r="I75" s="17" t="s">
        <v>39</v>
      </c>
      <c r="J75" s="49" t="s">
        <v>40</v>
      </c>
      <c r="K75" s="17" t="s">
        <v>61</v>
      </c>
      <c r="L75" s="17" t="s">
        <v>56</v>
      </c>
      <c r="M75" s="17" t="s">
        <v>43</v>
      </c>
      <c r="N75" s="49" t="s">
        <v>44</v>
      </c>
      <c r="O75" s="17" t="s">
        <v>45</v>
      </c>
      <c r="P75" s="17" t="s">
        <v>33</v>
      </c>
      <c r="Q75" s="17" t="s">
        <v>46</v>
      </c>
      <c r="R75" s="28"/>
    </row>
    <row r="76" spans="1:18" s="2" customFormat="1" ht="15.75" customHeight="1" x14ac:dyDescent="0.3">
      <c r="A76" s="86" t="s">
        <v>127</v>
      </c>
      <c r="B76" s="87"/>
      <c r="C76" s="87"/>
      <c r="D76" s="87"/>
      <c r="E76" s="91" t="s">
        <v>148</v>
      </c>
      <c r="F76" s="10" t="s">
        <v>24</v>
      </c>
      <c r="G76" s="19">
        <v>39</v>
      </c>
      <c r="H76" s="20">
        <v>1</v>
      </c>
      <c r="I76" s="18">
        <v>150</v>
      </c>
      <c r="J76" s="47">
        <f>H76*I76*G76</f>
        <v>5850</v>
      </c>
      <c r="K76" s="43">
        <v>10</v>
      </c>
      <c r="L76" s="44">
        <v>1</v>
      </c>
      <c r="M76" s="43">
        <v>120</v>
      </c>
      <c r="N76" s="48">
        <f>M76*L76*K76</f>
        <v>1200</v>
      </c>
      <c r="O76" s="42">
        <f>M76-I76</f>
        <v>-30</v>
      </c>
      <c r="P76" s="42">
        <f>O76*L76*K76</f>
        <v>-300</v>
      </c>
      <c r="Q76" s="42">
        <f>N76-J76</f>
        <v>-4650</v>
      </c>
      <c r="R76" s="57" t="s">
        <v>157</v>
      </c>
    </row>
    <row r="77" spans="1:18" s="2" customFormat="1" ht="15.75" customHeight="1" x14ac:dyDescent="0.3">
      <c r="A77" s="86" t="s">
        <v>127</v>
      </c>
      <c r="B77" s="87"/>
      <c r="C77" s="87"/>
      <c r="D77" s="87"/>
      <c r="E77" s="92"/>
      <c r="F77" s="10"/>
      <c r="G77" s="19"/>
      <c r="H77" s="20"/>
      <c r="I77" s="18"/>
      <c r="J77" s="47"/>
      <c r="K77" s="43">
        <v>9</v>
      </c>
      <c r="L77" s="44">
        <v>1</v>
      </c>
      <c r="M77" s="43">
        <v>120</v>
      </c>
      <c r="N77" s="48">
        <f t="shared" ref="N77:N81" si="32">M77*L77*K77</f>
        <v>1080</v>
      </c>
      <c r="O77" s="42">
        <f t="shared" ref="O77:O80" si="33">M77-I77</f>
        <v>120</v>
      </c>
      <c r="P77" s="42">
        <f t="shared" ref="P77:P80" si="34">O77*L77*K77</f>
        <v>1080</v>
      </c>
      <c r="Q77" s="42">
        <f t="shared" ref="Q77:Q80" si="35">N77-J77</f>
        <v>1080</v>
      </c>
      <c r="R77" s="57" t="s">
        <v>149</v>
      </c>
    </row>
    <row r="78" spans="1:18" s="2" customFormat="1" ht="15.75" customHeight="1" x14ac:dyDescent="0.3">
      <c r="A78" s="86" t="s">
        <v>127</v>
      </c>
      <c r="B78" s="87"/>
      <c r="C78" s="87"/>
      <c r="D78" s="87"/>
      <c r="E78" s="90"/>
      <c r="F78" s="10"/>
      <c r="G78" s="19"/>
      <c r="H78" s="20"/>
      <c r="I78" s="18"/>
      <c r="J78" s="47"/>
      <c r="K78" s="43">
        <v>3</v>
      </c>
      <c r="L78" s="44">
        <v>1</v>
      </c>
      <c r="M78" s="43">
        <v>120</v>
      </c>
      <c r="N78" s="48">
        <f t="shared" si="32"/>
        <v>360</v>
      </c>
      <c r="O78" s="42">
        <f t="shared" si="33"/>
        <v>120</v>
      </c>
      <c r="P78" s="42">
        <f t="shared" si="34"/>
        <v>360</v>
      </c>
      <c r="Q78" s="42">
        <f t="shared" si="35"/>
        <v>360</v>
      </c>
      <c r="R78" s="57" t="s">
        <v>159</v>
      </c>
    </row>
    <row r="79" spans="1:18" s="2" customFormat="1" ht="15.75" customHeight="1" x14ac:dyDescent="0.3">
      <c r="A79" s="86" t="s">
        <v>167</v>
      </c>
      <c r="B79" s="87"/>
      <c r="C79" s="87"/>
      <c r="D79" s="87"/>
      <c r="E79" s="90"/>
      <c r="F79" s="10"/>
      <c r="G79" s="19"/>
      <c r="H79" s="20"/>
      <c r="I79" s="18"/>
      <c r="J79" s="47"/>
      <c r="K79" s="94">
        <v>8</v>
      </c>
      <c r="L79" s="44">
        <v>1</v>
      </c>
      <c r="M79" s="43">
        <v>25</v>
      </c>
      <c r="N79" s="48">
        <f t="shared" si="32"/>
        <v>200</v>
      </c>
      <c r="O79" s="42">
        <f t="shared" si="33"/>
        <v>25</v>
      </c>
      <c r="P79" s="42">
        <f t="shared" si="34"/>
        <v>200</v>
      </c>
      <c r="Q79" s="42">
        <f t="shared" si="35"/>
        <v>200</v>
      </c>
      <c r="R79" s="57" t="s">
        <v>155</v>
      </c>
    </row>
    <row r="80" spans="1:18" s="2" customFormat="1" ht="15.75" customHeight="1" x14ac:dyDescent="0.3">
      <c r="A80" s="86" t="s">
        <v>168</v>
      </c>
      <c r="B80" s="87"/>
      <c r="C80" s="87"/>
      <c r="D80" s="87"/>
      <c r="E80" s="90"/>
      <c r="F80" s="10"/>
      <c r="G80" s="19"/>
      <c r="H80" s="20"/>
      <c r="I80" s="18"/>
      <c r="J80" s="47"/>
      <c r="K80" s="43">
        <v>40</v>
      </c>
      <c r="L80" s="44">
        <v>1</v>
      </c>
      <c r="M80" s="43">
        <v>9.9</v>
      </c>
      <c r="N80" s="48">
        <f t="shared" si="32"/>
        <v>396</v>
      </c>
      <c r="O80" s="42">
        <f t="shared" si="33"/>
        <v>9.9</v>
      </c>
      <c r="P80" s="42">
        <f t="shared" si="34"/>
        <v>396</v>
      </c>
      <c r="Q80" s="42">
        <f t="shared" si="35"/>
        <v>396</v>
      </c>
      <c r="R80" s="57" t="s">
        <v>162</v>
      </c>
    </row>
    <row r="81" spans="1:18" s="2" customFormat="1" ht="15.85" customHeight="1" x14ac:dyDescent="0.3">
      <c r="A81" s="207" t="s">
        <v>129</v>
      </c>
      <c r="B81" s="208"/>
      <c r="C81" s="208"/>
      <c r="D81" s="208"/>
      <c r="E81" s="209"/>
      <c r="F81" s="23" t="s">
        <v>24</v>
      </c>
      <c r="G81" s="19">
        <v>39</v>
      </c>
      <c r="H81" s="20">
        <v>1</v>
      </c>
      <c r="I81" s="18">
        <v>20</v>
      </c>
      <c r="J81" s="47">
        <f>H81*I81*G81</f>
        <v>780</v>
      </c>
      <c r="K81" s="43">
        <v>39</v>
      </c>
      <c r="L81" s="44">
        <v>1</v>
      </c>
      <c r="M81" s="43">
        <v>20</v>
      </c>
      <c r="N81" s="48">
        <f t="shared" si="32"/>
        <v>780</v>
      </c>
      <c r="O81" s="42">
        <f t="shared" ref="O81:O82" si="36">M81-I81</f>
        <v>0</v>
      </c>
      <c r="P81" s="42">
        <f t="shared" ref="P81:P82" si="37">O81*L81*K81</f>
        <v>0</v>
      </c>
      <c r="Q81" s="42">
        <f t="shared" ref="Q81:Q82" si="38">N81-J81</f>
        <v>0</v>
      </c>
      <c r="R81" s="53"/>
    </row>
    <row r="82" spans="1:18" s="2" customFormat="1" ht="15.75" customHeight="1" x14ac:dyDescent="0.3">
      <c r="A82" s="207" t="s">
        <v>75</v>
      </c>
      <c r="B82" s="208"/>
      <c r="C82" s="208"/>
      <c r="D82" s="208"/>
      <c r="E82" s="209"/>
      <c r="F82" s="23" t="s">
        <v>24</v>
      </c>
      <c r="G82" s="19"/>
      <c r="H82" s="20"/>
      <c r="I82" s="18"/>
      <c r="J82" s="47">
        <f>H82*I82*G82</f>
        <v>0</v>
      </c>
      <c r="K82" s="43"/>
      <c r="L82" s="44"/>
      <c r="M82" s="43"/>
      <c r="N82" s="48">
        <f t="shared" ref="N82" si="39">M82*L82*K82</f>
        <v>0</v>
      </c>
      <c r="O82" s="42">
        <f t="shared" si="36"/>
        <v>0</v>
      </c>
      <c r="P82" s="42">
        <f t="shared" si="37"/>
        <v>0</v>
      </c>
      <c r="Q82" s="42">
        <f t="shared" si="38"/>
        <v>0</v>
      </c>
      <c r="R82" s="53"/>
    </row>
    <row r="83" spans="1:18" s="2" customFormat="1" ht="15" customHeight="1" x14ac:dyDescent="0.3">
      <c r="A83" s="210" t="s">
        <v>76</v>
      </c>
      <c r="B83" s="211"/>
      <c r="C83" s="211"/>
      <c r="D83" s="211"/>
      <c r="E83" s="212"/>
      <c r="F83" s="23" t="s">
        <v>24</v>
      </c>
      <c r="G83" s="19"/>
      <c r="H83" s="20"/>
      <c r="I83" s="18"/>
      <c r="J83" s="47">
        <f>H83*I83*G83</f>
        <v>0</v>
      </c>
      <c r="K83" s="43"/>
      <c r="L83" s="44"/>
      <c r="M83" s="43"/>
      <c r="N83" s="48">
        <f>M83*L83*K83</f>
        <v>0</v>
      </c>
      <c r="O83" s="42">
        <f>M83-I83</f>
        <v>0</v>
      </c>
      <c r="P83" s="42">
        <f>O83*L83*K83</f>
        <v>0</v>
      </c>
      <c r="Q83" s="42">
        <f>N83-J83</f>
        <v>0</v>
      </c>
      <c r="R83" s="53"/>
    </row>
    <row r="84" spans="1:18" s="2" customFormat="1" ht="15.75" customHeight="1" x14ac:dyDescent="0.3">
      <c r="A84" s="147" t="s">
        <v>64</v>
      </c>
      <c r="B84" s="148"/>
      <c r="C84" s="148"/>
      <c r="D84" s="148"/>
      <c r="E84" s="149"/>
      <c r="F84" s="24"/>
      <c r="G84" s="11"/>
      <c r="H84" s="11"/>
      <c r="I84" s="50"/>
      <c r="J84" s="38">
        <f>SUM(J76:J83)</f>
        <v>6630</v>
      </c>
      <c r="K84" s="39"/>
      <c r="L84" s="39"/>
      <c r="M84" s="40"/>
      <c r="N84" s="45">
        <f>SUM(N76:N83)</f>
        <v>4016</v>
      </c>
      <c r="O84" s="42">
        <f>M84-I84</f>
        <v>0</v>
      </c>
      <c r="P84" s="42">
        <f>O84*L84*K84</f>
        <v>0</v>
      </c>
      <c r="Q84" s="56">
        <f>N84-J84</f>
        <v>-2614</v>
      </c>
      <c r="R84" s="53"/>
    </row>
    <row r="85" spans="1:18" s="2" customFormat="1" ht="15" customHeight="1" x14ac:dyDescent="0.3">
      <c r="A85" s="25">
        <v>8</v>
      </c>
      <c r="B85" s="150" t="s">
        <v>77</v>
      </c>
      <c r="C85" s="151"/>
      <c r="D85" s="151"/>
      <c r="E85" s="152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6" spans="1:18" s="2" customFormat="1" ht="13.15" x14ac:dyDescent="0.3">
      <c r="A86" s="153"/>
      <c r="B86" s="154"/>
      <c r="C86" s="154"/>
      <c r="D86" s="154"/>
      <c r="E86" s="155"/>
      <c r="F86" s="15"/>
      <c r="G86" s="16" t="s">
        <v>28</v>
      </c>
      <c r="H86" s="16" t="s">
        <v>28</v>
      </c>
      <c r="I86" s="16" t="s">
        <v>28</v>
      </c>
      <c r="J86" s="46" t="s">
        <v>28</v>
      </c>
      <c r="K86" s="25" t="s">
        <v>29</v>
      </c>
      <c r="L86" s="25" t="s">
        <v>29</v>
      </c>
      <c r="M86" s="25" t="s">
        <v>30</v>
      </c>
      <c r="N86" s="46" t="s">
        <v>31</v>
      </c>
      <c r="O86" s="16" t="s">
        <v>32</v>
      </c>
      <c r="P86" s="16" t="s">
        <v>33</v>
      </c>
      <c r="Q86" s="54" t="s">
        <v>34</v>
      </c>
      <c r="R86" s="16" t="s">
        <v>22</v>
      </c>
    </row>
    <row r="87" spans="1:18" s="2" customFormat="1" ht="38.25" x14ac:dyDescent="0.3">
      <c r="A87" s="166"/>
      <c r="B87" s="167"/>
      <c r="C87" s="167"/>
      <c r="D87" s="167"/>
      <c r="E87" s="168"/>
      <c r="F87" s="17" t="s">
        <v>36</v>
      </c>
      <c r="G87" s="17" t="s">
        <v>60</v>
      </c>
      <c r="H87" s="17" t="s">
        <v>54</v>
      </c>
      <c r="I87" s="17" t="s">
        <v>39</v>
      </c>
      <c r="J87" s="49" t="s">
        <v>40</v>
      </c>
      <c r="K87" s="17" t="s">
        <v>61</v>
      </c>
      <c r="L87" s="17" t="s">
        <v>56</v>
      </c>
      <c r="M87" s="17" t="s">
        <v>43</v>
      </c>
      <c r="N87" s="49" t="s">
        <v>44</v>
      </c>
      <c r="O87" s="17" t="s">
        <v>45</v>
      </c>
      <c r="P87" s="17" t="s">
        <v>33</v>
      </c>
      <c r="Q87" s="17" t="s">
        <v>46</v>
      </c>
      <c r="R87" s="28"/>
    </row>
    <row r="88" spans="1:18" s="2" customFormat="1" ht="23.55" customHeight="1" x14ac:dyDescent="0.3">
      <c r="A88" s="214" t="s">
        <v>126</v>
      </c>
      <c r="B88" s="214"/>
      <c r="C88" s="214"/>
      <c r="D88" s="214"/>
      <c r="E88" s="215"/>
      <c r="F88" s="23" t="s">
        <v>24</v>
      </c>
      <c r="G88" s="19">
        <v>2</v>
      </c>
      <c r="H88" s="20">
        <v>3</v>
      </c>
      <c r="I88" s="18">
        <v>500</v>
      </c>
      <c r="J88" s="47">
        <f>H88*I88*G88</f>
        <v>3000</v>
      </c>
      <c r="K88" s="43">
        <v>2</v>
      </c>
      <c r="L88" s="44">
        <v>3</v>
      </c>
      <c r="M88" s="43">
        <v>500</v>
      </c>
      <c r="N88" s="48">
        <f>M88*L88*K88</f>
        <v>3000</v>
      </c>
      <c r="O88" s="42">
        <f t="shared" ref="O88:O92" si="40">M88-I88</f>
        <v>0</v>
      </c>
      <c r="P88" s="42">
        <f t="shared" ref="P88:P92" si="41">O88*L88*K88</f>
        <v>0</v>
      </c>
      <c r="Q88" s="42">
        <f t="shared" ref="Q88:Q93" si="42">N88-J88</f>
        <v>0</v>
      </c>
      <c r="R88" s="95" t="s">
        <v>170</v>
      </c>
    </row>
    <row r="89" spans="1:18" s="2" customFormat="1" ht="23.25" customHeight="1" x14ac:dyDescent="0.3">
      <c r="A89" s="214" t="s">
        <v>158</v>
      </c>
      <c r="B89" s="214"/>
      <c r="C89" s="214"/>
      <c r="D89" s="214"/>
      <c r="E89" s="215"/>
      <c r="F89" s="23" t="s">
        <v>24</v>
      </c>
      <c r="G89" s="19">
        <v>2</v>
      </c>
      <c r="H89" s="20">
        <v>2</v>
      </c>
      <c r="I89" s="18">
        <v>380</v>
      </c>
      <c r="J89" s="47">
        <f>H89*I89*G89</f>
        <v>1520</v>
      </c>
      <c r="K89" s="43">
        <v>2</v>
      </c>
      <c r="L89" s="44">
        <v>2</v>
      </c>
      <c r="M89" s="43">
        <v>300</v>
      </c>
      <c r="N89" s="48">
        <f>M89*L89*K89</f>
        <v>1200</v>
      </c>
      <c r="O89" s="42">
        <f t="shared" si="40"/>
        <v>-80</v>
      </c>
      <c r="P89" s="42">
        <f t="shared" si="41"/>
        <v>-320</v>
      </c>
      <c r="Q89" s="42">
        <f t="shared" si="42"/>
        <v>-320</v>
      </c>
      <c r="R89" s="93" t="s">
        <v>156</v>
      </c>
    </row>
    <row r="90" spans="1:18" s="2" customFormat="1" ht="23.55" customHeight="1" x14ac:dyDescent="0.3">
      <c r="A90" s="214" t="s">
        <v>78</v>
      </c>
      <c r="B90" s="214"/>
      <c r="C90" s="214"/>
      <c r="D90" s="214"/>
      <c r="E90" s="215"/>
      <c r="F90" s="23" t="s">
        <v>24</v>
      </c>
      <c r="G90" s="19"/>
      <c r="H90" s="20"/>
      <c r="I90" s="18"/>
      <c r="J90" s="47">
        <f>H90*I90*G90</f>
        <v>0</v>
      </c>
      <c r="K90" s="43">
        <v>1</v>
      </c>
      <c r="L90" s="44">
        <v>1</v>
      </c>
      <c r="M90" s="43">
        <v>552.13</v>
      </c>
      <c r="N90" s="67">
        <f>M90*L90*K90</f>
        <v>552.13</v>
      </c>
      <c r="O90" s="42">
        <f t="shared" si="40"/>
        <v>552.13</v>
      </c>
      <c r="P90" s="42">
        <f t="shared" si="41"/>
        <v>552.13</v>
      </c>
      <c r="Q90" s="42">
        <f t="shared" si="42"/>
        <v>552.13</v>
      </c>
      <c r="R90" s="93" t="s">
        <v>171</v>
      </c>
    </row>
    <row r="91" spans="1:18" s="2" customFormat="1" ht="14.25" customHeight="1" x14ac:dyDescent="0.3">
      <c r="A91" s="181" t="s">
        <v>79</v>
      </c>
      <c r="B91" s="181"/>
      <c r="C91" s="181"/>
      <c r="D91" s="181"/>
      <c r="E91" s="181"/>
      <c r="F91" s="12">
        <v>0.08</v>
      </c>
      <c r="G91" s="11"/>
      <c r="H91" s="11"/>
      <c r="I91" s="11"/>
      <c r="J91" s="38">
        <f>(J58+J66+J72+J84)*F91</f>
        <v>1330.4</v>
      </c>
      <c r="K91" s="17"/>
      <c r="L91" s="21"/>
      <c r="M91" s="17"/>
      <c r="N91" s="45">
        <f>(N58+N66+N72+N84)*F91</f>
        <v>1530</v>
      </c>
      <c r="O91" s="42">
        <f t="shared" si="40"/>
        <v>0</v>
      </c>
      <c r="P91" s="42">
        <f t="shared" si="41"/>
        <v>0</v>
      </c>
      <c r="Q91" s="42">
        <f t="shared" si="42"/>
        <v>199.59999999999991</v>
      </c>
      <c r="R91" s="53"/>
    </row>
    <row r="92" spans="1:18" s="2" customFormat="1" ht="15.75" customHeight="1" x14ac:dyDescent="0.3">
      <c r="A92" s="147" t="s">
        <v>80</v>
      </c>
      <c r="B92" s="148"/>
      <c r="C92" s="148"/>
      <c r="D92" s="148"/>
      <c r="E92" s="149"/>
      <c r="F92" s="24"/>
      <c r="G92" s="11"/>
      <c r="H92" s="11"/>
      <c r="I92" s="50"/>
      <c r="J92" s="38">
        <f>SUM(J88:J91)+J49+J17</f>
        <v>18206.879999999997</v>
      </c>
      <c r="K92" s="11"/>
      <c r="L92" s="11"/>
      <c r="M92" s="50"/>
      <c r="N92" s="45">
        <f>SUM(N88:N91)+N49+N17</f>
        <v>19146.850000000002</v>
      </c>
      <c r="O92" s="42">
        <f t="shared" si="40"/>
        <v>0</v>
      </c>
      <c r="P92" s="42">
        <f t="shared" si="41"/>
        <v>0</v>
      </c>
      <c r="Q92" s="56">
        <f t="shared" si="42"/>
        <v>939.9700000000048</v>
      </c>
      <c r="R92" s="53"/>
    </row>
    <row r="93" spans="1:18" s="2" customFormat="1" ht="15.75" customHeight="1" x14ac:dyDescent="0.3">
      <c r="A93" s="147" t="s">
        <v>81</v>
      </c>
      <c r="B93" s="148"/>
      <c r="C93" s="148"/>
      <c r="D93" s="148"/>
      <c r="E93" s="149"/>
      <c r="F93" s="12">
        <v>0.06</v>
      </c>
      <c r="G93" s="11"/>
      <c r="H93" s="11"/>
      <c r="I93" s="50"/>
      <c r="J93" s="38">
        <f>(J27+J36+J48+J58+J66+J72+J84+J92+H117)*F93</f>
        <v>11357.5728</v>
      </c>
      <c r="K93" s="11"/>
      <c r="L93" s="11"/>
      <c r="M93" s="50"/>
      <c r="N93" s="45">
        <f>(N27+N36+N48+N58+N66+N72+N84+N92)*F93</f>
        <v>11944.851000000001</v>
      </c>
      <c r="O93" s="42"/>
      <c r="P93" s="42"/>
      <c r="Q93" s="56">
        <f t="shared" si="42"/>
        <v>587.27820000000065</v>
      </c>
      <c r="R93" s="53"/>
    </row>
    <row r="94" spans="1:18" s="2" customFormat="1" ht="15" hidden="1" customHeight="1" x14ac:dyDescent="0.3">
      <c r="A94" s="25">
        <v>9</v>
      </c>
      <c r="B94" s="150" t="s">
        <v>82</v>
      </c>
      <c r="C94" s="151"/>
      <c r="D94" s="151"/>
      <c r="E94" s="152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s="2" customFormat="1" ht="12.75" hidden="1" customHeight="1" x14ac:dyDescent="0.3">
      <c r="A95" s="216"/>
      <c r="B95" s="217"/>
      <c r="C95" s="217"/>
      <c r="D95" s="217"/>
      <c r="E95" s="218"/>
      <c r="F95" s="15"/>
      <c r="G95" s="15"/>
      <c r="H95" s="15"/>
      <c r="I95" s="15"/>
      <c r="J95" s="46"/>
      <c r="K95" s="25" t="s">
        <v>29</v>
      </c>
      <c r="L95" s="25" t="s">
        <v>29</v>
      </c>
      <c r="M95" s="25" t="s">
        <v>30</v>
      </c>
      <c r="N95" s="16" t="s">
        <v>31</v>
      </c>
      <c r="O95" s="16"/>
      <c r="P95" s="16" t="s">
        <v>33</v>
      </c>
      <c r="Q95" s="54"/>
      <c r="R95" s="16" t="s">
        <v>22</v>
      </c>
    </row>
    <row r="96" spans="1:18" s="2" customFormat="1" ht="38.25" hidden="1" x14ac:dyDescent="0.3">
      <c r="A96" s="219" t="s">
        <v>83</v>
      </c>
      <c r="B96" s="220"/>
      <c r="C96" s="220"/>
      <c r="D96" s="220"/>
      <c r="E96" s="221"/>
      <c r="F96" s="17"/>
      <c r="G96" s="17"/>
      <c r="H96" s="59"/>
      <c r="I96" s="15"/>
      <c r="J96" s="49"/>
      <c r="K96" s="17" t="s">
        <v>61</v>
      </c>
      <c r="L96" s="17" t="s">
        <v>56</v>
      </c>
      <c r="M96" s="17" t="s">
        <v>43</v>
      </c>
      <c r="N96" s="17" t="s">
        <v>44</v>
      </c>
      <c r="O96" s="17"/>
      <c r="P96" s="17" t="s">
        <v>33</v>
      </c>
      <c r="Q96" s="49"/>
      <c r="R96" s="28"/>
    </row>
    <row r="97" spans="1:18" s="2" customFormat="1" ht="14.25" hidden="1" customHeight="1" x14ac:dyDescent="0.3">
      <c r="A97" s="222" t="s">
        <v>84</v>
      </c>
      <c r="B97" s="223"/>
      <c r="C97" s="223"/>
      <c r="D97" s="223"/>
      <c r="E97" s="224"/>
      <c r="F97" s="60" t="s">
        <v>24</v>
      </c>
      <c r="G97" s="61"/>
      <c r="H97" s="62"/>
      <c r="I97" s="62"/>
      <c r="J97" s="68"/>
      <c r="K97" s="43"/>
      <c r="L97" s="43"/>
      <c r="M97" s="43"/>
      <c r="N97" s="69">
        <f>L97*M97*K97</f>
        <v>0</v>
      </c>
      <c r="O97" s="70"/>
      <c r="P97" s="42">
        <f t="shared" ref="P97:P103" si="43">N97</f>
        <v>0</v>
      </c>
      <c r="Q97" s="68"/>
      <c r="R97" s="53"/>
    </row>
    <row r="98" spans="1:18" s="2" customFormat="1" ht="13.15" hidden="1" x14ac:dyDescent="0.3">
      <c r="A98" s="222" t="s">
        <v>85</v>
      </c>
      <c r="B98" s="223"/>
      <c r="C98" s="223"/>
      <c r="D98" s="223"/>
      <c r="E98" s="224"/>
      <c r="F98" s="60" t="s">
        <v>24</v>
      </c>
      <c r="G98" s="61"/>
      <c r="H98" s="62"/>
      <c r="I98" s="62"/>
      <c r="J98" s="68"/>
      <c r="K98" s="43"/>
      <c r="L98" s="43"/>
      <c r="M98" s="43"/>
      <c r="N98" s="69">
        <f>L98*M98*K98</f>
        <v>0</v>
      </c>
      <c r="O98" s="70"/>
      <c r="P98" s="42">
        <f t="shared" si="43"/>
        <v>0</v>
      </c>
      <c r="Q98" s="68"/>
      <c r="R98" s="53"/>
    </row>
    <row r="99" spans="1:18" s="2" customFormat="1" ht="15.75" hidden="1" customHeight="1" x14ac:dyDescent="0.3">
      <c r="A99" s="225" t="s">
        <v>86</v>
      </c>
      <c r="B99" s="226"/>
      <c r="C99" s="226"/>
      <c r="D99" s="226"/>
      <c r="E99" s="227"/>
      <c r="F99" s="60" t="s">
        <v>24</v>
      </c>
      <c r="G99" s="61"/>
      <c r="H99" s="62"/>
      <c r="I99" s="62"/>
      <c r="J99" s="68"/>
      <c r="K99" s="43"/>
      <c r="L99" s="43"/>
      <c r="M99" s="43"/>
      <c r="N99" s="69">
        <f>L99*M99*K99</f>
        <v>0</v>
      </c>
      <c r="O99" s="70"/>
      <c r="P99" s="42">
        <f t="shared" si="43"/>
        <v>0</v>
      </c>
      <c r="Q99" s="68"/>
      <c r="R99" s="53"/>
    </row>
    <row r="100" spans="1:18" s="2" customFormat="1" ht="13.5" hidden="1" customHeight="1" x14ac:dyDescent="0.3">
      <c r="A100" s="228" t="s">
        <v>87</v>
      </c>
      <c r="B100" s="229"/>
      <c r="C100" s="229"/>
      <c r="D100" s="229"/>
      <c r="E100" s="230"/>
      <c r="F100" s="60" t="s">
        <v>24</v>
      </c>
      <c r="G100" s="61"/>
      <c r="H100" s="62"/>
      <c r="I100" s="62"/>
      <c r="J100" s="71">
        <f>G100*H100*I100</f>
        <v>0</v>
      </c>
      <c r="K100" s="43"/>
      <c r="L100" s="43"/>
      <c r="M100" s="43"/>
      <c r="N100" s="69">
        <f>L100*M100*K100</f>
        <v>0</v>
      </c>
      <c r="O100" s="70"/>
      <c r="P100" s="42">
        <f t="shared" si="43"/>
        <v>0</v>
      </c>
      <c r="Q100" s="68"/>
      <c r="R100" s="53"/>
    </row>
    <row r="101" spans="1:18" s="2" customFormat="1" ht="13.5" hidden="1" customHeight="1" x14ac:dyDescent="0.3">
      <c r="A101" s="231" t="s">
        <v>88</v>
      </c>
      <c r="B101" s="232"/>
      <c r="C101" s="232"/>
      <c r="D101" s="232"/>
      <c r="E101" s="233"/>
      <c r="F101" s="63"/>
      <c r="G101" s="61"/>
      <c r="H101" s="62"/>
      <c r="I101" s="62"/>
      <c r="J101" s="68"/>
      <c r="K101" s="43" t="s">
        <v>89</v>
      </c>
      <c r="L101" s="43" t="s">
        <v>89</v>
      </c>
      <c r="M101" s="43" t="s">
        <v>89</v>
      </c>
      <c r="N101" s="72">
        <f>SUM(N97:N100)*F101</f>
        <v>0</v>
      </c>
      <c r="O101" s="70"/>
      <c r="P101" s="42">
        <f t="shared" si="43"/>
        <v>0</v>
      </c>
      <c r="Q101" s="68"/>
      <c r="R101" s="53"/>
    </row>
    <row r="102" spans="1:18" s="2" customFormat="1" ht="13.5" hidden="1" customHeight="1" x14ac:dyDescent="0.3">
      <c r="A102" s="228" t="s">
        <v>90</v>
      </c>
      <c r="B102" s="229"/>
      <c r="C102" s="229"/>
      <c r="D102" s="229"/>
      <c r="E102" s="230"/>
      <c r="F102" s="60" t="s">
        <v>24</v>
      </c>
      <c r="G102" s="61"/>
      <c r="H102" s="62"/>
      <c r="I102" s="62"/>
      <c r="J102" s="71"/>
      <c r="K102" s="43"/>
      <c r="L102" s="43"/>
      <c r="M102" s="43"/>
      <c r="N102" s="69">
        <f>L102*M102*K102</f>
        <v>0</v>
      </c>
      <c r="O102" s="70"/>
      <c r="P102" s="42">
        <f t="shared" si="43"/>
        <v>0</v>
      </c>
      <c r="Q102" s="68"/>
      <c r="R102" s="55"/>
    </row>
    <row r="103" spans="1:18" s="2" customFormat="1" ht="13.5" hidden="1" customHeight="1" x14ac:dyDescent="0.3">
      <c r="A103" s="231" t="s">
        <v>91</v>
      </c>
      <c r="B103" s="232"/>
      <c r="C103" s="232"/>
      <c r="D103" s="232"/>
      <c r="E103" s="233"/>
      <c r="F103" s="64">
        <v>0.08</v>
      </c>
      <c r="G103" s="17"/>
      <c r="H103" s="21"/>
      <c r="I103" s="21"/>
      <c r="J103" s="73">
        <f>(J100+J102)*F103</f>
        <v>0</v>
      </c>
      <c r="K103" s="43" t="s">
        <v>89</v>
      </c>
      <c r="L103" s="43" t="s">
        <v>89</v>
      </c>
      <c r="M103" s="43" t="s">
        <v>89</v>
      </c>
      <c r="N103" s="72">
        <f>SUM(N102:N102)*F103</f>
        <v>0</v>
      </c>
      <c r="O103" s="70"/>
      <c r="P103" s="42">
        <f t="shared" si="43"/>
        <v>0</v>
      </c>
      <c r="Q103" s="68"/>
      <c r="R103" s="53"/>
    </row>
    <row r="104" spans="1:18" s="2" customFormat="1" ht="16.5" hidden="1" customHeight="1" x14ac:dyDescent="0.3">
      <c r="A104" s="147" t="s">
        <v>92</v>
      </c>
      <c r="B104" s="148"/>
      <c r="C104" s="148"/>
      <c r="D104" s="148"/>
      <c r="E104" s="149"/>
      <c r="F104" s="24"/>
      <c r="G104" s="11"/>
      <c r="H104" s="11"/>
      <c r="I104" s="50"/>
      <c r="J104" s="74">
        <f>SUM(J97:J103)</f>
        <v>0</v>
      </c>
      <c r="K104" s="39" t="s">
        <v>89</v>
      </c>
      <c r="L104" s="39" t="s">
        <v>89</v>
      </c>
      <c r="M104" s="40" t="s">
        <v>89</v>
      </c>
      <c r="N104" s="72">
        <f>SUM(N97:N103)</f>
        <v>0</v>
      </c>
      <c r="O104" s="75"/>
      <c r="P104" s="56">
        <f>SUM(P97:P103)</f>
        <v>0</v>
      </c>
      <c r="Q104" s="80"/>
      <c r="R104" s="53"/>
    </row>
    <row r="105" spans="1:18" s="2" customFormat="1" ht="13.5" thickBot="1" x14ac:dyDescent="0.35">
      <c r="A105" s="65"/>
      <c r="B105" s="65"/>
      <c r="C105" s="65"/>
      <c r="D105" s="65"/>
      <c r="E105" s="66"/>
    </row>
    <row r="106" spans="1:18" ht="16.149999999999999" thickBot="1" x14ac:dyDescent="0.35">
      <c r="F106" s="234" t="s">
        <v>93</v>
      </c>
      <c r="G106" s="235"/>
      <c r="H106" s="236" t="s">
        <v>28</v>
      </c>
      <c r="I106" s="237"/>
      <c r="J106" s="237"/>
      <c r="K106" s="238"/>
      <c r="L106" s="239" t="s">
        <v>94</v>
      </c>
      <c r="M106" s="240"/>
      <c r="N106" s="240"/>
      <c r="O106" s="241"/>
      <c r="P106" s="76" t="s">
        <v>34</v>
      </c>
    </row>
    <row r="107" spans="1:18" ht="24.75" customHeight="1" x14ac:dyDescent="0.3">
      <c r="F107" s="242"/>
      <c r="G107" s="243"/>
      <c r="H107" s="244" t="s">
        <v>95</v>
      </c>
      <c r="I107" s="245"/>
      <c r="J107" s="246" t="s">
        <v>96</v>
      </c>
      <c r="K107" s="247"/>
      <c r="L107" s="244" t="s">
        <v>97</v>
      </c>
      <c r="M107" s="245"/>
      <c r="N107" s="246" t="s">
        <v>98</v>
      </c>
      <c r="O107" s="247"/>
      <c r="P107" s="77" t="s">
        <v>99</v>
      </c>
    </row>
    <row r="108" spans="1:18" x14ac:dyDescent="0.3">
      <c r="F108" s="248" t="s">
        <v>100</v>
      </c>
      <c r="G108" s="249"/>
      <c r="H108" s="250">
        <f>J27</f>
        <v>76440</v>
      </c>
      <c r="I108" s="251"/>
      <c r="J108" s="252">
        <f>H108/$O$6/$O$5</f>
        <v>637</v>
      </c>
      <c r="K108" s="251"/>
      <c r="L108" s="253">
        <f>N27</f>
        <v>75460</v>
      </c>
      <c r="M108" s="254"/>
      <c r="N108" s="255">
        <f t="shared" ref="N108:N118" si="44">L108/$P$6/$P$5</f>
        <v>644.95726495726501</v>
      </c>
      <c r="O108" s="256"/>
      <c r="P108" s="78">
        <f t="shared" ref="P108:P117" si="45">L108-H108</f>
        <v>-980</v>
      </c>
    </row>
    <row r="109" spans="1:18" x14ac:dyDescent="0.3">
      <c r="F109" s="248" t="s">
        <v>101</v>
      </c>
      <c r="G109" s="249"/>
      <c r="H109" s="250">
        <f>J36</f>
        <v>49796</v>
      </c>
      <c r="I109" s="251"/>
      <c r="J109" s="257">
        <f>H109/$O$6/$O$5</f>
        <v>414.9666666666667</v>
      </c>
      <c r="K109" s="258"/>
      <c r="L109" s="253">
        <f>N36</f>
        <v>52129</v>
      </c>
      <c r="M109" s="254"/>
      <c r="N109" s="255">
        <f t="shared" si="44"/>
        <v>445.54700854700855</v>
      </c>
      <c r="O109" s="256"/>
      <c r="P109" s="78">
        <f t="shared" si="45"/>
        <v>2333</v>
      </c>
    </row>
    <row r="110" spans="1:18" x14ac:dyDescent="0.3">
      <c r="F110" s="248" t="s">
        <v>102</v>
      </c>
      <c r="G110" s="249"/>
      <c r="H110" s="250">
        <f>J48</f>
        <v>28220</v>
      </c>
      <c r="I110" s="251"/>
      <c r="J110" s="257">
        <f t="shared" ref="J110:J114" si="46">H110/$O$6/$O$5</f>
        <v>235.16666666666666</v>
      </c>
      <c r="K110" s="258"/>
      <c r="L110" s="253">
        <f>N48</f>
        <v>33220</v>
      </c>
      <c r="M110" s="254"/>
      <c r="N110" s="255">
        <f t="shared" si="44"/>
        <v>283.93162393162396</v>
      </c>
      <c r="O110" s="256"/>
      <c r="P110" s="78">
        <f t="shared" si="45"/>
        <v>5000</v>
      </c>
    </row>
    <row r="111" spans="1:18" x14ac:dyDescent="0.3">
      <c r="F111" s="248" t="s">
        <v>103</v>
      </c>
      <c r="G111" s="249"/>
      <c r="H111" s="250">
        <f>J58</f>
        <v>10000</v>
      </c>
      <c r="I111" s="251"/>
      <c r="J111" s="257">
        <f t="shared" si="46"/>
        <v>83.333333333333329</v>
      </c>
      <c r="K111" s="258"/>
      <c r="L111" s="253">
        <f>N58</f>
        <v>10000</v>
      </c>
      <c r="M111" s="254"/>
      <c r="N111" s="255">
        <f t="shared" si="44"/>
        <v>85.470085470085465</v>
      </c>
      <c r="O111" s="256"/>
      <c r="P111" s="78">
        <f t="shared" si="45"/>
        <v>0</v>
      </c>
    </row>
    <row r="112" spans="1:18" x14ac:dyDescent="0.3">
      <c r="F112" s="248" t="s">
        <v>104</v>
      </c>
      <c r="G112" s="249"/>
      <c r="H112" s="250">
        <f>J66</f>
        <v>0</v>
      </c>
      <c r="I112" s="251"/>
      <c r="J112" s="252">
        <f t="shared" si="46"/>
        <v>0</v>
      </c>
      <c r="K112" s="251"/>
      <c r="L112" s="253">
        <f>N66</f>
        <v>5009</v>
      </c>
      <c r="M112" s="254"/>
      <c r="N112" s="255">
        <f t="shared" si="44"/>
        <v>42.811965811965813</v>
      </c>
      <c r="O112" s="256"/>
      <c r="P112" s="78">
        <f t="shared" si="45"/>
        <v>5009</v>
      </c>
    </row>
    <row r="113" spans="6:19" x14ac:dyDescent="0.3">
      <c r="F113" s="248" t="s">
        <v>105</v>
      </c>
      <c r="G113" s="249"/>
      <c r="H113" s="250">
        <f>J72</f>
        <v>0</v>
      </c>
      <c r="I113" s="251"/>
      <c r="J113" s="252">
        <f t="shared" si="46"/>
        <v>0</v>
      </c>
      <c r="K113" s="251"/>
      <c r="L113" s="253">
        <f>N72</f>
        <v>100</v>
      </c>
      <c r="M113" s="254"/>
      <c r="N113" s="255">
        <f t="shared" si="44"/>
        <v>0.85470085470085477</v>
      </c>
      <c r="O113" s="256"/>
      <c r="P113" s="78">
        <f t="shared" si="45"/>
        <v>100</v>
      </c>
    </row>
    <row r="114" spans="6:19" x14ac:dyDescent="0.3">
      <c r="F114" s="248" t="s">
        <v>106</v>
      </c>
      <c r="G114" s="249"/>
      <c r="H114" s="250">
        <f>J84</f>
        <v>6630</v>
      </c>
      <c r="I114" s="251"/>
      <c r="J114" s="252">
        <f t="shared" si="46"/>
        <v>55.25</v>
      </c>
      <c r="K114" s="251"/>
      <c r="L114" s="253">
        <f>N84</f>
        <v>4016</v>
      </c>
      <c r="M114" s="254"/>
      <c r="N114" s="255">
        <f t="shared" si="44"/>
        <v>34.324786324786324</v>
      </c>
      <c r="O114" s="256"/>
      <c r="P114" s="78">
        <f t="shared" si="45"/>
        <v>-2614</v>
      </c>
    </row>
    <row r="115" spans="6:19" x14ac:dyDescent="0.3">
      <c r="F115" s="248" t="s">
        <v>107</v>
      </c>
      <c r="G115" s="249"/>
      <c r="H115" s="250">
        <f>J92</f>
        <v>18206.879999999997</v>
      </c>
      <c r="I115" s="251"/>
      <c r="J115" s="257">
        <f>H115/O6/O5</f>
        <v>151.72399999999996</v>
      </c>
      <c r="K115" s="258"/>
      <c r="L115" s="253">
        <f>N92</f>
        <v>19146.850000000002</v>
      </c>
      <c r="M115" s="254"/>
      <c r="N115" s="255">
        <f t="shared" si="44"/>
        <v>163.64829059829063</v>
      </c>
      <c r="O115" s="256"/>
      <c r="P115" s="78">
        <f t="shared" si="45"/>
        <v>939.9700000000048</v>
      </c>
    </row>
    <row r="116" spans="6:19" x14ac:dyDescent="0.3">
      <c r="F116" s="248" t="s">
        <v>108</v>
      </c>
      <c r="G116" s="249"/>
      <c r="H116" s="250">
        <f>J93</f>
        <v>11357.5728</v>
      </c>
      <c r="I116" s="251"/>
      <c r="J116" s="257">
        <f>H116/O6</f>
        <v>283.93932000000001</v>
      </c>
      <c r="K116" s="258"/>
      <c r="L116" s="253">
        <f>N93</f>
        <v>11944.851000000001</v>
      </c>
      <c r="M116" s="254"/>
      <c r="N116" s="255">
        <f t="shared" si="44"/>
        <v>102.09274358974359</v>
      </c>
      <c r="O116" s="256"/>
      <c r="P116" s="78">
        <f t="shared" si="45"/>
        <v>587.27820000000065</v>
      </c>
    </row>
    <row r="117" spans="6:19" x14ac:dyDescent="0.3">
      <c r="F117" s="248" t="s">
        <v>109</v>
      </c>
      <c r="G117" s="249"/>
      <c r="H117" s="259">
        <f>J104</f>
        <v>0</v>
      </c>
      <c r="I117" s="260"/>
      <c r="J117" s="261">
        <f>H117/O6</f>
        <v>0</v>
      </c>
      <c r="K117" s="262"/>
      <c r="L117" s="253">
        <f>N104</f>
        <v>0</v>
      </c>
      <c r="M117" s="254"/>
      <c r="N117" s="255">
        <f t="shared" si="44"/>
        <v>0</v>
      </c>
      <c r="O117" s="256"/>
      <c r="P117" s="78">
        <f t="shared" si="45"/>
        <v>0</v>
      </c>
    </row>
    <row r="118" spans="6:19" ht="16.149999999999999" thickBot="1" x14ac:dyDescent="0.35">
      <c r="F118" s="263" t="s">
        <v>110</v>
      </c>
      <c r="G118" s="264"/>
      <c r="H118" s="265">
        <f>SUM(H108:I117)</f>
        <v>200650.4528</v>
      </c>
      <c r="I118" s="266"/>
      <c r="J118" s="267">
        <f>SUM(J108:K116)</f>
        <v>1861.3799866666666</v>
      </c>
      <c r="K118" s="268"/>
      <c r="L118" s="269">
        <f>SUM(L108:M117)</f>
        <v>211025.701</v>
      </c>
      <c r="M118" s="270"/>
      <c r="N118" s="271">
        <f t="shared" si="44"/>
        <v>1803.6384700854703</v>
      </c>
      <c r="O118" s="272"/>
      <c r="P118" s="79">
        <f>SUM(P108:P117)</f>
        <v>10375.248200000005</v>
      </c>
    </row>
    <row r="119" spans="6:19" x14ac:dyDescent="0.3">
      <c r="S119" s="81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9">
    <mergeCell ref="F117:G117"/>
    <mergeCell ref="H117:I117"/>
    <mergeCell ref="J117:K117"/>
    <mergeCell ref="L117:M117"/>
    <mergeCell ref="N117:O117"/>
    <mergeCell ref="F118:G118"/>
    <mergeCell ref="H118:I118"/>
    <mergeCell ref="J118:K118"/>
    <mergeCell ref="L118:M118"/>
    <mergeCell ref="N118:O118"/>
    <mergeCell ref="F115:G115"/>
    <mergeCell ref="H115:I115"/>
    <mergeCell ref="J115:K115"/>
    <mergeCell ref="L115:M115"/>
    <mergeCell ref="N115:O115"/>
    <mergeCell ref="F116:G116"/>
    <mergeCell ref="H116:I116"/>
    <mergeCell ref="J116:K116"/>
    <mergeCell ref="L116:M116"/>
    <mergeCell ref="N116:O116"/>
    <mergeCell ref="F113:G113"/>
    <mergeCell ref="H113:I113"/>
    <mergeCell ref="J113:K113"/>
    <mergeCell ref="L113:M113"/>
    <mergeCell ref="N113:O113"/>
    <mergeCell ref="F114:G114"/>
    <mergeCell ref="H114:I114"/>
    <mergeCell ref="J114:K114"/>
    <mergeCell ref="L114:M114"/>
    <mergeCell ref="N114:O114"/>
    <mergeCell ref="F111:G111"/>
    <mergeCell ref="H111:I111"/>
    <mergeCell ref="J111:K111"/>
    <mergeCell ref="L111:M111"/>
    <mergeCell ref="N111:O111"/>
    <mergeCell ref="F112:G112"/>
    <mergeCell ref="H112:I112"/>
    <mergeCell ref="J112:K112"/>
    <mergeCell ref="L112:M112"/>
    <mergeCell ref="N112:O112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06:G106"/>
    <mergeCell ref="H106:K106"/>
    <mergeCell ref="L106:O106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87:E87"/>
    <mergeCell ref="A88:E88"/>
    <mergeCell ref="A89:E89"/>
    <mergeCell ref="A90:E90"/>
    <mergeCell ref="A91:E91"/>
    <mergeCell ref="A92:E92"/>
    <mergeCell ref="A93:E93"/>
    <mergeCell ref="B94:E94"/>
    <mergeCell ref="A95:E95"/>
    <mergeCell ref="A75:E75"/>
    <mergeCell ref="A81:E81"/>
    <mergeCell ref="A82:E82"/>
    <mergeCell ref="A83:E83"/>
    <mergeCell ref="A84:E84"/>
    <mergeCell ref="B85:E85"/>
    <mergeCell ref="A86:E86"/>
    <mergeCell ref="A66:E66"/>
    <mergeCell ref="A72:E72"/>
    <mergeCell ref="B73:E73"/>
    <mergeCell ref="B67:E67"/>
    <mergeCell ref="A68:E68"/>
    <mergeCell ref="A69:E69"/>
    <mergeCell ref="B59:E59"/>
    <mergeCell ref="A60:E60"/>
    <mergeCell ref="A61:E61"/>
    <mergeCell ref="C62:E62"/>
    <mergeCell ref="C64:E64"/>
    <mergeCell ref="A65:E65"/>
    <mergeCell ref="F65:J65"/>
    <mergeCell ref="C63:E63"/>
    <mergeCell ref="A74:E74"/>
    <mergeCell ref="B51:E51"/>
    <mergeCell ref="A52:E52"/>
    <mergeCell ref="A53:E53"/>
    <mergeCell ref="A54:B54"/>
    <mergeCell ref="C54:D54"/>
    <mergeCell ref="A56:D56"/>
    <mergeCell ref="A57:D57"/>
    <mergeCell ref="A58:E58"/>
    <mergeCell ref="F58:I58"/>
    <mergeCell ref="C55:D55"/>
    <mergeCell ref="A55:B55"/>
    <mergeCell ref="A39:E39"/>
    <mergeCell ref="A40:B40"/>
    <mergeCell ref="A41:B41"/>
    <mergeCell ref="A47:D47"/>
    <mergeCell ref="A48:E48"/>
    <mergeCell ref="A49:E49"/>
    <mergeCell ref="A50:R50"/>
    <mergeCell ref="A42:B42"/>
    <mergeCell ref="A43:B43"/>
    <mergeCell ref="A44:B44"/>
    <mergeCell ref="A45:B45"/>
    <mergeCell ref="C43:D45"/>
    <mergeCell ref="C41:D42"/>
    <mergeCell ref="C40:D40"/>
    <mergeCell ref="A46:D46"/>
    <mergeCell ref="A35:E35"/>
    <mergeCell ref="F35:J35"/>
    <mergeCell ref="A36:E36"/>
    <mergeCell ref="B37:E37"/>
    <mergeCell ref="A38:E38"/>
    <mergeCell ref="A26:E26"/>
    <mergeCell ref="F26:J26"/>
    <mergeCell ref="A27:E27"/>
    <mergeCell ref="F27:I27"/>
    <mergeCell ref="B28:E28"/>
    <mergeCell ref="A29:E29"/>
    <mergeCell ref="A30:E30"/>
    <mergeCell ref="C31:E31"/>
    <mergeCell ref="C32:E32"/>
    <mergeCell ref="C33:E33"/>
    <mergeCell ref="C34:E34"/>
    <mergeCell ref="A18:R18"/>
    <mergeCell ref="B19:E19"/>
    <mergeCell ref="A20:E20"/>
    <mergeCell ref="A21:E21"/>
    <mergeCell ref="A22:C22"/>
    <mergeCell ref="D22:E22"/>
    <mergeCell ref="A23:C23"/>
    <mergeCell ref="D23:E23"/>
    <mergeCell ref="A25:C25"/>
    <mergeCell ref="D25:E25"/>
    <mergeCell ref="A24:C24"/>
    <mergeCell ref="D24:E24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6:E16"/>
    <mergeCell ref="A17:E17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</mergeCells>
  <phoneticPr fontId="37" type="noConversion"/>
  <hyperlinks>
    <hyperlink ref="F9" r:id="rId1" xr:uid="{00000000-0004-0000-0000-000000000000}"/>
    <hyperlink ref="F8" r:id="rId2" xr:uid="{C685FD9F-D002-4DD7-A6EA-BD9D4C24FA09}"/>
  </hyperlinks>
  <pageMargins left="0.23622047244094499" right="0.118110236220472" top="0.47244094488188998" bottom="0.47244094488188998" header="0.31496062992126" footer="0.31496062992126"/>
  <pageSetup paperSize="9" scale="50" fitToHeight="0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结算单</vt:lpstr>
      <vt:lpstr>结算单!Print_Area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2024-06-13T04:03:37Z</cp:lastPrinted>
  <dcterms:created xsi:type="dcterms:W3CDTF">2023-03-28T18:17:00Z</dcterms:created>
  <dcterms:modified xsi:type="dcterms:W3CDTF">2024-06-13T04:03:45Z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1FCC876DF0B44C759DCEDDAE94A48635_13</vt:lpwstr>
  </property>
  <property fmtid="{D5CDD505-2E9C-101B-9397-08002B2CF9AE}" pid="4" name="KSOReadingLayout">
    <vt:bool>true</vt:bool>
  </property>
</Properties>
</file>