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76724\Desktop\宝马DD-XL1 2025宝马经销商财务经理大会（线上）\"/>
    </mc:Choice>
  </mc:AlternateContent>
  <xr:revisionPtr revIDLastSave="0" documentId="13_ncr:1_{5F32D92C-8100-4E49-B0A1-DEBDF1F56EB1}" xr6:coauthVersionLast="47" xr6:coauthVersionMax="47" xr10:uidLastSave="{00000000-0000-0000-0000-000000000000}"/>
  <bookViews>
    <workbookView xWindow="-98" yWindow="-98" windowWidth="23596" windowHeight="15076" tabRatio="788" firstSheet="6" activeTab="7" xr2:uid="{00000000-000D-0000-FFFF-FFFF00000000}"/>
  </bookViews>
  <sheets>
    <sheet name="7_DD Summary" sheetId="109" state="hidden" r:id="rId1"/>
    <sheet name="7DD XS1&amp;S2  Service Scope" sheetId="110" state="hidden" r:id="rId2"/>
    <sheet name="7DD XS1&amp;S2cost" sheetId="111" state="hidden" r:id="rId3"/>
    <sheet name="XS1 (5)" sheetId="112" state="hidden" r:id="rId4"/>
    <sheet name="S1 (4)" sheetId="113" state="hidden" r:id="rId5"/>
    <sheet name="S2 (3)" sheetId="114" state="hidden" r:id="rId6"/>
    <sheet name="Summary" sheetId="117" r:id="rId7"/>
    <sheet name="XL1" sheetId="115" r:id="rId8"/>
    <sheet name="7_DD BBA" sheetId="118" r:id="rId9"/>
    <sheet name="7_DD NSC" sheetId="11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2" hidden="1">#REF!</definedName>
    <definedName name="_xlnm._FilterDatabase" localSheetId="5" hidden="1">#REF!</definedName>
    <definedName name="_xlnm._FilterDatabase" localSheetId="7" hidden="1">'XL1'!$A$4:$AB$4</definedName>
    <definedName name="_xlnm._FilterDatabase" localSheetId="3" hidden="1">#REF!</definedName>
    <definedName name="_xlnm._FilterDatabase" hidden="1">#REF!</definedName>
    <definedName name="aa" localSheetId="5">[1]Sheet3!$A$1:$A$14</definedName>
    <definedName name="aa" localSheetId="3">[1]Sheet3!$A$1:$A$14</definedName>
    <definedName name="aa">[2]Sheet3!$A$1:$A$14</definedName>
    <definedName name="bb" localSheetId="5">[3]选项!$B:$B</definedName>
    <definedName name="bb" localSheetId="3">[3]选项!$B:$B</definedName>
    <definedName name="bb">[4]选项!$B:$B</definedName>
    <definedName name="fl" localSheetId="5">[5]分类标准!$A$4:$A$14</definedName>
    <definedName name="fl" localSheetId="3">[5]分类标准!$A$4:$A$14</definedName>
    <definedName name="fl">[6]分类标准!$A$4:$A$14</definedName>
    <definedName name="hh" localSheetId="2">#REF!</definedName>
    <definedName name="hh" localSheetId="5">#REF!</definedName>
    <definedName name="hh" localSheetId="3">#REF!</definedName>
    <definedName name="hh">#REF!</definedName>
    <definedName name="jj" localSheetId="2">#REF!</definedName>
    <definedName name="jj" localSheetId="5">#REF!</definedName>
    <definedName name="jj" localSheetId="3">#REF!</definedName>
    <definedName name="jj">#REF!</definedName>
    <definedName name="lb" localSheetId="2">#REF!</definedName>
    <definedName name="lb" localSheetId="5">#REF!</definedName>
    <definedName name="lb" localSheetId="3">#REF!</definedName>
    <definedName name="lb">#REF!</definedName>
    <definedName name="_xlnm.Print_Area" localSheetId="8">'7_DD BBA'!$B$3:$G$24</definedName>
    <definedName name="_xlnm.Print_Area" localSheetId="9">'7_DD NSC'!$B$3:$G$24</definedName>
    <definedName name="_xlnm.Print_Area" localSheetId="0">'7_DD Summary'!$B$3:$G$31</definedName>
    <definedName name="_xlnm.Print_Area" localSheetId="2">'7DD XS1&amp;S2cost'!$A$4:$W$17</definedName>
    <definedName name="_xlnm.Print_Area" localSheetId="5">#REF!</definedName>
    <definedName name="_xlnm.Print_Area" localSheetId="6">Summary!$B$3:$G$27</definedName>
    <definedName name="_xlnm.Print_Area" localSheetId="3">#REF!</definedName>
    <definedName name="_xlnm.Print_Area">#REF!</definedName>
    <definedName name="_xlnm.Print_Titles" localSheetId="2">'7DD XS1&amp;S2cost'!$A:$B</definedName>
    <definedName name="sij">#REF!</definedName>
    <definedName name="v" localSheetId="2">#REF!</definedName>
    <definedName name="v" localSheetId="5">#REF!</definedName>
    <definedName name="v" localSheetId="3">#REF!</definedName>
    <definedName name="v">#REF!</definedName>
    <definedName name="xm" localSheetId="5">[7]伦敦办明细!$A$299:$A$312</definedName>
    <definedName name="xm" localSheetId="3">[7]伦敦办明细!$A$299:$A$312</definedName>
    <definedName name="xm">[8]伦敦办明细!$A$299:$A$312</definedName>
    <definedName name="额" localSheetId="5">#REF!</definedName>
    <definedName name="额" localSheetId="3">#REF!</definedName>
    <definedName name="额">#REF!</definedName>
    <definedName name="二分v" localSheetId="5">#REF!</definedName>
    <definedName name="二分v" localSheetId="3">#REF!</definedName>
    <definedName name="二分v">#REF!</definedName>
    <definedName name="分v我" localSheetId="5">#REF!</definedName>
    <definedName name="分v我" localSheetId="3">#REF!</definedName>
    <definedName name="分v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15" l="1"/>
  <c r="F26" i="117" l="1"/>
  <c r="F27" i="117"/>
  <c r="G10" i="115"/>
  <c r="H43" i="115" l="1"/>
  <c r="H51" i="115" s="1"/>
  <c r="H52" i="115" s="1"/>
  <c r="G42" i="115"/>
  <c r="H132" i="115"/>
  <c r="H44" i="115"/>
  <c r="H42" i="115"/>
  <c r="H8" i="115" l="1"/>
  <c r="H17" i="115" l="1"/>
  <c r="B134" i="115"/>
  <c r="H133" i="115"/>
  <c r="H131" i="115"/>
  <c r="H130" i="115"/>
  <c r="H134" i="115" s="1"/>
  <c r="H135" i="115" s="1"/>
  <c r="H124" i="115"/>
  <c r="H123" i="115"/>
  <c r="H121" i="115"/>
  <c r="H120" i="115"/>
  <c r="H119" i="115"/>
  <c r="H118" i="115"/>
  <c r="H117" i="115"/>
  <c r="H116" i="115"/>
  <c r="H115" i="115"/>
  <c r="H114" i="115"/>
  <c r="H113" i="115"/>
  <c r="H112" i="115"/>
  <c r="H111" i="115"/>
  <c r="H109" i="115"/>
  <c r="H108" i="115"/>
  <c r="H107" i="115"/>
  <c r="H106" i="115"/>
  <c r="H105" i="115"/>
  <c r="H104" i="115"/>
  <c r="H103" i="115"/>
  <c r="H102" i="115"/>
  <c r="H100" i="115"/>
  <c r="H99" i="115"/>
  <c r="H98" i="115"/>
  <c r="H97" i="115"/>
  <c r="H96" i="115"/>
  <c r="H95" i="115"/>
  <c r="H94" i="115"/>
  <c r="H93" i="115"/>
  <c r="H92" i="115"/>
  <c r="H91" i="115"/>
  <c r="E91" i="115"/>
  <c r="H84" i="115"/>
  <c r="H83" i="115"/>
  <c r="H82" i="115"/>
  <c r="H81" i="115"/>
  <c r="H80" i="115"/>
  <c r="H79" i="115"/>
  <c r="E79" i="115"/>
  <c r="H78" i="115"/>
  <c r="E78" i="115"/>
  <c r="H77" i="115"/>
  <c r="H76" i="115"/>
  <c r="H75" i="115"/>
  <c r="H74" i="115"/>
  <c r="H73" i="115"/>
  <c r="H72" i="115"/>
  <c r="H66" i="115"/>
  <c r="H65" i="115"/>
  <c r="H64" i="115"/>
  <c r="H63" i="115"/>
  <c r="H62" i="115"/>
  <c r="H61" i="115"/>
  <c r="H60" i="115"/>
  <c r="H59" i="115"/>
  <c r="H58" i="115"/>
  <c r="H57" i="115"/>
  <c r="H56" i="115"/>
  <c r="H50" i="115"/>
  <c r="H49" i="115"/>
  <c r="H48" i="115"/>
  <c r="H47" i="115"/>
  <c r="H46" i="115"/>
  <c r="H45" i="115"/>
  <c r="H41" i="115"/>
  <c r="H40" i="115"/>
  <c r="H39" i="115"/>
  <c r="H38" i="115"/>
  <c r="H37" i="115"/>
  <c r="H33" i="115"/>
  <c r="H32" i="115"/>
  <c r="H34" i="115" s="1"/>
  <c r="H25" i="115"/>
  <c r="H24" i="115"/>
  <c r="H23" i="115"/>
  <c r="H16" i="115"/>
  <c r="H15" i="115"/>
  <c r="H14" i="115"/>
  <c r="H13" i="115"/>
  <c r="H10" i="115"/>
  <c r="H11" i="115" s="1"/>
  <c r="H9" i="115"/>
  <c r="H80" i="114"/>
  <c r="H79" i="114"/>
  <c r="B79" i="114"/>
  <c r="H78" i="114"/>
  <c r="H73" i="114"/>
  <c r="H72" i="114"/>
  <c r="H71" i="114"/>
  <c r="H70" i="114"/>
  <c r="H69" i="114"/>
  <c r="H68" i="114"/>
  <c r="H67" i="114"/>
  <c r="H63" i="114"/>
  <c r="H62" i="114"/>
  <c r="H61" i="114"/>
  <c r="H60" i="114"/>
  <c r="H59" i="114"/>
  <c r="H58" i="114"/>
  <c r="H57" i="114"/>
  <c r="H56" i="114"/>
  <c r="H55" i="114"/>
  <c r="H51" i="114"/>
  <c r="H50" i="114"/>
  <c r="H49" i="114"/>
  <c r="H48" i="114"/>
  <c r="H47" i="114"/>
  <c r="H43" i="114"/>
  <c r="H42" i="114"/>
  <c r="H41" i="114"/>
  <c r="H40" i="114"/>
  <c r="H39" i="114"/>
  <c r="H38" i="114"/>
  <c r="H37" i="114"/>
  <c r="H36" i="114"/>
  <c r="H35" i="114"/>
  <c r="H34" i="114"/>
  <c r="H33" i="114"/>
  <c r="H31" i="114"/>
  <c r="H30" i="114"/>
  <c r="H29" i="114"/>
  <c r="H28" i="114"/>
  <c r="H27" i="114"/>
  <c r="H22" i="114"/>
  <c r="H21" i="114"/>
  <c r="H20" i="114"/>
  <c r="H19" i="114"/>
  <c r="H18" i="114"/>
  <c r="H13" i="114"/>
  <c r="H12" i="114"/>
  <c r="H11" i="114"/>
  <c r="H10" i="114"/>
  <c r="H8" i="114"/>
  <c r="H7" i="114"/>
  <c r="H6" i="114"/>
  <c r="H2" i="114"/>
  <c r="D2" i="114"/>
  <c r="H100" i="113"/>
  <c r="H99" i="113"/>
  <c r="B99" i="113"/>
  <c r="H98" i="113"/>
  <c r="H97" i="113"/>
  <c r="H92" i="113"/>
  <c r="H91" i="113"/>
  <c r="H90" i="113"/>
  <c r="H89" i="113"/>
  <c r="H88" i="113"/>
  <c r="H86" i="113"/>
  <c r="H85" i="113"/>
  <c r="H84" i="113"/>
  <c r="H83" i="113"/>
  <c r="H82" i="113"/>
  <c r="H81" i="113"/>
  <c r="H80" i="113"/>
  <c r="H79" i="113"/>
  <c r="H77" i="113"/>
  <c r="H76" i="113"/>
  <c r="H75" i="113"/>
  <c r="H74" i="113"/>
  <c r="H73" i="113"/>
  <c r="H72" i="113"/>
  <c r="H71" i="113"/>
  <c r="H67" i="113"/>
  <c r="H66" i="113"/>
  <c r="H65" i="113"/>
  <c r="H64" i="113"/>
  <c r="H63" i="113"/>
  <c r="H62" i="113"/>
  <c r="H61" i="113"/>
  <c r="H60" i="113"/>
  <c r="H56" i="113"/>
  <c r="H55" i="113"/>
  <c r="H54" i="113"/>
  <c r="H53" i="113"/>
  <c r="H52" i="113"/>
  <c r="H51" i="113"/>
  <c r="H50" i="113"/>
  <c r="H49" i="113"/>
  <c r="H48" i="113"/>
  <c r="H44" i="113"/>
  <c r="H43" i="113"/>
  <c r="H42" i="113"/>
  <c r="H41" i="113"/>
  <c r="H40" i="113"/>
  <c r="H39" i="113"/>
  <c r="H38" i="113"/>
  <c r="H37" i="113"/>
  <c r="H36" i="113"/>
  <c r="H35" i="113"/>
  <c r="H34" i="113"/>
  <c r="H32" i="113"/>
  <c r="H31" i="113"/>
  <c r="H30" i="113"/>
  <c r="H25" i="113"/>
  <c r="H24" i="113"/>
  <c r="H23" i="113"/>
  <c r="H22" i="113"/>
  <c r="H21" i="113"/>
  <c r="H16" i="113"/>
  <c r="H15" i="113"/>
  <c r="H14" i="113"/>
  <c r="H13" i="113"/>
  <c r="H12" i="113"/>
  <c r="L10" i="113"/>
  <c r="H10" i="113"/>
  <c r="H9" i="113"/>
  <c r="H8" i="113"/>
  <c r="H4" i="113"/>
  <c r="H61" i="112"/>
  <c r="H60" i="112"/>
  <c r="H59" i="112"/>
  <c r="H58" i="112"/>
  <c r="H57" i="112"/>
  <c r="H53" i="112"/>
  <c r="H52" i="112"/>
  <c r="H51" i="112"/>
  <c r="H50" i="112"/>
  <c r="H49" i="112"/>
  <c r="H48" i="112"/>
  <c r="H47" i="112"/>
  <c r="H43" i="112"/>
  <c r="H42" i="112"/>
  <c r="H41" i="112"/>
  <c r="H40" i="112"/>
  <c r="H39" i="112"/>
  <c r="H35" i="112"/>
  <c r="H34" i="112"/>
  <c r="H33" i="112"/>
  <c r="H32" i="112"/>
  <c r="H31" i="112"/>
  <c r="H30" i="112"/>
  <c r="H29" i="112"/>
  <c r="H28" i="112"/>
  <c r="H24" i="112"/>
  <c r="H23" i="112"/>
  <c r="H22" i="112"/>
  <c r="H21" i="112"/>
  <c r="H20" i="112"/>
  <c r="H15" i="112"/>
  <c r="H14" i="112"/>
  <c r="H13" i="112"/>
  <c r="H12" i="112"/>
  <c r="H10" i="112"/>
  <c r="H9" i="112"/>
  <c r="H8" i="112"/>
  <c r="H4" i="112"/>
  <c r="AA15" i="111"/>
  <c r="AC14" i="111"/>
  <c r="AB14" i="111"/>
  <c r="AA14" i="111"/>
  <c r="Z14" i="111"/>
  <c r="X14" i="111"/>
  <c r="V14" i="111"/>
  <c r="T14" i="111"/>
  <c r="R14" i="111"/>
  <c r="P14" i="111"/>
  <c r="N14" i="111"/>
  <c r="L14" i="111"/>
  <c r="J14" i="111"/>
  <c r="H14" i="111"/>
  <c r="F14" i="111"/>
  <c r="D14" i="111"/>
  <c r="AC13" i="111"/>
  <c r="AB13" i="111"/>
  <c r="AA13" i="111"/>
  <c r="Z13" i="111"/>
  <c r="X13" i="111"/>
  <c r="V13" i="111"/>
  <c r="T13" i="111"/>
  <c r="R13" i="111"/>
  <c r="P13" i="111"/>
  <c r="N13" i="111"/>
  <c r="L13" i="111"/>
  <c r="J13" i="111"/>
  <c r="H13" i="111"/>
  <c r="F13" i="111"/>
  <c r="D13" i="111"/>
  <c r="H22" i="109"/>
  <c r="I21" i="109"/>
  <c r="E21" i="109"/>
  <c r="I20" i="109"/>
  <c r="H20" i="109"/>
  <c r="E20" i="109"/>
  <c r="C20" i="109"/>
  <c r="I19" i="109"/>
  <c r="E19" i="109"/>
  <c r="H18" i="115" l="1"/>
  <c r="H125" i="115"/>
  <c r="H85" i="115"/>
  <c r="H86" i="115" s="1"/>
  <c r="H67" i="115"/>
  <c r="H68" i="115" s="1"/>
  <c r="H26" i="115"/>
  <c r="H27" i="115" s="1"/>
  <c r="H4" i="115" l="1"/>
  <c r="D19" i="117" s="1"/>
  <c r="C22" i="109" l="1"/>
  <c r="E22" i="109" s="1"/>
  <c r="I22" i="109" s="1"/>
  <c r="F19" i="117"/>
  <c r="F20" i="117" s="1"/>
  <c r="I19" i="117"/>
  <c r="L11" i="115"/>
  <c r="F24" i="117" l="1"/>
  <c r="F25" i="117" s="1"/>
  <c r="D20" i="118"/>
  <c r="F20" i="118" s="1"/>
  <c r="D20" i="119"/>
  <c r="E23" i="109"/>
  <c r="E27" i="109" s="1"/>
  <c r="E28" i="109" s="1"/>
  <c r="E30" i="109" s="1"/>
  <c r="E24" i="109" l="1"/>
  <c r="E29" i="109"/>
  <c r="E25" i="109"/>
  <c r="F20" i="119"/>
  <c r="F21" i="119" s="1"/>
  <c r="F23" i="119" s="1"/>
  <c r="F24" i="119" s="1"/>
  <c r="I20" i="119"/>
  <c r="I20" i="118"/>
  <c r="F21" i="118"/>
  <c r="F23" i="118" s="1"/>
  <c r="F24" i="118" s="1"/>
</calcChain>
</file>

<file path=xl/sharedStrings.xml><?xml version="1.0" encoding="utf-8"?>
<sst xmlns="http://schemas.openxmlformats.org/spreadsheetml/2006/main" count="1483" uniqueCount="549">
  <si>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</si>
  <si>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</si>
  <si>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</si>
  <si>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</si>
  <si>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</si>
  <si>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</si>
  <si>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Quotation Version</t>
  </si>
  <si>
    <t>Contact</t>
  </si>
  <si>
    <t>Name</t>
  </si>
  <si>
    <t>LAN</t>
  </si>
  <si>
    <t>Surname</t>
  </si>
  <si>
    <t>ZHONG</t>
  </si>
  <si>
    <t>Position</t>
  </si>
  <si>
    <t>Account Director</t>
  </si>
  <si>
    <t>Mobile</t>
  </si>
  <si>
    <t>Fixed line</t>
  </si>
  <si>
    <t>Email</t>
  </si>
  <si>
    <t>zhonglan@cct.cn</t>
  </si>
  <si>
    <t>Total</t>
  </si>
  <si>
    <t>Clustering in T-shirt Sizes. (XS: 50pax, S: 200pax, M: 300pax, L: 500pax, XL: 800pax).</t>
  </si>
  <si>
    <t>2024.2.7</t>
  </si>
  <si>
    <t>D1</t>
  </si>
  <si>
    <t>Each project name</t>
  </si>
  <si>
    <t>Quoted Price</t>
  </si>
  <si>
    <t>Quantities for 5 years</t>
  </si>
  <si>
    <t>Total Price</t>
  </si>
  <si>
    <t>Number of participants</t>
  </si>
  <si>
    <t>Total Net</t>
  </si>
  <si>
    <t>VAT (6%) **</t>
  </si>
  <si>
    <t>Gross Total</t>
  </si>
  <si>
    <t>No.</t>
  </si>
  <si>
    <t>Item</t>
  </si>
  <si>
    <t>Unit</t>
  </si>
  <si>
    <t>Quantity/Time</t>
  </si>
  <si>
    <t>Days</t>
  </si>
  <si>
    <t>Unit price</t>
  </si>
  <si>
    <t>Sum</t>
  </si>
  <si>
    <t>Detailed Work load/ Comments / Deliverables</t>
  </si>
  <si>
    <t>Agency Fees (Preparation)</t>
  </si>
  <si>
    <t>I A 1</t>
  </si>
  <si>
    <t>pax/day</t>
  </si>
  <si>
    <t>I A 2</t>
  </si>
  <si>
    <t>Creative Director</t>
  </si>
  <si>
    <t>I A</t>
  </si>
  <si>
    <t>Sub-Total Agency Fees (Preparation)</t>
  </si>
  <si>
    <t>Agency Fees (On site)</t>
  </si>
  <si>
    <t>I B 1</t>
  </si>
  <si>
    <t>Account Manager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</si>
  <si>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</si>
  <si>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</si>
  <si>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</si>
  <si>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</si>
  <si>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</si>
  <si>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</si>
  <si>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</si>
  <si>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</si>
  <si>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A</t>
  </si>
  <si>
    <t>Site Check&amp;Onsite Event:</t>
  </si>
  <si>
    <t>Transportation, hotel and air ticket, all related expense, provide list of participants</t>
  </si>
  <si>
    <t>II A1</t>
  </si>
  <si>
    <t>unit</t>
  </si>
  <si>
    <t>II A</t>
  </si>
  <si>
    <t>Sub-Total Onsite Event</t>
  </si>
  <si>
    <t>B</t>
  </si>
  <si>
    <t>Agency Staff working on site traffic</t>
  </si>
  <si>
    <t>II</t>
  </si>
  <si>
    <t>Total Travel &amp; Accomodation</t>
  </si>
  <si>
    <t>Materials</t>
  </si>
  <si>
    <t>III B 1</t>
  </si>
  <si>
    <t>Venue rental event date(s)</t>
  </si>
  <si>
    <t>III B 2</t>
  </si>
  <si>
    <t>III B 3</t>
  </si>
  <si>
    <t>III B 4</t>
  </si>
  <si>
    <t>III B 5</t>
  </si>
  <si>
    <t>III B 6</t>
  </si>
  <si>
    <t>III B 7</t>
  </si>
  <si>
    <t>III B 8</t>
  </si>
  <si>
    <t>III B 9</t>
  </si>
  <si>
    <t>III B 10</t>
  </si>
  <si>
    <t>III B 11</t>
  </si>
  <si>
    <t>III B 12</t>
  </si>
  <si>
    <t>III B 13</t>
  </si>
  <si>
    <t>III B 14</t>
  </si>
  <si>
    <t>III B</t>
  </si>
  <si>
    <t>Sub-Total Materials</t>
  </si>
  <si>
    <t>III</t>
  </si>
  <si>
    <t>Total Logistics &amp; Operation</t>
  </si>
  <si>
    <t>Hospitality</t>
  </si>
  <si>
    <t xml:space="preserve">Number of time </t>
  </si>
  <si>
    <t>pax</t>
  </si>
  <si>
    <t>IV A</t>
  </si>
  <si>
    <t>IV</t>
  </si>
  <si>
    <t>Total Hospitality</t>
  </si>
  <si>
    <t xml:space="preserve">Agency Fees </t>
  </si>
  <si>
    <t>III A</t>
  </si>
  <si>
    <t>Sub-Total Logistics</t>
  </si>
  <si>
    <t xml:space="preserve">Subtotal </t>
  </si>
  <si>
    <t>II A2</t>
  </si>
  <si>
    <t>III A 1</t>
  </si>
  <si>
    <t>III A 2</t>
  </si>
  <si>
    <t>III A 3</t>
  </si>
  <si>
    <t>I B 3</t>
  </si>
  <si>
    <t>I B 4</t>
  </si>
  <si>
    <t>Total Person in 5years</t>
  </si>
  <si>
    <t>price per Person in 5 years</t>
  </si>
  <si>
    <t>XS1</t>
  </si>
  <si>
    <t>BBA 78% in net</t>
  </si>
  <si>
    <t>NSC 22% in net</t>
  </si>
  <si>
    <t>I A 3</t>
  </si>
  <si>
    <t>day/person</t>
  </si>
  <si>
    <t>Setup / Construction</t>
  </si>
  <si>
    <t>LED</t>
  </si>
  <si>
    <t>III A 4</t>
  </si>
  <si>
    <t>Mic cover</t>
  </si>
  <si>
    <t>RSVP</t>
  </si>
  <si>
    <t>Material Transportation</t>
  </si>
  <si>
    <t xml:space="preserve">III </t>
  </si>
  <si>
    <t>Subtotal Setup/ Construction</t>
  </si>
  <si>
    <t>Subtotal AV</t>
  </si>
  <si>
    <t>Total AV</t>
  </si>
  <si>
    <t>Crew flights for event (Economy class) I</t>
  </si>
  <si>
    <t>Round trip</t>
  </si>
  <si>
    <t>II A3</t>
  </si>
  <si>
    <t>Agency Staff Accomodation I</t>
  </si>
  <si>
    <t>Rm/Night</t>
  </si>
  <si>
    <t>Agency Staff Accomodation II</t>
  </si>
  <si>
    <t>Logistics &amp; Operations</t>
  </si>
  <si>
    <t xml:space="preserve">Details / Comments </t>
  </si>
  <si>
    <t>Logistics</t>
  </si>
  <si>
    <t>package</t>
  </si>
  <si>
    <t>IV A 1</t>
  </si>
  <si>
    <t>IV A 2</t>
  </si>
  <si>
    <t>IV A 3</t>
  </si>
  <si>
    <t>IV A 4</t>
  </si>
  <si>
    <t>IV A 5</t>
  </si>
  <si>
    <t>IV A 6</t>
  </si>
  <si>
    <t>IV A 7</t>
  </si>
  <si>
    <t>IV A 8</t>
  </si>
  <si>
    <t>VI</t>
  </si>
  <si>
    <t>AV</t>
  </si>
  <si>
    <t>VI 1</t>
  </si>
  <si>
    <t>VI A</t>
  </si>
  <si>
    <t>Photo &amp; Video</t>
  </si>
  <si>
    <t>Photo &amp;Video crew</t>
  </si>
  <si>
    <t>VII  1</t>
  </si>
  <si>
    <t>VII  2</t>
  </si>
  <si>
    <t>VII  3</t>
  </si>
  <si>
    <t>VII A</t>
  </si>
  <si>
    <t>VII</t>
  </si>
  <si>
    <t>Total Photo &amp; Video</t>
  </si>
  <si>
    <t>Flower</t>
  </si>
  <si>
    <t>Mic cover
麦克风套</t>
  </si>
  <si>
    <t>Tea Break</t>
  </si>
  <si>
    <t>Lunch</t>
  </si>
  <si>
    <t>IV A 9</t>
  </si>
  <si>
    <t>Dinner</t>
  </si>
  <si>
    <t>Setup Vendor</t>
  </si>
  <si>
    <r>
      <rPr>
        <b/>
        <sz val="14"/>
        <color theme="1"/>
        <rFont val="MINI Serif"/>
        <family val="1"/>
      </rPr>
      <t xml:space="preserve">Details / Comments
</t>
    </r>
    <r>
      <rPr>
        <sz val="14"/>
        <color theme="1"/>
        <rFont val="MINI Serif"/>
        <family val="1"/>
      </rPr>
      <t>All descriptions shall be written in EN and CN</t>
    </r>
  </si>
  <si>
    <t>V A 1</t>
  </si>
  <si>
    <t>V A 2</t>
  </si>
  <si>
    <t>Direction Board指示牌</t>
  </si>
  <si>
    <t>V A 3</t>
  </si>
  <si>
    <t>V A 4</t>
  </si>
  <si>
    <t>V A 5</t>
  </si>
  <si>
    <t>V A</t>
  </si>
  <si>
    <t>V</t>
  </si>
  <si>
    <t>Total Setup / Construction</t>
  </si>
  <si>
    <t>VI 2</t>
  </si>
  <si>
    <t>VI 3</t>
  </si>
  <si>
    <t>VI 4</t>
  </si>
  <si>
    <t>VI 5</t>
  </si>
  <si>
    <t>Photo crew</t>
  </si>
  <si>
    <t>VII  4</t>
  </si>
  <si>
    <t>S1</t>
  </si>
  <si>
    <t>S2</t>
  </si>
  <si>
    <t>Total Net Price</t>
  </si>
  <si>
    <t>Office supply</t>
  </si>
  <si>
    <t xml:space="preserve">0.8m*2m，木结构喷绘，符合宝马标准 </t>
  </si>
  <si>
    <t>Backboard签到背板</t>
  </si>
  <si>
    <t>4m*3m，木结构喷绘，符合宝马标准</t>
  </si>
  <si>
    <t>Video crew</t>
  </si>
  <si>
    <t>KV design</t>
  </si>
  <si>
    <t>V A 7</t>
  </si>
  <si>
    <t>V A 8</t>
  </si>
  <si>
    <t>V A 9</t>
  </si>
  <si>
    <t xml:space="preserve">VI </t>
  </si>
  <si>
    <t>音响</t>
  </si>
  <si>
    <t>C</t>
  </si>
  <si>
    <t>灯光</t>
  </si>
  <si>
    <t>VI C</t>
  </si>
  <si>
    <t>S</t>
  </si>
  <si>
    <t xml:space="preserve">BBA 78% in gross </t>
  </si>
  <si>
    <t xml:space="preserve">NSC 22% in gross </t>
  </si>
  <si>
    <t>Both in EN &amp; CN</t>
  </si>
  <si>
    <t>Agency Address:1510, 12th Floor, No.13 Nongzhangguan South Road, Nongchaoyang District, Beijing</t>
  </si>
  <si>
    <t>Description
描述</t>
  </si>
  <si>
    <t>DD_Project 3: Retail Standards Project KO and Auditor Training MICE agency</t>
  </si>
  <si>
    <t xml:space="preserve">XS </t>
  </si>
  <si>
    <t>DD_Project 2: 2nd  Dealer Group CFO Workshop</t>
  </si>
  <si>
    <t xml:space="preserve">DD_Project 4: National Dealer Training MICE agency </t>
  </si>
  <si>
    <t xml:space="preserve">S </t>
  </si>
  <si>
    <t>XL1</t>
  </si>
  <si>
    <t>DD_Project 1: National Finance Manager Conference &amp; 1st  Dealer Group CFO Workshop</t>
  </si>
  <si>
    <t>XL</t>
  </si>
  <si>
    <t>DETAILS  服务范围      (Included in meeting package unit price  所有服务报价包括服务费都含在会议打包价内)</t>
  </si>
  <si>
    <t>Meeting 1</t>
  </si>
  <si>
    <t>Meeting 2</t>
  </si>
  <si>
    <t>A. On site support
现场支持</t>
  </si>
  <si>
    <t>Service Item
服务项目</t>
  </si>
  <si>
    <t xml:space="preserve">On Site Coordinator 
现场协调人员 </t>
  </si>
  <si>
    <r>
      <rPr>
        <sz val="10"/>
        <rFont val="BMW Group Condensed"/>
        <family val="2"/>
      </rPr>
      <t xml:space="preserve">Onsite coordination &amp; control &amp; support. Transportation, commendation and meals  are included
</t>
    </r>
    <r>
      <rPr>
        <sz val="10"/>
        <rFont val="微软雅黑"/>
        <family val="2"/>
        <charset val="134"/>
      </rPr>
      <t>工作人员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  </r>
  </si>
  <si>
    <t>1 person</t>
  </si>
  <si>
    <t>2 persons</t>
  </si>
  <si>
    <t>Manpower for setup working staff
场地搭建人员</t>
  </si>
  <si>
    <r>
      <rPr>
        <sz val="10"/>
        <rFont val="BMW Group Condensed"/>
        <family val="2"/>
      </rPr>
      <t xml:space="preserve">Set up before the event (not needed during event)
</t>
    </r>
    <r>
      <rPr>
        <sz val="10"/>
        <rFont val="微软雅黑"/>
        <family val="2"/>
        <charset val="134"/>
      </rPr>
      <t>负责事前搭建（当天不用在场）</t>
    </r>
  </si>
  <si>
    <t>Y</t>
  </si>
  <si>
    <t>B. F&amp;B
餐饮</t>
  </si>
  <si>
    <t>Tea Break 茶歇</t>
  </si>
  <si>
    <r>
      <rPr>
        <sz val="10"/>
        <rFont val="BMW Group Condensed"/>
        <family val="2"/>
      </rPr>
      <t xml:space="preserve">Area outside of the meeting room
</t>
    </r>
    <r>
      <rPr>
        <sz val="10"/>
        <rFont val="微软雅黑"/>
        <family val="2"/>
        <charset val="134"/>
      </rPr>
      <t>咖啡、红茶从早8:30开始全天供应；点心4-5种，时令水果；需要宝马元素布置；茶歇摆放在会场外部</t>
    </r>
  </si>
  <si>
    <t>2 times</t>
  </si>
  <si>
    <t xml:space="preserve">Lunch Buffet 自助午餐
</t>
  </si>
  <si>
    <r>
      <rPr>
        <sz val="10"/>
        <rFont val="BMW Group Condensed"/>
        <family val="2"/>
      </rPr>
      <t xml:space="preserve">In one restaurant of the meeting hotel
</t>
    </r>
    <r>
      <rPr>
        <sz val="10"/>
        <rFont val="微软雅黑"/>
        <family val="2"/>
        <charset val="134"/>
      </rPr>
      <t>酒店内自助午餐，餐厅用餐；</t>
    </r>
  </si>
  <si>
    <t>1 time</t>
  </si>
  <si>
    <t>C.Meeting  Venue
会场</t>
  </si>
  <si>
    <r>
      <rPr>
        <sz val="10"/>
        <color rgb="FF000000"/>
        <rFont val="BMW Group Condensed"/>
        <family val="2"/>
      </rPr>
      <t xml:space="preserve">Hotel Ballroom
</t>
    </r>
    <r>
      <rPr>
        <sz val="10"/>
        <color rgb="FF000000"/>
        <rFont val="方正书宋_GBK"/>
        <charset val="134"/>
      </rPr>
      <t>酒店会议室</t>
    </r>
  </si>
  <si>
    <t>Capital city,International 5 Star Hotel
省会城市或直辖市国际五星级酒店</t>
  </si>
  <si>
    <r>
      <rPr>
        <sz val="11"/>
        <color rgb="FF000000"/>
        <rFont val="BMW Group Condensed"/>
        <family val="2"/>
      </rPr>
      <t>200</t>
    </r>
    <r>
      <rPr>
        <sz val="10"/>
        <color rgb="FF000000"/>
        <rFont val="方正书宋_GBK"/>
        <charset val="134"/>
      </rPr>
      <t>㎡</t>
    </r>
    <r>
      <rPr>
        <sz val="10"/>
        <color rgb="FF000000"/>
        <rFont val="BMW Group Condensed"/>
        <family val="2"/>
      </rPr>
      <t xml:space="preserve"> meeting room 
200</t>
    </r>
    <r>
      <rPr>
        <sz val="10"/>
        <color rgb="FF000000"/>
        <rFont val="方正书宋_GBK"/>
        <charset val="134"/>
      </rPr>
      <t>㎡会议室</t>
    </r>
  </si>
  <si>
    <r>
      <rPr>
        <sz val="11"/>
        <color rgb="FF000000"/>
        <rFont val="BMW Group Condensed"/>
        <family val="2"/>
      </rPr>
      <t xml:space="preserve">700 </t>
    </r>
    <r>
      <rPr>
        <sz val="11"/>
        <color rgb="FF000000"/>
        <rFont val="方正书宋_GBK"/>
        <charset val="134"/>
      </rPr>
      <t>㎡</t>
    </r>
    <r>
      <rPr>
        <sz val="11"/>
        <color rgb="FF000000"/>
        <rFont val="BMW Group Condensed"/>
        <family val="2"/>
      </rPr>
      <t xml:space="preserve"> ball room 
700</t>
    </r>
    <r>
      <rPr>
        <sz val="11"/>
        <color rgb="FF000000"/>
        <rFont val="方正书宋_GBK"/>
        <charset val="134"/>
      </rPr>
      <t>㎡</t>
    </r>
    <r>
      <rPr>
        <sz val="11"/>
        <color rgb="FF000000"/>
        <rFont val="BMW Group Condensed"/>
        <family val="2"/>
      </rPr>
      <t xml:space="preserve"> </t>
    </r>
    <r>
      <rPr>
        <sz val="11"/>
        <color rgb="FF000000"/>
        <rFont val="方正书宋_GBK"/>
        <charset val="134"/>
      </rPr>
      <t>宴会厅</t>
    </r>
    <r>
      <rPr>
        <sz val="11"/>
        <color rgb="FF000000"/>
        <rFont val="BMW Group Condensed"/>
        <family val="2"/>
      </rPr>
      <t xml:space="preserve">
</t>
    </r>
  </si>
  <si>
    <t>Opening time within 8 years
开业时间在8年内
Conrad, Westin,Kempinski,JW Marriott, Hyatt, Mandarin Orienal,Shangri-La
康莱德，威斯汀，凯宾斯基，万豪，君悦，文华东方，香格里拉</t>
  </si>
  <si>
    <t>Proposed Event Date
会议日期</t>
  </si>
  <si>
    <t>Jan-Dec</t>
  </si>
  <si>
    <r>
      <rPr>
        <sz val="10"/>
        <color rgb="FF000000"/>
        <rFont val="BMW Group Condensed"/>
        <family val="2"/>
      </rPr>
      <t xml:space="preserve">Duration (days) </t>
    </r>
    <r>
      <rPr>
        <sz val="10"/>
        <color rgb="FF000000"/>
        <rFont val="方正书宋_GBK"/>
        <charset val="134"/>
      </rPr>
      <t>会议时长</t>
    </r>
  </si>
  <si>
    <t>2days / group</t>
  </si>
  <si>
    <t>1day / group</t>
  </si>
  <si>
    <r>
      <rPr>
        <sz val="10"/>
        <color rgb="FF000000"/>
        <rFont val="BMW Group Condensed"/>
        <family val="2"/>
      </rPr>
      <t xml:space="preserve">Pax 
</t>
    </r>
    <r>
      <rPr>
        <sz val="10"/>
        <color rgb="FF000000"/>
        <rFont val="方正书宋_GBK"/>
        <charset val="134"/>
      </rPr>
      <t>会议参考人数</t>
    </r>
    <r>
      <rPr>
        <sz val="10"/>
        <color rgb="FF000000"/>
        <rFont val="BMW Group Condensed"/>
        <family val="2"/>
      </rPr>
      <t xml:space="preserve">
</t>
    </r>
    <r>
      <rPr>
        <sz val="10"/>
        <color rgb="FF000000"/>
        <rFont val="方正书宋_GBK"/>
        <charset val="134"/>
      </rPr>
      <t>（仅作参考，以实际人数为准）</t>
    </r>
  </si>
  <si>
    <t>refer to quotation template
参考报价模板</t>
  </si>
  <si>
    <t>Venue Rental
会场场租</t>
  </si>
  <si>
    <t>Meeting room layout should get pre-confirmation
会议室格局需要事先获得宝马确认，布置需符合宝马CI</t>
  </si>
  <si>
    <t>Projector 
投影设备</t>
  </si>
  <si>
    <t>Meeting 2 need 1 large High solution P3 LED screen (backboard size) . Meeting 1 can use normal projectors
会议2  需要和背板同尺寸的，P3 高清LED大屏投影设备，会议1 可以用普通投影设备。</t>
  </si>
  <si>
    <t>N</t>
  </si>
  <si>
    <t>Background sized LED screen &amp; multi screens set up
背板尺寸的高清LED屏幕和多屏显示搭建</t>
  </si>
  <si>
    <t>Stage set up
舞台搭建</t>
  </si>
  <si>
    <r>
      <rPr>
        <sz val="10"/>
        <rFont val="BMW Group Condensed"/>
        <family val="2"/>
      </rPr>
      <t xml:space="preserve">BMW CI，9m*3.6m
</t>
    </r>
    <r>
      <rPr>
        <sz val="10"/>
        <rFont val="微软雅黑"/>
        <family val="2"/>
        <charset val="134"/>
      </rPr>
      <t>需符合宝马</t>
    </r>
    <r>
      <rPr>
        <sz val="10"/>
        <rFont val="Arial"/>
        <family val="2"/>
      </rPr>
      <t>CI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9*3.6</t>
    </r>
    <r>
      <rPr>
        <sz val="10"/>
        <rFont val="微软雅黑"/>
        <family val="2"/>
        <charset val="134"/>
      </rPr>
      <t>米，高度</t>
    </r>
    <r>
      <rPr>
        <sz val="10"/>
        <rFont val="Arial"/>
        <family val="2"/>
      </rPr>
      <t>0.4</t>
    </r>
    <r>
      <rPr>
        <sz val="10"/>
        <rFont val="微软雅黑"/>
        <family val="2"/>
        <charset val="134"/>
      </rPr>
      <t>米，灰色丝绒地毯，木质包边，含踏步板</t>
    </r>
    <r>
      <rPr>
        <sz val="10"/>
        <rFont val="Arial"/>
        <family val="2"/>
      </rPr>
      <t>3</t>
    </r>
    <r>
      <rPr>
        <sz val="10"/>
        <rFont val="微软雅黑"/>
        <family val="2"/>
        <charset val="134"/>
      </rPr>
      <t>个；</t>
    </r>
  </si>
  <si>
    <t>Laptop
笔记本电脑</t>
  </si>
  <si>
    <t>Laptop for presentation
笔记本电脑用于投屏演示</t>
  </si>
  <si>
    <t>演讲桌</t>
  </si>
  <si>
    <t>BMW CI
需符合宝马CI</t>
  </si>
  <si>
    <t>Leser pen
激光笔</t>
  </si>
  <si>
    <t>Please purchase 2 laser pens, and deliver to meeting venues in advance.
请购买两只激光笔，并提前放到开会场所。</t>
  </si>
  <si>
    <t>Mic preparation
麦克风准备</t>
  </si>
  <si>
    <t>At least one wifi mic
至少一个无线麦克风</t>
  </si>
  <si>
    <t>Audio setting for short video playing &amp; background music playing
现场音频支持，播放短视频和背景音乐</t>
  </si>
  <si>
    <t>High quality audio power emplifier equipment
需要高音质外放设备。</t>
  </si>
  <si>
    <t>Guiding Board
指引牌</t>
  </si>
  <si>
    <r>
      <rPr>
        <sz val="10"/>
        <rFont val="BMW Group Condensed"/>
        <family val="2"/>
      </rPr>
      <t xml:space="preserve">BMW CI,0.8m*2m
</t>
    </r>
    <r>
      <rPr>
        <sz val="10"/>
        <rFont val="微软雅黑"/>
        <family val="2"/>
        <charset val="134"/>
      </rPr>
      <t>需符合宝马</t>
    </r>
    <r>
      <rPr>
        <sz val="10"/>
        <rFont val="Arial"/>
        <family val="2"/>
      </rPr>
      <t>CI</t>
    </r>
    <r>
      <rPr>
        <sz val="10"/>
        <rFont val="微软雅黑"/>
        <family val="2"/>
        <charset val="134"/>
      </rPr>
      <t>，木质结构，0.8*2米；</t>
    </r>
  </si>
  <si>
    <t>Registration Background
签到板</t>
  </si>
  <si>
    <r>
      <rPr>
        <sz val="10"/>
        <rFont val="BMW Group Condensed"/>
        <family val="2"/>
      </rPr>
      <t xml:space="preserve">BMW CI,3m*4m
</t>
    </r>
    <r>
      <rPr>
        <sz val="10"/>
        <rFont val="微软雅黑"/>
        <family val="2"/>
        <charset val="134"/>
      </rPr>
      <t>需符合宝马</t>
    </r>
    <r>
      <rPr>
        <sz val="10"/>
        <rFont val="Arial"/>
        <family val="2"/>
      </rPr>
      <t>CI</t>
    </r>
    <r>
      <rPr>
        <sz val="10"/>
        <rFont val="BMW Group Condensed"/>
        <family val="2"/>
      </rPr>
      <t>，</t>
    </r>
    <r>
      <rPr>
        <sz val="10"/>
        <rFont val="微软雅黑"/>
        <family val="2"/>
        <charset val="134"/>
      </rPr>
      <t>木质结构，</t>
    </r>
    <r>
      <rPr>
        <sz val="10"/>
        <rFont val="BMW Group Condensed"/>
        <family val="2"/>
      </rPr>
      <t>3</t>
    </r>
    <r>
      <rPr>
        <sz val="10"/>
        <rFont val="微软雅黑"/>
        <family val="2"/>
        <charset val="134"/>
      </rPr>
      <t>米</t>
    </r>
    <r>
      <rPr>
        <sz val="10"/>
        <rFont val="BMW Group Condensed"/>
        <family val="2"/>
      </rPr>
      <t>*4</t>
    </r>
    <r>
      <rPr>
        <sz val="10"/>
        <rFont val="微软雅黑"/>
        <family val="2"/>
        <charset val="134"/>
      </rPr>
      <t>米</t>
    </r>
  </si>
  <si>
    <t>Registration desk/ list
签到桌和签到单</t>
  </si>
  <si>
    <r>
      <rPr>
        <sz val="10"/>
        <rFont val="BMW Group Condensed"/>
        <family val="2"/>
      </rPr>
      <t xml:space="preserve">BMW CI,0.8m*3m
</t>
    </r>
    <r>
      <rPr>
        <sz val="10"/>
        <rFont val="微软雅黑"/>
        <family val="2"/>
        <charset val="134"/>
      </rPr>
      <t>需符合宝马</t>
    </r>
    <r>
      <rPr>
        <sz val="10"/>
        <rFont val="Arial"/>
        <family val="2"/>
      </rPr>
      <t>CI</t>
    </r>
    <r>
      <rPr>
        <sz val="10"/>
        <rFont val="微软雅黑"/>
        <family val="2"/>
        <charset val="134"/>
      </rPr>
      <t>，烤漆异形，</t>
    </r>
    <r>
      <rPr>
        <sz val="10"/>
        <rFont val="BMW Group Condensed"/>
        <family val="2"/>
      </rPr>
      <t>0.8*3</t>
    </r>
    <r>
      <rPr>
        <sz val="10"/>
        <rFont val="微软雅黑"/>
        <family val="2"/>
        <charset val="134"/>
      </rPr>
      <t>米</t>
    </r>
  </si>
  <si>
    <t>Badge
参会人员胸卡</t>
  </si>
  <si>
    <r>
      <rPr>
        <sz val="10"/>
        <rFont val="BMW Group Condensed"/>
        <family val="2"/>
      </rPr>
      <t xml:space="preserve">BMW CI
</t>
    </r>
    <r>
      <rPr>
        <sz val="10"/>
        <rFont val="微软雅黑"/>
        <family val="2"/>
        <charset val="134"/>
      </rPr>
      <t>需符合宝马</t>
    </r>
    <r>
      <rPr>
        <sz val="10"/>
        <rFont val="Arial"/>
        <family val="2"/>
      </rPr>
      <t>CI</t>
    </r>
    <r>
      <rPr>
        <sz val="10"/>
        <rFont val="BMW Group Condensed"/>
        <family val="2"/>
      </rPr>
      <t>，</t>
    </r>
    <r>
      <rPr>
        <sz val="10"/>
        <rFont val="微软雅黑"/>
        <family val="2"/>
        <charset val="134"/>
      </rPr>
      <t>打印名字、经销商名称；胸绳胶印</t>
    </r>
    <r>
      <rPr>
        <sz val="10"/>
        <rFont val="BMW Group Condensed"/>
        <family val="2"/>
      </rPr>
      <t>LOGO</t>
    </r>
  </si>
  <si>
    <t>RegistraTable Flowers
签到台和演讲台桌花</t>
  </si>
  <si>
    <r>
      <rPr>
        <sz val="10"/>
        <color indexed="8"/>
        <rFont val="BMW Group Condensed"/>
        <family val="2"/>
      </rPr>
      <t xml:space="preserve">BMW CI
</t>
    </r>
    <r>
      <rPr>
        <sz val="10"/>
        <color rgb="FF000000"/>
        <rFont val="微软雅黑"/>
        <family val="2"/>
        <charset val="134"/>
      </rPr>
      <t>需符合宝马</t>
    </r>
    <r>
      <rPr>
        <sz val="10"/>
        <color rgb="FF000000"/>
        <rFont val="Arial"/>
        <family val="2"/>
      </rPr>
      <t>CI</t>
    </r>
  </si>
  <si>
    <t>Paper, pen, water, agenda, training material display
纸，笔，水，日程表，培训材料摆放</t>
  </si>
  <si>
    <t>Onsite Wifi &amp; power supply
现场wifi和插座电源提供</t>
  </si>
  <si>
    <r>
      <rPr>
        <sz val="10"/>
        <rFont val="微软雅黑"/>
        <family val="2"/>
        <charset val="134"/>
      </rPr>
      <t>Onsite Wifi &amp; power supply单独搭建无线网络，独享专网，上下带宽保证</t>
    </r>
    <r>
      <rPr>
        <sz val="10"/>
        <rFont val="Arial"/>
        <family val="2"/>
      </rPr>
      <t>300</t>
    </r>
    <r>
      <rPr>
        <sz val="10"/>
        <rFont val="微软雅黑"/>
        <family val="2"/>
        <charset val="134"/>
      </rPr>
      <t>兆以上速度</t>
    </r>
  </si>
  <si>
    <t>Vedio &amp; photo
摄影摄像</t>
  </si>
  <si>
    <r>
      <rPr>
        <sz val="10"/>
        <color indexed="8"/>
        <rFont val="BMW Group Condensed"/>
        <family val="2"/>
      </rPr>
      <t xml:space="preserve">All time onsite support, provide edited ppt document later
</t>
    </r>
    <r>
      <rPr>
        <sz val="10"/>
        <color rgb="FF000000"/>
        <rFont val="微软雅黑"/>
        <family val="2"/>
        <charset val="134"/>
      </rPr>
      <t>现场支持，之后提供编辑好的</t>
    </r>
    <r>
      <rPr>
        <sz val="10"/>
        <color rgb="FF000000"/>
        <rFont val="Arial"/>
        <family val="2"/>
      </rPr>
      <t>PPT</t>
    </r>
    <r>
      <rPr>
        <sz val="10"/>
        <color rgb="FF000000"/>
        <rFont val="微软雅黑"/>
        <family val="2"/>
        <charset val="134"/>
      </rPr>
      <t>文件</t>
    </r>
  </si>
  <si>
    <t>D. Miscellaneous
杂项</t>
  </si>
  <si>
    <t>Gift
礼品</t>
  </si>
  <si>
    <t xml:space="preserve">
Provide a list of commercial gift, e.g. u disk, charger, earphone, driving license bag etc., which fit with BMW/MINI style. 提供推荐清单，如符合宝马/MINI风格的u盘，充电宝，耳机，皮夹等。
• Around RMB 150 for each.大概每个150人民币左右。
</t>
  </si>
  <si>
    <t>Gift Delivery
礼品运输</t>
  </si>
  <si>
    <t>• Directly deliver to training site at least one day in advance and ship redundant gifts back to BMW Beijing office after all trainings completed.
至少提前一天运输到培训地点，并将每场培训剩余的礼品寄回宝马北京办公室。</t>
  </si>
  <si>
    <t>E . Reservation Service
注册和预定服务</t>
  </si>
  <si>
    <t>Information Collection &amp; feedback
会议报名信息收集整理及反馈</t>
  </si>
  <si>
    <r>
      <rPr>
        <sz val="10"/>
        <rFont val="BMW Group Condensed"/>
        <family val="2"/>
      </rPr>
      <t xml:space="preserve">Weekly follow up and report
</t>
    </r>
    <r>
      <rPr>
        <sz val="10"/>
        <rFont val="微软雅黑"/>
        <family val="2"/>
        <charset val="134"/>
      </rPr>
      <t>需要每周跟进及汇报</t>
    </r>
  </si>
  <si>
    <t>Call center for RSVP infromation &amp; push registration
电话呼叫中心解答经销商参会问题及报名通知</t>
  </si>
  <si>
    <t>Weekly follow up and report
需要每周跟进及汇报</t>
  </si>
  <si>
    <t>Inform message
会议邀请短信通知</t>
  </si>
  <si>
    <t>Hotel Room Booking
酒店房间预定</t>
  </si>
  <si>
    <t>*Vendor should have capabilities of handling event date change in the circumstances of unexpected matter occurs. For 2024-2028, dates not fixed yet. 
*Attendees number is depend on actual registration and unexpected matter occurs.</t>
  </si>
  <si>
    <r>
      <rPr>
        <sz val="11"/>
        <color rgb="FF000000"/>
        <rFont val="BMW Group Condensed"/>
        <family val="2"/>
      </rPr>
      <t>Project Name: BMW&amp;MINI Retail Standards 2024-2028 Training Event Bidding  /</t>
    </r>
    <r>
      <rPr>
        <sz val="11"/>
        <color rgb="FF000000"/>
        <rFont val="方正书宋_GBK"/>
        <charset val="134"/>
      </rPr>
      <t>宝马</t>
    </r>
    <r>
      <rPr>
        <sz val="11"/>
        <color rgb="FF000000"/>
        <rFont val="BMW Group Condensed"/>
        <family val="2"/>
      </rPr>
      <t>&amp;MINI</t>
    </r>
    <r>
      <rPr>
        <sz val="11"/>
        <color rgb="FF000000"/>
        <rFont val="方正书宋_GBK"/>
        <charset val="134"/>
      </rPr>
      <t>零售标准</t>
    </r>
    <r>
      <rPr>
        <sz val="11"/>
        <color rgb="FF000000"/>
        <rFont val="BMW Group Condensed"/>
        <family val="2"/>
      </rPr>
      <t>2024-2028</t>
    </r>
    <r>
      <rPr>
        <sz val="11"/>
        <color rgb="FF000000"/>
        <rFont val="方正书宋_GBK"/>
        <charset val="134"/>
      </rPr>
      <t>培训投标</t>
    </r>
  </si>
  <si>
    <t>Project Date: 2024-2029</t>
  </si>
  <si>
    <t>Quotation Date:  2024.2.7</t>
  </si>
  <si>
    <t>Agency Name:  COMFORT INTERNATIONAL M.I.C.E. SERVICE CO., LTD.</t>
  </si>
  <si>
    <t>Contact Info.:13910193620</t>
  </si>
  <si>
    <t>Meeting Code
会议编号</t>
  </si>
  <si>
    <t>Meeting (Detailed service scope please refer the the description in next page)
会议（具体服务内容请参见下页描述）</t>
  </si>
  <si>
    <r>
      <rPr>
        <sz val="10"/>
        <rFont val="BMW Group Condensed"/>
        <family val="2"/>
      </rPr>
      <t xml:space="preserve">2024 Meeting Package Unit Price VAT excl.(RMB)
2024 </t>
    </r>
    <r>
      <rPr>
        <sz val="10"/>
        <rFont val="微软雅黑"/>
        <family val="2"/>
        <charset val="134"/>
      </rPr>
      <t>会议打包</t>
    </r>
    <r>
      <rPr>
        <sz val="10"/>
        <rFont val="Arial"/>
        <family val="2"/>
      </rPr>
      <t>j</t>
    </r>
    <r>
      <rPr>
        <sz val="10"/>
        <rFont val="微软雅黑"/>
        <family val="2"/>
        <charset val="134"/>
      </rPr>
      <t>净价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>)</t>
    </r>
    <r>
      <rPr>
        <sz val="10"/>
        <rFont val="BMW Group Condensed"/>
        <family val="2"/>
      </rPr>
      <t xml:space="preserve">
</t>
    </r>
  </si>
  <si>
    <r>
      <rPr>
        <sz val="10"/>
        <rFont val="BMW Group Condensed"/>
        <family val="2"/>
      </rPr>
      <t xml:space="preserve">2024 Meeting Package Unit Price VAT Incl.(RMB)
2024 </t>
    </r>
    <r>
      <rPr>
        <sz val="10"/>
        <rFont val="微软雅黑"/>
        <family val="2"/>
        <charset val="134"/>
      </rPr>
      <t>会议打包价含税价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>)</t>
    </r>
  </si>
  <si>
    <t xml:space="preserve">2024 Approx.
Attendees Number
2024 会议人数 </t>
  </si>
  <si>
    <t>2024 Subtotal Amount VAT excl.
2024 小计净价金额(元)</t>
  </si>
  <si>
    <r>
      <rPr>
        <sz val="10"/>
        <rFont val="BMW Group Condensed"/>
        <family val="2"/>
      </rPr>
      <t xml:space="preserve">2025 Meeting Package Unit Price VAT excl.(RMB)
2025 </t>
    </r>
    <r>
      <rPr>
        <sz val="10"/>
        <rFont val="微软雅黑"/>
        <family val="2"/>
        <charset val="134"/>
      </rPr>
      <t>会议打包</t>
    </r>
    <r>
      <rPr>
        <sz val="10"/>
        <rFont val="Arial"/>
        <family val="2"/>
      </rPr>
      <t>j</t>
    </r>
    <r>
      <rPr>
        <sz val="10"/>
        <rFont val="微软雅黑"/>
        <family val="2"/>
        <charset val="134"/>
      </rPr>
      <t>净价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 xml:space="preserve">)
</t>
    </r>
  </si>
  <si>
    <t>2025 Meeting Package Unit Price VAT Incl.(RMB)
2025 会议打包价含税价(元)</t>
  </si>
  <si>
    <t>2025 Approx.
Attendees Number
2025 会议人数</t>
  </si>
  <si>
    <t>2025 Subtotal Amount VAT excl.
2025 小计净价金额(元)</t>
  </si>
  <si>
    <r>
      <rPr>
        <sz val="10"/>
        <rFont val="BMW Group Condensed"/>
        <family val="2"/>
      </rPr>
      <t xml:space="preserve">2026 Meeting Package Unit Price VAT excl.(RMB)
2026 </t>
    </r>
    <r>
      <rPr>
        <sz val="10"/>
        <rFont val="微软雅黑"/>
        <family val="2"/>
        <charset val="134"/>
      </rPr>
      <t>会议打包</t>
    </r>
    <r>
      <rPr>
        <sz val="10"/>
        <rFont val="Arial"/>
        <family val="2"/>
      </rPr>
      <t>j</t>
    </r>
    <r>
      <rPr>
        <sz val="10"/>
        <rFont val="微软雅黑"/>
        <family val="2"/>
        <charset val="134"/>
      </rPr>
      <t>净价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 xml:space="preserve">)
</t>
    </r>
  </si>
  <si>
    <t>2026 Meeting Package Unit Price VAT Incl.(RMB)
2026 会议打包价含税价(元)</t>
  </si>
  <si>
    <t>2026 Approx.
Attendees Number
2026 会议人数</t>
  </si>
  <si>
    <t>2026 Subtotal Amount VAT excl.
2026 小计净价金额(元)</t>
  </si>
  <si>
    <r>
      <rPr>
        <sz val="10"/>
        <rFont val="BMW Group Condensed"/>
        <family val="2"/>
      </rPr>
      <t xml:space="preserve">2027 Meeting Package Unit Price VAT excl.(RMB)
2027 </t>
    </r>
    <r>
      <rPr>
        <sz val="10"/>
        <rFont val="微软雅黑"/>
        <family val="2"/>
        <charset val="134"/>
      </rPr>
      <t>会议打包</t>
    </r>
    <r>
      <rPr>
        <sz val="10"/>
        <rFont val="Arial"/>
        <family val="2"/>
      </rPr>
      <t>j</t>
    </r>
    <r>
      <rPr>
        <sz val="10"/>
        <rFont val="微软雅黑"/>
        <family val="2"/>
        <charset val="134"/>
      </rPr>
      <t>净价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>)</t>
    </r>
    <r>
      <rPr>
        <sz val="10"/>
        <rFont val="BMW Group Condensed"/>
        <family val="2"/>
      </rPr>
      <t xml:space="preserve">
</t>
    </r>
  </si>
  <si>
    <t>2027 Meeting Package Unit Price VAT Incl.(RMB)
2027 会议打包价含税价(元)</t>
  </si>
  <si>
    <t>2027 Approx.
Attendees Number
2027 会议人数</t>
  </si>
  <si>
    <t>2027 Subtotal Amount VAT excl.
2027 小计净价金额(元)</t>
  </si>
  <si>
    <r>
      <rPr>
        <sz val="10"/>
        <rFont val="BMW Group Condensed"/>
        <family val="2"/>
      </rPr>
      <t xml:space="preserve">2028 Meeting Package Unit Price VAT excl.(RMB)
2028 </t>
    </r>
    <r>
      <rPr>
        <sz val="10"/>
        <rFont val="微软雅黑"/>
        <family val="2"/>
        <charset val="134"/>
      </rPr>
      <t>会议打包</t>
    </r>
    <r>
      <rPr>
        <sz val="10"/>
        <rFont val="Arial"/>
        <family val="2"/>
      </rPr>
      <t>j</t>
    </r>
    <r>
      <rPr>
        <sz val="10"/>
        <rFont val="微软雅黑"/>
        <family val="2"/>
        <charset val="134"/>
      </rPr>
      <t>净价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元</t>
    </r>
    <r>
      <rPr>
        <sz val="10"/>
        <rFont val="Arial"/>
        <family val="2"/>
      </rPr>
      <t xml:space="preserve">)
</t>
    </r>
  </si>
  <si>
    <t>2028 Meeting Package Unit Price VAT Incl.(RMB)
2028 会议打包价含税价(元)</t>
  </si>
  <si>
    <t xml:space="preserve">2028 Approx.
Attendees Number
2028 会议人数 </t>
  </si>
  <si>
    <t>2028 Subtotal Amount VAT excl.
2028 小计净价金额(元)</t>
  </si>
  <si>
    <r>
      <rPr>
        <sz val="10"/>
        <color theme="1"/>
        <rFont val="BMW Group Condensed"/>
        <family val="2"/>
      </rPr>
      <t xml:space="preserve">2029 Meeting Package Unit Price VAT excl.(RMB)
2029 </t>
    </r>
    <r>
      <rPr>
        <sz val="10"/>
        <color theme="1"/>
        <rFont val="微软雅黑"/>
        <family val="2"/>
        <charset val="134"/>
      </rPr>
      <t>会议打包</t>
    </r>
    <r>
      <rPr>
        <sz val="10"/>
        <color theme="1"/>
        <rFont val="Arial"/>
        <family val="2"/>
      </rPr>
      <t>j</t>
    </r>
    <r>
      <rPr>
        <sz val="10"/>
        <color theme="1"/>
        <rFont val="微软雅黑"/>
        <family val="2"/>
        <charset val="134"/>
      </rPr>
      <t>净价</t>
    </r>
    <r>
      <rPr>
        <sz val="10"/>
        <color theme="1"/>
        <rFont val="Arial"/>
        <family val="2"/>
      </rPr>
      <t>(</t>
    </r>
    <r>
      <rPr>
        <sz val="10"/>
        <color theme="1"/>
        <rFont val="微软雅黑"/>
        <family val="2"/>
        <charset val="134"/>
      </rPr>
      <t>元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微软雅黑"/>
        <family val="2"/>
        <charset val="134"/>
      </rPr>
      <t>如包价形式，</t>
    </r>
  </si>
  <si>
    <t>2029 Meeting Package Unit Price VAT Incl.(RMB)
2029 会议打包价含税价(元)</t>
  </si>
  <si>
    <t xml:space="preserve">2029 Approx.
Attendees Number
2029 会议人数 </t>
  </si>
  <si>
    <t>2029 Subtotal Amount VAT excl.
2029 小计净价金额(元)</t>
  </si>
  <si>
    <t>2024-2029 Grand Total  VAT excl.
2024-2028 年总金额 净价(元)</t>
  </si>
  <si>
    <r>
      <rPr>
        <sz val="10"/>
        <rFont val="BMW Group Condensed"/>
        <family val="2"/>
      </rPr>
      <t xml:space="preserve">Retail Standards Project KO and Auditor Training MICE agency
</t>
    </r>
    <r>
      <rPr>
        <sz val="10"/>
        <color rgb="FF000000"/>
        <rFont val="微软雅黑"/>
        <family val="2"/>
        <charset val="134"/>
      </rPr>
      <t>零售标准项目启动会和审核员培训</t>
    </r>
    <r>
      <rPr>
        <sz val="10"/>
        <color rgb="FF000000"/>
        <rFont val="BMW Group Condensed"/>
        <family val="2"/>
      </rPr>
      <t xml:space="preserve">
</t>
    </r>
    <r>
      <rPr>
        <sz val="10"/>
        <color rgb="FF000000"/>
        <rFont val="微软雅黑"/>
        <family val="2"/>
        <charset val="134"/>
      </rPr>
      <t>（每年</t>
    </r>
    <r>
      <rPr>
        <sz val="10"/>
        <color rgb="FF000000"/>
        <rFont val="BMW Group Condensed"/>
        <family val="2"/>
      </rPr>
      <t>6</t>
    </r>
    <r>
      <rPr>
        <sz val="10"/>
        <color rgb="FF000000"/>
        <rFont val="微软雅黑"/>
        <family val="2"/>
        <charset val="134"/>
      </rPr>
      <t>次</t>
    </r>
    <r>
      <rPr>
        <sz val="10"/>
        <color rgb="FF000000"/>
        <rFont val="BMW Group Condensed"/>
        <family val="2"/>
      </rPr>
      <t>*2</t>
    </r>
    <r>
      <rPr>
        <sz val="10"/>
        <color rgb="FF000000"/>
        <rFont val="微软雅黑"/>
        <family val="2"/>
        <charset val="134"/>
      </rPr>
      <t>天培训时间</t>
    </r>
    <r>
      <rPr>
        <sz val="10"/>
        <color rgb="FF000000"/>
        <rFont val="BMW Group Condensed"/>
        <family val="2"/>
      </rPr>
      <t>*25</t>
    </r>
    <r>
      <rPr>
        <sz val="10"/>
        <color rgb="FF000000"/>
        <rFont val="微软雅黑"/>
        <family val="2"/>
        <charset val="134"/>
      </rPr>
      <t>人每天）</t>
    </r>
    <r>
      <rPr>
        <sz val="10"/>
        <color rgb="FF000000"/>
        <rFont val="BMW Group Condensed"/>
        <family val="2"/>
      </rPr>
      <t xml:space="preserve">
</t>
    </r>
  </si>
  <si>
    <t>National Dealer Training MICE agency 
全国经销商培训 （每场培训时间为1天，每场上限150人，根据每年实际人数计算场次）</t>
  </si>
  <si>
    <t>XS1  DD Project 3 
Retail Standards Project KO and Auditor Training MICE agency
零售标准项目启动会和审核员培训</t>
  </si>
  <si>
    <t>根据需求填写</t>
  </si>
  <si>
    <t>Onsite coordination &amp; control &amp; support. Transportation, commendation and meals  are included
工作人员1人：  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</si>
  <si>
    <t>Materials &amp; Operations</t>
  </si>
  <si>
    <t xml:space="preserve">Mic cover
麦克风套 </t>
  </si>
  <si>
    <t xml:space="preserve">Material </t>
  </si>
  <si>
    <t>每场物料运输运费预估，以实际产生为准</t>
  </si>
  <si>
    <t>激光笔</t>
  </si>
  <si>
    <t>Onsite Wifi &amp; power supply单独搭建无线网络，独享专网，上下带宽保证300兆以上速度</t>
  </si>
  <si>
    <t>Venue会场</t>
  </si>
  <si>
    <t>Unite</t>
  </si>
  <si>
    <t xml:space="preserve">Capital city,International 5 Star Hotel
省会城市或直辖市国际五星级酒店
Opening time within 8 years
开业时间在8年内
Conrad, Westin,Kempinski,JW Marriott, Hyatt, Mandarin Orienal,Shangri-La
康莱德，威斯汀，凯宾斯基，万豪，君悦，文华东方，香格里拉
200㎡ meeting room 
200㎡会议室
Meeting room layout should get pre-confirmation
会议室格局需要事先获得宝马确认，布置需符合宝马CI
会议时间：全年不定期召开，全年6次会议，每次为期2天，
人数：参考报价模板，以实际人数为准
</t>
  </si>
  <si>
    <t>全天上下午两次茶歇；
咖啡、红茶从早8:30开始全天供应；点心4-5种，时令水果；需要宝马元素布置；茶歇摆放在会场外部</t>
  </si>
  <si>
    <t>Lunch 午餐</t>
  </si>
  <si>
    <t>In one restaurant of the meeting hotel
酒店内自助午餐，餐厅用餐；</t>
  </si>
  <si>
    <t>BMW CI,0.8m*2m
需符合宝马CI，木质结构，0.8*2米；</t>
  </si>
  <si>
    <t>BMW CI,0.8m*3m
需符合宝马CI，烤漆异形，0.8*3米</t>
  </si>
  <si>
    <t>运输</t>
  </si>
  <si>
    <t>根据需求填写
Set up before the event (not needed during event)
负责事前搭建（当天不用在场）</t>
  </si>
  <si>
    <t>投影设备</t>
  </si>
  <si>
    <t>音响麦克</t>
  </si>
  <si>
    <t>At least 2 wifi mic
至少2个无线麦克风</t>
  </si>
  <si>
    <t>笔记本电脑</t>
  </si>
  <si>
    <t>Laptop for presentation
笔记本电脑用于投屏演示  每场一台</t>
  </si>
  <si>
    <t>*Vendor should have capabilities of handling event date change in the circumstances of unexpected matter occurs. For 2024-2029, dates not fixed yet. 
*Attendees number is depend on actual registration and unexpected matter occurs.</t>
  </si>
  <si>
    <t>Project Name / City / Number of participants: 2nd Dealer Group CFO Workshop_Lijiang/Shenyang_60 caps</t>
  </si>
  <si>
    <t>根据活动需求安排</t>
  </si>
  <si>
    <t>Pick up staff</t>
  </si>
  <si>
    <t>当地住宿</t>
  </si>
  <si>
    <t>支持人员交通</t>
  </si>
  <si>
    <t>Reception for VIP</t>
  </si>
  <si>
    <t>VIP接送机服务   帕萨特级别接机接站单趟</t>
  </si>
  <si>
    <t>Staff local car usage</t>
  </si>
  <si>
    <t>当地会务用车  帕萨特级别接机接站单趟</t>
  </si>
  <si>
    <r>
      <rPr>
        <sz val="14"/>
        <color theme="1"/>
        <rFont val="MINI Serif"/>
        <family val="1"/>
      </rPr>
      <t>Table flower 
签到台花 讲台花</t>
    </r>
    <r>
      <rPr>
        <sz val="14"/>
        <color theme="1"/>
        <rFont val="宋体"/>
        <family val="3"/>
        <charset val="134"/>
      </rPr>
      <t>符合宝马标准</t>
    </r>
  </si>
  <si>
    <t>报名/来宾信息收集、接送机确认、酒店入住信息确认、二维码签到、集成照片云等</t>
  </si>
  <si>
    <t>Meal Coupon 餐券</t>
  </si>
  <si>
    <t>Lunch coupon午餐餐劵</t>
  </si>
  <si>
    <t>Meeting agenda 会议议程</t>
  </si>
  <si>
    <t>digital print, 220g special paper数码打印，220g特种纸</t>
  </si>
  <si>
    <t>Table card</t>
  </si>
  <si>
    <t>300g Coated paper，300g铜版纸。</t>
  </si>
  <si>
    <r>
      <rPr>
        <sz val="12"/>
        <rFont val="BMW Group Condensed"/>
        <family val="2"/>
      </rPr>
      <t xml:space="preserve">budge  </t>
    </r>
    <r>
      <rPr>
        <sz val="12"/>
        <rFont val="微软雅黑"/>
        <family val="2"/>
        <charset val="134"/>
      </rPr>
      <t>胸卡</t>
    </r>
    <r>
      <rPr>
        <sz val="12"/>
        <rFont val="Arial"/>
        <family val="2"/>
      </rPr>
      <t xml:space="preserve"> </t>
    </r>
  </si>
  <si>
    <t>Badges
胸卡和胸卡绳 BMW CI,区分BMW内部和经销商</t>
  </si>
  <si>
    <t>横幅</t>
  </si>
  <si>
    <t>拍照横幅</t>
  </si>
  <si>
    <t>按需设计会议主题设计背景图</t>
  </si>
  <si>
    <t>前一天搭建彩排费用预估</t>
  </si>
  <si>
    <t>CFO Meeting 60pax
CFO研讨会 60人鱼骨 200平 全天使用
预估费用，以实际结算</t>
  </si>
  <si>
    <t>第二天研讨会或参观工厂；预估费用，以实际结算</t>
  </si>
  <si>
    <t>茶歇费用；预估费用，以实际结算</t>
  </si>
  <si>
    <t>DAY1 午餐，DAY2午餐预估</t>
  </si>
  <si>
    <t>晚餐预估</t>
  </si>
  <si>
    <t>Dinner wine</t>
  </si>
  <si>
    <t>每桌2瓶红酒预估每瓶350元/预估</t>
  </si>
  <si>
    <t>5m*3m，木结构喷绘，符合宝马标准</t>
  </si>
  <si>
    <t>Main stage舞台</t>
  </si>
  <si>
    <t xml:space="preserve">舞台 </t>
  </si>
  <si>
    <t>The carpet地毯</t>
  </si>
  <si>
    <t>烟灰色抓绒地毯+边缘</t>
  </si>
  <si>
    <t>VI A2</t>
  </si>
  <si>
    <t>运输及搭建</t>
  </si>
  <si>
    <t xml:space="preserve">包含组装，拆卸的运输 </t>
  </si>
  <si>
    <t>VI A3</t>
  </si>
  <si>
    <t>舞台搭建人工</t>
  </si>
  <si>
    <t>根据需求安排物料搭建人工</t>
  </si>
  <si>
    <t>VI A1</t>
  </si>
  <si>
    <t>P2 LED 预计是4m高*7m长，16:9 PPT及视频播放</t>
  </si>
  <si>
    <t>Video console V3 视频控台V3</t>
  </si>
  <si>
    <t>电视提词器</t>
  </si>
  <si>
    <t>VI A4</t>
  </si>
  <si>
    <t>MACBOOK pro苹果笔记本电脑</t>
  </si>
  <si>
    <t>VI A5</t>
  </si>
  <si>
    <t>LED运输及搭建</t>
  </si>
  <si>
    <t>VI A6</t>
  </si>
  <si>
    <t>LED搭建人工</t>
  </si>
  <si>
    <t>包含组装，拆卸的运输 ，含木质运输人工</t>
  </si>
  <si>
    <t>Wireless head-set mic无线手持麦</t>
  </si>
  <si>
    <t>Full frequency line array speaker 
线阵列全频音箱</t>
  </si>
  <si>
    <t>Low frequency linear array speaker 
线阵列低频音箱</t>
  </si>
  <si>
    <t>Back to listen speaker 返送音箱</t>
  </si>
  <si>
    <t>Sound console 音响控制台</t>
  </si>
  <si>
    <t>The power amplifier 功放</t>
  </si>
  <si>
    <t>SHURE  UA845E  UHF   
U段天线放大传输系统</t>
  </si>
  <si>
    <t>LED PAR LED Par灯</t>
  </si>
  <si>
    <t>使用酒店灯光</t>
  </si>
  <si>
    <t>lighting console 灯光控制台</t>
  </si>
  <si>
    <t>TRUSS 桁架</t>
  </si>
  <si>
    <t>half day/person</t>
  </si>
  <si>
    <r>
      <rPr>
        <sz val="14"/>
        <color theme="1"/>
        <rFont val="MINI Serif"/>
        <family val="1"/>
      </rPr>
      <t>V photo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>based on standard requirements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 xml:space="preserve">including equipment
</t>
    </r>
    <r>
      <rPr>
        <sz val="14"/>
        <color theme="1"/>
        <rFont val="宋体"/>
        <family val="3"/>
        <charset val="134"/>
      </rPr>
      <t xml:space="preserve">云摄影，含设备 </t>
    </r>
  </si>
  <si>
    <t>Video cut/design</t>
  </si>
  <si>
    <t>按需进行视频设计，活动剪辑 10分钟内 BMW CI&amp;风格</t>
  </si>
  <si>
    <t xml:space="preserve">S2--DD Project 4
National Dealer Training MICE agency 
全国经销商培训 </t>
  </si>
  <si>
    <t>费用总计/年</t>
  </si>
  <si>
    <t>Onsite coordination &amp; control &amp; support. Transportation, commendation and meals  are included
工作人员2人：  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</si>
  <si>
    <t xml:space="preserve">II  </t>
  </si>
  <si>
    <r>
      <rPr>
        <sz val="11"/>
        <rFont val="BMW Group Condensed"/>
        <family val="2"/>
      </rPr>
      <t xml:space="preserve">Weekly follow up and report
</t>
    </r>
    <r>
      <rPr>
        <sz val="11"/>
        <rFont val="微软雅黑"/>
        <family val="2"/>
        <charset val="134"/>
      </rPr>
      <t>需要每周跟进及汇报</t>
    </r>
  </si>
  <si>
    <r>
      <rPr>
        <sz val="12"/>
        <color indexed="8"/>
        <rFont val="BMW Group Condensed"/>
        <family val="2"/>
      </rPr>
      <t xml:space="preserve">Weekly follow up and report
</t>
    </r>
    <r>
      <rPr>
        <sz val="11"/>
        <rFont val="微软雅黑"/>
        <family val="2"/>
        <charset val="134"/>
      </rPr>
      <t>需要每周跟进及汇报</t>
    </r>
  </si>
  <si>
    <t>Inform message
会议邀请短信/电话通知</t>
  </si>
  <si>
    <t>Mic cover
麦克风套2个</t>
  </si>
  <si>
    <t>BMW CI
需符合宝马CI，打印名字、经销商名称；胸绳胶印LOGO
每年预估人数参考报价模板，结算以实际人数为止</t>
  </si>
  <si>
    <t xml:space="preserve">  2 laser pens, and deliver to meeting venues in advance.
 两只激光笔，并提前放到开会场所。</t>
  </si>
  <si>
    <t>souvenir纪念品</t>
  </si>
  <si>
    <t xml:space="preserve">
Provide a list of commercial souvenir, e.g. u disk, charger, earphone, driving license bag etc., which fit with BMW/MINI style. 提供推荐清单，如符合宝马/MINI风格。
Around RMB 150 for each.大概每个150人民币左右。
每年预估人数参考报价模板，结算以实际人数为止</t>
  </si>
  <si>
    <t>souvenir运输</t>
  </si>
  <si>
    <t>至少提前一天运输到培训地点，并将每场培训剩余的礼品寄回宝马北京办公室。</t>
  </si>
  <si>
    <t>Venue 会场</t>
  </si>
  <si>
    <r>
      <rPr>
        <sz val="12"/>
        <color rgb="FF000000"/>
        <rFont val="微软雅黑"/>
        <family val="2"/>
        <charset val="134"/>
      </rPr>
      <t xml:space="preserve">Capital city,International 5 Star Hotel
省会城市或直辖市国际五星级酒店
Opening time within 8 years
开业时间在8年内
</t>
    </r>
    <r>
      <rPr>
        <sz val="12"/>
        <color rgb="FFFF0000"/>
        <rFont val="微软雅黑"/>
        <family val="2"/>
        <charset val="134"/>
      </rPr>
      <t xml:space="preserve">
600 ㎡ ball room 
600㎡ 宴会厅</t>
    </r>
    <r>
      <rPr>
        <sz val="12"/>
        <color rgb="FF000000"/>
        <rFont val="微软雅黑"/>
        <family val="2"/>
        <charset val="134"/>
      </rPr>
      <t xml:space="preserve">
Meeting room layout should get pre-confirmation
会议室格局需要事先获得宝马确认，布置需符合宝马CI
会议时间：全年预计2次会议：
第一次：Q1（可能发生在春节前1周或后1-2周），每场培训时间为1天，每场上限150人，根据每年实际人数计算场次（可按4-5天预估，以实际人数为准）。举例，场次4天，则是连续开4天会议。
第二次：6/7月，按1场预估，以实际人数为准
人数：参考报价模板，以实际人数为准</t>
    </r>
  </si>
  <si>
    <t>全天上下午两次茶歇；
咖啡、红茶从早8:30开始全天供应；点心4-5种，时令水果；需要宝马元素布置；茶歇摆放在会场外部
每年预估人数参考报价模板，结算以实际人数为止</t>
  </si>
  <si>
    <t>In one restaurant of the meeting hotel
酒店内自助午餐，餐厅用餐；
每年预估人数参考报价模板，结算以实际人数为止</t>
  </si>
  <si>
    <t>平米</t>
  </si>
  <si>
    <t>BMW CI,3m*4m
需符合宝马CI，木质结构，3米*4米</t>
  </si>
  <si>
    <r>
      <rPr>
        <sz val="12"/>
        <rFont val="BMW Group Condensed"/>
        <family val="2"/>
      </rPr>
      <t>BMW CI</t>
    </r>
    <r>
      <rPr>
        <sz val="12"/>
        <rFont val="微软雅黑"/>
        <family val="2"/>
        <charset val="134"/>
      </rPr>
      <t>，</t>
    </r>
    <r>
      <rPr>
        <sz val="12"/>
        <rFont val="Arial"/>
        <family val="2"/>
      </rPr>
      <t xml:space="preserve">9m*3.6m
</t>
    </r>
    <r>
      <rPr>
        <sz val="12"/>
        <rFont val="微软雅黑"/>
        <family val="2"/>
        <charset val="134"/>
      </rPr>
      <t>需符合宝马</t>
    </r>
    <r>
      <rPr>
        <sz val="12"/>
        <rFont val="Arial"/>
        <family val="2"/>
      </rPr>
      <t>CI</t>
    </r>
    <r>
      <rPr>
        <sz val="12"/>
        <rFont val="微软雅黑"/>
        <family val="2"/>
        <charset val="134"/>
      </rPr>
      <t>，</t>
    </r>
    <r>
      <rPr>
        <sz val="12"/>
        <rFont val="Arial"/>
        <family val="2"/>
      </rPr>
      <t>9*3.6</t>
    </r>
    <r>
      <rPr>
        <sz val="12"/>
        <rFont val="微软雅黑"/>
        <family val="2"/>
        <charset val="134"/>
      </rPr>
      <t>米，高度</t>
    </r>
    <r>
      <rPr>
        <sz val="12"/>
        <rFont val="Arial"/>
        <family val="2"/>
      </rPr>
      <t>0.4</t>
    </r>
    <r>
      <rPr>
        <sz val="12"/>
        <rFont val="微软雅黑"/>
        <family val="2"/>
        <charset val="134"/>
      </rPr>
      <t>米，灰色丝绒地毯，木质包边，含踏步板</t>
    </r>
    <r>
      <rPr>
        <sz val="12"/>
        <rFont val="Arial"/>
        <family val="2"/>
      </rPr>
      <t>3</t>
    </r>
    <r>
      <rPr>
        <sz val="12"/>
        <rFont val="微软雅黑"/>
        <family val="2"/>
        <charset val="134"/>
      </rPr>
      <t>个；</t>
    </r>
  </si>
  <si>
    <t>V A 6</t>
  </si>
  <si>
    <t>往返运输</t>
  </si>
  <si>
    <t>need 1 large High solution P3 LED screen (backboard size) . 
需要和背板同尺寸的，P3 高清LED大屏投影设。
需要有技术人员现场支持</t>
  </si>
  <si>
    <r>
      <rPr>
        <sz val="12"/>
        <color theme="1"/>
        <rFont val="MINI Serif"/>
        <family val="1"/>
      </rPr>
      <t xml:space="preserve">Manpower for setup working staff
</t>
    </r>
    <r>
      <rPr>
        <sz val="12"/>
        <rFont val="微软雅黑"/>
        <family val="2"/>
        <charset val="134"/>
      </rPr>
      <t>场地搭建人员</t>
    </r>
  </si>
  <si>
    <t>麦克</t>
  </si>
  <si>
    <t>All time onsite support, provide edited ppt document later
现场支持，之后提供编辑好的PPT文件</t>
  </si>
  <si>
    <t>reception girls</t>
  </si>
  <si>
    <t>签到台及晚宴礼仪 BMW风格服装</t>
  </si>
  <si>
    <t xml:space="preserve"> Materials</t>
  </si>
  <si>
    <r>
      <rPr>
        <sz val="14"/>
        <color theme="1"/>
        <rFont val="MINI Serif"/>
        <family val="1"/>
      </rPr>
      <t>Table flower 
签到台花 讲台花</t>
    </r>
    <r>
      <rPr>
        <sz val="14"/>
        <color theme="1"/>
        <rFont val="宋体"/>
        <family val="3"/>
        <charset val="134"/>
      </rPr>
      <t>符合宝马标准 2场会 每场2个</t>
    </r>
  </si>
  <si>
    <t>Materials
会议使用资料制作 40页正反 200g铜版纸成册彩色</t>
  </si>
  <si>
    <t>Badge</t>
  </si>
  <si>
    <t>Day1 CFO Meeting
第1天 CFO会议桌卡</t>
  </si>
  <si>
    <t>FM Certification</t>
  </si>
  <si>
    <t>FM award</t>
  </si>
  <si>
    <t>Games</t>
  </si>
  <si>
    <t>晚宴游戏小程序和物料提供及现场组织</t>
  </si>
  <si>
    <t>Programs</t>
  </si>
  <si>
    <t>晚宴舞台表演节目 2个 ，1-4人节目</t>
  </si>
  <si>
    <t>大会主KV图设计</t>
  </si>
  <si>
    <t>3D design</t>
  </si>
  <si>
    <t>活动方案3D图设计和确认</t>
  </si>
  <si>
    <t>Mingle design</t>
  </si>
  <si>
    <t>Mingle区摆放制作物设计制作</t>
  </si>
  <si>
    <t>DAY1 CFO Meeting 60pax
第1天 CFO研讨会 60人鱼骨 200平 全天使用
会议酒店以二线城市参考，如昆明 长沙、南京等</t>
  </si>
  <si>
    <t>DAY1 CFO Meeting Tea Break
第1天 CFO会议 当地特色风格茶歇</t>
  </si>
  <si>
    <t>DAY1 CFO Meeting Buffet lunch
第1天 CFO午餐</t>
  </si>
  <si>
    <t>DAY 1&amp;2 1 day setup/reheasual/dinner + 1 day conference
DAY 1&amp;2 700人课桌 1500平以上；包含提前1天搭建+彩排+晚宴场地使用，1天大会</t>
  </si>
  <si>
    <t>DAY2 Conference Tea Breaks
DAY2大会 当地特色风格茶歇</t>
  </si>
  <si>
    <t>DAY2 Conference Buffet lunch
第2天 大会自助午餐</t>
  </si>
  <si>
    <t>DAY1 Conference Round Table Dinner
第1天大会晚宴</t>
  </si>
  <si>
    <t>Beverage</t>
  </si>
  <si>
    <t>Baverage for dinner
晚宴使用红酒和软饮</t>
  </si>
  <si>
    <t>DAY3 Internal Meeting 20pax
第3天 内部会 20人 半天使用</t>
  </si>
  <si>
    <t>IV A 10</t>
  </si>
  <si>
    <t>DAY3 Internal Meeting Tea Break
第3天 内部会 茶歇</t>
  </si>
  <si>
    <t>IV A 11</t>
  </si>
  <si>
    <t>DAY3 Internal Meeting Buffet lunch
第3天 内部会 自助午餐</t>
  </si>
  <si>
    <t>Reception backdrop in hotel lobby
酒店大堂接待台的背景板板</t>
  </si>
  <si>
    <t>Reception backdrop outside conference ballroom 会议室外接待签到背景板</t>
  </si>
  <si>
    <t>Reception counter outside conference ballroom  会议室外接待台</t>
  </si>
  <si>
    <t>木质烤漆定制签到台</t>
  </si>
  <si>
    <t>Direction board  指示牌</t>
  </si>
  <si>
    <t>Main stage stairs  主舞台台阶</t>
  </si>
  <si>
    <t>舞台BMW斜坡</t>
  </si>
  <si>
    <t>18m*5m木质舞台</t>
  </si>
  <si>
    <t>18m*5m烟灰色抓绒地毯</t>
  </si>
  <si>
    <t>LED platform (LED承重台)</t>
  </si>
  <si>
    <t>V A 10</t>
  </si>
  <si>
    <t>Ground maintenance 地面保护</t>
  </si>
  <si>
    <t>V A 11</t>
  </si>
  <si>
    <t>Front office building前厅搭建布置</t>
  </si>
  <si>
    <t>融合BMW风格和会议目的地特色</t>
  </si>
  <si>
    <t>V A 12</t>
  </si>
  <si>
    <t>Manpower fee of construction set up 搭建工人费用</t>
  </si>
  <si>
    <t>V A 13</t>
  </si>
  <si>
    <t>Trasportation of set up material 运输物料</t>
  </si>
  <si>
    <t>搭建物料运输；根据目前搭建规模；</t>
  </si>
  <si>
    <t>Video Equipment &amp; Related   (会议和晚宴)</t>
  </si>
  <si>
    <r>
      <rPr>
        <sz val="12"/>
        <rFont val="宋体"/>
        <family val="3"/>
        <charset val="134"/>
      </rPr>
      <t>P3 LED屏，不少于18m*4.5m</t>
    </r>
    <r>
      <rPr>
        <sz val="12"/>
        <rFont val="Times New Roman"/>
        <family val="1"/>
      </rPr>
      <t xml:space="preserve"> LED screens for FM conference</t>
    </r>
    <r>
      <rPr>
        <sz val="12"/>
        <rFont val="宋体"/>
        <family val="3"/>
        <charset val="134"/>
      </rPr>
      <t xml:space="preserve">
</t>
    </r>
    <r>
      <rPr>
        <sz val="12"/>
        <rFont val="Times New Roman"/>
        <family val="1"/>
      </rPr>
      <t>One day for rehearsal and one day for meeting</t>
    </r>
    <r>
      <rPr>
        <sz val="12"/>
        <rFont val="宋体"/>
        <family val="3"/>
        <charset val="134"/>
      </rPr>
      <t xml:space="preserve">一天彩排一天会议
</t>
    </r>
    <r>
      <rPr>
        <sz val="12"/>
        <rFont val="Times New Roman"/>
        <family val="1"/>
      </rPr>
      <t xml:space="preserve"> </t>
    </r>
  </si>
  <si>
    <r>
      <rPr>
        <sz val="12"/>
        <rFont val="BMW Motorrad"/>
        <family val="1"/>
      </rPr>
      <t>LED screen fro CFO WS
P3 LED  5m*3m   CFO</t>
    </r>
    <r>
      <rPr>
        <sz val="12"/>
        <rFont val="宋体"/>
        <family val="3"/>
        <charset val="134"/>
      </rPr>
      <t>会议</t>
    </r>
  </si>
  <si>
    <r>
      <rPr>
        <sz val="12"/>
        <rFont val="BMW Motorrad"/>
        <family val="1"/>
      </rPr>
      <t>P3 LED</t>
    </r>
    <r>
      <rPr>
        <sz val="12"/>
        <rFont val="宋体"/>
        <family val="3"/>
        <charset val="134"/>
      </rPr>
      <t>屏，不少于5</t>
    </r>
    <r>
      <rPr>
        <sz val="12"/>
        <rFont val="BMW Motorrad"/>
        <family val="1"/>
      </rPr>
      <t>m*3m</t>
    </r>
    <r>
      <rPr>
        <sz val="12"/>
        <rFont val="宋体"/>
        <family val="3"/>
        <charset val="134"/>
      </rPr>
      <t>；左右各</t>
    </r>
    <r>
      <rPr>
        <sz val="12"/>
        <rFont val="BMW Motorrad"/>
        <family val="1"/>
      </rPr>
      <t>1 腰幕
One day for rehearsal and one day for meeting</t>
    </r>
    <r>
      <rPr>
        <sz val="12"/>
        <rFont val="宋体"/>
        <family val="3"/>
        <charset val="134"/>
      </rPr>
      <t>一天彩排一天会议</t>
    </r>
  </si>
  <si>
    <t>Laser pointer and page turner LED激光笔和翻页器</t>
  </si>
  <si>
    <r>
      <rPr>
        <sz val="12"/>
        <rFont val="BMW Motorrad"/>
        <family val="1"/>
      </rPr>
      <t>One day for rehearsal and one day for meeting</t>
    </r>
    <r>
      <rPr>
        <sz val="12"/>
        <rFont val="宋体"/>
        <family val="3"/>
        <charset val="134"/>
      </rPr>
      <t>一天FM大会彩排一天CFO会议一天FM大会</t>
    </r>
  </si>
  <si>
    <t>LED the processor LED处理器</t>
  </si>
  <si>
    <t>One day for rehearsal and one day for meeting一天彩排一天会议</t>
  </si>
  <si>
    <t>PHILIPS  HNS7170T  Monitor   
17寸液晶监视器提词器</t>
  </si>
  <si>
    <t>Power Distributor 配电箱</t>
  </si>
  <si>
    <t>All Necessary Patching Cable &amp; Power Distro所有信号线及电源</t>
  </si>
  <si>
    <t>Lighting Equipment &amp; Related  (会议和晚宴)</t>
  </si>
  <si>
    <t>follow spot 追光灯</t>
  </si>
  <si>
    <t xml:space="preserve">moving light 电脑灯（1500W） </t>
  </si>
  <si>
    <t>Beam 200 PAR Beam灯</t>
  </si>
  <si>
    <t>ETC PAR其他Par灯</t>
  </si>
  <si>
    <t>All Necessary Patching Cable 、 Power Distro&amp;Silicon box ect. 电源线材，电箱，硅箱等</t>
  </si>
  <si>
    <t>Audio Equipment &amp; Related  (会议和晚宴)</t>
  </si>
  <si>
    <t>Wireless head mic 无线头戴麦</t>
  </si>
  <si>
    <t>Macbook 笔记本电脑</t>
  </si>
  <si>
    <t>对讲机talkies</t>
  </si>
  <si>
    <t>Wire rod 、Silicon box 
电源线材，电箱，硅箱等</t>
  </si>
  <si>
    <t>Manpower fee for AV 工人费用</t>
  </si>
  <si>
    <t>根据需求安排AV搭建人工</t>
  </si>
  <si>
    <t>Transportation for AV 设备运输</t>
  </si>
  <si>
    <t>AV设备运输</t>
  </si>
  <si>
    <t>Video shoot会议录像</t>
  </si>
  <si>
    <t>Video Editing</t>
  </si>
  <si>
    <t>大会视频活动精彩剪辑 10分钟 BMW CI&amp;风格</t>
  </si>
  <si>
    <r>
      <t xml:space="preserve">Project Name / City / Number of participants: </t>
    </r>
    <r>
      <rPr>
        <b/>
        <sz val="14"/>
        <color rgb="FFFF0000"/>
        <rFont val="MINI Serif"/>
      </rPr>
      <t>National Finance Manager Conference_Online_1000 in max</t>
    </r>
  </si>
  <si>
    <r>
      <t>Video cut</t>
    </r>
    <r>
      <rPr>
        <sz val="14"/>
        <color theme="1"/>
        <rFont val="宋体"/>
        <family val="3"/>
        <charset val="134"/>
      </rPr>
      <t>：向长期服务奖获奖经销商收集照片，并按照服务年限分别制作颁奖视频</t>
    </r>
    <r>
      <rPr>
        <sz val="14"/>
        <color theme="1"/>
        <rFont val="Times New Roman"/>
        <family val="1"/>
      </rPr>
      <t>(</t>
    </r>
    <r>
      <rPr>
        <sz val="14"/>
        <color theme="1"/>
        <rFont val="宋体"/>
        <family val="3"/>
        <charset val="134"/>
      </rPr>
      <t>含颁奖词录制和剪辑），共</t>
    </r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个（五年、十年，十五年，二十年）</t>
    </r>
    <phoneticPr fontId="77" type="noConversion"/>
  </si>
  <si>
    <t>A4 size and frame.
奖框奖状：木质相框采买 A4铜版纸证书设计及印刷
相框以实际采买为准</t>
    <phoneticPr fontId="77" type="noConversion"/>
  </si>
  <si>
    <t>物料运输：
按照提供的地址，将以上奖状及长期服务奖品快递给全国获奖经销商
以实际邮寄费用为准</t>
    <phoneticPr fontId="77" type="noConversion"/>
  </si>
  <si>
    <t>Sum</t>
    <phoneticPr fontId="77" type="noConversion"/>
  </si>
  <si>
    <t>Agency Fees (Preparation)</t>
    <phoneticPr fontId="77" type="noConversion"/>
  </si>
  <si>
    <t>Quotation Version</t>
    <phoneticPr fontId="81" type="noConversion"/>
  </si>
  <si>
    <t>FENGYU</t>
    <phoneticPr fontId="81" type="noConversion"/>
  </si>
  <si>
    <t>WANG</t>
    <phoneticPr fontId="81" type="noConversion"/>
  </si>
  <si>
    <t>wangfengyu@cct.cn</t>
    <phoneticPr fontId="81" type="noConversion"/>
  </si>
  <si>
    <t>Total Net</t>
    <phoneticPr fontId="81" type="noConversion"/>
  </si>
  <si>
    <t>VAT (6%) **</t>
    <phoneticPr fontId="81" type="noConversion"/>
  </si>
  <si>
    <t>Order NO.</t>
    <phoneticPr fontId="81" type="noConversion"/>
  </si>
  <si>
    <t>W7M004191</t>
    <phoneticPr fontId="81" type="noConversion"/>
  </si>
  <si>
    <t>Item</t>
    <phoneticPr fontId="81" type="noConversion"/>
  </si>
  <si>
    <t>PO</t>
    <phoneticPr fontId="81" type="noConversion"/>
  </si>
  <si>
    <t>Total Price</t>
    <phoneticPr fontId="81" type="noConversion"/>
  </si>
  <si>
    <t>BBA in net</t>
    <phoneticPr fontId="81" type="noConversion"/>
  </si>
  <si>
    <t>BBA Gross Total</t>
    <phoneticPr fontId="81" type="noConversion"/>
  </si>
  <si>
    <t>Document Number</t>
    <phoneticPr fontId="81" type="noConversion"/>
  </si>
  <si>
    <t>NSC Total Net</t>
    <phoneticPr fontId="81" type="noConversion"/>
  </si>
  <si>
    <t>NSC Gross Total</t>
    <phoneticPr fontId="81" type="noConversion"/>
  </si>
  <si>
    <t>2025宝马经销商财务经理大会（线上）</t>
    <phoneticPr fontId="81" type="noConversion"/>
  </si>
  <si>
    <t>2025.2.17</t>
    <phoneticPr fontId="81" type="noConversion"/>
  </si>
  <si>
    <t>XL1</t>
    <phoneticPr fontId="77" type="noConversion"/>
  </si>
  <si>
    <t>DTP / 2 D / 3 D Designer</t>
    <phoneticPr fontId="77" type="noConversion"/>
  </si>
  <si>
    <t>0000000080</t>
    <phoneticPr fontId="81" type="noConversion"/>
  </si>
  <si>
    <t>00080</t>
    <phoneticPr fontId="81" type="noConversion"/>
  </si>
  <si>
    <t>长期服务奖各类奖项的获奖小熊90，勋章60，绶带45；以实际为准</t>
    <phoneticPr fontId="77" type="noConversion"/>
  </si>
  <si>
    <t>BBA in net</t>
  </si>
  <si>
    <t>NSC in net</t>
  </si>
  <si>
    <t xml:space="preserve">BBA in gross </t>
  </si>
  <si>
    <t xml:space="preserve">NSC in gross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</si>
</sst>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[$€-2]\ #,##0"/>
    <numFmt numFmtId="183" formatCode="_-[$¥-411]* #,##0_-;\-[$¥-411]* #,##0_-;_-[$¥-411]* &quot;-&quot;_-;_-@_-"/>
    <numFmt numFmtId="184" formatCode="_ [$¥-804]* #,##0.00_ ;_ [$¥-804]* \-#,##0.00_ ;_ [$¥-804]* &quot;-&quot;??_ ;_ @_ "/>
    <numFmt numFmtId="185" formatCode="_(* #,##0_);_(* \(#,##0\);_(* &quot;-&quot;??_);_(@_)"/>
    <numFmt numFmtId="186" formatCode="0_);[Red]\(0\)"/>
    <numFmt numFmtId="187" formatCode="\¥#,##0.00_);[Red]\(\¥#,##0.00\)"/>
    <numFmt numFmtId="188" formatCode="[$¥-804]#,##0.00;[$¥-804]\-#,##0.00"/>
    <numFmt numFmtId="189" formatCode="#,##0.00_ ;[Red]\-#,##0.00\ 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Group Condensed"/>
      <family val="2"/>
    </font>
    <font>
      <sz val="12"/>
      <color theme="1"/>
      <name val="BMW Group Condensed"/>
      <family val="2"/>
    </font>
    <font>
      <sz val="12"/>
      <color theme="1"/>
      <name val="BMW Group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BMW Type Global Regular"/>
      <family val="1"/>
    </font>
    <font>
      <sz val="11"/>
      <name val="BMW Group Condensed"/>
      <family val="2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1"/>
      <color theme="1"/>
      <name val="BMW Type Global Regular"/>
      <family val="1"/>
    </font>
    <font>
      <sz val="9"/>
      <color theme="1"/>
      <name val="BMW Group"/>
    </font>
    <font>
      <b/>
      <sz val="12"/>
      <color theme="1"/>
      <name val="BMW Type Global Regular"/>
      <family val="1"/>
    </font>
    <font>
      <b/>
      <sz val="14"/>
      <color theme="1"/>
      <name val="MINI Serif"/>
      <family val="1"/>
    </font>
    <font>
      <sz val="14"/>
      <name val="MINI Serif"/>
      <family val="1"/>
    </font>
    <font>
      <sz val="12"/>
      <name val="BMW Motorrad"/>
      <family val="1"/>
    </font>
    <font>
      <sz val="12"/>
      <name val="BMW Motorrad"/>
      <family val="1"/>
    </font>
    <font>
      <sz val="14"/>
      <color theme="1"/>
      <name val="BMW Motorrad"/>
      <family val="1"/>
    </font>
    <font>
      <b/>
      <sz val="16"/>
      <color theme="1"/>
      <name val="MINI Serif"/>
      <family val="1"/>
    </font>
    <font>
      <b/>
      <sz val="14"/>
      <color rgb="FF000000"/>
      <name val="微软雅黑"/>
      <family val="2"/>
      <charset val="134"/>
    </font>
    <font>
      <b/>
      <sz val="14"/>
      <color rgb="FF000000"/>
      <name val="BMW Group Condensed"/>
      <family val="2"/>
    </font>
    <font>
      <b/>
      <sz val="14"/>
      <color theme="0"/>
      <name val="MINI Serif"/>
      <family val="1"/>
    </font>
    <font>
      <sz val="12"/>
      <name val="BMW Group Condensed"/>
      <family val="2"/>
    </font>
    <font>
      <sz val="11"/>
      <color theme="1"/>
      <name val="MINI Serif"/>
      <family val="1"/>
    </font>
    <font>
      <sz val="12"/>
      <color indexed="8"/>
      <name val="BMW Group Condensed"/>
      <family val="2"/>
    </font>
    <font>
      <sz val="12"/>
      <color rgb="FF000000"/>
      <name val="微软雅黑"/>
      <family val="2"/>
      <charset val="134"/>
    </font>
    <font>
      <sz val="12"/>
      <color theme="1"/>
      <name val="MINI Serif"/>
      <family val="1"/>
    </font>
    <font>
      <b/>
      <sz val="14"/>
      <color theme="0"/>
      <name val="MINI Serif"/>
      <family val="1"/>
    </font>
    <font>
      <sz val="11"/>
      <color indexed="8"/>
      <name val="BMW Group Condensed"/>
      <family val="2"/>
    </font>
    <font>
      <b/>
      <sz val="15"/>
      <color indexed="8"/>
      <name val="BMW Group Condensed"/>
      <family val="2"/>
    </font>
    <font>
      <b/>
      <sz val="16"/>
      <color indexed="8"/>
      <name val="BMW Group Condensed"/>
      <family val="2"/>
    </font>
    <font>
      <sz val="11"/>
      <color rgb="FF000000"/>
      <name val="BMW Group Condensed"/>
      <family val="2"/>
    </font>
    <font>
      <sz val="11"/>
      <color indexed="8"/>
      <name val="BMW Group Condensed"/>
      <family val="2"/>
    </font>
    <font>
      <u/>
      <sz val="11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BMW Group Condensed"/>
      <family val="2"/>
    </font>
    <font>
      <b/>
      <sz val="10"/>
      <color theme="1"/>
      <name val="BMW Group Condensed"/>
      <family val="2"/>
    </font>
    <font>
      <sz val="10"/>
      <color theme="1"/>
      <name val="BMW Group Condensed"/>
      <family val="2"/>
    </font>
    <font>
      <b/>
      <sz val="12"/>
      <color indexed="8"/>
      <name val="BMW Group Condensed"/>
      <family val="2"/>
    </font>
    <font>
      <sz val="11"/>
      <color theme="1"/>
      <name val="BMW Group Condensed"/>
      <family val="2"/>
    </font>
    <font>
      <b/>
      <sz val="11"/>
      <color theme="1"/>
      <name val="BMW Group Condensed"/>
      <family val="2"/>
    </font>
    <font>
      <b/>
      <sz val="10"/>
      <color indexed="9"/>
      <name val="BMW Group Condensed"/>
      <family val="2"/>
    </font>
    <font>
      <b/>
      <sz val="11"/>
      <color indexed="8"/>
      <name val="BMW Group Condensed"/>
      <family val="2"/>
    </font>
    <font>
      <b/>
      <sz val="11"/>
      <name val="BMW Group Condensed"/>
      <family val="2"/>
    </font>
    <font>
      <sz val="10"/>
      <color rgb="FF000000"/>
      <name val="BMW Group Condensed"/>
      <family val="2"/>
    </font>
    <font>
      <sz val="11"/>
      <color rgb="FF000000"/>
      <name val="BMW Group Condensed"/>
      <family val="2"/>
    </font>
    <font>
      <b/>
      <sz val="12"/>
      <color theme="5"/>
      <name val="BMW Type Global Regular"/>
      <family val="1"/>
    </font>
    <font>
      <sz val="12"/>
      <name val="微软雅黑"/>
      <family val="2"/>
      <charset val="134"/>
    </font>
    <font>
      <sz val="12"/>
      <name val="Tahoma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2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Arial"/>
      <family val="2"/>
    </font>
    <font>
      <sz val="11"/>
      <color rgb="FF000000"/>
      <name val="方正书宋_GBK"/>
      <charset val="134"/>
    </font>
    <font>
      <sz val="10"/>
      <name val="微软雅黑"/>
      <family val="2"/>
      <charset val="134"/>
    </font>
    <font>
      <sz val="10"/>
      <color theme="1"/>
      <name val="Arial"/>
      <family val="2"/>
    </font>
    <font>
      <sz val="10"/>
      <color rgb="FF000000"/>
      <name val="方正书宋_GBK"/>
      <charset val="134"/>
    </font>
    <font>
      <sz val="10"/>
      <color rgb="FF000000"/>
      <name val="Arial"/>
      <family val="2"/>
    </font>
    <font>
      <b/>
      <sz val="14"/>
      <color rgb="FFFF0000"/>
      <name val="MINI Serif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9"/>
      <color theme="1"/>
      <name val="BMW Group"/>
      <family val="1"/>
    </font>
    <font>
      <sz val="11"/>
      <name val="BMW Group Condensed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3" tint="0.39988402966399123"/>
        <bgColor indexed="8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98">
    <xf numFmtId="0" fontId="0" fillId="0" borderId="0"/>
    <xf numFmtId="0" fontId="58" fillId="0" borderId="0">
      <alignment vertical="center"/>
    </xf>
    <xf numFmtId="0" fontId="59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177" fontId="1" fillId="0" borderId="0"/>
    <xf numFmtId="177" fontId="60" fillId="0" borderId="0"/>
    <xf numFmtId="178" fontId="60" fillId="0" borderId="0"/>
    <xf numFmtId="179" fontId="60" fillId="0" borderId="0"/>
    <xf numFmtId="180" fontId="60" fillId="0" borderId="0"/>
    <xf numFmtId="177" fontId="60" fillId="0" borderId="0"/>
    <xf numFmtId="180" fontId="60" fillId="0" borderId="0">
      <protection locked="0"/>
    </xf>
    <xf numFmtId="180" fontId="60" fillId="0" borderId="0"/>
    <xf numFmtId="179" fontId="60" fillId="0" borderId="0"/>
    <xf numFmtId="181" fontId="60" fillId="0" borderId="0">
      <alignment vertical="center"/>
    </xf>
    <xf numFmtId="180" fontId="60" fillId="0" borderId="0"/>
    <xf numFmtId="177" fontId="60" fillId="0" borderId="0"/>
    <xf numFmtId="180" fontId="60" fillId="0" borderId="0">
      <protection locked="0"/>
    </xf>
    <xf numFmtId="180" fontId="60" fillId="0" borderId="0"/>
    <xf numFmtId="181" fontId="60" fillId="0" borderId="0"/>
    <xf numFmtId="177" fontId="60" fillId="0" borderId="0">
      <alignment vertical="center"/>
    </xf>
    <xf numFmtId="177" fontId="60" fillId="0" borderId="0">
      <protection locked="0"/>
    </xf>
    <xf numFmtId="177" fontId="60" fillId="0" borderId="0"/>
    <xf numFmtId="0" fontId="60" fillId="0" borderId="0"/>
    <xf numFmtId="177" fontId="1" fillId="0" borderId="0"/>
    <xf numFmtId="177" fontId="61" fillId="0" borderId="0">
      <protection locked="0"/>
    </xf>
    <xf numFmtId="177" fontId="1" fillId="0" borderId="0"/>
    <xf numFmtId="0" fontId="1" fillId="0" borderId="0"/>
    <xf numFmtId="177" fontId="10" fillId="0" borderId="0"/>
    <xf numFmtId="177" fontId="1" fillId="0" borderId="0"/>
    <xf numFmtId="177" fontId="1" fillId="0" borderId="0"/>
    <xf numFmtId="0" fontId="62" fillId="0" borderId="0"/>
    <xf numFmtId="177" fontId="1" fillId="0" borderId="0"/>
    <xf numFmtId="177" fontId="10" fillId="0" borderId="0"/>
    <xf numFmtId="0" fontId="59" fillId="0" borderId="0">
      <alignment vertical="center"/>
    </xf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0" fillId="0" borderId="0"/>
    <xf numFmtId="177" fontId="62" fillId="0" borderId="0"/>
    <xf numFmtId="0" fontId="62" fillId="0" borderId="0"/>
    <xf numFmtId="0" fontId="6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63" fillId="0" borderId="0">
      <alignment vertical="center"/>
    </xf>
    <xf numFmtId="182" fontId="63" fillId="0" borderId="0">
      <alignment vertical="center"/>
    </xf>
    <xf numFmtId="182" fontId="63" fillId="0" borderId="0">
      <alignment vertical="center"/>
    </xf>
    <xf numFmtId="182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/>
    <xf numFmtId="0" fontId="1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  <xf numFmtId="0" fontId="1" fillId="0" borderId="0"/>
    <xf numFmtId="0" fontId="10" fillId="0" borderId="0"/>
    <xf numFmtId="180" fontId="1" fillId="0" borderId="0"/>
    <xf numFmtId="177" fontId="1" fillId="0" borderId="0"/>
    <xf numFmtId="180" fontId="1" fillId="0" borderId="0"/>
    <xf numFmtId="180" fontId="1" fillId="0" borderId="0"/>
    <xf numFmtId="180" fontId="61" fillId="0" borderId="0">
      <protection locked="0"/>
    </xf>
    <xf numFmtId="180" fontId="1" fillId="0" borderId="0"/>
    <xf numFmtId="180" fontId="10" fillId="0" borderId="0"/>
    <xf numFmtId="183" fontId="1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61" fillId="0" borderId="0">
      <protection locked="0"/>
    </xf>
    <xf numFmtId="176" fontId="10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84" fontId="66" fillId="0" borderId="0"/>
    <xf numFmtId="181" fontId="66" fillId="0" borderId="0"/>
    <xf numFmtId="178" fontId="66" fillId="0" borderId="0"/>
    <xf numFmtId="180" fontId="66" fillId="0" borderId="0"/>
    <xf numFmtId="177" fontId="66" fillId="0" borderId="0"/>
    <xf numFmtId="179" fontId="66" fillId="0" borderId="0">
      <alignment vertical="center"/>
    </xf>
    <xf numFmtId="179" fontId="66" fillId="0" borderId="0">
      <protection locked="0"/>
    </xf>
    <xf numFmtId="180" fontId="66" fillId="0" borderId="0">
      <protection locked="0"/>
    </xf>
    <xf numFmtId="180" fontId="66" fillId="0" borderId="0"/>
    <xf numFmtId="179" fontId="66" fillId="0" borderId="0"/>
    <xf numFmtId="177" fontId="66" fillId="0" borderId="0">
      <alignment vertical="center"/>
    </xf>
    <xf numFmtId="0" fontId="76" fillId="0" borderId="0"/>
    <xf numFmtId="183" fontId="76" fillId="0" borderId="0"/>
    <xf numFmtId="0" fontId="82" fillId="0" borderId="0" applyNumberFormat="0" applyFill="0" applyBorder="0" applyAlignment="0" applyProtection="0">
      <alignment vertical="center"/>
    </xf>
  </cellStyleXfs>
  <cellXfs count="432">
    <xf numFmtId="0" fontId="0" fillId="0" borderId="0" xfId="0"/>
    <xf numFmtId="180" fontId="3" fillId="4" borderId="2" xfId="11" applyFont="1" applyFill="1" applyBorder="1" applyAlignment="1">
      <alignment horizontal="left" vertical="center"/>
    </xf>
    <xf numFmtId="180" fontId="3" fillId="4" borderId="2" xfId="11" applyFont="1" applyFill="1" applyBorder="1" applyAlignment="1">
      <alignment horizontal="left" vertical="center" wrapText="1"/>
    </xf>
    <xf numFmtId="180" fontId="3" fillId="6" borderId="2" xfId="87" applyFont="1" applyFill="1" applyBorder="1" applyAlignment="1">
      <alignment horizontal="left" vertical="center"/>
    </xf>
    <xf numFmtId="180" fontId="3" fillId="6" borderId="2" xfId="17" applyFont="1" applyFill="1" applyBorder="1" applyAlignment="1">
      <alignment horizontal="left" vertical="center" wrapText="1"/>
    </xf>
    <xf numFmtId="0" fontId="2" fillId="0" borderId="2" xfId="8" applyNumberFormat="1" applyFont="1" applyBorder="1" applyAlignment="1">
      <alignment horizontal="left" vertical="center"/>
    </xf>
    <xf numFmtId="180" fontId="2" fillId="0" borderId="2" xfId="43" applyNumberFormat="1" applyFont="1" applyBorder="1" applyAlignment="1">
      <alignment horizontal="left" vertical="center" wrapText="1"/>
    </xf>
    <xf numFmtId="177" fontId="3" fillId="4" borderId="4" xfId="8" applyFont="1" applyFill="1" applyBorder="1" applyAlignment="1">
      <alignment horizontal="left" vertical="center"/>
    </xf>
    <xf numFmtId="177" fontId="3" fillId="4" borderId="5" xfId="8" applyFont="1" applyFill="1" applyBorder="1" applyAlignment="1">
      <alignment horizontal="left" vertical="center"/>
    </xf>
    <xf numFmtId="180" fontId="3" fillId="4" borderId="5" xfId="8" applyNumberFormat="1" applyFont="1" applyFill="1" applyBorder="1" applyAlignment="1">
      <alignment horizontal="left" vertical="center" wrapText="1"/>
    </xf>
    <xf numFmtId="0" fontId="2" fillId="0" borderId="2" xfId="43" applyNumberFormat="1" applyFont="1" applyBorder="1" applyAlignment="1">
      <alignment horizontal="left" vertical="center"/>
    </xf>
    <xf numFmtId="180" fontId="2" fillId="7" borderId="2" xfId="43" applyNumberFormat="1" applyFont="1" applyFill="1" applyBorder="1" applyAlignment="1">
      <alignment horizontal="left" vertical="center" wrapText="1"/>
    </xf>
    <xf numFmtId="177" fontId="4" fillId="0" borderId="2" xfId="43" applyFont="1" applyBorder="1" applyAlignment="1">
      <alignment horizontal="left" vertical="center" wrapText="1"/>
    </xf>
    <xf numFmtId="177" fontId="2" fillId="0" borderId="2" xfId="43" applyFont="1" applyBorder="1" applyAlignment="1">
      <alignment horizontal="left" vertical="center" wrapText="1"/>
    </xf>
    <xf numFmtId="177" fontId="4" fillId="0" borderId="6" xfId="43" applyFont="1" applyBorder="1" applyAlignment="1">
      <alignment horizontal="left" vertical="center" wrapText="1"/>
    </xf>
    <xf numFmtId="177" fontId="3" fillId="5" borderId="2" xfId="8" applyFont="1" applyFill="1" applyBorder="1" applyAlignment="1">
      <alignment horizontal="left" vertical="center" wrapText="1"/>
    </xf>
    <xf numFmtId="177" fontId="3" fillId="4" borderId="11" xfId="8" applyFont="1" applyFill="1" applyBorder="1" applyAlignment="1">
      <alignment horizontal="left" vertical="center" wrapText="1"/>
    </xf>
    <xf numFmtId="177" fontId="3" fillId="3" borderId="2" xfId="8" applyFont="1" applyFill="1" applyBorder="1" applyAlignment="1">
      <alignment horizontal="left" vertical="center" wrapText="1"/>
    </xf>
    <xf numFmtId="177" fontId="2" fillId="0" borderId="6" xfId="43" applyFont="1" applyBorder="1" applyAlignment="1">
      <alignment horizontal="left" vertical="center" wrapText="1"/>
    </xf>
    <xf numFmtId="0" fontId="7" fillId="7" borderId="12" xfId="70" applyNumberFormat="1" applyFont="1" applyFill="1" applyBorder="1" applyAlignment="1">
      <alignment horizontal="center" vertical="center" wrapText="1"/>
    </xf>
    <xf numFmtId="0" fontId="10" fillId="0" borderId="0" xfId="62"/>
    <xf numFmtId="179" fontId="2" fillId="0" borderId="2" xfId="89" applyFont="1" applyBorder="1" applyAlignment="1">
      <alignment horizontal="left" vertical="center" wrapText="1"/>
    </xf>
    <xf numFmtId="177" fontId="2" fillId="0" borderId="2" xfId="32" applyFont="1" applyBorder="1" applyAlignment="1">
      <alignment vertical="center" wrapText="1"/>
    </xf>
    <xf numFmtId="0" fontId="13" fillId="0" borderId="0" xfId="62" applyFont="1"/>
    <xf numFmtId="0" fontId="14" fillId="0" borderId="0" xfId="44" applyFont="1"/>
    <xf numFmtId="0" fontId="13" fillId="8" borderId="2" xfId="62" applyFont="1" applyFill="1" applyBorder="1" applyAlignment="1">
      <alignment vertical="center"/>
    </xf>
    <xf numFmtId="40" fontId="13" fillId="8" borderId="2" xfId="62" applyNumberFormat="1" applyFont="1" applyFill="1" applyBorder="1" applyAlignment="1">
      <alignment horizontal="center" vertical="center"/>
    </xf>
    <xf numFmtId="49" fontId="16" fillId="9" borderId="2" xfId="62" applyNumberFormat="1" applyFont="1" applyFill="1" applyBorder="1" applyAlignment="1">
      <alignment vertical="center"/>
    </xf>
    <xf numFmtId="40" fontId="17" fillId="9" borderId="2" xfId="62" applyNumberFormat="1" applyFont="1" applyFill="1" applyBorder="1" applyAlignment="1">
      <alignment horizontal="center" vertical="center" wrapText="1"/>
    </xf>
    <xf numFmtId="49" fontId="13" fillId="8" borderId="2" xfId="62" applyNumberFormat="1" applyFont="1" applyFill="1" applyBorder="1" applyAlignment="1">
      <alignment vertical="center"/>
    </xf>
    <xf numFmtId="14" fontId="8" fillId="0" borderId="2" xfId="62" applyNumberFormat="1" applyFont="1" applyBorder="1" applyAlignment="1">
      <alignment horizontal="center" vertical="center"/>
    </xf>
    <xf numFmtId="40" fontId="5" fillId="8" borderId="2" xfId="62" applyNumberFormat="1" applyFont="1" applyFill="1" applyBorder="1" applyAlignment="1">
      <alignment horizontal="center" vertical="center"/>
    </xf>
    <xf numFmtId="40" fontId="5" fillId="9" borderId="2" xfId="62" applyNumberFormat="1" applyFont="1" applyFill="1" applyBorder="1" applyAlignment="1">
      <alignment horizontal="center" vertical="center"/>
    </xf>
    <xf numFmtId="49" fontId="13" fillId="8" borderId="8" xfId="62" applyNumberFormat="1" applyFont="1" applyFill="1" applyBorder="1" applyAlignment="1">
      <alignment vertical="center"/>
    </xf>
    <xf numFmtId="0" fontId="7" fillId="0" borderId="2" xfId="62" applyFont="1" applyBorder="1" applyAlignment="1">
      <alignment horizontal="center" vertical="center" wrapText="1"/>
    </xf>
    <xf numFmtId="0" fontId="13" fillId="8" borderId="7" xfId="62" applyFont="1" applyFill="1" applyBorder="1" applyAlignment="1">
      <alignment vertical="center"/>
    </xf>
    <xf numFmtId="40" fontId="13" fillId="9" borderId="2" xfId="62" applyNumberFormat="1" applyFont="1" applyFill="1" applyBorder="1" applyAlignment="1">
      <alignment horizontal="center" vertical="center" wrapText="1"/>
    </xf>
    <xf numFmtId="40" fontId="13" fillId="9" borderId="2" xfId="62" applyNumberFormat="1" applyFont="1" applyFill="1" applyBorder="1" applyAlignment="1">
      <alignment horizontal="center" vertical="center"/>
    </xf>
    <xf numFmtId="40" fontId="18" fillId="10" borderId="2" xfId="62" applyNumberFormat="1" applyFont="1" applyFill="1" applyBorder="1" applyAlignment="1">
      <alignment horizontal="center" vertical="center" wrapText="1"/>
    </xf>
    <xf numFmtId="0" fontId="13" fillId="0" borderId="2" xfId="62" applyFont="1" applyBorder="1"/>
    <xf numFmtId="14" fontId="19" fillId="0" borderId="2" xfId="62" applyNumberFormat="1" applyFont="1" applyBorder="1" applyAlignment="1">
      <alignment horizontal="left" vertical="center"/>
    </xf>
    <xf numFmtId="40" fontId="13" fillId="8" borderId="2" xfId="62" applyNumberFormat="1" applyFont="1" applyFill="1" applyBorder="1" applyAlignment="1">
      <alignment vertical="center"/>
    </xf>
    <xf numFmtId="49" fontId="16" fillId="9" borderId="10" xfId="62" applyNumberFormat="1" applyFont="1" applyFill="1" applyBorder="1" applyAlignment="1">
      <alignment vertical="center"/>
    </xf>
    <xf numFmtId="187" fontId="16" fillId="9" borderId="10" xfId="62" applyNumberFormat="1" applyFont="1" applyFill="1" applyBorder="1" applyAlignment="1">
      <alignment horizontal="center" vertical="center"/>
    </xf>
    <xf numFmtId="0" fontId="16" fillId="9" borderId="10" xfId="62" applyFont="1" applyFill="1" applyBorder="1" applyAlignment="1">
      <alignment vertical="center"/>
    </xf>
    <xf numFmtId="187" fontId="16" fillId="9" borderId="10" xfId="62" applyNumberFormat="1" applyFont="1" applyFill="1" applyBorder="1" applyAlignment="1">
      <alignment vertical="center"/>
    </xf>
    <xf numFmtId="187" fontId="16" fillId="9" borderId="2" xfId="62" applyNumberFormat="1" applyFont="1" applyFill="1" applyBorder="1" applyAlignment="1">
      <alignment horizontal="center" vertical="center"/>
    </xf>
    <xf numFmtId="187" fontId="13" fillId="0" borderId="2" xfId="62" applyNumberFormat="1" applyFont="1" applyBorder="1" applyAlignment="1">
      <alignment horizontal="center"/>
    </xf>
    <xf numFmtId="49" fontId="20" fillId="9" borderId="2" xfId="62" applyNumberFormat="1" applyFont="1" applyFill="1" applyBorder="1" applyAlignment="1">
      <alignment horizontal="left" vertical="center" wrapText="1"/>
    </xf>
    <xf numFmtId="0" fontId="13" fillId="8" borderId="17" xfId="62" applyFont="1" applyFill="1" applyBorder="1" applyAlignment="1">
      <alignment vertical="center"/>
    </xf>
    <xf numFmtId="40" fontId="13" fillId="8" borderId="18" xfId="62" applyNumberFormat="1" applyFont="1" applyFill="1" applyBorder="1" applyAlignment="1">
      <alignment vertical="center"/>
    </xf>
    <xf numFmtId="49" fontId="14" fillId="0" borderId="0" xfId="44" applyNumberFormat="1" applyFont="1"/>
    <xf numFmtId="187" fontId="14" fillId="0" borderId="0" xfId="44" applyNumberFormat="1" applyFont="1"/>
    <xf numFmtId="187" fontId="18" fillId="10" borderId="2" xfId="62" applyNumberFormat="1" applyFont="1" applyFill="1" applyBorder="1" applyAlignment="1">
      <alignment horizontal="center" vertical="center" wrapText="1"/>
    </xf>
    <xf numFmtId="49" fontId="2" fillId="0" borderId="0" xfId="26" applyNumberFormat="1" applyFont="1" applyAlignment="1">
      <alignment horizontal="left" vertical="center"/>
    </xf>
    <xf numFmtId="177" fontId="2" fillId="0" borderId="0" xfId="26" applyFont="1" applyAlignment="1">
      <alignment horizontal="left" vertical="center"/>
    </xf>
    <xf numFmtId="185" fontId="2" fillId="0" borderId="0" xfId="3" applyNumberFormat="1" applyFont="1" applyAlignment="1">
      <alignment horizontal="left" vertical="center"/>
    </xf>
    <xf numFmtId="177" fontId="2" fillId="0" borderId="0" xfId="26" applyFont="1" applyAlignment="1">
      <alignment horizontal="right" vertical="center"/>
    </xf>
    <xf numFmtId="180" fontId="2" fillId="0" borderId="0" xfId="26" applyNumberFormat="1" applyFont="1" applyAlignment="1">
      <alignment horizontal="right" vertical="center"/>
    </xf>
    <xf numFmtId="177" fontId="2" fillId="0" borderId="0" xfId="26" applyFont="1" applyAlignment="1">
      <alignment horizontal="left" vertical="center" wrapText="1"/>
    </xf>
    <xf numFmtId="49" fontId="3" fillId="3" borderId="2" xfId="62" applyNumberFormat="1" applyFont="1" applyFill="1" applyBorder="1" applyAlignment="1">
      <alignment horizontal="left" vertical="center"/>
    </xf>
    <xf numFmtId="0" fontId="3" fillId="3" borderId="2" xfId="62" applyFont="1" applyFill="1" applyBorder="1" applyAlignment="1">
      <alignment horizontal="left" vertical="center"/>
    </xf>
    <xf numFmtId="185" fontId="3" fillId="3" borderId="2" xfId="3" applyNumberFormat="1" applyFont="1" applyFill="1" applyBorder="1" applyAlignment="1">
      <alignment horizontal="left" vertical="center"/>
    </xf>
    <xf numFmtId="177" fontId="3" fillId="3" borderId="2" xfId="62" applyNumberFormat="1" applyFont="1" applyFill="1" applyBorder="1" applyAlignment="1">
      <alignment horizontal="right" vertical="center"/>
    </xf>
    <xf numFmtId="180" fontId="3" fillId="3" borderId="2" xfId="62" applyNumberFormat="1" applyFont="1" applyFill="1" applyBorder="1" applyAlignment="1">
      <alignment horizontal="right" vertical="center"/>
    </xf>
    <xf numFmtId="185" fontId="3" fillId="4" borderId="2" xfId="3" applyNumberFormat="1" applyFont="1" applyFill="1" applyBorder="1" applyAlignment="1">
      <alignment horizontal="left" vertical="center"/>
    </xf>
    <xf numFmtId="185" fontId="3" fillId="4" borderId="2" xfId="3" applyNumberFormat="1" applyFont="1" applyFill="1" applyBorder="1" applyAlignment="1">
      <alignment horizontal="center" vertical="center"/>
    </xf>
    <xf numFmtId="185" fontId="3" fillId="4" borderId="2" xfId="3" applyNumberFormat="1" applyFont="1" applyFill="1" applyBorder="1" applyAlignment="1">
      <alignment horizontal="left" vertical="center" wrapText="1"/>
    </xf>
    <xf numFmtId="180" fontId="3" fillId="4" borderId="2" xfId="11" applyFont="1" applyFill="1" applyBorder="1" applyAlignment="1">
      <alignment horizontal="right" vertical="center" wrapText="1"/>
    </xf>
    <xf numFmtId="49" fontId="3" fillId="5" borderId="2" xfId="62" applyNumberFormat="1" applyFont="1" applyFill="1" applyBorder="1" applyAlignment="1">
      <alignment horizontal="left" vertical="center"/>
    </xf>
    <xf numFmtId="0" fontId="3" fillId="5" borderId="2" xfId="62" applyFont="1" applyFill="1" applyBorder="1" applyAlignment="1">
      <alignment horizontal="left" vertical="center"/>
    </xf>
    <xf numFmtId="185" fontId="3" fillId="5" borderId="2" xfId="3" applyNumberFormat="1" applyFont="1" applyFill="1" applyBorder="1" applyAlignment="1">
      <alignment horizontal="left" vertical="center"/>
    </xf>
    <xf numFmtId="177" fontId="3" fillId="5" borderId="2" xfId="62" applyNumberFormat="1" applyFont="1" applyFill="1" applyBorder="1" applyAlignment="1">
      <alignment horizontal="right" vertical="center"/>
    </xf>
    <xf numFmtId="180" fontId="3" fillId="5" borderId="2" xfId="62" applyNumberFormat="1" applyFont="1" applyFill="1" applyBorder="1" applyAlignment="1">
      <alignment horizontal="right" vertical="center"/>
    </xf>
    <xf numFmtId="49" fontId="3" fillId="6" borderId="3" xfId="66" applyNumberFormat="1" applyFont="1" applyFill="1" applyBorder="1" applyAlignment="1">
      <alignment horizontal="left" vertical="center"/>
    </xf>
    <xf numFmtId="185" fontId="3" fillId="6" borderId="2" xfId="3" applyNumberFormat="1" applyFont="1" applyFill="1" applyBorder="1" applyAlignment="1">
      <alignment horizontal="left" vertical="center"/>
    </xf>
    <xf numFmtId="185" fontId="3" fillId="6" borderId="2" xfId="3" applyNumberFormat="1" applyFont="1" applyFill="1" applyBorder="1" applyAlignment="1">
      <alignment horizontal="left" vertical="center" wrapText="1"/>
    </xf>
    <xf numFmtId="180" fontId="3" fillId="6" borderId="2" xfId="87" applyFont="1" applyFill="1" applyBorder="1" applyAlignment="1">
      <alignment horizontal="right" vertical="center"/>
    </xf>
    <xf numFmtId="180" fontId="3" fillId="6" borderId="2" xfId="17" applyFont="1" applyFill="1" applyBorder="1" applyAlignment="1">
      <alignment horizontal="right" vertical="center" wrapText="1"/>
    </xf>
    <xf numFmtId="177" fontId="2" fillId="0" borderId="2" xfId="32" applyFont="1" applyBorder="1" applyAlignment="1">
      <alignment horizontal="left" vertical="center" wrapText="1"/>
    </xf>
    <xf numFmtId="185" fontId="2" fillId="0" borderId="2" xfId="3" applyNumberFormat="1" applyFont="1" applyFill="1" applyBorder="1" applyAlignment="1">
      <alignment horizontal="left" vertical="center" wrapText="1"/>
    </xf>
    <xf numFmtId="185" fontId="2" fillId="0" borderId="2" xfId="82" applyNumberFormat="1" applyFont="1" applyFill="1" applyBorder="1" applyAlignment="1">
      <alignment horizontal="left" vertical="center" wrapText="1"/>
    </xf>
    <xf numFmtId="185" fontId="2" fillId="0" borderId="2" xfId="82" applyNumberFormat="1" applyFont="1" applyFill="1" applyBorder="1" applyAlignment="1">
      <alignment horizontal="left" vertical="center"/>
    </xf>
    <xf numFmtId="180" fontId="2" fillId="0" borderId="2" xfId="43" applyNumberFormat="1" applyFont="1" applyBorder="1" applyAlignment="1">
      <alignment horizontal="right" vertical="center" wrapText="1"/>
    </xf>
    <xf numFmtId="185" fontId="3" fillId="4" borderId="5" xfId="3" applyNumberFormat="1" applyFont="1" applyFill="1" applyBorder="1" applyAlignment="1">
      <alignment horizontal="left" vertical="center"/>
    </xf>
    <xf numFmtId="185" fontId="3" fillId="4" borderId="5" xfId="3" applyNumberFormat="1" applyFont="1" applyFill="1" applyBorder="1" applyAlignment="1">
      <alignment horizontal="left" vertical="center" wrapText="1"/>
    </xf>
    <xf numFmtId="180" fontId="3" fillId="4" borderId="5" xfId="8" applyNumberFormat="1" applyFont="1" applyFill="1" applyBorder="1" applyAlignment="1">
      <alignment horizontal="right" vertical="center" wrapText="1"/>
    </xf>
    <xf numFmtId="180" fontId="2" fillId="7" borderId="2" xfId="43" applyNumberFormat="1" applyFont="1" applyFill="1" applyBorder="1" applyAlignment="1">
      <alignment horizontal="right" vertical="center" wrapText="1"/>
    </xf>
    <xf numFmtId="177" fontId="2" fillId="0" borderId="2" xfId="32" applyFont="1" applyBorder="1" applyAlignment="1">
      <alignment horizontal="right" vertical="center"/>
    </xf>
    <xf numFmtId="185" fontId="22" fillId="0" borderId="2" xfId="3" applyNumberFormat="1" applyFont="1" applyFill="1" applyBorder="1" applyAlignment="1">
      <alignment vertical="center" wrapText="1"/>
    </xf>
    <xf numFmtId="185" fontId="2" fillId="0" borderId="2" xfId="3" applyNumberFormat="1" applyFont="1" applyFill="1" applyBorder="1" applyAlignment="1">
      <alignment horizontal="center" vertical="center" wrapText="1"/>
    </xf>
    <xf numFmtId="177" fontId="2" fillId="0" borderId="2" xfId="26" applyFont="1" applyBorder="1" applyAlignment="1">
      <alignment horizontal="right" vertical="center"/>
    </xf>
    <xf numFmtId="49" fontId="3" fillId="6" borderId="6" xfId="66" applyNumberFormat="1" applyFont="1" applyFill="1" applyBorder="1" applyAlignment="1">
      <alignment horizontal="left" vertical="center" wrapText="1"/>
    </xf>
    <xf numFmtId="10" fontId="2" fillId="0" borderId="0" xfId="48" applyNumberFormat="1" applyFont="1" applyAlignment="1">
      <alignment horizontal="left" vertical="center"/>
    </xf>
    <xf numFmtId="177" fontId="3" fillId="5" borderId="2" xfId="62" applyNumberFormat="1" applyFont="1" applyFill="1" applyBorder="1" applyAlignment="1">
      <alignment horizontal="left" vertical="center" wrapText="1"/>
    </xf>
    <xf numFmtId="177" fontId="3" fillId="4" borderId="19" xfId="8" applyFont="1" applyFill="1" applyBorder="1" applyAlignment="1">
      <alignment horizontal="left" vertical="center"/>
    </xf>
    <xf numFmtId="177" fontId="3" fillId="4" borderId="20" xfId="8" applyFont="1" applyFill="1" applyBorder="1" applyAlignment="1">
      <alignment horizontal="left" vertical="center"/>
    </xf>
    <xf numFmtId="185" fontId="3" fillId="4" borderId="20" xfId="3" applyNumberFormat="1" applyFont="1" applyFill="1" applyBorder="1" applyAlignment="1">
      <alignment horizontal="left" vertical="center"/>
    </xf>
    <xf numFmtId="185" fontId="3" fillId="4" borderId="20" xfId="3" applyNumberFormat="1" applyFont="1" applyFill="1" applyBorder="1" applyAlignment="1">
      <alignment horizontal="left" vertical="center" wrapText="1"/>
    </xf>
    <xf numFmtId="180" fontId="3" fillId="4" borderId="20" xfId="8" applyNumberFormat="1" applyFont="1" applyFill="1" applyBorder="1" applyAlignment="1">
      <alignment horizontal="right" vertical="center" wrapText="1"/>
    </xf>
    <xf numFmtId="49" fontId="3" fillId="5" borderId="7" xfId="62" applyNumberFormat="1" applyFont="1" applyFill="1" applyBorder="1" applyAlignment="1">
      <alignment horizontal="left" vertical="center"/>
    </xf>
    <xf numFmtId="0" fontId="3" fillId="5" borderId="7" xfId="62" applyFont="1" applyFill="1" applyBorder="1" applyAlignment="1">
      <alignment horizontal="left" vertical="center"/>
    </xf>
    <xf numFmtId="185" fontId="3" fillId="5" borderId="7" xfId="3" applyNumberFormat="1" applyFont="1" applyFill="1" applyBorder="1" applyAlignment="1">
      <alignment horizontal="left" vertical="center"/>
    </xf>
    <xf numFmtId="177" fontId="3" fillId="5" borderId="7" xfId="62" applyNumberFormat="1" applyFont="1" applyFill="1" applyBorder="1" applyAlignment="1">
      <alignment horizontal="right" vertical="center"/>
    </xf>
    <xf numFmtId="49" fontId="3" fillId="0" borderId="8" xfId="62" applyNumberFormat="1" applyFont="1" applyBorder="1" applyAlignment="1">
      <alignment horizontal="left" vertical="center"/>
    </xf>
    <xf numFmtId="0" fontId="3" fillId="0" borderId="9" xfId="62" applyFont="1" applyBorder="1" applyAlignment="1">
      <alignment horizontal="left" vertical="center"/>
    </xf>
    <xf numFmtId="185" fontId="3" fillId="0" borderId="9" xfId="3" applyNumberFormat="1" applyFont="1" applyFill="1" applyBorder="1" applyAlignment="1">
      <alignment horizontal="left" vertical="center"/>
    </xf>
    <xf numFmtId="177" fontId="3" fillId="0" borderId="9" xfId="62" applyNumberFormat="1" applyFont="1" applyBorder="1" applyAlignment="1">
      <alignment horizontal="right" vertical="center"/>
    </xf>
    <xf numFmtId="177" fontId="3" fillId="0" borderId="6" xfId="62" applyNumberFormat="1" applyFont="1" applyBorder="1" applyAlignment="1">
      <alignment horizontal="right" vertical="center"/>
    </xf>
    <xf numFmtId="49" fontId="3" fillId="5" borderId="10" xfId="62" applyNumberFormat="1" applyFont="1" applyFill="1" applyBorder="1" applyAlignment="1">
      <alignment horizontal="left" vertical="center"/>
    </xf>
    <xf numFmtId="0" fontId="3" fillId="5" borderId="10" xfId="62" applyFont="1" applyFill="1" applyBorder="1" applyAlignment="1">
      <alignment horizontal="left" vertical="center"/>
    </xf>
    <xf numFmtId="185" fontId="3" fillId="5" borderId="10" xfId="3" applyNumberFormat="1" applyFont="1" applyFill="1" applyBorder="1" applyAlignment="1">
      <alignment horizontal="left" vertical="center"/>
    </xf>
    <xf numFmtId="177" fontId="3" fillId="5" borderId="10" xfId="62" applyNumberFormat="1" applyFont="1" applyFill="1" applyBorder="1" applyAlignment="1">
      <alignment horizontal="right" vertical="center"/>
    </xf>
    <xf numFmtId="180" fontId="3" fillId="5" borderId="10" xfId="62" applyNumberFormat="1" applyFont="1" applyFill="1" applyBorder="1" applyAlignment="1">
      <alignment horizontal="right" vertical="center"/>
    </xf>
    <xf numFmtId="180" fontId="3" fillId="5" borderId="2" xfId="62" applyNumberFormat="1" applyFont="1" applyFill="1" applyBorder="1" applyAlignment="1">
      <alignment horizontal="left" vertical="center" wrapText="1"/>
    </xf>
    <xf numFmtId="177" fontId="3" fillId="4" borderId="21" xfId="8" applyFont="1" applyFill="1" applyBorder="1" applyAlignment="1">
      <alignment horizontal="left" vertical="center" wrapText="1"/>
    </xf>
    <xf numFmtId="0" fontId="23" fillId="0" borderId="2" xfId="25" applyFont="1" applyBorder="1" applyAlignment="1">
      <alignment horizontal="left" vertical="center" wrapText="1"/>
    </xf>
    <xf numFmtId="0" fontId="24" fillId="0" borderId="2" xfId="25" applyFont="1" applyBorder="1" applyAlignment="1">
      <alignment horizontal="left" vertical="center" wrapText="1"/>
    </xf>
    <xf numFmtId="186" fontId="2" fillId="0" borderId="2" xfId="3" applyNumberFormat="1" applyFont="1" applyFill="1" applyBorder="1" applyAlignment="1">
      <alignment horizontal="right" vertical="center" wrapText="1"/>
    </xf>
    <xf numFmtId="0" fontId="25" fillId="0" borderId="2" xfId="25" applyFont="1" applyBorder="1" applyAlignment="1">
      <alignment horizontal="left" vertical="center" wrapText="1"/>
    </xf>
    <xf numFmtId="185" fontId="2" fillId="0" borderId="0" xfId="80" applyNumberFormat="1" applyFont="1" applyAlignment="1">
      <alignment horizontal="left" vertical="center"/>
    </xf>
    <xf numFmtId="180" fontId="2" fillId="0" borderId="0" xfId="26" applyNumberFormat="1" applyFont="1" applyAlignment="1">
      <alignment horizontal="left" vertical="center"/>
    </xf>
    <xf numFmtId="49" fontId="26" fillId="3" borderId="2" xfId="61" applyNumberFormat="1" applyFont="1" applyFill="1" applyBorder="1" applyAlignment="1">
      <alignment horizontal="left" vertical="center"/>
    </xf>
    <xf numFmtId="185" fontId="26" fillId="3" borderId="2" xfId="80" applyNumberFormat="1" applyFont="1" applyFill="1" applyBorder="1" applyAlignment="1">
      <alignment horizontal="left" vertical="center"/>
    </xf>
    <xf numFmtId="176" fontId="26" fillId="3" borderId="2" xfId="80" applyFont="1" applyFill="1" applyBorder="1" applyAlignment="1">
      <alignment horizontal="left" vertical="center"/>
    </xf>
    <xf numFmtId="177" fontId="26" fillId="3" borderId="2" xfId="61" applyNumberFormat="1" applyFont="1" applyFill="1" applyBorder="1" applyAlignment="1">
      <alignment horizontal="left" vertical="center"/>
    </xf>
    <xf numFmtId="180" fontId="26" fillId="3" borderId="2" xfId="61" applyNumberFormat="1" applyFont="1" applyFill="1" applyBorder="1" applyAlignment="1">
      <alignment horizontal="left" vertical="center"/>
    </xf>
    <xf numFmtId="185" fontId="3" fillId="4" borderId="2" xfId="80" applyNumberFormat="1" applyFont="1" applyFill="1" applyBorder="1" applyAlignment="1">
      <alignment horizontal="left" vertical="center"/>
    </xf>
    <xf numFmtId="185" fontId="3" fillId="4" borderId="2" xfId="80" applyNumberFormat="1" applyFont="1" applyFill="1" applyBorder="1" applyAlignment="1">
      <alignment horizontal="left" vertical="center" wrapText="1"/>
    </xf>
    <xf numFmtId="49" fontId="3" fillId="5" borderId="2" xfId="61" applyNumberFormat="1" applyFont="1" applyFill="1" applyBorder="1" applyAlignment="1">
      <alignment horizontal="left" vertical="center"/>
    </xf>
    <xf numFmtId="0" fontId="3" fillId="5" borderId="2" xfId="61" applyFont="1" applyFill="1" applyBorder="1" applyAlignment="1">
      <alignment horizontal="left" vertical="center"/>
    </xf>
    <xf numFmtId="185" fontId="3" fillId="5" borderId="2" xfId="80" applyNumberFormat="1" applyFont="1" applyFill="1" applyBorder="1" applyAlignment="1">
      <alignment horizontal="left" vertical="center"/>
    </xf>
    <xf numFmtId="177" fontId="3" fillId="5" borderId="2" xfId="61" applyNumberFormat="1" applyFont="1" applyFill="1" applyBorder="1" applyAlignment="1">
      <alignment horizontal="left" vertical="center"/>
    </xf>
    <xf numFmtId="180" fontId="3" fillId="5" borderId="2" xfId="61" applyNumberFormat="1" applyFont="1" applyFill="1" applyBorder="1" applyAlignment="1">
      <alignment horizontal="left" vertical="center"/>
    </xf>
    <xf numFmtId="185" fontId="3" fillId="6" borderId="2" xfId="80" applyNumberFormat="1" applyFont="1" applyFill="1" applyBorder="1" applyAlignment="1">
      <alignment horizontal="left" vertical="center"/>
    </xf>
    <xf numFmtId="185" fontId="3" fillId="6" borderId="2" xfId="80" applyNumberFormat="1" applyFont="1" applyFill="1" applyBorder="1" applyAlignment="1">
      <alignment horizontal="left" vertical="center" wrapText="1"/>
    </xf>
    <xf numFmtId="185" fontId="2" fillId="0" borderId="2" xfId="80" applyNumberFormat="1" applyFont="1" applyFill="1" applyBorder="1" applyAlignment="1">
      <alignment horizontal="left" vertical="center" wrapText="1"/>
    </xf>
    <xf numFmtId="0" fontId="2" fillId="2" borderId="2" xfId="80" applyNumberFormat="1" applyFont="1" applyFill="1" applyBorder="1" applyAlignment="1">
      <alignment horizontal="center" vertical="center" wrapText="1"/>
    </xf>
    <xf numFmtId="187" fontId="2" fillId="7" borderId="2" xfId="32" applyNumberFormat="1" applyFont="1" applyFill="1" applyBorder="1" applyAlignment="1">
      <alignment horizontal="left" vertical="center"/>
    </xf>
    <xf numFmtId="177" fontId="2" fillId="7" borderId="2" xfId="26" applyFont="1" applyFill="1" applyBorder="1" applyAlignment="1">
      <alignment horizontal="left" vertical="center"/>
    </xf>
    <xf numFmtId="185" fontId="3" fillId="4" borderId="5" xfId="80" applyNumberFormat="1" applyFont="1" applyFill="1" applyBorder="1" applyAlignment="1">
      <alignment horizontal="left" vertical="center"/>
    </xf>
    <xf numFmtId="185" fontId="3" fillId="4" borderId="5" xfId="80" applyNumberFormat="1" applyFont="1" applyFill="1" applyBorder="1" applyAlignment="1">
      <alignment horizontal="left" vertical="center" wrapText="1"/>
    </xf>
    <xf numFmtId="177" fontId="2" fillId="7" borderId="2" xfId="32" applyFont="1" applyFill="1" applyBorder="1" applyAlignment="1">
      <alignment horizontal="left" vertical="center"/>
    </xf>
    <xf numFmtId="49" fontId="29" fillId="12" borderId="2" xfId="61" applyNumberFormat="1" applyFont="1" applyFill="1" applyBorder="1" applyAlignment="1">
      <alignment horizontal="left" vertical="center"/>
    </xf>
    <xf numFmtId="0" fontId="29" fillId="12" borderId="2" xfId="61" applyFont="1" applyFill="1" applyBorder="1" applyAlignment="1">
      <alignment horizontal="left" vertical="center"/>
    </xf>
    <xf numFmtId="185" fontId="29" fillId="12" borderId="2" xfId="80" applyNumberFormat="1" applyFont="1" applyFill="1" applyBorder="1" applyAlignment="1">
      <alignment horizontal="left" vertical="center"/>
    </xf>
    <xf numFmtId="177" fontId="29" fillId="12" borderId="2" xfId="61" applyNumberFormat="1" applyFont="1" applyFill="1" applyBorder="1" applyAlignment="1">
      <alignment horizontal="left" vertical="center"/>
    </xf>
    <xf numFmtId="180" fontId="29" fillId="12" borderId="2" xfId="61" applyNumberFormat="1" applyFont="1" applyFill="1" applyBorder="1" applyAlignment="1">
      <alignment horizontal="left" vertical="center"/>
    </xf>
    <xf numFmtId="185" fontId="2" fillId="2" borderId="2" xfId="80" applyNumberFormat="1" applyFont="1" applyFill="1" applyBorder="1" applyAlignment="1">
      <alignment horizontal="left" vertical="center" wrapText="1"/>
    </xf>
    <xf numFmtId="0" fontId="30" fillId="8" borderId="2" xfId="45" applyFont="1" applyFill="1" applyBorder="1" applyAlignment="1">
      <alignment horizontal="left" vertical="center" wrapText="1"/>
    </xf>
    <xf numFmtId="185" fontId="31" fillId="0" borderId="2" xfId="80" applyNumberFormat="1" applyFont="1" applyFill="1" applyBorder="1" applyAlignment="1">
      <alignment horizontal="left" vertical="center" wrapText="1"/>
    </xf>
    <xf numFmtId="177" fontId="2" fillId="2" borderId="2" xfId="32" applyFont="1" applyFill="1" applyBorder="1" applyAlignment="1">
      <alignment horizontal="left" vertical="center"/>
    </xf>
    <xf numFmtId="0" fontId="32" fillId="8" borderId="2" xfId="45" applyFont="1" applyFill="1" applyBorder="1" applyAlignment="1">
      <alignment horizontal="left" vertical="center" wrapText="1"/>
    </xf>
    <xf numFmtId="187" fontId="2" fillId="0" borderId="2" xfId="32" applyNumberFormat="1" applyFont="1" applyBorder="1" applyAlignment="1">
      <alignment horizontal="left" vertical="center"/>
    </xf>
    <xf numFmtId="180" fontId="2" fillId="2" borderId="2" xfId="32" applyNumberFormat="1" applyFont="1" applyFill="1" applyBorder="1" applyAlignment="1">
      <alignment horizontal="left" vertical="center"/>
    </xf>
    <xf numFmtId="185" fontId="2" fillId="13" borderId="2" xfId="80" applyNumberFormat="1" applyFont="1" applyFill="1" applyBorder="1" applyAlignment="1">
      <alignment horizontal="left" vertical="center" wrapText="1"/>
    </xf>
    <xf numFmtId="180" fontId="2" fillId="0" borderId="2" xfId="32" applyNumberFormat="1" applyFont="1" applyBorder="1" applyAlignment="1">
      <alignment horizontal="left" vertical="center"/>
    </xf>
    <xf numFmtId="177" fontId="2" fillId="0" borderId="2" xfId="32" applyFont="1" applyBorder="1" applyAlignment="1">
      <alignment horizontal="left" vertical="center"/>
    </xf>
    <xf numFmtId="177" fontId="2" fillId="0" borderId="2" xfId="80" applyNumberFormat="1" applyFont="1" applyFill="1" applyBorder="1" applyAlignment="1">
      <alignment horizontal="left" vertical="center" wrapText="1"/>
    </xf>
    <xf numFmtId="177" fontId="26" fillId="3" borderId="2" xfId="8" applyFont="1" applyFill="1" applyBorder="1" applyAlignment="1">
      <alignment horizontal="left" vertical="center" wrapText="1"/>
    </xf>
    <xf numFmtId="49" fontId="3" fillId="6" borderId="6" xfId="66" applyNumberFormat="1" applyFont="1" applyFill="1" applyBorder="1" applyAlignment="1">
      <alignment horizontal="left" vertical="center"/>
    </xf>
    <xf numFmtId="10" fontId="3" fillId="4" borderId="5" xfId="47" applyNumberFormat="1" applyFont="1" applyFill="1" applyBorder="1" applyAlignment="1">
      <alignment horizontal="right" vertical="center" wrapText="1"/>
    </xf>
    <xf numFmtId="177" fontId="29" fillId="12" borderId="2" xfId="8" applyFont="1" applyFill="1" applyBorder="1" applyAlignment="1">
      <alignment horizontal="left" vertical="center" wrapText="1"/>
    </xf>
    <xf numFmtId="0" fontId="14" fillId="0" borderId="8" xfId="45" applyFont="1" applyBorder="1" applyAlignment="1">
      <alignment horizontal="left" vertical="center" wrapText="1"/>
    </xf>
    <xf numFmtId="0" fontId="33" fillId="0" borderId="2" xfId="45" applyFont="1" applyBorder="1" applyAlignment="1">
      <alignment horizontal="left" vertical="center" wrapText="1"/>
    </xf>
    <xf numFmtId="182" fontId="30" fillId="0" borderId="8" xfId="51" applyFont="1" applyBorder="1" applyAlignment="1">
      <alignment horizontal="left" vertical="center" wrapText="1"/>
    </xf>
    <xf numFmtId="49" fontId="2" fillId="0" borderId="2" xfId="26" applyNumberFormat="1" applyFont="1" applyBorder="1" applyAlignment="1">
      <alignment horizontal="left" vertical="center"/>
    </xf>
    <xf numFmtId="179" fontId="34" fillId="0" borderId="2" xfId="89" applyFont="1" applyBorder="1" applyAlignment="1">
      <alignment horizontal="left" vertical="center" wrapText="1"/>
    </xf>
    <xf numFmtId="49" fontId="3" fillId="0" borderId="8" xfId="61" applyNumberFormat="1" applyFont="1" applyBorder="1" applyAlignment="1">
      <alignment horizontal="left" vertical="center"/>
    </xf>
    <xf numFmtId="0" fontId="3" fillId="0" borderId="9" xfId="61" applyFont="1" applyBorder="1" applyAlignment="1">
      <alignment horizontal="left" vertical="center"/>
    </xf>
    <xf numFmtId="185" fontId="3" fillId="0" borderId="9" xfId="80" applyNumberFormat="1" applyFont="1" applyFill="1" applyBorder="1" applyAlignment="1">
      <alignment horizontal="left" vertical="center"/>
    </xf>
    <xf numFmtId="177" fontId="3" fillId="0" borderId="9" xfId="61" applyNumberFormat="1" applyFont="1" applyBorder="1" applyAlignment="1">
      <alignment horizontal="left" vertical="center"/>
    </xf>
    <xf numFmtId="177" fontId="3" fillId="0" borderId="6" xfId="61" applyNumberFormat="1" applyFont="1" applyBorder="1" applyAlignment="1">
      <alignment horizontal="left" vertical="center"/>
    </xf>
    <xf numFmtId="49" fontId="3" fillId="5" borderId="10" xfId="61" applyNumberFormat="1" applyFont="1" applyFill="1" applyBorder="1" applyAlignment="1">
      <alignment horizontal="left" vertical="center"/>
    </xf>
    <xf numFmtId="0" fontId="3" fillId="5" borderId="10" xfId="61" applyFont="1" applyFill="1" applyBorder="1" applyAlignment="1">
      <alignment horizontal="left" vertical="center"/>
    </xf>
    <xf numFmtId="185" fontId="3" fillId="5" borderId="10" xfId="80" applyNumberFormat="1" applyFont="1" applyFill="1" applyBorder="1" applyAlignment="1">
      <alignment horizontal="left" vertical="center"/>
    </xf>
    <xf numFmtId="177" fontId="3" fillId="5" borderId="10" xfId="61" applyNumberFormat="1" applyFont="1" applyFill="1" applyBorder="1" applyAlignment="1">
      <alignment horizontal="left" vertical="center"/>
    </xf>
    <xf numFmtId="180" fontId="3" fillId="5" borderId="10" xfId="61" applyNumberFormat="1" applyFont="1" applyFill="1" applyBorder="1" applyAlignment="1">
      <alignment horizontal="left" vertical="center"/>
    </xf>
    <xf numFmtId="0" fontId="3" fillId="0" borderId="9" xfId="61" applyFont="1" applyBorder="1" applyAlignment="1">
      <alignment horizontal="left" vertical="center" wrapText="1"/>
    </xf>
    <xf numFmtId="49" fontId="2" fillId="0" borderId="0" xfId="30" applyNumberFormat="1" applyFont="1" applyAlignment="1">
      <alignment horizontal="left" vertical="center"/>
    </xf>
    <xf numFmtId="177" fontId="2" fillId="0" borderId="0" xfId="30" applyFont="1" applyAlignment="1">
      <alignment horizontal="left" vertical="center"/>
    </xf>
    <xf numFmtId="185" fontId="2" fillId="0" borderId="0" xfId="82" applyNumberFormat="1" applyFont="1" applyAlignment="1">
      <alignment horizontal="left" vertical="center"/>
    </xf>
    <xf numFmtId="0" fontId="2" fillId="0" borderId="0" xfId="82" applyNumberFormat="1" applyFont="1" applyAlignment="1">
      <alignment horizontal="center" vertical="center"/>
    </xf>
    <xf numFmtId="180" fontId="2" fillId="0" borderId="0" xfId="30" applyNumberFormat="1" applyFont="1" applyAlignment="1">
      <alignment horizontal="left" vertical="center"/>
    </xf>
    <xf numFmtId="176" fontId="3" fillId="3" borderId="2" xfId="82" applyFont="1" applyFill="1" applyBorder="1" applyAlignment="1">
      <alignment horizontal="left" vertical="center"/>
    </xf>
    <xf numFmtId="0" fontId="3" fillId="3" borderId="2" xfId="82" applyNumberFormat="1" applyFont="1" applyFill="1" applyBorder="1" applyAlignment="1">
      <alignment horizontal="center" vertical="center"/>
    </xf>
    <xf numFmtId="187" fontId="3" fillId="3" borderId="2" xfId="62" applyNumberFormat="1" applyFont="1" applyFill="1" applyBorder="1" applyAlignment="1">
      <alignment horizontal="center" vertical="center"/>
    </xf>
    <xf numFmtId="187" fontId="3" fillId="3" borderId="2" xfId="62" applyNumberFormat="1" applyFont="1" applyFill="1" applyBorder="1" applyAlignment="1">
      <alignment horizontal="left" vertical="center"/>
    </xf>
    <xf numFmtId="176" fontId="3" fillId="4" borderId="2" xfId="82" applyFont="1" applyFill="1" applyBorder="1" applyAlignment="1">
      <alignment horizontal="left" vertical="center"/>
    </xf>
    <xf numFmtId="0" fontId="3" fillId="4" borderId="2" xfId="82" applyNumberFormat="1" applyFont="1" applyFill="1" applyBorder="1" applyAlignment="1">
      <alignment horizontal="center" vertical="center"/>
    </xf>
    <xf numFmtId="0" fontId="3" fillId="4" borderId="2" xfId="82" applyNumberFormat="1" applyFont="1" applyFill="1" applyBorder="1" applyAlignment="1">
      <alignment horizontal="center" vertical="top"/>
    </xf>
    <xf numFmtId="0" fontId="3" fillId="4" borderId="2" xfId="82" applyNumberFormat="1" applyFont="1" applyFill="1" applyBorder="1" applyAlignment="1">
      <alignment horizontal="center" vertical="center" wrapText="1"/>
    </xf>
    <xf numFmtId="187" fontId="3" fillId="4" borderId="2" xfId="11" applyNumberFormat="1" applyFont="1" applyFill="1" applyBorder="1" applyAlignment="1">
      <alignment horizontal="center" vertical="center" wrapText="1"/>
    </xf>
    <xf numFmtId="187" fontId="3" fillId="4" borderId="2" xfId="11" applyNumberFormat="1" applyFont="1" applyFill="1" applyBorder="1" applyAlignment="1">
      <alignment horizontal="left" vertical="center" wrapText="1"/>
    </xf>
    <xf numFmtId="176" fontId="3" fillId="5" borderId="2" xfId="82" applyFont="1" applyFill="1" applyBorder="1" applyAlignment="1">
      <alignment horizontal="left" vertical="center"/>
    </xf>
    <xf numFmtId="0" fontId="3" fillId="5" borderId="2" xfId="82" applyNumberFormat="1" applyFont="1" applyFill="1" applyBorder="1" applyAlignment="1">
      <alignment horizontal="center" vertical="center"/>
    </xf>
    <xf numFmtId="187" fontId="3" fillId="5" borderId="2" xfId="62" applyNumberFormat="1" applyFont="1" applyFill="1" applyBorder="1" applyAlignment="1">
      <alignment horizontal="center" vertical="center"/>
    </xf>
    <xf numFmtId="187" fontId="3" fillId="5" borderId="2" xfId="62" applyNumberFormat="1" applyFont="1" applyFill="1" applyBorder="1" applyAlignment="1">
      <alignment horizontal="left" vertical="center"/>
    </xf>
    <xf numFmtId="49" fontId="3" fillId="6" borderId="3" xfId="69" applyNumberFormat="1" applyFont="1" applyFill="1" applyBorder="1" applyAlignment="1">
      <alignment horizontal="left" vertical="center"/>
    </xf>
    <xf numFmtId="176" fontId="3" fillId="6" borderId="2" xfId="82" applyFont="1" applyFill="1" applyBorder="1" applyAlignment="1">
      <alignment horizontal="left" vertical="center"/>
    </xf>
    <xf numFmtId="0" fontId="3" fillId="6" borderId="2" xfId="82" applyNumberFormat="1" applyFont="1" applyFill="1" applyBorder="1" applyAlignment="1">
      <alignment horizontal="center" vertical="center"/>
    </xf>
    <xf numFmtId="0" fontId="3" fillId="6" borderId="2" xfId="82" applyNumberFormat="1" applyFont="1" applyFill="1" applyBorder="1" applyAlignment="1">
      <alignment horizontal="center" vertical="center" wrapText="1"/>
    </xf>
    <xf numFmtId="187" fontId="3" fillId="6" borderId="2" xfId="87" applyNumberFormat="1" applyFont="1" applyFill="1" applyBorder="1" applyAlignment="1">
      <alignment horizontal="center" vertical="center"/>
    </xf>
    <xf numFmtId="187" fontId="3" fillId="6" borderId="2" xfId="17" applyNumberFormat="1" applyFont="1" applyFill="1" applyBorder="1" applyAlignment="1">
      <alignment horizontal="left" vertical="center" wrapText="1"/>
    </xf>
    <xf numFmtId="177" fontId="2" fillId="0" borderId="2" xfId="35" applyFont="1" applyBorder="1" applyAlignment="1">
      <alignment horizontal="left" vertical="center" wrapText="1"/>
    </xf>
    <xf numFmtId="176" fontId="2" fillId="0" borderId="2" xfId="82" applyFont="1" applyFill="1" applyBorder="1" applyAlignment="1">
      <alignment horizontal="left" vertical="center" wrapText="1"/>
    </xf>
    <xf numFmtId="0" fontId="2" fillId="0" borderId="2" xfId="82" applyNumberFormat="1" applyFont="1" applyFill="1" applyBorder="1" applyAlignment="1">
      <alignment horizontal="center" vertical="center" wrapText="1"/>
    </xf>
    <xf numFmtId="187" fontId="2" fillId="7" borderId="2" xfId="32" applyNumberFormat="1" applyFont="1" applyFill="1" applyBorder="1" applyAlignment="1">
      <alignment horizontal="center" vertical="center"/>
    </xf>
    <xf numFmtId="187" fontId="2" fillId="7" borderId="2" xfId="30" applyNumberFormat="1" applyFont="1" applyFill="1" applyBorder="1" applyAlignment="1">
      <alignment horizontal="left" vertical="center"/>
    </xf>
    <xf numFmtId="176" fontId="3" fillId="4" borderId="5" xfId="82" applyFont="1" applyFill="1" applyBorder="1" applyAlignment="1">
      <alignment horizontal="left" vertical="center"/>
    </xf>
    <xf numFmtId="0" fontId="3" fillId="4" borderId="5" xfId="82" applyNumberFormat="1" applyFont="1" applyFill="1" applyBorder="1" applyAlignment="1">
      <alignment horizontal="center" vertical="center"/>
    </xf>
    <xf numFmtId="0" fontId="3" fillId="4" borderId="5" xfId="82" applyNumberFormat="1" applyFont="1" applyFill="1" applyBorder="1" applyAlignment="1">
      <alignment horizontal="center" vertical="center" wrapText="1"/>
    </xf>
    <xf numFmtId="187" fontId="3" fillId="4" borderId="5" xfId="8" applyNumberFormat="1" applyFont="1" applyFill="1" applyBorder="1" applyAlignment="1">
      <alignment horizontal="center" vertical="center" wrapText="1"/>
    </xf>
    <xf numFmtId="187" fontId="3" fillId="4" borderId="5" xfId="8" applyNumberFormat="1" applyFont="1" applyFill="1" applyBorder="1" applyAlignment="1">
      <alignment horizontal="left" vertical="center" wrapText="1"/>
    </xf>
    <xf numFmtId="187" fontId="2" fillId="7" borderId="2" xfId="43" applyNumberFormat="1" applyFont="1" applyFill="1" applyBorder="1" applyAlignment="1">
      <alignment horizontal="left" vertical="center" wrapText="1"/>
    </xf>
    <xf numFmtId="49" fontId="29" fillId="14" borderId="2" xfId="62" applyNumberFormat="1" applyFont="1" applyFill="1" applyBorder="1" applyAlignment="1">
      <alignment horizontal="left" vertical="center"/>
    </xf>
    <xf numFmtId="0" fontId="35" fillId="14" borderId="2" xfId="62" applyFont="1" applyFill="1" applyBorder="1" applyAlignment="1">
      <alignment horizontal="left" vertical="center"/>
    </xf>
    <xf numFmtId="176" fontId="35" fillId="14" borderId="2" xfId="82" applyFont="1" applyFill="1" applyBorder="1" applyAlignment="1">
      <alignment horizontal="left" vertical="center"/>
    </xf>
    <xf numFmtId="0" fontId="35" fillId="14" borderId="2" xfId="82" applyNumberFormat="1" applyFont="1" applyFill="1" applyBorder="1" applyAlignment="1">
      <alignment horizontal="center" vertical="center"/>
    </xf>
    <xf numFmtId="187" fontId="29" fillId="14" borderId="2" xfId="62" applyNumberFormat="1" applyFont="1" applyFill="1" applyBorder="1" applyAlignment="1">
      <alignment horizontal="center" vertical="center"/>
    </xf>
    <xf numFmtId="187" fontId="35" fillId="14" borderId="2" xfId="62" applyNumberFormat="1" applyFont="1" applyFill="1" applyBorder="1" applyAlignment="1">
      <alignment horizontal="left" vertical="center"/>
    </xf>
    <xf numFmtId="176" fontId="2" fillId="0" borderId="0" xfId="82" applyFont="1" applyAlignment="1">
      <alignment horizontal="left" vertical="center"/>
    </xf>
    <xf numFmtId="187" fontId="2" fillId="0" borderId="0" xfId="26" applyNumberFormat="1" applyFont="1" applyAlignment="1">
      <alignment horizontal="center" vertical="center"/>
    </xf>
    <xf numFmtId="187" fontId="2" fillId="0" borderId="0" xfId="30" applyNumberFormat="1" applyFont="1" applyAlignment="1">
      <alignment horizontal="left" vertical="center"/>
    </xf>
    <xf numFmtId="187" fontId="2" fillId="0" borderId="2" xfId="43" applyNumberFormat="1" applyFont="1" applyBorder="1" applyAlignment="1">
      <alignment horizontal="left" vertical="center" wrapText="1"/>
    </xf>
    <xf numFmtId="0" fontId="22" fillId="0" borderId="2" xfId="3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177" fontId="2" fillId="0" borderId="2" xfId="26" applyFont="1" applyBorder="1" applyAlignment="1">
      <alignment horizontal="left" vertical="center"/>
    </xf>
    <xf numFmtId="0" fontId="2" fillId="11" borderId="2" xfId="3" applyNumberFormat="1" applyFont="1" applyFill="1" applyBorder="1" applyAlignment="1">
      <alignment horizontal="center" vertical="center" wrapText="1"/>
    </xf>
    <xf numFmtId="187" fontId="2" fillId="0" borderId="2" xfId="32" applyNumberFormat="1" applyFont="1" applyBorder="1" applyAlignment="1">
      <alignment horizontal="center" vertical="center"/>
    </xf>
    <xf numFmtId="179" fontId="30" fillId="0" borderId="2" xfId="93" applyFont="1" applyBorder="1" applyAlignment="1">
      <alignment vertical="center"/>
    </xf>
    <xf numFmtId="0" fontId="2" fillId="11" borderId="2" xfId="82" applyNumberFormat="1" applyFont="1" applyFill="1" applyBorder="1" applyAlignment="1">
      <alignment horizontal="center" vertical="center" wrapText="1"/>
    </xf>
    <xf numFmtId="187" fontId="2" fillId="0" borderId="2" xfId="43" applyNumberFormat="1" applyFont="1" applyBorder="1" applyAlignment="1">
      <alignment vertical="center" wrapText="1"/>
    </xf>
    <xf numFmtId="187" fontId="2" fillId="2" borderId="2" xfId="32" applyNumberFormat="1" applyFont="1" applyFill="1" applyBorder="1" applyAlignment="1">
      <alignment horizontal="center" vertical="center"/>
    </xf>
    <xf numFmtId="49" fontId="3" fillId="6" borderId="6" xfId="69" applyNumberFormat="1" applyFont="1" applyFill="1" applyBorder="1" applyAlignment="1">
      <alignment horizontal="left" vertical="center"/>
    </xf>
    <xf numFmtId="177" fontId="2" fillId="0" borderId="2" xfId="35" applyFont="1" applyBorder="1" applyAlignment="1">
      <alignment vertical="center" wrapText="1"/>
    </xf>
    <xf numFmtId="10" fontId="3" fillId="4" borderId="11" xfId="48" applyNumberFormat="1" applyFont="1" applyFill="1" applyBorder="1" applyAlignment="1">
      <alignment horizontal="left" vertical="center" wrapText="1"/>
    </xf>
    <xf numFmtId="49" fontId="3" fillId="6" borderId="6" xfId="69" applyNumberFormat="1" applyFont="1" applyFill="1" applyBorder="1" applyAlignment="1">
      <alignment horizontal="left" vertical="center" wrapText="1"/>
    </xf>
    <xf numFmtId="49" fontId="3" fillId="6" borderId="2" xfId="82" applyNumberFormat="1" applyFont="1" applyFill="1" applyBorder="1" applyAlignment="1">
      <alignment horizontal="center" vertical="center" wrapText="1"/>
    </xf>
    <xf numFmtId="49" fontId="2" fillId="0" borderId="2" xfId="30" applyNumberFormat="1" applyFont="1" applyBorder="1" applyAlignment="1">
      <alignment horizontal="left" vertical="center"/>
    </xf>
    <xf numFmtId="187" fontId="2" fillId="0" borderId="2" xfId="43" applyNumberFormat="1" applyFont="1" applyBorder="1" applyAlignment="1">
      <alignment horizontal="right" vertical="center" wrapText="1"/>
    </xf>
    <xf numFmtId="177" fontId="2" fillId="0" borderId="2" xfId="35" applyFont="1" applyBorder="1" applyAlignment="1">
      <alignment horizontal="left" vertical="center"/>
    </xf>
    <xf numFmtId="187" fontId="4" fillId="2" borderId="2" xfId="32" applyNumberFormat="1" applyFont="1" applyFill="1" applyBorder="1" applyAlignment="1">
      <alignment horizontal="center" vertical="center"/>
    </xf>
    <xf numFmtId="176" fontId="3" fillId="0" borderId="9" xfId="82" applyFont="1" applyFill="1" applyBorder="1" applyAlignment="1">
      <alignment horizontal="left" vertical="center"/>
    </xf>
    <xf numFmtId="0" fontId="3" fillId="0" borderId="9" xfId="82" applyNumberFormat="1" applyFont="1" applyFill="1" applyBorder="1" applyAlignment="1">
      <alignment horizontal="center" vertical="center"/>
    </xf>
    <xf numFmtId="187" fontId="3" fillId="0" borderId="9" xfId="62" applyNumberFormat="1" applyFont="1" applyBorder="1" applyAlignment="1">
      <alignment horizontal="center" vertical="center"/>
    </xf>
    <xf numFmtId="187" fontId="3" fillId="0" borderId="6" xfId="62" applyNumberFormat="1" applyFont="1" applyBorder="1" applyAlignment="1">
      <alignment horizontal="left" vertical="center"/>
    </xf>
    <xf numFmtId="176" fontId="3" fillId="5" borderId="10" xfId="82" applyFont="1" applyFill="1" applyBorder="1" applyAlignment="1">
      <alignment horizontal="left" vertical="center"/>
    </xf>
    <xf numFmtId="0" fontId="3" fillId="5" borderId="10" xfId="82" applyNumberFormat="1" applyFont="1" applyFill="1" applyBorder="1" applyAlignment="1">
      <alignment horizontal="center" vertical="center"/>
    </xf>
    <xf numFmtId="187" fontId="3" fillId="5" borderId="10" xfId="62" applyNumberFormat="1" applyFont="1" applyFill="1" applyBorder="1" applyAlignment="1">
      <alignment horizontal="center" vertical="center"/>
    </xf>
    <xf numFmtId="187" fontId="3" fillId="5" borderId="10" xfId="62" applyNumberFormat="1" applyFont="1" applyFill="1" applyBorder="1" applyAlignment="1">
      <alignment horizontal="left" vertical="center"/>
    </xf>
    <xf numFmtId="187" fontId="3" fillId="4" borderId="2" xfId="82" applyNumberFormat="1" applyFont="1" applyFill="1" applyBorder="1" applyAlignment="1">
      <alignment horizontal="left" vertical="center"/>
    </xf>
    <xf numFmtId="0" fontId="2" fillId="11" borderId="2" xfId="82" applyNumberFormat="1" applyFont="1" applyFill="1" applyBorder="1" applyAlignment="1">
      <alignment vertical="center" wrapText="1"/>
    </xf>
    <xf numFmtId="0" fontId="2" fillId="11" borderId="2" xfId="82" applyNumberFormat="1" applyFont="1" applyFill="1" applyBorder="1" applyAlignment="1">
      <alignment horizontal="right" vertical="center" wrapText="1"/>
    </xf>
    <xf numFmtId="0" fontId="28" fillId="3" borderId="2" xfId="61" applyFont="1" applyFill="1" applyBorder="1" applyAlignment="1">
      <alignment horizontal="left" vertical="center"/>
    </xf>
    <xf numFmtId="177" fontId="2" fillId="0" borderId="7" xfId="32" applyFont="1" applyBorder="1" applyAlignment="1">
      <alignment horizontal="left" vertical="center" wrapText="1"/>
    </xf>
    <xf numFmtId="185" fontId="2" fillId="0" borderId="7" xfId="80" applyNumberFormat="1" applyFont="1" applyFill="1" applyBorder="1" applyAlignment="1">
      <alignment horizontal="left" vertical="center" wrapText="1"/>
    </xf>
    <xf numFmtId="177" fontId="2" fillId="2" borderId="7" xfId="32" applyFont="1" applyFill="1" applyBorder="1" applyAlignment="1">
      <alignment horizontal="left" vertical="center"/>
    </xf>
    <xf numFmtId="180" fontId="2" fillId="0" borderId="7" xfId="43" applyNumberFormat="1" applyFont="1" applyBorder="1" applyAlignment="1">
      <alignment horizontal="left" vertical="center" wrapText="1"/>
    </xf>
    <xf numFmtId="0" fontId="36" fillId="7" borderId="0" xfId="54" applyFont="1" applyFill="1">
      <alignment vertical="center"/>
    </xf>
    <xf numFmtId="0" fontId="36" fillId="7" borderId="0" xfId="54" applyFont="1" applyFill="1" applyAlignment="1">
      <alignment horizontal="center" vertical="center"/>
    </xf>
    <xf numFmtId="182" fontId="37" fillId="7" borderId="0" xfId="51" applyFont="1" applyFill="1">
      <alignment vertical="center"/>
    </xf>
    <xf numFmtId="182" fontId="38" fillId="7" borderId="0" xfId="51" applyFont="1" applyFill="1">
      <alignment vertical="center"/>
    </xf>
    <xf numFmtId="0" fontId="36" fillId="7" borderId="0" xfId="54" applyFont="1" applyFill="1" applyAlignment="1">
      <alignment horizontal="left" vertical="center"/>
    </xf>
    <xf numFmtId="0" fontId="39" fillId="7" borderId="0" xfId="54" applyFont="1" applyFill="1" applyAlignment="1">
      <alignment horizontal="left" vertical="center"/>
    </xf>
    <xf numFmtId="0" fontId="36" fillId="7" borderId="0" xfId="59" applyFont="1" applyFill="1" applyAlignment="1">
      <alignment horizontal="left" vertical="center"/>
    </xf>
    <xf numFmtId="0" fontId="40" fillId="7" borderId="0" xfId="59" applyFont="1" applyFill="1" applyAlignment="1">
      <alignment horizontal="left" vertical="center"/>
    </xf>
    <xf numFmtId="0" fontId="41" fillId="0" borderId="0" xfId="54" applyFont="1" applyAlignment="1" applyProtection="1">
      <alignment horizontal="left" vertical="center"/>
      <protection locked="0"/>
    </xf>
    <xf numFmtId="14" fontId="36" fillId="7" borderId="0" xfId="54" applyNumberFormat="1" applyFont="1" applyFill="1" applyAlignment="1">
      <alignment horizontal="center" vertical="center"/>
    </xf>
    <xf numFmtId="0" fontId="40" fillId="7" borderId="0" xfId="54" applyFont="1" applyFill="1">
      <alignment vertical="center"/>
    </xf>
    <xf numFmtId="0" fontId="41" fillId="0" borderId="0" xfId="54" applyFont="1" applyAlignment="1" applyProtection="1">
      <alignment horizontal="left" vertical="center" wrapText="1"/>
      <protection locked="0"/>
    </xf>
    <xf numFmtId="0" fontId="36" fillId="7" borderId="0" xfId="54" applyFont="1" applyFill="1" applyAlignment="1">
      <alignment horizontal="center" vertical="center" wrapText="1"/>
    </xf>
    <xf numFmtId="0" fontId="36" fillId="7" borderId="0" xfId="54" applyFont="1" applyFill="1" applyAlignment="1">
      <alignment vertical="center" wrapText="1"/>
    </xf>
    <xf numFmtId="0" fontId="42" fillId="7" borderId="0" xfId="54" applyFont="1" applyFill="1" applyAlignment="1">
      <alignment horizontal="left" vertical="center"/>
    </xf>
    <xf numFmtId="0" fontId="43" fillId="7" borderId="0" xfId="54" applyFont="1" applyFill="1" applyAlignment="1">
      <alignment horizontal="left" vertical="center"/>
    </xf>
    <xf numFmtId="0" fontId="44" fillId="7" borderId="0" xfId="54" applyFont="1" applyFill="1">
      <alignment vertical="center"/>
    </xf>
    <xf numFmtId="0" fontId="43" fillId="7" borderId="0" xfId="54" applyFont="1" applyFill="1" applyAlignment="1">
      <alignment horizontal="center" vertical="center"/>
    </xf>
    <xf numFmtId="0" fontId="44" fillId="7" borderId="0" xfId="54" applyFont="1" applyFill="1" applyAlignment="1">
      <alignment horizontal="center" vertical="center"/>
    </xf>
    <xf numFmtId="0" fontId="45" fillId="7" borderId="2" xfId="45" applyFont="1" applyFill="1" applyBorder="1" applyAlignment="1">
      <alignment horizontal="center" vertical="center" wrapText="1"/>
    </xf>
    <xf numFmtId="0" fontId="45" fillId="7" borderId="2" xfId="45" applyFont="1" applyFill="1" applyBorder="1" applyAlignment="1">
      <alignment vertical="center" wrapText="1"/>
    </xf>
    <xf numFmtId="0" fontId="45" fillId="15" borderId="2" xfId="45" applyFont="1" applyFill="1" applyBorder="1" applyAlignment="1">
      <alignment vertical="center" wrapText="1"/>
    </xf>
    <xf numFmtId="0" fontId="45" fillId="15" borderId="8" xfId="45" applyFont="1" applyFill="1" applyBorder="1" applyAlignment="1">
      <alignment vertical="center" wrapText="1"/>
    </xf>
    <xf numFmtId="0" fontId="45" fillId="15" borderId="22" xfId="45" applyFont="1" applyFill="1" applyBorder="1" applyAlignment="1">
      <alignment vertical="center" wrapText="1"/>
    </xf>
    <xf numFmtId="0" fontId="45" fillId="16" borderId="2" xfId="45" applyFont="1" applyFill="1" applyBorder="1" applyAlignment="1">
      <alignment vertical="center" wrapText="1"/>
    </xf>
    <xf numFmtId="0" fontId="42" fillId="7" borderId="2" xfId="45" applyFont="1" applyFill="1" applyBorder="1" applyAlignment="1">
      <alignment horizontal="center" vertical="center" wrapText="1"/>
    </xf>
    <xf numFmtId="180" fontId="42" fillId="2" borderId="2" xfId="51" applyNumberFormat="1" applyFont="1" applyFill="1" applyBorder="1" applyProtection="1">
      <alignment vertical="center"/>
      <protection locked="0"/>
    </xf>
    <xf numFmtId="180" fontId="42" fillId="7" borderId="2" xfId="51" applyNumberFormat="1" applyFont="1" applyFill="1" applyBorder="1">
      <alignment vertical="center"/>
    </xf>
    <xf numFmtId="3" fontId="46" fillId="0" borderId="2" xfId="73" applyNumberFormat="1" applyFont="1" applyBorder="1" applyAlignment="1">
      <alignment vertical="center" wrapText="1"/>
    </xf>
    <xf numFmtId="180" fontId="42" fillId="7" borderId="16" xfId="73" applyNumberFormat="1" applyFont="1" applyFill="1" applyBorder="1" applyAlignment="1">
      <alignment vertical="center" wrapText="1"/>
    </xf>
    <xf numFmtId="182" fontId="42" fillId="7" borderId="23" xfId="51" applyFont="1" applyFill="1" applyBorder="1" applyAlignment="1">
      <alignment vertical="center" wrapText="1"/>
    </xf>
    <xf numFmtId="182" fontId="42" fillId="7" borderId="1" xfId="51" applyFont="1" applyFill="1" applyBorder="1">
      <alignment vertical="center"/>
    </xf>
    <xf numFmtId="40" fontId="42" fillId="17" borderId="1" xfId="79" applyNumberFormat="1" applyFont="1" applyFill="1" applyBorder="1" applyAlignment="1">
      <alignment vertical="center" wrapText="1"/>
    </xf>
    <xf numFmtId="40" fontId="42" fillId="17" borderId="1" xfId="79" applyNumberFormat="1" applyFont="1" applyFill="1" applyBorder="1" applyAlignment="1">
      <alignment horizontal="center" vertical="center" wrapText="1"/>
    </xf>
    <xf numFmtId="40" fontId="42" fillId="17" borderId="1" xfId="45" applyNumberFormat="1" applyFont="1" applyFill="1" applyBorder="1" applyAlignment="1">
      <alignment vertical="center" wrapText="1"/>
    </xf>
    <xf numFmtId="186" fontId="36" fillId="7" borderId="0" xfId="54" applyNumberFormat="1" applyFont="1" applyFill="1" applyAlignment="1">
      <alignment vertical="center" wrapText="1"/>
    </xf>
    <xf numFmtId="186" fontId="43" fillId="7" borderId="0" xfId="54" applyNumberFormat="1" applyFont="1" applyFill="1" applyAlignment="1">
      <alignment horizontal="center" vertical="center"/>
    </xf>
    <xf numFmtId="0" fontId="45" fillId="16" borderId="8" xfId="45" applyFont="1" applyFill="1" applyBorder="1" applyAlignment="1">
      <alignment vertical="center" wrapText="1"/>
    </xf>
    <xf numFmtId="0" fontId="45" fillId="16" borderId="22" xfId="45" applyFont="1" applyFill="1" applyBorder="1" applyAlignment="1">
      <alignment vertical="center" wrapText="1"/>
    </xf>
    <xf numFmtId="0" fontId="45" fillId="18" borderId="2" xfId="45" applyFont="1" applyFill="1" applyBorder="1" applyAlignment="1">
      <alignment vertical="center" wrapText="1"/>
    </xf>
    <xf numFmtId="0" fontId="45" fillId="18" borderId="8" xfId="45" applyFont="1" applyFill="1" applyBorder="1" applyAlignment="1">
      <alignment vertical="center" wrapText="1"/>
    </xf>
    <xf numFmtId="0" fontId="45" fillId="18" borderId="22" xfId="45" applyFont="1" applyFill="1" applyBorder="1" applyAlignment="1">
      <alignment vertical="center" wrapText="1"/>
    </xf>
    <xf numFmtId="3" fontId="42" fillId="0" borderId="2" xfId="73" applyNumberFormat="1" applyFont="1" applyBorder="1" applyAlignment="1">
      <alignment vertical="center" wrapText="1"/>
    </xf>
    <xf numFmtId="180" fontId="42" fillId="7" borderId="22" xfId="73" applyNumberFormat="1" applyFont="1" applyFill="1" applyBorder="1" applyAlignment="1">
      <alignment vertical="center" wrapText="1"/>
    </xf>
    <xf numFmtId="3" fontId="42" fillId="0" borderId="8" xfId="73" applyNumberFormat="1" applyFont="1" applyBorder="1" applyAlignment="1">
      <alignment vertical="center" wrapText="1"/>
    </xf>
    <xf numFmtId="187" fontId="42" fillId="17" borderId="1" xfId="45" applyNumberFormat="1" applyFont="1" applyFill="1" applyBorder="1" applyAlignment="1">
      <alignment horizontal="right" vertical="center" wrapText="1"/>
    </xf>
    <xf numFmtId="182" fontId="42" fillId="7" borderId="1" xfId="51" applyFont="1" applyFill="1" applyBorder="1" applyAlignment="1">
      <alignment vertical="center" wrapText="1"/>
    </xf>
    <xf numFmtId="182" fontId="42" fillId="7" borderId="24" xfId="51" applyFont="1" applyFill="1" applyBorder="1" applyAlignment="1">
      <alignment horizontal="center" vertical="center"/>
    </xf>
    <xf numFmtId="40" fontId="42" fillId="17" borderId="24" xfId="79" applyNumberFormat="1" applyFont="1" applyFill="1" applyBorder="1" applyAlignment="1">
      <alignment horizontal="center" vertical="center" wrapText="1"/>
    </xf>
    <xf numFmtId="0" fontId="47" fillId="15" borderId="2" xfId="45" applyFont="1" applyFill="1" applyBorder="1" applyAlignment="1">
      <alignment vertical="center" wrapText="1"/>
    </xf>
    <xf numFmtId="180" fontId="42" fillId="7" borderId="14" xfId="73" applyNumberFormat="1" applyFont="1" applyFill="1" applyBorder="1" applyAlignment="1">
      <alignment vertical="center" wrapText="1"/>
    </xf>
    <xf numFmtId="180" fontId="42" fillId="7" borderId="2" xfId="73" applyNumberFormat="1" applyFont="1" applyFill="1" applyBorder="1" applyAlignment="1">
      <alignment vertical="center" wrapText="1"/>
    </xf>
    <xf numFmtId="40" fontId="42" fillId="17" borderId="2" xfId="79" applyNumberFormat="1" applyFont="1" applyFill="1" applyBorder="1" applyAlignment="1">
      <alignment vertical="center" wrapText="1"/>
    </xf>
    <xf numFmtId="40" fontId="42" fillId="17" borderId="2" xfId="79" applyNumberFormat="1" applyFont="1" applyFill="1" applyBorder="1" applyAlignment="1">
      <alignment horizontal="center" vertical="center" wrapText="1"/>
    </xf>
    <xf numFmtId="0" fontId="47" fillId="15" borderId="8" xfId="45" applyFont="1" applyFill="1" applyBorder="1" applyAlignment="1">
      <alignment vertical="center" wrapText="1"/>
    </xf>
    <xf numFmtId="0" fontId="47" fillId="15" borderId="22" xfId="45" applyFont="1" applyFill="1" applyBorder="1" applyAlignment="1">
      <alignment vertical="center" wrapText="1"/>
    </xf>
    <xf numFmtId="40" fontId="43" fillId="19" borderId="22" xfId="79" applyNumberFormat="1" applyFont="1" applyFill="1" applyBorder="1" applyAlignment="1">
      <alignment horizontal="center" vertical="center" wrapText="1"/>
    </xf>
    <xf numFmtId="180" fontId="42" fillId="7" borderId="2" xfId="54" applyNumberFormat="1" applyFont="1" applyFill="1" applyBorder="1">
      <alignment vertical="center"/>
    </xf>
    <xf numFmtId="3" fontId="36" fillId="7" borderId="2" xfId="54" applyNumberFormat="1" applyFont="1" applyFill="1" applyBorder="1">
      <alignment vertical="center"/>
    </xf>
    <xf numFmtId="188" fontId="36" fillId="7" borderId="2" xfId="54" applyNumberFormat="1" applyFont="1" applyFill="1" applyBorder="1">
      <alignment vertical="center"/>
    </xf>
    <xf numFmtId="40" fontId="48" fillId="17" borderId="2" xfId="79" applyNumberFormat="1" applyFont="1" applyFill="1" applyBorder="1" applyAlignment="1">
      <alignment horizontal="right" vertical="center" wrapText="1"/>
    </xf>
    <xf numFmtId="0" fontId="36" fillId="7" borderId="2" xfId="54" applyFont="1" applyFill="1" applyBorder="1">
      <alignment vertical="center"/>
    </xf>
    <xf numFmtId="0" fontId="36" fillId="0" borderId="0" xfId="54" applyFont="1">
      <alignment vertical="center"/>
    </xf>
    <xf numFmtId="0" fontId="14" fillId="0" borderId="0" xfId="54" applyFont="1">
      <alignment vertical="center"/>
    </xf>
    <xf numFmtId="0" fontId="36" fillId="0" borderId="0" xfId="59" applyFont="1">
      <alignment vertical="center"/>
    </xf>
    <xf numFmtId="0" fontId="49" fillId="0" borderId="0" xfId="42" applyFont="1" applyAlignment="1">
      <alignment horizontal="left"/>
    </xf>
    <xf numFmtId="0" fontId="49" fillId="0" borderId="0" xfId="42" applyFont="1"/>
    <xf numFmtId="1" fontId="50" fillId="0" borderId="0" xfId="42" applyNumberFormat="1" applyFont="1" applyAlignment="1">
      <alignment horizontal="center"/>
    </xf>
    <xf numFmtId="0" fontId="42" fillId="8" borderId="25" xfId="54" applyFont="1" applyFill="1" applyBorder="1" applyAlignment="1">
      <alignment horizontal="left" vertical="center"/>
    </xf>
    <xf numFmtId="0" fontId="43" fillId="8" borderId="26" xfId="54" applyFont="1" applyFill="1" applyBorder="1" applyAlignment="1">
      <alignment horizontal="left" vertical="center"/>
    </xf>
    <xf numFmtId="186" fontId="43" fillId="8" borderId="27" xfId="54" applyNumberFormat="1" applyFont="1" applyFill="1" applyBorder="1" applyAlignment="1">
      <alignment horizontal="center" vertical="center"/>
    </xf>
    <xf numFmtId="1" fontId="42" fillId="20" borderId="2" xfId="51" applyNumberFormat="1" applyFont="1" applyFill="1" applyBorder="1" applyAlignment="1">
      <alignment horizontal="center" vertical="center" wrapText="1"/>
    </xf>
    <xf numFmtId="0" fontId="51" fillId="21" borderId="3" xfId="45" applyFont="1" applyFill="1" applyBorder="1" applyAlignment="1">
      <alignment horizontal="left" vertical="center" wrapText="1"/>
    </xf>
    <xf numFmtId="0" fontId="51" fillId="21" borderId="2" xfId="45" applyFont="1" applyFill="1" applyBorder="1" applyAlignment="1">
      <alignment horizontal="center" vertical="center" wrapText="1"/>
    </xf>
    <xf numFmtId="0" fontId="51" fillId="21" borderId="8" xfId="45" applyFont="1" applyFill="1" applyBorder="1" applyAlignment="1">
      <alignment horizontal="center" vertical="center" wrapText="1"/>
    </xf>
    <xf numFmtId="1" fontId="52" fillId="22" borderId="2" xfId="54" applyNumberFormat="1" applyFont="1" applyFill="1" applyBorder="1" applyAlignment="1">
      <alignment horizontal="center" vertical="center"/>
    </xf>
    <xf numFmtId="0" fontId="45" fillId="8" borderId="3" xfId="45" applyFont="1" applyFill="1" applyBorder="1" applyAlignment="1">
      <alignment horizontal="center" vertical="center" wrapText="1"/>
    </xf>
    <xf numFmtId="0" fontId="45" fillId="8" borderId="2" xfId="45" applyFont="1" applyFill="1" applyBorder="1" applyAlignment="1">
      <alignment horizontal="left" vertical="center" wrapText="1"/>
    </xf>
    <xf numFmtId="182" fontId="45" fillId="8" borderId="8" xfId="51" applyFont="1" applyFill="1" applyBorder="1" applyAlignment="1">
      <alignment vertical="center" wrapText="1"/>
    </xf>
    <xf numFmtId="1" fontId="53" fillId="7" borderId="2" xfId="54" applyNumberFormat="1" applyFont="1" applyFill="1" applyBorder="1" applyAlignment="1">
      <alignment horizontal="center" vertical="center"/>
    </xf>
    <xf numFmtId="0" fontId="45" fillId="0" borderId="3" xfId="45" applyFont="1" applyBorder="1" applyAlignment="1">
      <alignment horizontal="center" vertical="center" wrapText="1"/>
    </xf>
    <xf numFmtId="0" fontId="45" fillId="8" borderId="8" xfId="45" applyFont="1" applyFill="1" applyBorder="1" applyAlignment="1">
      <alignment horizontal="left" vertical="center" wrapText="1"/>
    </xf>
    <xf numFmtId="0" fontId="55" fillId="0" borderId="2" xfId="54" applyFont="1" applyBorder="1" applyAlignment="1">
      <alignment horizontal="center" vertical="center" wrapText="1"/>
    </xf>
    <xf numFmtId="0" fontId="43" fillId="7" borderId="3" xfId="45" applyFont="1" applyFill="1" applyBorder="1" applyAlignment="1">
      <alignment horizontal="center" vertical="center" wrapText="1"/>
    </xf>
    <xf numFmtId="0" fontId="43" fillId="0" borderId="2" xfId="45" applyFont="1" applyBorder="1" applyAlignment="1">
      <alignment horizontal="left" vertical="center" wrapText="1"/>
    </xf>
    <xf numFmtId="0" fontId="43" fillId="0" borderId="8" xfId="45" applyFont="1" applyBorder="1" applyAlignment="1">
      <alignment horizontal="left" vertical="center" wrapText="1"/>
    </xf>
    <xf numFmtId="0" fontId="54" fillId="0" borderId="2" xfId="45" applyFont="1" applyBorder="1" applyAlignment="1">
      <alignment horizontal="left" vertical="center" wrapText="1"/>
    </xf>
    <xf numFmtId="0" fontId="36" fillId="0" borderId="2" xfId="54" applyFont="1" applyBorder="1" applyAlignment="1">
      <alignment horizontal="center" vertical="center" wrapText="1"/>
    </xf>
    <xf numFmtId="0" fontId="43" fillId="8" borderId="2" xfId="45" applyFont="1" applyFill="1" applyBorder="1" applyAlignment="1">
      <alignment horizontal="left" vertical="center" wrapText="1"/>
    </xf>
    <xf numFmtId="0" fontId="43" fillId="8" borderId="8" xfId="45" applyFont="1" applyFill="1" applyBorder="1" applyAlignment="1">
      <alignment horizontal="left" vertical="center" wrapText="1"/>
    </xf>
    <xf numFmtId="1" fontId="52" fillId="7" borderId="2" xfId="54" applyNumberFormat="1" applyFont="1" applyFill="1" applyBorder="1" applyAlignment="1">
      <alignment horizontal="center" vertical="center"/>
    </xf>
    <xf numFmtId="182" fontId="45" fillId="0" borderId="8" xfId="51" applyFont="1" applyBorder="1" applyAlignment="1">
      <alignment horizontal="left" vertical="center" wrapText="1"/>
    </xf>
    <xf numFmtId="0" fontId="45" fillId="7" borderId="3" xfId="45" applyFont="1" applyFill="1" applyBorder="1" applyAlignment="1">
      <alignment horizontal="center" vertical="center" wrapText="1"/>
    </xf>
    <xf numFmtId="182" fontId="43" fillId="0" borderId="8" xfId="51" applyFont="1" applyBorder="1" applyAlignment="1">
      <alignment horizontal="left" vertical="center" wrapText="1"/>
    </xf>
    <xf numFmtId="1" fontId="53" fillId="23" borderId="2" xfId="54" applyNumberFormat="1" applyFont="1" applyFill="1" applyBorder="1" applyAlignment="1">
      <alignment horizontal="center" vertical="center"/>
    </xf>
    <xf numFmtId="0" fontId="43" fillId="0" borderId="3" xfId="45" applyFont="1" applyBorder="1" applyAlignment="1">
      <alignment horizontal="center" vertical="center" wrapText="1"/>
    </xf>
    <xf numFmtId="0" fontId="45" fillId="0" borderId="2" xfId="42" applyFont="1" applyBorder="1" applyAlignment="1">
      <alignment vertical="top" wrapText="1"/>
    </xf>
    <xf numFmtId="0" fontId="45" fillId="0" borderId="8" xfId="45" applyFont="1" applyBorder="1" applyAlignment="1">
      <alignment horizontal="left" vertical="center" wrapText="1"/>
    </xf>
    <xf numFmtId="0" fontId="9" fillId="0" borderId="2" xfId="75" applyNumberFormat="1" applyFont="1" applyBorder="1" applyAlignment="1" applyProtection="1">
      <alignment horizontal="center" vertical="center" wrapText="1"/>
    </xf>
    <xf numFmtId="14" fontId="8" fillId="0" borderId="13" xfId="62" applyNumberFormat="1" applyFont="1" applyBorder="1" applyAlignment="1">
      <alignment horizontal="center" vertical="center"/>
    </xf>
    <xf numFmtId="40" fontId="13" fillId="9" borderId="2" xfId="62" applyNumberFormat="1" applyFont="1" applyFill="1" applyBorder="1" applyAlignment="1">
      <alignment vertical="center"/>
    </xf>
    <xf numFmtId="0" fontId="13" fillId="0" borderId="2" xfId="62" applyFont="1" applyBorder="1" applyAlignment="1">
      <alignment horizontal="center" vertical="center"/>
    </xf>
    <xf numFmtId="0" fontId="13" fillId="0" borderId="2" xfId="62" applyFont="1" applyBorder="1" applyAlignment="1">
      <alignment vertical="center"/>
    </xf>
    <xf numFmtId="0" fontId="18" fillId="0" borderId="2" xfId="62" applyFont="1" applyBorder="1" applyAlignment="1">
      <alignment horizontal="center" vertical="center"/>
    </xf>
    <xf numFmtId="49" fontId="56" fillId="9" borderId="2" xfId="62" applyNumberFormat="1" applyFont="1" applyFill="1" applyBorder="1" applyAlignment="1">
      <alignment vertical="center"/>
    </xf>
    <xf numFmtId="2" fontId="13" fillId="0" borderId="2" xfId="62" applyNumberFormat="1" applyFont="1" applyBorder="1" applyAlignment="1">
      <alignment vertical="center"/>
    </xf>
    <xf numFmtId="187" fontId="2" fillId="24" borderId="2" xfId="32" applyNumberFormat="1" applyFont="1" applyFill="1" applyBorder="1" applyAlignment="1">
      <alignment horizontal="center" vertical="center"/>
    </xf>
    <xf numFmtId="0" fontId="2" fillId="11" borderId="2" xfId="8" applyNumberFormat="1" applyFont="1" applyFill="1" applyBorder="1" applyAlignment="1">
      <alignment horizontal="left" vertical="center"/>
    </xf>
    <xf numFmtId="177" fontId="2" fillId="11" borderId="2" xfId="32" applyFont="1" applyFill="1" applyBorder="1" applyAlignment="1">
      <alignment horizontal="left" vertical="center" wrapText="1"/>
    </xf>
    <xf numFmtId="185" fontId="2" fillId="11" borderId="2" xfId="3" applyNumberFormat="1" applyFont="1" applyFill="1" applyBorder="1" applyAlignment="1">
      <alignment horizontal="left" vertical="center" wrapText="1"/>
    </xf>
    <xf numFmtId="177" fontId="2" fillId="11" borderId="2" xfId="32" applyFont="1" applyFill="1" applyBorder="1" applyAlignment="1">
      <alignment horizontal="right" vertical="center"/>
    </xf>
    <xf numFmtId="180" fontId="2" fillId="11" borderId="2" xfId="43" applyNumberFormat="1" applyFont="1" applyFill="1" applyBorder="1" applyAlignment="1">
      <alignment horizontal="right" vertical="center" wrapText="1"/>
    </xf>
    <xf numFmtId="177" fontId="4" fillId="11" borderId="2" xfId="43" applyFont="1" applyFill="1" applyBorder="1" applyAlignment="1">
      <alignment horizontal="left" vertical="center" wrapText="1"/>
    </xf>
    <xf numFmtId="188" fontId="10" fillId="0" borderId="0" xfId="62" applyNumberFormat="1"/>
    <xf numFmtId="0" fontId="76" fillId="0" borderId="0" xfId="95"/>
    <xf numFmtId="0" fontId="5" fillId="0" borderId="0" xfId="95" applyFont="1"/>
    <xf numFmtId="0" fontId="5" fillId="8" borderId="2" xfId="95" applyFont="1" applyFill="1" applyBorder="1" applyAlignment="1">
      <alignment vertical="center"/>
    </xf>
    <xf numFmtId="40" fontId="5" fillId="8" borderId="2" xfId="95" applyNumberFormat="1" applyFont="1" applyFill="1" applyBorder="1" applyAlignment="1">
      <alignment horizontal="center" vertical="center"/>
    </xf>
    <xf numFmtId="49" fontId="16" fillId="9" borderId="2" xfId="95" applyNumberFormat="1" applyFont="1" applyFill="1" applyBorder="1" applyAlignment="1">
      <alignment vertical="center"/>
    </xf>
    <xf numFmtId="40" fontId="17" fillId="9" borderId="2" xfId="95" applyNumberFormat="1" applyFont="1" applyFill="1" applyBorder="1" applyAlignment="1">
      <alignment horizontal="center" vertical="center" wrapText="1"/>
    </xf>
    <xf numFmtId="49" fontId="5" fillId="8" borderId="2" xfId="95" applyNumberFormat="1" applyFont="1" applyFill="1" applyBorder="1" applyAlignment="1">
      <alignment vertical="center"/>
    </xf>
    <xf numFmtId="0" fontId="79" fillId="7" borderId="12" xfId="96" applyNumberFormat="1" applyFont="1" applyFill="1" applyBorder="1" applyAlignment="1">
      <alignment horizontal="center" vertical="center" wrapText="1"/>
    </xf>
    <xf numFmtId="14" fontId="80" fillId="0" borderId="2" xfId="95" applyNumberFormat="1" applyFont="1" applyBorder="1" applyAlignment="1">
      <alignment horizontal="center" vertical="center"/>
    </xf>
    <xf numFmtId="40" fontId="5" fillId="9" borderId="2" xfId="95" applyNumberFormat="1" applyFont="1" applyFill="1" applyBorder="1" applyAlignment="1">
      <alignment horizontal="center" vertical="center"/>
    </xf>
    <xf numFmtId="49" fontId="5" fillId="8" borderId="8" xfId="95" applyNumberFormat="1" applyFont="1" applyFill="1" applyBorder="1" applyAlignment="1">
      <alignment vertical="center"/>
    </xf>
    <xf numFmtId="0" fontId="79" fillId="0" borderId="2" xfId="95" applyFont="1" applyBorder="1" applyAlignment="1">
      <alignment horizontal="center" vertical="center" wrapText="1"/>
    </xf>
    <xf numFmtId="0" fontId="82" fillId="0" borderId="2" xfId="97" applyNumberFormat="1" applyBorder="1" applyAlignment="1" applyProtection="1">
      <alignment horizontal="center" vertical="center" wrapText="1"/>
    </xf>
    <xf numFmtId="0" fontId="5" fillId="8" borderId="7" xfId="95" applyFont="1" applyFill="1" applyBorder="1" applyAlignment="1">
      <alignment vertical="center"/>
    </xf>
    <xf numFmtId="14" fontId="80" fillId="0" borderId="13" xfId="95" applyNumberFormat="1" applyFont="1" applyBorder="1" applyAlignment="1">
      <alignment horizontal="center" vertical="center"/>
    </xf>
    <xf numFmtId="40" fontId="5" fillId="9" borderId="2" xfId="95" applyNumberFormat="1" applyFont="1" applyFill="1" applyBorder="1" applyAlignment="1">
      <alignment horizontal="center" vertical="center" wrapText="1"/>
    </xf>
    <xf numFmtId="40" fontId="18" fillId="10" borderId="2" xfId="95" applyNumberFormat="1" applyFont="1" applyFill="1" applyBorder="1" applyAlignment="1">
      <alignment horizontal="center" vertical="center" wrapText="1"/>
    </xf>
    <xf numFmtId="187" fontId="18" fillId="10" borderId="2" xfId="95" applyNumberFormat="1" applyFont="1" applyFill="1" applyBorder="1" applyAlignment="1">
      <alignment horizontal="center" vertical="center" wrapText="1"/>
    </xf>
    <xf numFmtId="0" fontId="5" fillId="0" borderId="2" xfId="95" applyFont="1" applyBorder="1"/>
    <xf numFmtId="14" fontId="83" fillId="0" borderId="2" xfId="95" applyNumberFormat="1" applyFont="1" applyBorder="1" applyAlignment="1">
      <alignment horizontal="left" vertical="center" wrapText="1"/>
    </xf>
    <xf numFmtId="40" fontId="5" fillId="9" borderId="2" xfId="95" applyNumberFormat="1" applyFont="1" applyFill="1" applyBorder="1" applyAlignment="1">
      <alignment vertical="center"/>
    </xf>
    <xf numFmtId="0" fontId="5" fillId="0" borderId="2" xfId="95" applyFont="1" applyBorder="1" applyAlignment="1">
      <alignment horizontal="center" vertical="center"/>
    </xf>
    <xf numFmtId="2" fontId="5" fillId="0" borderId="2" xfId="95" applyNumberFormat="1" applyFont="1" applyBorder="1" applyAlignment="1">
      <alignment horizontal="center" vertical="center"/>
    </xf>
    <xf numFmtId="0" fontId="5" fillId="0" borderId="2" xfId="95" applyFont="1" applyBorder="1" applyAlignment="1">
      <alignment vertical="center"/>
    </xf>
    <xf numFmtId="2" fontId="5" fillId="0" borderId="2" xfId="95" applyNumberFormat="1" applyFont="1" applyBorder="1" applyAlignment="1">
      <alignment vertical="center"/>
    </xf>
    <xf numFmtId="49" fontId="16" fillId="9" borderId="10" xfId="95" applyNumberFormat="1" applyFont="1" applyFill="1" applyBorder="1" applyAlignment="1">
      <alignment vertical="center"/>
    </xf>
    <xf numFmtId="187" fontId="16" fillId="9" borderId="10" xfId="95" applyNumberFormat="1" applyFont="1" applyFill="1" applyBorder="1" applyAlignment="1">
      <alignment horizontal="center" vertical="center"/>
    </xf>
    <xf numFmtId="0" fontId="16" fillId="9" borderId="10" xfId="95" applyFont="1" applyFill="1" applyBorder="1" applyAlignment="1">
      <alignment vertical="center"/>
    </xf>
    <xf numFmtId="187" fontId="16" fillId="9" borderId="10" xfId="95" applyNumberFormat="1" applyFont="1" applyFill="1" applyBorder="1" applyAlignment="1">
      <alignment vertical="center"/>
    </xf>
    <xf numFmtId="49" fontId="56" fillId="9" borderId="2" xfId="95" applyNumberFormat="1" applyFont="1" applyFill="1" applyBorder="1" applyAlignment="1">
      <alignment vertical="center"/>
    </xf>
    <xf numFmtId="187" fontId="16" fillId="9" borderId="2" xfId="95" applyNumberFormat="1" applyFont="1" applyFill="1" applyBorder="1" applyAlignment="1">
      <alignment horizontal="center" vertical="center"/>
    </xf>
    <xf numFmtId="187" fontId="5" fillId="0" borderId="2" xfId="95" applyNumberFormat="1" applyFont="1" applyBorder="1" applyAlignment="1">
      <alignment horizontal="center"/>
    </xf>
    <xf numFmtId="49" fontId="20" fillId="9" borderId="2" xfId="95" applyNumberFormat="1" applyFont="1" applyFill="1" applyBorder="1" applyAlignment="1">
      <alignment horizontal="left" vertical="center" wrapText="1"/>
    </xf>
    <xf numFmtId="0" fontId="84" fillId="0" borderId="0" xfId="44" applyFont="1"/>
    <xf numFmtId="49" fontId="84" fillId="0" borderId="0" xfId="44" applyNumberFormat="1" applyFont="1"/>
    <xf numFmtId="187" fontId="84" fillId="0" borderId="0" xfId="44" applyNumberFormat="1" applyFont="1"/>
    <xf numFmtId="14" fontId="83" fillId="2" borderId="2" xfId="95" applyNumberFormat="1" applyFont="1" applyFill="1" applyBorder="1" applyAlignment="1">
      <alignment horizontal="center" vertical="center" wrapText="1"/>
    </xf>
    <xf numFmtId="189" fontId="5" fillId="0" borderId="2" xfId="95" applyNumberFormat="1" applyFont="1" applyBorder="1" applyAlignment="1">
      <alignment horizontal="center" vertical="center"/>
    </xf>
    <xf numFmtId="0" fontId="5" fillId="2" borderId="2" xfId="95" applyFont="1" applyFill="1" applyBorder="1" applyAlignment="1">
      <alignment horizontal="center" vertical="center"/>
    </xf>
    <xf numFmtId="49" fontId="5" fillId="2" borderId="2" xfId="95" applyNumberFormat="1" applyFont="1" applyFill="1" applyBorder="1" applyAlignment="1">
      <alignment horizontal="center" vertical="center"/>
    </xf>
    <xf numFmtId="40" fontId="5" fillId="2" borderId="2" xfId="95" applyNumberFormat="1" applyFont="1" applyFill="1" applyBorder="1" applyAlignment="1">
      <alignment horizontal="center" vertical="center"/>
    </xf>
    <xf numFmtId="49" fontId="15" fillId="8" borderId="2" xfId="62" applyNumberFormat="1" applyFont="1" applyFill="1" applyBorder="1" applyAlignment="1">
      <alignment horizontal="center" vertical="center"/>
    </xf>
    <xf numFmtId="0" fontId="43" fillId="0" borderId="2" xfId="45" applyFont="1" applyBorder="1" applyAlignment="1">
      <alignment horizontal="center" vertical="center" wrapText="1"/>
    </xf>
    <xf numFmtId="0" fontId="36" fillId="0" borderId="8" xfId="54" applyFont="1" applyBorder="1" applyAlignment="1">
      <alignment horizontal="center" vertical="center" wrapText="1"/>
    </xf>
    <xf numFmtId="0" fontId="36" fillId="0" borderId="9" xfId="54" applyFont="1" applyBorder="1" applyAlignment="1">
      <alignment horizontal="center" vertical="center" wrapText="1"/>
    </xf>
    <xf numFmtId="0" fontId="49" fillId="0" borderId="15" xfId="42" applyFont="1" applyBorder="1" applyAlignment="1">
      <alignment horizontal="left" vertical="top" wrapText="1"/>
    </xf>
    <xf numFmtId="0" fontId="43" fillId="7" borderId="28" xfId="45" applyFont="1" applyFill="1" applyBorder="1" applyAlignment="1">
      <alignment horizontal="center" vertical="center" wrapText="1"/>
    </xf>
    <xf numFmtId="0" fontId="43" fillId="7" borderId="29" xfId="45" applyFont="1" applyFill="1" applyBorder="1" applyAlignment="1">
      <alignment horizontal="center" vertical="center" wrapText="1"/>
    </xf>
    <xf numFmtId="0" fontId="54" fillId="0" borderId="7" xfId="45" applyFont="1" applyBorder="1" applyAlignment="1">
      <alignment horizontal="left" vertical="center" wrapText="1"/>
    </xf>
    <xf numFmtId="0" fontId="43" fillId="0" borderId="10" xfId="45" applyFont="1" applyBorder="1" applyAlignment="1">
      <alignment horizontal="left" vertical="center" wrapText="1"/>
    </xf>
    <xf numFmtId="0" fontId="43" fillId="0" borderId="7" xfId="45" applyFont="1" applyBorder="1" applyAlignment="1">
      <alignment horizontal="center" vertical="center" wrapText="1"/>
    </xf>
    <xf numFmtId="0" fontId="43" fillId="0" borderId="10" xfId="45" applyFont="1" applyBorder="1" applyAlignment="1">
      <alignment horizontal="center" vertical="center" wrapText="1"/>
    </xf>
    <xf numFmtId="49" fontId="3" fillId="2" borderId="1" xfId="26" applyNumberFormat="1" applyFont="1" applyFill="1" applyBorder="1" applyAlignment="1">
      <alignment horizontal="left" vertical="center" wrapText="1"/>
    </xf>
    <xf numFmtId="49" fontId="3" fillId="2" borderId="1" xfId="26" applyNumberFormat="1" applyFont="1" applyFill="1" applyBorder="1" applyAlignment="1">
      <alignment horizontal="left" vertical="center"/>
    </xf>
    <xf numFmtId="49" fontId="3" fillId="2" borderId="1" xfId="30" applyNumberFormat="1" applyFont="1" applyFill="1" applyBorder="1" applyAlignment="1">
      <alignment horizontal="left" vertical="center"/>
    </xf>
    <xf numFmtId="49" fontId="21" fillId="2" borderId="1" xfId="30" applyNumberFormat="1" applyFont="1" applyFill="1" applyBorder="1" applyAlignment="1">
      <alignment horizontal="left" vertical="center"/>
    </xf>
    <xf numFmtId="0" fontId="27" fillId="3" borderId="8" xfId="61" applyFont="1" applyFill="1" applyBorder="1" applyAlignment="1">
      <alignment horizontal="center" vertical="center"/>
    </xf>
    <xf numFmtId="0" fontId="28" fillId="3" borderId="6" xfId="61" applyFont="1" applyFill="1" applyBorder="1" applyAlignment="1">
      <alignment horizontal="center" vertical="center"/>
    </xf>
    <xf numFmtId="49" fontId="15" fillId="8" borderId="2" xfId="95" applyNumberFormat="1" applyFont="1" applyFill="1" applyBorder="1" applyAlignment="1">
      <alignment horizontal="center" vertical="center"/>
    </xf>
  </cellXfs>
  <cellStyles count="98">
    <cellStyle name="0,0_x000a__x000a_NA_x000a__x000a_ 2" xfId="1" xr:uid="{00000000-0005-0000-0000-000031000000}"/>
    <cellStyle name="0,0_x000d__x000a_NA_x000d__x000a_" xfId="2" xr:uid="{00000000-0005-0000-0000-000032000000}"/>
    <cellStyle name="Comma 2" xfId="3" xr:uid="{00000000-0005-0000-0000-000033000000}"/>
    <cellStyle name="Comma 3" xfId="4" xr:uid="{00000000-0005-0000-0000-000034000000}"/>
    <cellStyle name="Comma 3 2" xfId="5" xr:uid="{00000000-0005-0000-0000-000035000000}"/>
    <cellStyle name="Comma 3 3" xfId="6" xr:uid="{00000000-0005-0000-0000-000036000000}"/>
    <cellStyle name="Normal 2" xfId="7" xr:uid="{00000000-0005-0000-0000-000037000000}"/>
    <cellStyle name="Normal 2 2" xfId="8" xr:uid="{00000000-0005-0000-0000-000038000000}"/>
    <cellStyle name="Normal 2 2 2" xfId="9" xr:uid="{00000000-0005-0000-0000-000039000000}"/>
    <cellStyle name="Normal 2 2 2 2" xfId="10" xr:uid="{00000000-0005-0000-0000-00003A000000}"/>
    <cellStyle name="Normal 2 2 2 3" xfId="11" xr:uid="{00000000-0005-0000-0000-00003B000000}"/>
    <cellStyle name="Normal 2 2 2 3 2" xfId="12" xr:uid="{00000000-0005-0000-0000-00003C000000}"/>
    <cellStyle name="Normal 2 2 2 3 3" xfId="13" xr:uid="{00000000-0005-0000-0000-00003D000000}"/>
    <cellStyle name="Normal 2 2 2 3 3 2" xfId="14" xr:uid="{00000000-0005-0000-0000-00003E000000}"/>
    <cellStyle name="Normal 2 2 2 4" xfId="15" xr:uid="{00000000-0005-0000-0000-00003F000000}"/>
    <cellStyle name="Normal 2 2 3" xfId="16" xr:uid="{00000000-0005-0000-0000-000040000000}"/>
    <cellStyle name="Normal 2 2 3 2" xfId="17" xr:uid="{00000000-0005-0000-0000-000041000000}"/>
    <cellStyle name="Normal 2 2 3 2 2" xfId="18" xr:uid="{00000000-0005-0000-0000-000042000000}"/>
    <cellStyle name="Normal 2 2 3 2 3" xfId="19" xr:uid="{00000000-0005-0000-0000-000043000000}"/>
    <cellStyle name="Normal 2 2 3 2 3 2" xfId="20" xr:uid="{00000000-0005-0000-0000-000044000000}"/>
    <cellStyle name="Normal 2 2 4" xfId="21" xr:uid="{00000000-0005-0000-0000-000045000000}"/>
    <cellStyle name="Normal 2 2 4 2" xfId="22" xr:uid="{00000000-0005-0000-0000-000046000000}"/>
    <cellStyle name="Normal 2 2 5" xfId="23" xr:uid="{00000000-0005-0000-0000-000047000000}"/>
    <cellStyle name="Normal 2 2 5 2" xfId="24" xr:uid="{00000000-0005-0000-0000-000048000000}"/>
    <cellStyle name="Normal 2 3" xfId="25" xr:uid="{00000000-0005-0000-0000-000049000000}"/>
    <cellStyle name="Normal 2 4" xfId="26" xr:uid="{00000000-0005-0000-0000-00004A000000}"/>
    <cellStyle name="Normal 2 5" xfId="27" xr:uid="{00000000-0005-0000-0000-00004B000000}"/>
    <cellStyle name="Normal 2 5 2" xfId="28" xr:uid="{00000000-0005-0000-0000-00004C000000}"/>
    <cellStyle name="Normal 2 6" xfId="29" xr:uid="{00000000-0005-0000-0000-00004D000000}"/>
    <cellStyle name="Normal 2 7" xfId="30" xr:uid="{00000000-0005-0000-0000-00004E000000}"/>
    <cellStyle name="Normal 3" xfId="31" xr:uid="{00000000-0005-0000-0000-00004F000000}"/>
    <cellStyle name="Normal 3 2" xfId="32" xr:uid="{00000000-0005-0000-0000-000050000000}"/>
    <cellStyle name="Normal 3 3" xfId="33" xr:uid="{00000000-0005-0000-0000-000051000000}"/>
    <cellStyle name="Normal 3 3 2" xfId="34" xr:uid="{00000000-0005-0000-0000-000052000000}"/>
    <cellStyle name="Normal 3 4" xfId="35" xr:uid="{00000000-0005-0000-0000-000053000000}"/>
    <cellStyle name="Normal 3 7" xfId="36" xr:uid="{00000000-0005-0000-0000-000054000000}"/>
    <cellStyle name="Normal 4" xfId="37" xr:uid="{00000000-0005-0000-0000-000055000000}"/>
    <cellStyle name="Normal 5" xfId="38" xr:uid="{00000000-0005-0000-0000-000056000000}"/>
    <cellStyle name="Normal 6" xfId="39" xr:uid="{00000000-0005-0000-0000-000057000000}"/>
    <cellStyle name="Normal 7" xfId="40" xr:uid="{00000000-0005-0000-0000-000058000000}"/>
    <cellStyle name="Normal 7 2" xfId="41" xr:uid="{00000000-0005-0000-0000-000059000000}"/>
    <cellStyle name="Normal 7 2 2" xfId="42" xr:uid="{00000000-0005-0000-0000-00005A000000}"/>
    <cellStyle name="Normal_mck_ceocircle_20060228 2" xfId="43" xr:uid="{00000000-0005-0000-0000-00005B000000}"/>
    <cellStyle name="Normal_mck_ceocircle_20060228_budget_mini_ava_041207.xls" xfId="44" xr:uid="{00000000-0005-0000-0000-00005E000000}"/>
    <cellStyle name="Normal_Sheet1" xfId="45" xr:uid="{00000000-0005-0000-0000-00005F000000}"/>
    <cellStyle name="百分比 2" xfId="46" xr:uid="{00000000-0005-0000-0000-000060000000}"/>
    <cellStyle name="百分比 2 2" xfId="47" xr:uid="{00000000-0005-0000-0000-000061000000}"/>
    <cellStyle name="百分比 3" xfId="48" xr:uid="{00000000-0005-0000-0000-000062000000}"/>
    <cellStyle name="常规" xfId="0" builtinId="0"/>
    <cellStyle name="常规 14" xfId="49" xr:uid="{00000000-0005-0000-0000-000063000000}"/>
    <cellStyle name="常规 14 2" xfId="50" xr:uid="{00000000-0005-0000-0000-000064000000}"/>
    <cellStyle name="常规 14 2 2" xfId="51" xr:uid="{00000000-0005-0000-0000-000065000000}"/>
    <cellStyle name="常规 14 3" xfId="52" xr:uid="{00000000-0005-0000-0000-000066000000}"/>
    <cellStyle name="常规 2" xfId="53" xr:uid="{00000000-0005-0000-0000-000067000000}"/>
    <cellStyle name="常规 2 2" xfId="54" xr:uid="{00000000-0005-0000-0000-000068000000}"/>
    <cellStyle name="常规 3" xfId="55" xr:uid="{00000000-0005-0000-0000-000069000000}"/>
    <cellStyle name="常规 3 2" xfId="56" xr:uid="{00000000-0005-0000-0000-00006A000000}"/>
    <cellStyle name="常规 3 3" xfId="57" xr:uid="{00000000-0005-0000-0000-00006B000000}"/>
    <cellStyle name="常规 3 3 2" xfId="58" xr:uid="{00000000-0005-0000-0000-00006C000000}"/>
    <cellStyle name="常规 3 3 2 2" xfId="59" xr:uid="{00000000-0005-0000-0000-00006D000000}"/>
    <cellStyle name="常规 4" xfId="60" xr:uid="{00000000-0005-0000-0000-00006E000000}"/>
    <cellStyle name="常规 4 2" xfId="61" xr:uid="{00000000-0005-0000-0000-00006F000000}"/>
    <cellStyle name="常规 5" xfId="62" xr:uid="{00000000-0005-0000-0000-000070000000}"/>
    <cellStyle name="常规 5 2" xfId="95" xr:uid="{F6BB8F45-8822-4A9F-96D4-2651DD024C53}"/>
    <cellStyle name="常规 5 2 2" xfId="63" xr:uid="{00000000-0005-0000-0000-000071000000}"/>
    <cellStyle name="常规 5 2 2 2" xfId="64" xr:uid="{00000000-0005-0000-0000-000072000000}"/>
    <cellStyle name="常规 5 2 2 3" xfId="65" xr:uid="{00000000-0005-0000-0000-000073000000}"/>
    <cellStyle name="常规 5 2 2 3 2" xfId="66" xr:uid="{00000000-0005-0000-0000-000074000000}"/>
    <cellStyle name="常规 5 2 2 3 3" xfId="67" xr:uid="{00000000-0005-0000-0000-000075000000}"/>
    <cellStyle name="常规 5 2 2 3 3 2" xfId="68" xr:uid="{00000000-0005-0000-0000-000076000000}"/>
    <cellStyle name="常规 5 2 2 3 4" xfId="69" xr:uid="{00000000-0005-0000-0000-000077000000}"/>
    <cellStyle name="常规 6" xfId="70" xr:uid="{00000000-0005-0000-0000-000078000000}"/>
    <cellStyle name="常规 6 2" xfId="96" xr:uid="{05DBD349-EB18-4A92-BE63-F1E8F3352284}"/>
    <cellStyle name="常规 9" xfId="71" xr:uid="{00000000-0005-0000-0000-000079000000}"/>
    <cellStyle name="常规 9 2" xfId="72" xr:uid="{00000000-0005-0000-0000-00007A000000}"/>
    <cellStyle name="常规 9 2 2" xfId="73" xr:uid="{00000000-0005-0000-0000-00007B000000}"/>
    <cellStyle name="超链接 2" xfId="74" xr:uid="{00000000-0005-0000-0000-00007C000000}"/>
    <cellStyle name="超链接 3" xfId="75" xr:uid="{00000000-0005-0000-0000-00007D000000}"/>
    <cellStyle name="超链接 4" xfId="97" xr:uid="{C1F032EF-B141-4E20-8F1F-8772FBF459CF}"/>
    <cellStyle name="千位分隔 2" xfId="76" xr:uid="{00000000-0005-0000-0000-00007E000000}"/>
    <cellStyle name="千位分隔 2 2" xfId="77" xr:uid="{00000000-0005-0000-0000-00007F000000}"/>
    <cellStyle name="千位分隔 2 2 2" xfId="78" xr:uid="{00000000-0005-0000-0000-000080000000}"/>
    <cellStyle name="千位分隔 2 2 2 2" xfId="79" xr:uid="{00000000-0005-0000-0000-000081000000}"/>
    <cellStyle name="千位分隔 2 3" xfId="80" xr:uid="{00000000-0005-0000-0000-000082000000}"/>
    <cellStyle name="千位分隔 3" xfId="81" xr:uid="{00000000-0005-0000-0000-000083000000}"/>
    <cellStyle name="千位分隔 4" xfId="82" xr:uid="{00000000-0005-0000-0000-000084000000}"/>
    <cellStyle name="千位分隔 5" xfId="83" xr:uid="{00000000-0005-0000-0000-000085000000}"/>
    <cellStyle name="样式 1" xfId="84" xr:uid="{00000000-0005-0000-0000-000086000000}"/>
    <cellStyle name="样式 1 2" xfId="85" xr:uid="{00000000-0005-0000-0000-000087000000}"/>
    <cellStyle name="样式 1 2 2" xfId="86" xr:uid="{00000000-0005-0000-0000-000088000000}"/>
    <cellStyle name="样式 1 2 2 2" xfId="87" xr:uid="{00000000-0005-0000-0000-000089000000}"/>
    <cellStyle name="样式 1 2 2 2 2" xfId="88" xr:uid="{00000000-0005-0000-0000-00008A000000}"/>
    <cellStyle name="样式 1 2 2 2 2 2" xfId="89" xr:uid="{00000000-0005-0000-0000-00008B000000}"/>
    <cellStyle name="样式 1 2 2 2 2 2 2" xfId="90" xr:uid="{00000000-0005-0000-0000-00008C000000}"/>
    <cellStyle name="样式 1 2 2 2 3" xfId="91" xr:uid="{00000000-0005-0000-0000-00008D000000}"/>
    <cellStyle name="样式 1 2 2 2 3 2" xfId="92" xr:uid="{00000000-0005-0000-0000-00008E000000}"/>
    <cellStyle name="样式 1 2 2 3" xfId="93" xr:uid="{00000000-0005-0000-0000-00008F000000}"/>
    <cellStyle name="样式 1 2 4" xfId="94" xr:uid="{00000000-0005-0000-0000-00009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30446;&#24405;'!$B$39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30446;&#24405;'!$B$47"/><Relationship Id="rId1" Type="http://schemas.openxmlformats.org/officeDocument/2006/relationships/hyperlink" Target="#'&#30446;&#24405;'!$B$4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0</xdr:col>
      <xdr:colOff>869047</xdr:colOff>
      <xdr:row>0</xdr:row>
      <xdr:rowOff>322944</xdr:rowOff>
    </xdr:to>
    <xdr:sp macro="" textlink="">
      <xdr:nvSpPr>
        <xdr:cNvPr id="2" name="DD Project 3&amp;4 Service Scope_FFCell_Retur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38100" y="38100"/>
          <a:ext cx="830580" cy="284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0</xdr:col>
      <xdr:colOff>866872</xdr:colOff>
      <xdr:row>0</xdr:row>
      <xdr:rowOff>310962</xdr:rowOff>
    </xdr:to>
    <xdr:sp macro="" textlink="">
      <xdr:nvSpPr>
        <xdr:cNvPr id="2" name="DD Project 3_FFCell_Retur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38100" y="38100"/>
          <a:ext cx="828675" cy="2724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</a:p>
      </xdr:txBody>
    </xdr:sp>
    <xdr:clientData fPrintsWithSheet="0"/>
  </xdr:twoCellAnchor>
  <xdr:twoCellAnchor editAs="absolute">
    <xdr:from>
      <xdr:col>0</xdr:col>
      <xdr:colOff>38100</xdr:colOff>
      <xdr:row>0</xdr:row>
      <xdr:rowOff>38100</xdr:rowOff>
    </xdr:from>
    <xdr:to>
      <xdr:col>0</xdr:col>
      <xdr:colOff>863600</xdr:colOff>
      <xdr:row>0</xdr:row>
      <xdr:rowOff>317500</xdr:rowOff>
    </xdr:to>
    <xdr:sp macro="" textlink="">
      <xdr:nvSpPr>
        <xdr:cNvPr id="3" name="7_DD Project 3_FFCell_Retur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>
          <a:off x="38100" y="38100"/>
          <a:ext cx="825500" cy="279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37"/>
  <sheetViews>
    <sheetView topLeftCell="A6" zoomScale="70" zoomScaleNormal="70" zoomScalePageLayoutView="75" workbookViewId="0">
      <selection activeCell="B31" sqref="B31"/>
    </sheetView>
  </sheetViews>
  <sheetFormatPr defaultColWidth="13.19921875" defaultRowHeight="13.5"/>
  <cols>
    <col min="1" max="1" width="7.53125" style="24" customWidth="1"/>
    <col min="2" max="2" width="67.46484375" style="24" customWidth="1"/>
    <col min="3" max="3" width="23" style="24" customWidth="1"/>
    <col min="4" max="4" width="20.796875" style="24" customWidth="1"/>
    <col min="5" max="5" width="23" style="24" customWidth="1"/>
    <col min="6" max="6" width="31.9296875" style="24" customWidth="1"/>
    <col min="7" max="7" width="47.59765625" style="24" customWidth="1"/>
    <col min="8" max="8" width="17.19921875" style="24" hidden="1" customWidth="1"/>
    <col min="9" max="9" width="16.19921875" style="24" hidden="1" customWidth="1"/>
    <col min="10" max="16384" width="13.19921875" style="24"/>
  </cols>
  <sheetData>
    <row r="1" spans="2:3" s="20" customFormat="1" ht="28.05" customHeight="1"/>
    <row r="2" spans="2:3" s="20" customFormat="1" ht="28.25" customHeight="1"/>
    <row r="3" spans="2:3" s="23" customFormat="1" ht="19.899999999999999">
      <c r="B3" s="414" t="s">
        <v>0</v>
      </c>
      <c r="C3" s="414"/>
    </row>
    <row r="4" spans="2:3" s="23" customFormat="1" ht="13.9">
      <c r="B4" s="25"/>
      <c r="C4" s="26"/>
    </row>
    <row r="5" spans="2:3" s="23" customFormat="1" ht="29.25" customHeight="1">
      <c r="B5" s="27" t="s">
        <v>1</v>
      </c>
      <c r="C5" s="28" t="s">
        <v>2</v>
      </c>
    </row>
    <row r="6" spans="2:3" s="23" customFormat="1" ht="43.25" customHeight="1">
      <c r="B6" s="29" t="s">
        <v>3</v>
      </c>
      <c r="C6" s="19" t="s">
        <v>4</v>
      </c>
    </row>
    <row r="7" spans="2:3" s="23" customFormat="1" ht="15">
      <c r="B7" s="29" t="s">
        <v>5</v>
      </c>
      <c r="C7" s="30" t="s">
        <v>20</v>
      </c>
    </row>
    <row r="8" spans="2:3" s="23" customFormat="1" ht="15">
      <c r="B8" s="29" t="s">
        <v>6</v>
      </c>
      <c r="C8" s="30" t="s">
        <v>21</v>
      </c>
    </row>
    <row r="9" spans="2:3" s="23" customFormat="1" ht="13.9">
      <c r="B9" s="25"/>
      <c r="C9" s="31"/>
    </row>
    <row r="10" spans="2:3" s="23" customFormat="1" ht="15">
      <c r="B10" s="27" t="s">
        <v>7</v>
      </c>
      <c r="C10" s="32"/>
    </row>
    <row r="11" spans="2:3" s="23" customFormat="1" ht="15">
      <c r="B11" s="33" t="s">
        <v>8</v>
      </c>
      <c r="C11" s="34" t="s">
        <v>9</v>
      </c>
    </row>
    <row r="12" spans="2:3" s="23" customFormat="1" ht="15">
      <c r="B12" s="33" t="s">
        <v>10</v>
      </c>
      <c r="C12" s="34" t="s">
        <v>11</v>
      </c>
    </row>
    <row r="13" spans="2:3" s="23" customFormat="1" ht="15">
      <c r="B13" s="33" t="s">
        <v>12</v>
      </c>
      <c r="C13" s="34" t="s">
        <v>13</v>
      </c>
    </row>
    <row r="14" spans="2:3" s="23" customFormat="1" ht="15">
      <c r="B14" s="33" t="s">
        <v>14</v>
      </c>
      <c r="C14" s="34">
        <v>13910193620</v>
      </c>
    </row>
    <row r="15" spans="2:3" s="23" customFormat="1" ht="15">
      <c r="B15" s="33" t="s">
        <v>15</v>
      </c>
      <c r="C15" s="34"/>
    </row>
    <row r="16" spans="2:3" s="23" customFormat="1" ht="13.9">
      <c r="B16" s="33" t="s">
        <v>16</v>
      </c>
      <c r="C16" s="357" t="s">
        <v>17</v>
      </c>
    </row>
    <row r="17" spans="1:9" s="23" customFormat="1" ht="15">
      <c r="B17" s="35"/>
      <c r="C17" s="358"/>
    </row>
    <row r="18" spans="1:9" s="23" customFormat="1" ht="33" customHeight="1">
      <c r="A18" s="27"/>
      <c r="B18" s="27" t="s">
        <v>22</v>
      </c>
      <c r="C18" s="37" t="s">
        <v>23</v>
      </c>
      <c r="D18" s="37" t="s">
        <v>24</v>
      </c>
      <c r="E18" s="37" t="s">
        <v>25</v>
      </c>
      <c r="F18" s="37" t="s">
        <v>26</v>
      </c>
      <c r="G18" s="36" t="s">
        <v>19</v>
      </c>
      <c r="H18" s="38" t="s">
        <v>103</v>
      </c>
      <c r="I18" s="53" t="s">
        <v>104</v>
      </c>
    </row>
    <row r="19" spans="1:9" s="23" customFormat="1" ht="21.5" customHeight="1">
      <c r="A19" s="39" t="s">
        <v>105</v>
      </c>
      <c r="B19" s="40" t="s">
        <v>196</v>
      </c>
      <c r="C19" s="359"/>
      <c r="D19" s="360">
        <v>5</v>
      </c>
      <c r="E19" s="26">
        <f>'7DD XS1&amp;S2cost'!AA13</f>
        <v>745000</v>
      </c>
      <c r="F19" s="360">
        <v>25</v>
      </c>
      <c r="G19" s="360" t="s">
        <v>197</v>
      </c>
      <c r="H19" s="361">
        <v>1490</v>
      </c>
      <c r="I19" s="364">
        <f>E19/H19</f>
        <v>500</v>
      </c>
    </row>
    <row r="20" spans="1:9" s="23" customFormat="1" ht="22.05" customHeight="1">
      <c r="A20" s="39" t="s">
        <v>173</v>
      </c>
      <c r="B20" s="40" t="s">
        <v>198</v>
      </c>
      <c r="C20" s="41">
        <f>SUM('S1 (4)'!H4)</f>
        <v>190720</v>
      </c>
      <c r="D20" s="360">
        <v>5</v>
      </c>
      <c r="E20" s="26">
        <f>SUM(C20*D20)</f>
        <v>953600</v>
      </c>
      <c r="F20" s="360">
        <v>60</v>
      </c>
      <c r="G20" s="360" t="s">
        <v>190</v>
      </c>
      <c r="H20" s="361">
        <f>D20*F20</f>
        <v>300</v>
      </c>
      <c r="I20" s="364">
        <f>E20/H20</f>
        <v>3178.6666666666702</v>
      </c>
    </row>
    <row r="21" spans="1:9" s="23" customFormat="1" ht="21.5" customHeight="1">
      <c r="A21" s="39" t="s">
        <v>174</v>
      </c>
      <c r="B21" s="40" t="s">
        <v>199</v>
      </c>
      <c r="C21" s="359"/>
      <c r="D21" s="360">
        <v>5</v>
      </c>
      <c r="E21" s="26">
        <f>'7DD XS1&amp;S2cost'!AA14</f>
        <v>3022200</v>
      </c>
      <c r="F21" s="362">
        <v>150</v>
      </c>
      <c r="G21" s="362" t="s">
        <v>200</v>
      </c>
      <c r="H21" s="361">
        <v>5037</v>
      </c>
      <c r="I21" s="364">
        <f>E21/H21</f>
        <v>600</v>
      </c>
    </row>
    <row r="22" spans="1:9" s="23" customFormat="1" ht="21.5" customHeight="1">
      <c r="A22" s="39" t="s">
        <v>201</v>
      </c>
      <c r="B22" s="40" t="s">
        <v>202</v>
      </c>
      <c r="C22" s="41">
        <f>SUM('XL1'!H4)</f>
        <v>42352.99</v>
      </c>
      <c r="D22" s="360">
        <v>5</v>
      </c>
      <c r="E22" s="26">
        <f>SUM(C22*D22)</f>
        <v>211764.94999999998</v>
      </c>
      <c r="F22" s="360">
        <v>700</v>
      </c>
      <c r="G22" s="360" t="s">
        <v>203</v>
      </c>
      <c r="H22" s="361">
        <f>D22*F22</f>
        <v>3500</v>
      </c>
      <c r="I22" s="364">
        <f t="shared" ref="I22" si="0">E22/H22</f>
        <v>60.504271428571421</v>
      </c>
    </row>
    <row r="23" spans="1:9" s="23" customFormat="1" ht="15">
      <c r="B23" s="42" t="s">
        <v>27</v>
      </c>
      <c r="C23" s="43"/>
      <c r="D23" s="42"/>
      <c r="E23" s="43">
        <f>SUM(E19:E22)</f>
        <v>4932564.95</v>
      </c>
      <c r="F23" s="44"/>
      <c r="G23" s="45"/>
    </row>
    <row r="24" spans="1:9" s="23" customFormat="1" ht="15">
      <c r="B24" s="363" t="s">
        <v>106</v>
      </c>
      <c r="C24" s="46"/>
      <c r="D24" s="27"/>
      <c r="E24" s="46">
        <f>SUM(E23*0.78)</f>
        <v>3847400.6610000003</v>
      </c>
      <c r="F24" s="27"/>
      <c r="G24" s="27"/>
    </row>
    <row r="25" spans="1:9" s="23" customFormat="1" ht="15">
      <c r="B25" s="363" t="s">
        <v>107</v>
      </c>
      <c r="C25" s="46"/>
      <c r="D25" s="27"/>
      <c r="E25" s="46">
        <f>SUM(E23*0.22)</f>
        <v>1085164.2890000001</v>
      </c>
      <c r="F25" s="27"/>
      <c r="G25" s="27"/>
    </row>
    <row r="26" spans="1:9" s="23" customFormat="1" ht="13.9">
      <c r="B26" s="25"/>
      <c r="C26" s="47"/>
      <c r="D26" s="39"/>
      <c r="E26" s="47"/>
      <c r="F26" s="39"/>
      <c r="G26" s="39"/>
    </row>
    <row r="27" spans="1:9" s="23" customFormat="1" ht="15">
      <c r="B27" s="48" t="s">
        <v>28</v>
      </c>
      <c r="C27" s="46"/>
      <c r="D27" s="27"/>
      <c r="E27" s="46">
        <f>SUM(E23*0.06)</f>
        <v>295953.897</v>
      </c>
      <c r="F27" s="27"/>
      <c r="G27" s="27"/>
    </row>
    <row r="28" spans="1:9" s="23" customFormat="1" ht="15">
      <c r="B28" s="27" t="s">
        <v>29</v>
      </c>
      <c r="C28" s="46"/>
      <c r="D28" s="27"/>
      <c r="E28" s="46">
        <f>SUM(E23+E27)</f>
        <v>5228518.8470000001</v>
      </c>
      <c r="F28" s="27"/>
      <c r="G28" s="27"/>
    </row>
    <row r="29" spans="1:9" s="23" customFormat="1" ht="15">
      <c r="B29" s="363" t="s">
        <v>191</v>
      </c>
      <c r="C29" s="46"/>
      <c r="D29" s="27"/>
      <c r="E29" s="46">
        <f>SUM(E28*0.78)</f>
        <v>4078244.7006600001</v>
      </c>
      <c r="F29" s="27"/>
      <c r="G29" s="27"/>
    </row>
    <row r="30" spans="1:9" s="23" customFormat="1" ht="15">
      <c r="B30" s="363" t="s">
        <v>192</v>
      </c>
      <c r="C30" s="46"/>
      <c r="D30" s="27"/>
      <c r="E30" s="46">
        <f>SUM(E28*0.22)</f>
        <v>1150274.14634</v>
      </c>
      <c r="F30" s="27"/>
      <c r="G30" s="27"/>
    </row>
    <row r="31" spans="1:9" s="23" customFormat="1" ht="13.9">
      <c r="B31" s="49"/>
      <c r="C31" s="50"/>
    </row>
    <row r="32" spans="1:9">
      <c r="E32" s="51"/>
    </row>
    <row r="33" spans="5:5">
      <c r="E33" s="52"/>
    </row>
    <row r="34" spans="5:5">
      <c r="E34" s="52"/>
    </row>
    <row r="36" spans="5:5">
      <c r="E36" s="51"/>
    </row>
    <row r="37" spans="5:5">
      <c r="E37" s="51"/>
    </row>
  </sheetData>
  <mergeCells count="1">
    <mergeCell ref="B3:C3"/>
  </mergeCells>
  <phoneticPr fontId="77" type="noConversion"/>
  <hyperlinks>
    <hyperlink ref="C16" r:id="rId1" xr:uid="{00000000-0004-0000-2300-000000000000}"/>
  </hyperlinks>
  <pageMargins left="0.23622047244094499" right="0.23622047244094499" top="0.27559055118110198" bottom="0.31496062992126" header="0.31496062992126" footer="0.31496062992126"/>
  <pageSetup paperSize="9" scale="73" fitToHeight="0" orientation="landscape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3DE2-D949-4963-8D6B-9ABA0AD50AD9}">
  <sheetPr>
    <pageSetUpPr fitToPage="1"/>
  </sheetPr>
  <dimension ref="B1:I30"/>
  <sheetViews>
    <sheetView topLeftCell="A6" zoomScale="70" zoomScaleNormal="70" zoomScalePageLayoutView="75" workbookViewId="0">
      <selection activeCell="C10" sqref="C10"/>
    </sheetView>
  </sheetViews>
  <sheetFormatPr defaultColWidth="12.06640625" defaultRowHeight="13.5"/>
  <cols>
    <col min="1" max="1" width="12.06640625" style="406"/>
    <col min="2" max="2" width="61.796875" style="406" customWidth="1"/>
    <col min="3" max="3" width="21.06640625" style="406" customWidth="1"/>
    <col min="4" max="6" width="22.59765625" style="406" customWidth="1"/>
    <col min="7" max="7" width="43.59765625" style="406" customWidth="1"/>
    <col min="8" max="8" width="15.73046875" style="406" hidden="1" customWidth="1"/>
    <col min="9" max="9" width="14.796875" style="406" hidden="1" customWidth="1"/>
    <col min="10" max="16384" width="12.06640625" style="406"/>
  </cols>
  <sheetData>
    <row r="1" spans="2:3" s="373" customFormat="1" ht="28.05" customHeight="1"/>
    <row r="2" spans="2:3" s="373" customFormat="1" ht="28.25" customHeight="1"/>
    <row r="3" spans="2:3" s="374" customFormat="1" ht="19.899999999999999">
      <c r="B3" s="431" t="s">
        <v>0</v>
      </c>
      <c r="C3" s="431"/>
    </row>
    <row r="4" spans="2:3" s="374" customFormat="1" ht="13.9">
      <c r="B4" s="375"/>
      <c r="C4" s="376"/>
    </row>
    <row r="5" spans="2:3" s="374" customFormat="1" ht="29.25" customHeight="1" thickBot="1">
      <c r="B5" s="377" t="s">
        <v>1</v>
      </c>
      <c r="C5" s="378" t="s">
        <v>2</v>
      </c>
    </row>
    <row r="6" spans="2:3" s="374" customFormat="1" ht="80" customHeight="1">
      <c r="B6" s="379" t="s">
        <v>3</v>
      </c>
      <c r="C6" s="380" t="s">
        <v>4</v>
      </c>
    </row>
    <row r="7" spans="2:3" s="374" customFormat="1" ht="18" customHeight="1">
      <c r="B7" s="379" t="s">
        <v>5</v>
      </c>
      <c r="C7" s="381" t="s">
        <v>539</v>
      </c>
    </row>
    <row r="8" spans="2:3" s="374" customFormat="1" ht="18" customHeight="1">
      <c r="B8" s="379" t="s">
        <v>6</v>
      </c>
      <c r="C8" s="381" t="s">
        <v>21</v>
      </c>
    </row>
    <row r="9" spans="2:3" s="374" customFormat="1" ht="18" customHeight="1">
      <c r="B9" s="375" t="s">
        <v>535</v>
      </c>
      <c r="C9" s="412">
        <v>46002718</v>
      </c>
    </row>
    <row r="10" spans="2:3" s="374" customFormat="1" ht="18" customHeight="1">
      <c r="B10" s="375" t="s">
        <v>530</v>
      </c>
      <c r="C10" s="412" t="s">
        <v>543</v>
      </c>
    </row>
    <row r="11" spans="2:3" s="374" customFormat="1" ht="15">
      <c r="B11" s="377" t="s">
        <v>7</v>
      </c>
      <c r="C11" s="382"/>
    </row>
    <row r="12" spans="2:3" s="374" customFormat="1" ht="15">
      <c r="B12" s="383" t="s">
        <v>8</v>
      </c>
      <c r="C12" s="384" t="s">
        <v>523</v>
      </c>
    </row>
    <row r="13" spans="2:3" s="374" customFormat="1" ht="15">
      <c r="B13" s="383" t="s">
        <v>10</v>
      </c>
      <c r="C13" s="384" t="s">
        <v>524</v>
      </c>
    </row>
    <row r="14" spans="2:3" s="374" customFormat="1" ht="15">
      <c r="B14" s="383" t="s">
        <v>12</v>
      </c>
      <c r="C14" s="384" t="s">
        <v>13</v>
      </c>
    </row>
    <row r="15" spans="2:3" s="374" customFormat="1" ht="15">
      <c r="B15" s="383" t="s">
        <v>14</v>
      </c>
      <c r="C15" s="384">
        <v>15210370021</v>
      </c>
    </row>
    <row r="16" spans="2:3" s="374" customFormat="1" ht="15">
      <c r="B16" s="383" t="s">
        <v>15</v>
      </c>
      <c r="C16" s="384"/>
    </row>
    <row r="17" spans="2:9" s="374" customFormat="1" ht="13.9">
      <c r="B17" s="383" t="s">
        <v>16</v>
      </c>
      <c r="C17" s="385" t="s">
        <v>525</v>
      </c>
    </row>
    <row r="18" spans="2:9" s="374" customFormat="1" ht="15">
      <c r="B18" s="386"/>
      <c r="C18" s="387"/>
    </row>
    <row r="19" spans="2:9" s="374" customFormat="1" ht="33" customHeight="1">
      <c r="B19" s="377" t="s">
        <v>22</v>
      </c>
      <c r="C19" s="382" t="s">
        <v>531</v>
      </c>
      <c r="D19" s="382" t="s">
        <v>25</v>
      </c>
      <c r="E19" s="382" t="s">
        <v>26</v>
      </c>
      <c r="F19" s="382" t="s">
        <v>526</v>
      </c>
      <c r="G19" s="388" t="s">
        <v>19</v>
      </c>
      <c r="H19" s="389" t="s">
        <v>103</v>
      </c>
      <c r="I19" s="390" t="s">
        <v>104</v>
      </c>
    </row>
    <row r="20" spans="2:9" s="374" customFormat="1" ht="31.05" customHeight="1">
      <c r="B20" s="392" t="s">
        <v>538</v>
      </c>
      <c r="C20" s="411"/>
      <c r="D20" s="376">
        <f>Summary!F22</f>
        <v>9487.0701632000018</v>
      </c>
      <c r="E20" s="410">
        <v>1</v>
      </c>
      <c r="F20" s="395">
        <f>D20*E20</f>
        <v>9487.0701632000018</v>
      </c>
      <c r="G20" s="394" t="s">
        <v>540</v>
      </c>
      <c r="H20" s="396">
        <v>1490</v>
      </c>
      <c r="I20" s="397">
        <f>D20/H20</f>
        <v>6.367161183355706</v>
      </c>
    </row>
    <row r="21" spans="2:9" s="374" customFormat="1" ht="15">
      <c r="B21" s="402" t="s">
        <v>536</v>
      </c>
      <c r="C21" s="399"/>
      <c r="D21" s="400"/>
      <c r="E21" s="400"/>
      <c r="F21" s="399">
        <f>F20</f>
        <v>9487.0701632000018</v>
      </c>
      <c r="G21" s="401"/>
    </row>
    <row r="22" spans="2:9" s="374" customFormat="1" ht="13.9">
      <c r="B22" s="375"/>
      <c r="C22" s="404"/>
      <c r="D22" s="404"/>
      <c r="E22" s="391"/>
      <c r="F22" s="391"/>
      <c r="G22" s="391"/>
    </row>
    <row r="23" spans="2:9" s="374" customFormat="1" ht="15">
      <c r="B23" s="405" t="s">
        <v>28</v>
      </c>
      <c r="C23" s="403"/>
      <c r="D23" s="377"/>
      <c r="E23" s="377"/>
      <c r="F23" s="403">
        <f>SUM(F21*0.06)</f>
        <v>569.22420979200012</v>
      </c>
      <c r="G23" s="377"/>
    </row>
    <row r="24" spans="2:9" s="374" customFormat="1" ht="15">
      <c r="B24" s="402" t="s">
        <v>537</v>
      </c>
      <c r="C24" s="403"/>
      <c r="D24" s="377"/>
      <c r="E24" s="377"/>
      <c r="F24" s="403">
        <f>SUM(F21+F23)</f>
        <v>10056.294372992003</v>
      </c>
      <c r="G24" s="377"/>
    </row>
    <row r="25" spans="2:9">
      <c r="D25" s="407"/>
    </row>
    <row r="26" spans="2:9">
      <c r="D26" s="408"/>
    </row>
    <row r="27" spans="2:9">
      <c r="D27" s="408"/>
    </row>
    <row r="29" spans="2:9">
      <c r="D29" s="407"/>
    </row>
    <row r="30" spans="2:9">
      <c r="D30" s="407"/>
    </row>
  </sheetData>
  <mergeCells count="1">
    <mergeCell ref="B3:C3"/>
  </mergeCells>
  <phoneticPr fontId="77" type="noConversion"/>
  <hyperlinks>
    <hyperlink ref="C17" r:id="rId1" xr:uid="{C433BA10-7003-49AA-AB60-821B697C305F}"/>
  </hyperlinks>
  <pageMargins left="0.23622047244094499" right="0.23622047244094499" top="0.27559055118110198" bottom="0.31496062992126" header="0.31496062992126" footer="0.31496062992126"/>
  <pageSetup paperSize="9" scale="72" fitToHeight="0" orientation="landscape" r:id="rId2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E41"/>
  <sheetViews>
    <sheetView zoomScale="85" zoomScaleNormal="85" zoomScaleSheetLayoutView="85" workbookViewId="0">
      <pane ySplit="3" topLeftCell="A4" activePane="bottomLeft" state="frozen"/>
      <selection activeCell="E22" sqref="E22"/>
      <selection pane="bottomLeft" activeCell="E22" sqref="E22"/>
    </sheetView>
  </sheetViews>
  <sheetFormatPr defaultColWidth="9.19921875" defaultRowHeight="13.9"/>
  <cols>
    <col min="1" max="1" width="16.59765625" style="324" customWidth="1"/>
    <col min="2" max="2" width="37.46484375" style="325" customWidth="1"/>
    <col min="3" max="3" width="50.265625" style="325" customWidth="1"/>
    <col min="4" max="5" width="38.53125" style="326" customWidth="1"/>
    <col min="6" max="16384" width="9.19921875" style="325"/>
  </cols>
  <sheetData>
    <row r="1" spans="1:5" s="20" customFormat="1" ht="28.05" customHeight="1"/>
    <row r="2" spans="1:5" s="20" customFormat="1" ht="28.25" customHeight="1"/>
    <row r="3" spans="1:5" s="321" customFormat="1" ht="25.25" customHeight="1">
      <c r="A3" s="327" t="s">
        <v>204</v>
      </c>
      <c r="B3" s="328"/>
      <c r="C3" s="329"/>
      <c r="D3" s="330" t="s">
        <v>205</v>
      </c>
      <c r="E3" s="330" t="s">
        <v>206</v>
      </c>
    </row>
    <row r="4" spans="1:5" s="321" customFormat="1" ht="35.25" customHeight="1">
      <c r="A4" s="331" t="s">
        <v>207</v>
      </c>
      <c r="B4" s="332" t="s">
        <v>208</v>
      </c>
      <c r="C4" s="333" t="s">
        <v>195</v>
      </c>
      <c r="D4" s="334"/>
      <c r="E4" s="334"/>
    </row>
    <row r="5" spans="1:5" s="322" customFormat="1" ht="101.25" customHeight="1">
      <c r="A5" s="335">
        <v>1</v>
      </c>
      <c r="B5" s="336" t="s">
        <v>209</v>
      </c>
      <c r="C5" s="337" t="s">
        <v>210</v>
      </c>
      <c r="D5" s="338" t="s">
        <v>211</v>
      </c>
      <c r="E5" s="338" t="s">
        <v>212</v>
      </c>
    </row>
    <row r="6" spans="1:5" s="322" customFormat="1" ht="35.25" customHeight="1">
      <c r="A6" s="335">
        <v>2</v>
      </c>
      <c r="B6" s="336" t="s">
        <v>213</v>
      </c>
      <c r="C6" s="337" t="s">
        <v>214</v>
      </c>
      <c r="D6" s="338" t="s">
        <v>215</v>
      </c>
      <c r="E6" s="338" t="s">
        <v>215</v>
      </c>
    </row>
    <row r="7" spans="1:5" s="321" customFormat="1" ht="35.25" customHeight="1">
      <c r="A7" s="331" t="s">
        <v>216</v>
      </c>
      <c r="B7" s="332" t="s">
        <v>208</v>
      </c>
      <c r="C7" s="333" t="s">
        <v>195</v>
      </c>
      <c r="D7" s="334"/>
      <c r="E7" s="334"/>
    </row>
    <row r="8" spans="1:5" s="322" customFormat="1" ht="40.5">
      <c r="A8" s="339">
        <v>1</v>
      </c>
      <c r="B8" s="336" t="s">
        <v>217</v>
      </c>
      <c r="C8" s="340" t="s">
        <v>218</v>
      </c>
      <c r="D8" s="338" t="s">
        <v>219</v>
      </c>
      <c r="E8" s="338" t="s">
        <v>219</v>
      </c>
    </row>
    <row r="9" spans="1:5" s="322" customFormat="1" ht="35.25" customHeight="1">
      <c r="A9" s="339">
        <v>2</v>
      </c>
      <c r="B9" s="336" t="s">
        <v>220</v>
      </c>
      <c r="C9" s="340" t="s">
        <v>221</v>
      </c>
      <c r="D9" s="338" t="s">
        <v>222</v>
      </c>
      <c r="E9" s="338" t="s">
        <v>222</v>
      </c>
    </row>
    <row r="10" spans="1:5" s="321" customFormat="1" ht="35.25" customHeight="1">
      <c r="A10" s="331" t="s">
        <v>223</v>
      </c>
      <c r="B10" s="332" t="s">
        <v>208</v>
      </c>
      <c r="C10" s="333" t="s">
        <v>195</v>
      </c>
      <c r="D10" s="334"/>
      <c r="E10" s="334"/>
    </row>
    <row r="11" spans="1:5" s="321" customFormat="1" ht="92.75" customHeight="1">
      <c r="A11" s="419">
        <v>1</v>
      </c>
      <c r="B11" s="421" t="s">
        <v>224</v>
      </c>
      <c r="C11" s="423" t="s">
        <v>225</v>
      </c>
      <c r="D11" s="341" t="s">
        <v>226</v>
      </c>
      <c r="E11" s="341" t="s">
        <v>227</v>
      </c>
    </row>
    <row r="12" spans="1:5" s="321" customFormat="1" ht="58.25" customHeight="1">
      <c r="A12" s="420"/>
      <c r="B12" s="422"/>
      <c r="C12" s="424"/>
      <c r="D12" s="415" t="s">
        <v>228</v>
      </c>
      <c r="E12" s="415"/>
    </row>
    <row r="13" spans="1:5" s="321" customFormat="1" ht="87.75" customHeight="1">
      <c r="A13" s="342">
        <v>2</v>
      </c>
      <c r="B13" s="343" t="s">
        <v>229</v>
      </c>
      <c r="C13" s="344"/>
      <c r="D13" s="416" t="s">
        <v>230</v>
      </c>
      <c r="E13" s="417"/>
    </row>
    <row r="14" spans="1:5" s="321" customFormat="1" ht="24" customHeight="1">
      <c r="A14" s="342">
        <v>3</v>
      </c>
      <c r="B14" s="345" t="s">
        <v>231</v>
      </c>
      <c r="C14" s="344"/>
      <c r="D14" s="346" t="s">
        <v>232</v>
      </c>
      <c r="E14" s="346" t="s">
        <v>233</v>
      </c>
    </row>
    <row r="15" spans="1:5" s="321" customFormat="1" ht="87.75" customHeight="1">
      <c r="A15" s="342">
        <v>4</v>
      </c>
      <c r="B15" s="345" t="s">
        <v>234</v>
      </c>
      <c r="C15" s="344"/>
      <c r="D15" s="416" t="s">
        <v>235</v>
      </c>
      <c r="E15" s="417"/>
    </row>
    <row r="16" spans="1:5" s="321" customFormat="1" ht="51.75" customHeight="1">
      <c r="A16" s="342">
        <v>5</v>
      </c>
      <c r="B16" s="347" t="s">
        <v>236</v>
      </c>
      <c r="C16" s="348" t="s">
        <v>237</v>
      </c>
      <c r="D16" s="349" t="s">
        <v>215</v>
      </c>
      <c r="E16" s="349" t="s">
        <v>215</v>
      </c>
    </row>
    <row r="17" spans="1:5" s="321" customFormat="1" ht="90.75" customHeight="1">
      <c r="A17" s="342">
        <v>6</v>
      </c>
      <c r="B17" s="347" t="s">
        <v>238</v>
      </c>
      <c r="C17" s="350" t="s">
        <v>239</v>
      </c>
      <c r="D17" s="349" t="s">
        <v>215</v>
      </c>
      <c r="E17" s="338" t="s">
        <v>240</v>
      </c>
    </row>
    <row r="18" spans="1:5" s="322" customFormat="1" ht="86.25" customHeight="1">
      <c r="A18" s="351">
        <v>7</v>
      </c>
      <c r="B18" s="336" t="s">
        <v>241</v>
      </c>
      <c r="C18" s="350" t="s">
        <v>239</v>
      </c>
      <c r="D18" s="338" t="s">
        <v>240</v>
      </c>
      <c r="E18" s="338" t="s">
        <v>215</v>
      </c>
    </row>
    <row r="19" spans="1:5" s="322" customFormat="1" ht="40.5">
      <c r="A19" s="351">
        <v>8</v>
      </c>
      <c r="B19" s="336" t="s">
        <v>242</v>
      </c>
      <c r="C19" s="350" t="s">
        <v>243</v>
      </c>
      <c r="D19" s="338" t="s">
        <v>240</v>
      </c>
      <c r="E19" s="338" t="s">
        <v>215</v>
      </c>
    </row>
    <row r="20" spans="1:5" s="321" customFormat="1" ht="86.25" customHeight="1">
      <c r="A20" s="342">
        <v>9</v>
      </c>
      <c r="B20" s="347" t="s">
        <v>244</v>
      </c>
      <c r="C20" s="352" t="s">
        <v>245</v>
      </c>
      <c r="D20" s="349">
        <v>1</v>
      </c>
      <c r="E20" s="349">
        <v>1</v>
      </c>
    </row>
    <row r="21" spans="1:5" s="321" customFormat="1" ht="25.5">
      <c r="A21" s="342">
        <v>10</v>
      </c>
      <c r="B21" s="347" t="s">
        <v>246</v>
      </c>
      <c r="C21" s="352" t="s">
        <v>247</v>
      </c>
      <c r="D21" s="349" t="s">
        <v>215</v>
      </c>
      <c r="E21" s="349" t="s">
        <v>215</v>
      </c>
    </row>
    <row r="22" spans="1:5" s="321" customFormat="1" ht="51" customHeight="1">
      <c r="A22" s="342">
        <v>11</v>
      </c>
      <c r="B22" s="347" t="s">
        <v>248</v>
      </c>
      <c r="C22" s="352" t="s">
        <v>249</v>
      </c>
      <c r="D22" s="349" t="s">
        <v>215</v>
      </c>
      <c r="E22" s="349" t="s">
        <v>215</v>
      </c>
    </row>
    <row r="23" spans="1:5" s="321" customFormat="1" ht="35.25" customHeight="1">
      <c r="A23" s="342">
        <v>12</v>
      </c>
      <c r="B23" s="347" t="s">
        <v>250</v>
      </c>
      <c r="C23" s="352" t="s">
        <v>251</v>
      </c>
      <c r="D23" s="349">
        <v>2</v>
      </c>
      <c r="E23" s="349">
        <v>2</v>
      </c>
    </row>
    <row r="24" spans="1:5" s="322" customFormat="1" ht="42.75" customHeight="1">
      <c r="A24" s="351">
        <v>13</v>
      </c>
      <c r="B24" s="336" t="s">
        <v>252</v>
      </c>
      <c r="C24" s="350" t="s">
        <v>253</v>
      </c>
      <c r="D24" s="338" t="s">
        <v>240</v>
      </c>
      <c r="E24" s="338" t="s">
        <v>215</v>
      </c>
    </row>
    <row r="25" spans="1:5" s="322" customFormat="1" ht="35.25" customHeight="1">
      <c r="A25" s="351">
        <v>14</v>
      </c>
      <c r="B25" s="336" t="s">
        <v>254</v>
      </c>
      <c r="C25" s="350" t="s">
        <v>255</v>
      </c>
      <c r="D25" s="338" t="s">
        <v>215</v>
      </c>
      <c r="E25" s="338" t="s">
        <v>215</v>
      </c>
    </row>
    <row r="26" spans="1:5" s="322" customFormat="1" ht="35.25" customHeight="1">
      <c r="A26" s="351">
        <v>15</v>
      </c>
      <c r="B26" s="336" t="s">
        <v>256</v>
      </c>
      <c r="C26" s="350" t="s">
        <v>257</v>
      </c>
      <c r="D26" s="353" t="s">
        <v>240</v>
      </c>
      <c r="E26" s="338" t="s">
        <v>215</v>
      </c>
    </row>
    <row r="27" spans="1:5" s="322" customFormat="1" ht="35.25" customHeight="1">
      <c r="A27" s="351">
        <v>16</v>
      </c>
      <c r="B27" s="336" t="s">
        <v>258</v>
      </c>
      <c r="C27" s="350" t="s">
        <v>259</v>
      </c>
      <c r="D27" s="338" t="s">
        <v>215</v>
      </c>
      <c r="E27" s="338" t="s">
        <v>215</v>
      </c>
    </row>
    <row r="28" spans="1:5" s="322" customFormat="1" ht="26.65">
      <c r="A28" s="351">
        <v>17</v>
      </c>
      <c r="B28" s="336" t="s">
        <v>260</v>
      </c>
      <c r="C28" s="350" t="s">
        <v>261</v>
      </c>
      <c r="D28" s="338" t="s">
        <v>240</v>
      </c>
      <c r="E28" s="338" t="s">
        <v>215</v>
      </c>
    </row>
    <row r="29" spans="1:5" s="321" customFormat="1" ht="35.25" customHeight="1">
      <c r="A29" s="342">
        <v>18</v>
      </c>
      <c r="B29" s="347" t="s">
        <v>262</v>
      </c>
      <c r="C29" s="352" t="s">
        <v>263</v>
      </c>
      <c r="D29" s="349" t="s">
        <v>215</v>
      </c>
      <c r="E29" s="349" t="s">
        <v>215</v>
      </c>
    </row>
    <row r="30" spans="1:5" s="321" customFormat="1" ht="41.25" customHeight="1">
      <c r="A30" s="342">
        <v>19</v>
      </c>
      <c r="B30" s="347" t="s">
        <v>264</v>
      </c>
      <c r="C30" s="352" t="s">
        <v>247</v>
      </c>
      <c r="D30" s="349" t="s">
        <v>215</v>
      </c>
      <c r="E30" s="349" t="s">
        <v>215</v>
      </c>
    </row>
    <row r="31" spans="1:5" s="322" customFormat="1" ht="42.75" customHeight="1">
      <c r="A31" s="351">
        <v>20</v>
      </c>
      <c r="B31" s="336" t="s">
        <v>265</v>
      </c>
      <c r="C31" s="350" t="s">
        <v>266</v>
      </c>
      <c r="D31" s="338" t="s">
        <v>215</v>
      </c>
      <c r="E31" s="338" t="s">
        <v>215</v>
      </c>
    </row>
    <row r="32" spans="1:5" s="321" customFormat="1" ht="26.65">
      <c r="A32" s="342">
        <v>21</v>
      </c>
      <c r="B32" s="347" t="s">
        <v>267</v>
      </c>
      <c r="C32" s="352" t="s">
        <v>268</v>
      </c>
      <c r="D32" s="349" t="s">
        <v>240</v>
      </c>
      <c r="E32" s="349" t="s">
        <v>215</v>
      </c>
    </row>
    <row r="33" spans="1:5" s="323" customFormat="1" ht="35.25" customHeight="1">
      <c r="A33" s="331" t="s">
        <v>269</v>
      </c>
      <c r="B33" s="332" t="s">
        <v>208</v>
      </c>
      <c r="C33" s="333" t="s">
        <v>195</v>
      </c>
      <c r="D33" s="334"/>
      <c r="E33" s="334"/>
    </row>
    <row r="34" spans="1:5" s="323" customFormat="1" ht="102">
      <c r="A34" s="354">
        <v>1</v>
      </c>
      <c r="B34" s="347" t="s">
        <v>270</v>
      </c>
      <c r="C34" s="355" t="s">
        <v>271</v>
      </c>
      <c r="D34" s="349" t="s">
        <v>240</v>
      </c>
      <c r="E34" s="349" t="s">
        <v>215</v>
      </c>
    </row>
    <row r="35" spans="1:5" s="323" customFormat="1" ht="88.25" customHeight="1">
      <c r="A35" s="354">
        <v>2</v>
      </c>
      <c r="B35" s="347" t="s">
        <v>272</v>
      </c>
      <c r="C35" s="348" t="s">
        <v>273</v>
      </c>
      <c r="D35" s="349" t="s">
        <v>240</v>
      </c>
      <c r="E35" s="349" t="s">
        <v>215</v>
      </c>
    </row>
    <row r="36" spans="1:5" s="321" customFormat="1" ht="45.75" customHeight="1">
      <c r="A36" s="331" t="s">
        <v>274</v>
      </c>
      <c r="B36" s="332" t="s">
        <v>208</v>
      </c>
      <c r="C36" s="333" t="s">
        <v>195</v>
      </c>
      <c r="D36" s="334"/>
      <c r="E36" s="334"/>
    </row>
    <row r="37" spans="1:5" s="322" customFormat="1" ht="51" customHeight="1">
      <c r="A37" s="339">
        <v>1</v>
      </c>
      <c r="B37" s="336" t="s">
        <v>275</v>
      </c>
      <c r="C37" s="356" t="s">
        <v>276</v>
      </c>
      <c r="D37" s="338" t="s">
        <v>240</v>
      </c>
      <c r="E37" s="338" t="s">
        <v>215</v>
      </c>
    </row>
    <row r="38" spans="1:5" s="321" customFormat="1" ht="55.5" customHeight="1">
      <c r="A38" s="354">
        <v>2</v>
      </c>
      <c r="B38" s="347" t="s">
        <v>277</v>
      </c>
      <c r="C38" s="344" t="s">
        <v>278</v>
      </c>
      <c r="D38" s="349" t="s">
        <v>240</v>
      </c>
      <c r="E38" s="349" t="s">
        <v>215</v>
      </c>
    </row>
    <row r="39" spans="1:5" s="321" customFormat="1" ht="35.25" customHeight="1">
      <c r="A39" s="354">
        <v>3</v>
      </c>
      <c r="B39" s="347" t="s">
        <v>279</v>
      </c>
      <c r="C39" s="344" t="s">
        <v>278</v>
      </c>
      <c r="D39" s="349" t="s">
        <v>240</v>
      </c>
      <c r="E39" s="349" t="s">
        <v>215</v>
      </c>
    </row>
    <row r="40" spans="1:5" s="321" customFormat="1" ht="35.25" customHeight="1">
      <c r="A40" s="354">
        <v>4</v>
      </c>
      <c r="B40" s="347" t="s">
        <v>280</v>
      </c>
      <c r="C40" s="344" t="s">
        <v>278</v>
      </c>
      <c r="D40" s="349" t="s">
        <v>240</v>
      </c>
      <c r="E40" s="349" t="s">
        <v>215</v>
      </c>
    </row>
    <row r="41" spans="1:5" ht="33.75" customHeight="1">
      <c r="A41" s="418" t="s">
        <v>281</v>
      </c>
      <c r="B41" s="418"/>
      <c r="C41" s="418"/>
      <c r="D41" s="418"/>
      <c r="E41" s="418"/>
    </row>
  </sheetData>
  <mergeCells count="7">
    <mergeCell ref="D12:E12"/>
    <mergeCell ref="D13:E13"/>
    <mergeCell ref="D15:E15"/>
    <mergeCell ref="A41:E41"/>
    <mergeCell ref="A11:A12"/>
    <mergeCell ref="B11:B12"/>
    <mergeCell ref="C11:C12"/>
  </mergeCells>
  <phoneticPr fontId="77" type="noConversion"/>
  <pageMargins left="0.23622047244094499" right="0.23622047244094499" top="0.27559055118110198" bottom="0.31496062992126" header="0.31496062992126" footer="0.31496062992126"/>
  <pageSetup paperSize="9" scale="60" fitToHeight="0" orientation="portrait"/>
  <headerFooter>
    <oddHeader>&amp;C&amp;A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C15"/>
  <sheetViews>
    <sheetView showGridLines="0" topLeftCell="A4" zoomScale="70" zoomScaleNormal="70" zoomScaleSheetLayoutView="55" zoomScalePageLayoutView="70" workbookViewId="0">
      <selection activeCell="E22" sqref="E22"/>
    </sheetView>
  </sheetViews>
  <sheetFormatPr defaultColWidth="9.06640625" defaultRowHeight="13.5"/>
  <cols>
    <col min="1" max="1" width="12.19921875" style="259" customWidth="1"/>
    <col min="2" max="2" width="47.265625" style="259" customWidth="1"/>
    <col min="3" max="3" width="33.9296875" style="259" customWidth="1"/>
    <col min="4" max="4" width="25.53125" style="259" customWidth="1"/>
    <col min="5" max="5" width="21.59765625" style="260" customWidth="1"/>
    <col min="6" max="6" width="21.9296875" style="259" customWidth="1"/>
    <col min="7" max="7" width="31.33203125" style="259" customWidth="1"/>
    <col min="8" max="8" width="25.265625" style="259" customWidth="1"/>
    <col min="9" max="9" width="13.06640625" style="259" customWidth="1"/>
    <col min="10" max="10" width="22.796875" style="259" customWidth="1"/>
    <col min="11" max="11" width="34.06640625" style="259" customWidth="1"/>
    <col min="12" max="12" width="25.33203125" style="259" customWidth="1"/>
    <col min="13" max="13" width="13.53125" style="259" customWidth="1"/>
    <col min="14" max="14" width="18.9296875" style="259" customWidth="1"/>
    <col min="15" max="15" width="37.265625" style="259" customWidth="1"/>
    <col min="16" max="16" width="25.265625" style="259" customWidth="1"/>
    <col min="17" max="17" width="16.46484375" style="259" customWidth="1"/>
    <col min="18" max="18" width="22.796875" style="259" customWidth="1"/>
    <col min="19" max="19" width="27.796875" style="259" customWidth="1"/>
    <col min="20" max="20" width="25.53125" style="259" customWidth="1"/>
    <col min="21" max="21" width="13.33203125" style="260" customWidth="1"/>
    <col min="22" max="22" width="21.9296875" style="259" customWidth="1"/>
    <col min="23" max="23" width="24.33203125" style="259" customWidth="1"/>
    <col min="24" max="24" width="23.46484375" style="259" customWidth="1"/>
    <col min="25" max="25" width="18" style="259" customWidth="1"/>
    <col min="26" max="26" width="17.59765625" style="259" customWidth="1"/>
    <col min="27" max="27" width="14.265625" style="259" customWidth="1"/>
    <col min="28" max="263" width="9.06640625" style="259"/>
    <col min="264" max="264" width="24.796875" style="259" customWidth="1"/>
    <col min="265" max="265" width="29.33203125" style="259" customWidth="1"/>
    <col min="266" max="266" width="13.33203125" style="259" customWidth="1"/>
    <col min="267" max="267" width="9.59765625" style="259" customWidth="1"/>
    <col min="268" max="268" width="5.53125" style="259" customWidth="1"/>
    <col min="269" max="269" width="16.796875" style="259" customWidth="1"/>
    <col min="270" max="270" width="52.53125" style="259" customWidth="1"/>
    <col min="271" max="273" width="9.06640625" style="259"/>
    <col min="274" max="274" width="13.33203125" style="259" customWidth="1"/>
    <col min="275" max="519" width="9.06640625" style="259"/>
    <col min="520" max="520" width="24.796875" style="259" customWidth="1"/>
    <col min="521" max="521" width="29.33203125" style="259" customWidth="1"/>
    <col min="522" max="522" width="13.33203125" style="259" customWidth="1"/>
    <col min="523" max="523" width="9.59765625" style="259" customWidth="1"/>
    <col min="524" max="524" width="5.53125" style="259" customWidth="1"/>
    <col min="525" max="525" width="16.796875" style="259" customWidth="1"/>
    <col min="526" max="526" width="52.53125" style="259" customWidth="1"/>
    <col min="527" max="529" width="9.06640625" style="259"/>
    <col min="530" max="530" width="13.33203125" style="259" customWidth="1"/>
    <col min="531" max="775" width="9.06640625" style="259"/>
    <col min="776" max="776" width="24.796875" style="259" customWidth="1"/>
    <col min="777" max="777" width="29.33203125" style="259" customWidth="1"/>
    <col min="778" max="778" width="13.33203125" style="259" customWidth="1"/>
    <col min="779" max="779" width="9.59765625" style="259" customWidth="1"/>
    <col min="780" max="780" width="5.53125" style="259" customWidth="1"/>
    <col min="781" max="781" width="16.796875" style="259" customWidth="1"/>
    <col min="782" max="782" width="52.53125" style="259" customWidth="1"/>
    <col min="783" max="785" width="9.06640625" style="259"/>
    <col min="786" max="786" width="13.33203125" style="259" customWidth="1"/>
    <col min="787" max="1031" width="9.06640625" style="259"/>
    <col min="1032" max="1032" width="24.796875" style="259" customWidth="1"/>
    <col min="1033" max="1033" width="29.33203125" style="259" customWidth="1"/>
    <col min="1034" max="1034" width="13.33203125" style="259" customWidth="1"/>
    <col min="1035" max="1035" width="9.59765625" style="259" customWidth="1"/>
    <col min="1036" max="1036" width="5.53125" style="259" customWidth="1"/>
    <col min="1037" max="1037" width="16.796875" style="259" customWidth="1"/>
    <col min="1038" max="1038" width="52.53125" style="259" customWidth="1"/>
    <col min="1039" max="1041" width="9.06640625" style="259"/>
    <col min="1042" max="1042" width="13.33203125" style="259" customWidth="1"/>
    <col min="1043" max="1287" width="9.06640625" style="259"/>
    <col min="1288" max="1288" width="24.796875" style="259" customWidth="1"/>
    <col min="1289" max="1289" width="29.33203125" style="259" customWidth="1"/>
    <col min="1290" max="1290" width="13.33203125" style="259" customWidth="1"/>
    <col min="1291" max="1291" width="9.59765625" style="259" customWidth="1"/>
    <col min="1292" max="1292" width="5.53125" style="259" customWidth="1"/>
    <col min="1293" max="1293" width="16.796875" style="259" customWidth="1"/>
    <col min="1294" max="1294" width="52.53125" style="259" customWidth="1"/>
    <col min="1295" max="1297" width="9.06640625" style="259"/>
    <col min="1298" max="1298" width="13.33203125" style="259" customWidth="1"/>
    <col min="1299" max="1543" width="9.06640625" style="259"/>
    <col min="1544" max="1544" width="24.796875" style="259" customWidth="1"/>
    <col min="1545" max="1545" width="29.33203125" style="259" customWidth="1"/>
    <col min="1546" max="1546" width="13.33203125" style="259" customWidth="1"/>
    <col min="1547" max="1547" width="9.59765625" style="259" customWidth="1"/>
    <col min="1548" max="1548" width="5.53125" style="259" customWidth="1"/>
    <col min="1549" max="1549" width="16.796875" style="259" customWidth="1"/>
    <col min="1550" max="1550" width="52.53125" style="259" customWidth="1"/>
    <col min="1551" max="1553" width="9.06640625" style="259"/>
    <col min="1554" max="1554" width="13.33203125" style="259" customWidth="1"/>
    <col min="1555" max="1799" width="9.06640625" style="259"/>
    <col min="1800" max="1800" width="24.796875" style="259" customWidth="1"/>
    <col min="1801" max="1801" width="29.33203125" style="259" customWidth="1"/>
    <col min="1802" max="1802" width="13.33203125" style="259" customWidth="1"/>
    <col min="1803" max="1803" width="9.59765625" style="259" customWidth="1"/>
    <col min="1804" max="1804" width="5.53125" style="259" customWidth="1"/>
    <col min="1805" max="1805" width="16.796875" style="259" customWidth="1"/>
    <col min="1806" max="1806" width="52.53125" style="259" customWidth="1"/>
    <col min="1807" max="1809" width="9.06640625" style="259"/>
    <col min="1810" max="1810" width="13.33203125" style="259" customWidth="1"/>
    <col min="1811" max="2055" width="9.06640625" style="259"/>
    <col min="2056" max="2056" width="24.796875" style="259" customWidth="1"/>
    <col min="2057" max="2057" width="29.33203125" style="259" customWidth="1"/>
    <col min="2058" max="2058" width="13.33203125" style="259" customWidth="1"/>
    <col min="2059" max="2059" width="9.59765625" style="259" customWidth="1"/>
    <col min="2060" max="2060" width="5.53125" style="259" customWidth="1"/>
    <col min="2061" max="2061" width="16.796875" style="259" customWidth="1"/>
    <col min="2062" max="2062" width="52.53125" style="259" customWidth="1"/>
    <col min="2063" max="2065" width="9.06640625" style="259"/>
    <col min="2066" max="2066" width="13.33203125" style="259" customWidth="1"/>
    <col min="2067" max="2311" width="9.06640625" style="259"/>
    <col min="2312" max="2312" width="24.796875" style="259" customWidth="1"/>
    <col min="2313" max="2313" width="29.33203125" style="259" customWidth="1"/>
    <col min="2314" max="2314" width="13.33203125" style="259" customWidth="1"/>
    <col min="2315" max="2315" width="9.59765625" style="259" customWidth="1"/>
    <col min="2316" max="2316" width="5.53125" style="259" customWidth="1"/>
    <col min="2317" max="2317" width="16.796875" style="259" customWidth="1"/>
    <col min="2318" max="2318" width="52.53125" style="259" customWidth="1"/>
    <col min="2319" max="2321" width="9.06640625" style="259"/>
    <col min="2322" max="2322" width="13.33203125" style="259" customWidth="1"/>
    <col min="2323" max="2567" width="9.06640625" style="259"/>
    <col min="2568" max="2568" width="24.796875" style="259" customWidth="1"/>
    <col min="2569" max="2569" width="29.33203125" style="259" customWidth="1"/>
    <col min="2570" max="2570" width="13.33203125" style="259" customWidth="1"/>
    <col min="2571" max="2571" width="9.59765625" style="259" customWidth="1"/>
    <col min="2572" max="2572" width="5.53125" style="259" customWidth="1"/>
    <col min="2573" max="2573" width="16.796875" style="259" customWidth="1"/>
    <col min="2574" max="2574" width="52.53125" style="259" customWidth="1"/>
    <col min="2575" max="2577" width="9.06640625" style="259"/>
    <col min="2578" max="2578" width="13.33203125" style="259" customWidth="1"/>
    <col min="2579" max="2823" width="9.06640625" style="259"/>
    <col min="2824" max="2824" width="24.796875" style="259" customWidth="1"/>
    <col min="2825" max="2825" width="29.33203125" style="259" customWidth="1"/>
    <col min="2826" max="2826" width="13.33203125" style="259" customWidth="1"/>
    <col min="2827" max="2827" width="9.59765625" style="259" customWidth="1"/>
    <col min="2828" max="2828" width="5.53125" style="259" customWidth="1"/>
    <col min="2829" max="2829" width="16.796875" style="259" customWidth="1"/>
    <col min="2830" max="2830" width="52.53125" style="259" customWidth="1"/>
    <col min="2831" max="2833" width="9.06640625" style="259"/>
    <col min="2834" max="2834" width="13.33203125" style="259" customWidth="1"/>
    <col min="2835" max="3079" width="9.06640625" style="259"/>
    <col min="3080" max="3080" width="24.796875" style="259" customWidth="1"/>
    <col min="3081" max="3081" width="29.33203125" style="259" customWidth="1"/>
    <col min="3082" max="3082" width="13.33203125" style="259" customWidth="1"/>
    <col min="3083" max="3083" width="9.59765625" style="259" customWidth="1"/>
    <col min="3084" max="3084" width="5.53125" style="259" customWidth="1"/>
    <col min="3085" max="3085" width="16.796875" style="259" customWidth="1"/>
    <col min="3086" max="3086" width="52.53125" style="259" customWidth="1"/>
    <col min="3087" max="3089" width="9.06640625" style="259"/>
    <col min="3090" max="3090" width="13.33203125" style="259" customWidth="1"/>
    <col min="3091" max="3335" width="9.06640625" style="259"/>
    <col min="3336" max="3336" width="24.796875" style="259" customWidth="1"/>
    <col min="3337" max="3337" width="29.33203125" style="259" customWidth="1"/>
    <col min="3338" max="3338" width="13.33203125" style="259" customWidth="1"/>
    <col min="3339" max="3339" width="9.59765625" style="259" customWidth="1"/>
    <col min="3340" max="3340" width="5.53125" style="259" customWidth="1"/>
    <col min="3341" max="3341" width="16.796875" style="259" customWidth="1"/>
    <col min="3342" max="3342" width="52.53125" style="259" customWidth="1"/>
    <col min="3343" max="3345" width="9.06640625" style="259"/>
    <col min="3346" max="3346" width="13.33203125" style="259" customWidth="1"/>
    <col min="3347" max="3591" width="9.06640625" style="259"/>
    <col min="3592" max="3592" width="24.796875" style="259" customWidth="1"/>
    <col min="3593" max="3593" width="29.33203125" style="259" customWidth="1"/>
    <col min="3594" max="3594" width="13.33203125" style="259" customWidth="1"/>
    <col min="3595" max="3595" width="9.59765625" style="259" customWidth="1"/>
    <col min="3596" max="3596" width="5.53125" style="259" customWidth="1"/>
    <col min="3597" max="3597" width="16.796875" style="259" customWidth="1"/>
    <col min="3598" max="3598" width="52.53125" style="259" customWidth="1"/>
    <col min="3599" max="3601" width="9.06640625" style="259"/>
    <col min="3602" max="3602" width="13.33203125" style="259" customWidth="1"/>
    <col min="3603" max="3847" width="9.06640625" style="259"/>
    <col min="3848" max="3848" width="24.796875" style="259" customWidth="1"/>
    <col min="3849" max="3849" width="29.33203125" style="259" customWidth="1"/>
    <col min="3850" max="3850" width="13.33203125" style="259" customWidth="1"/>
    <col min="3851" max="3851" width="9.59765625" style="259" customWidth="1"/>
    <col min="3852" max="3852" width="5.53125" style="259" customWidth="1"/>
    <col min="3853" max="3853" width="16.796875" style="259" customWidth="1"/>
    <col min="3854" max="3854" width="52.53125" style="259" customWidth="1"/>
    <col min="3855" max="3857" width="9.06640625" style="259"/>
    <col min="3858" max="3858" width="13.33203125" style="259" customWidth="1"/>
    <col min="3859" max="4103" width="9.06640625" style="259"/>
    <col min="4104" max="4104" width="24.796875" style="259" customWidth="1"/>
    <col min="4105" max="4105" width="29.33203125" style="259" customWidth="1"/>
    <col min="4106" max="4106" width="13.33203125" style="259" customWidth="1"/>
    <col min="4107" max="4107" width="9.59765625" style="259" customWidth="1"/>
    <col min="4108" max="4108" width="5.53125" style="259" customWidth="1"/>
    <col min="4109" max="4109" width="16.796875" style="259" customWidth="1"/>
    <col min="4110" max="4110" width="52.53125" style="259" customWidth="1"/>
    <col min="4111" max="4113" width="9.06640625" style="259"/>
    <col min="4114" max="4114" width="13.33203125" style="259" customWidth="1"/>
    <col min="4115" max="4359" width="9.06640625" style="259"/>
    <col min="4360" max="4360" width="24.796875" style="259" customWidth="1"/>
    <col min="4361" max="4361" width="29.33203125" style="259" customWidth="1"/>
    <col min="4362" max="4362" width="13.33203125" style="259" customWidth="1"/>
    <col min="4363" max="4363" width="9.59765625" style="259" customWidth="1"/>
    <col min="4364" max="4364" width="5.53125" style="259" customWidth="1"/>
    <col min="4365" max="4365" width="16.796875" style="259" customWidth="1"/>
    <col min="4366" max="4366" width="52.53125" style="259" customWidth="1"/>
    <col min="4367" max="4369" width="9.06640625" style="259"/>
    <col min="4370" max="4370" width="13.33203125" style="259" customWidth="1"/>
    <col min="4371" max="4615" width="9.06640625" style="259"/>
    <col min="4616" max="4616" width="24.796875" style="259" customWidth="1"/>
    <col min="4617" max="4617" width="29.33203125" style="259" customWidth="1"/>
    <col min="4618" max="4618" width="13.33203125" style="259" customWidth="1"/>
    <col min="4619" max="4619" width="9.59765625" style="259" customWidth="1"/>
    <col min="4620" max="4620" width="5.53125" style="259" customWidth="1"/>
    <col min="4621" max="4621" width="16.796875" style="259" customWidth="1"/>
    <col min="4622" max="4622" width="52.53125" style="259" customWidth="1"/>
    <col min="4623" max="4625" width="9.06640625" style="259"/>
    <col min="4626" max="4626" width="13.33203125" style="259" customWidth="1"/>
    <col min="4627" max="4871" width="9.06640625" style="259"/>
    <col min="4872" max="4872" width="24.796875" style="259" customWidth="1"/>
    <col min="4873" max="4873" width="29.33203125" style="259" customWidth="1"/>
    <col min="4874" max="4874" width="13.33203125" style="259" customWidth="1"/>
    <col min="4875" max="4875" width="9.59765625" style="259" customWidth="1"/>
    <col min="4876" max="4876" width="5.53125" style="259" customWidth="1"/>
    <col min="4877" max="4877" width="16.796875" style="259" customWidth="1"/>
    <col min="4878" max="4878" width="52.53125" style="259" customWidth="1"/>
    <col min="4879" max="4881" width="9.06640625" style="259"/>
    <col min="4882" max="4882" width="13.33203125" style="259" customWidth="1"/>
    <col min="4883" max="5127" width="9.06640625" style="259"/>
    <col min="5128" max="5128" width="24.796875" style="259" customWidth="1"/>
    <col min="5129" max="5129" width="29.33203125" style="259" customWidth="1"/>
    <col min="5130" max="5130" width="13.33203125" style="259" customWidth="1"/>
    <col min="5131" max="5131" width="9.59765625" style="259" customWidth="1"/>
    <col min="5132" max="5132" width="5.53125" style="259" customWidth="1"/>
    <col min="5133" max="5133" width="16.796875" style="259" customWidth="1"/>
    <col min="5134" max="5134" width="52.53125" style="259" customWidth="1"/>
    <col min="5135" max="5137" width="9.06640625" style="259"/>
    <col min="5138" max="5138" width="13.33203125" style="259" customWidth="1"/>
    <col min="5139" max="5383" width="9.06640625" style="259"/>
    <col min="5384" max="5384" width="24.796875" style="259" customWidth="1"/>
    <col min="5385" max="5385" width="29.33203125" style="259" customWidth="1"/>
    <col min="5386" max="5386" width="13.33203125" style="259" customWidth="1"/>
    <col min="5387" max="5387" width="9.59765625" style="259" customWidth="1"/>
    <col min="5388" max="5388" width="5.53125" style="259" customWidth="1"/>
    <col min="5389" max="5389" width="16.796875" style="259" customWidth="1"/>
    <col min="5390" max="5390" width="52.53125" style="259" customWidth="1"/>
    <col min="5391" max="5393" width="9.06640625" style="259"/>
    <col min="5394" max="5394" width="13.33203125" style="259" customWidth="1"/>
    <col min="5395" max="5639" width="9.06640625" style="259"/>
    <col min="5640" max="5640" width="24.796875" style="259" customWidth="1"/>
    <col min="5641" max="5641" width="29.33203125" style="259" customWidth="1"/>
    <col min="5642" max="5642" width="13.33203125" style="259" customWidth="1"/>
    <col min="5643" max="5643" width="9.59765625" style="259" customWidth="1"/>
    <col min="5644" max="5644" width="5.53125" style="259" customWidth="1"/>
    <col min="5645" max="5645" width="16.796875" style="259" customWidth="1"/>
    <col min="5646" max="5646" width="52.53125" style="259" customWidth="1"/>
    <col min="5647" max="5649" width="9.06640625" style="259"/>
    <col min="5650" max="5650" width="13.33203125" style="259" customWidth="1"/>
    <col min="5651" max="5895" width="9.06640625" style="259"/>
    <col min="5896" max="5896" width="24.796875" style="259" customWidth="1"/>
    <col min="5897" max="5897" width="29.33203125" style="259" customWidth="1"/>
    <col min="5898" max="5898" width="13.33203125" style="259" customWidth="1"/>
    <col min="5899" max="5899" width="9.59765625" style="259" customWidth="1"/>
    <col min="5900" max="5900" width="5.53125" style="259" customWidth="1"/>
    <col min="5901" max="5901" width="16.796875" style="259" customWidth="1"/>
    <col min="5902" max="5902" width="52.53125" style="259" customWidth="1"/>
    <col min="5903" max="5905" width="9.06640625" style="259"/>
    <col min="5906" max="5906" width="13.33203125" style="259" customWidth="1"/>
    <col min="5907" max="6151" width="9.06640625" style="259"/>
    <col min="6152" max="6152" width="24.796875" style="259" customWidth="1"/>
    <col min="6153" max="6153" width="29.33203125" style="259" customWidth="1"/>
    <col min="6154" max="6154" width="13.33203125" style="259" customWidth="1"/>
    <col min="6155" max="6155" width="9.59765625" style="259" customWidth="1"/>
    <col min="6156" max="6156" width="5.53125" style="259" customWidth="1"/>
    <col min="6157" max="6157" width="16.796875" style="259" customWidth="1"/>
    <col min="6158" max="6158" width="52.53125" style="259" customWidth="1"/>
    <col min="6159" max="6161" width="9.06640625" style="259"/>
    <col min="6162" max="6162" width="13.33203125" style="259" customWidth="1"/>
    <col min="6163" max="6407" width="9.06640625" style="259"/>
    <col min="6408" max="6408" width="24.796875" style="259" customWidth="1"/>
    <col min="6409" max="6409" width="29.33203125" style="259" customWidth="1"/>
    <col min="6410" max="6410" width="13.33203125" style="259" customWidth="1"/>
    <col min="6411" max="6411" width="9.59765625" style="259" customWidth="1"/>
    <col min="6412" max="6412" width="5.53125" style="259" customWidth="1"/>
    <col min="6413" max="6413" width="16.796875" style="259" customWidth="1"/>
    <col min="6414" max="6414" width="52.53125" style="259" customWidth="1"/>
    <col min="6415" max="6417" width="9.06640625" style="259"/>
    <col min="6418" max="6418" width="13.33203125" style="259" customWidth="1"/>
    <col min="6419" max="6663" width="9.06640625" style="259"/>
    <col min="6664" max="6664" width="24.796875" style="259" customWidth="1"/>
    <col min="6665" max="6665" width="29.33203125" style="259" customWidth="1"/>
    <col min="6666" max="6666" width="13.33203125" style="259" customWidth="1"/>
    <col min="6667" max="6667" width="9.59765625" style="259" customWidth="1"/>
    <col min="6668" max="6668" width="5.53125" style="259" customWidth="1"/>
    <col min="6669" max="6669" width="16.796875" style="259" customWidth="1"/>
    <col min="6670" max="6670" width="52.53125" style="259" customWidth="1"/>
    <col min="6671" max="6673" width="9.06640625" style="259"/>
    <col min="6674" max="6674" width="13.33203125" style="259" customWidth="1"/>
    <col min="6675" max="6919" width="9.06640625" style="259"/>
    <col min="6920" max="6920" width="24.796875" style="259" customWidth="1"/>
    <col min="6921" max="6921" width="29.33203125" style="259" customWidth="1"/>
    <col min="6922" max="6922" width="13.33203125" style="259" customWidth="1"/>
    <col min="6923" max="6923" width="9.59765625" style="259" customWidth="1"/>
    <col min="6924" max="6924" width="5.53125" style="259" customWidth="1"/>
    <col min="6925" max="6925" width="16.796875" style="259" customWidth="1"/>
    <col min="6926" max="6926" width="52.53125" style="259" customWidth="1"/>
    <col min="6927" max="6929" width="9.06640625" style="259"/>
    <col min="6930" max="6930" width="13.33203125" style="259" customWidth="1"/>
    <col min="6931" max="7175" width="9.06640625" style="259"/>
    <col min="7176" max="7176" width="24.796875" style="259" customWidth="1"/>
    <col min="7177" max="7177" width="29.33203125" style="259" customWidth="1"/>
    <col min="7178" max="7178" width="13.33203125" style="259" customWidth="1"/>
    <col min="7179" max="7179" width="9.59765625" style="259" customWidth="1"/>
    <col min="7180" max="7180" width="5.53125" style="259" customWidth="1"/>
    <col min="7181" max="7181" width="16.796875" style="259" customWidth="1"/>
    <col min="7182" max="7182" width="52.53125" style="259" customWidth="1"/>
    <col min="7183" max="7185" width="9.06640625" style="259"/>
    <col min="7186" max="7186" width="13.33203125" style="259" customWidth="1"/>
    <col min="7187" max="7431" width="9.06640625" style="259"/>
    <col min="7432" max="7432" width="24.796875" style="259" customWidth="1"/>
    <col min="7433" max="7433" width="29.33203125" style="259" customWidth="1"/>
    <col min="7434" max="7434" width="13.33203125" style="259" customWidth="1"/>
    <col min="7435" max="7435" width="9.59765625" style="259" customWidth="1"/>
    <col min="7436" max="7436" width="5.53125" style="259" customWidth="1"/>
    <col min="7437" max="7437" width="16.796875" style="259" customWidth="1"/>
    <col min="7438" max="7438" width="52.53125" style="259" customWidth="1"/>
    <col min="7439" max="7441" width="9.06640625" style="259"/>
    <col min="7442" max="7442" width="13.33203125" style="259" customWidth="1"/>
    <col min="7443" max="7687" width="9.06640625" style="259"/>
    <col min="7688" max="7688" width="24.796875" style="259" customWidth="1"/>
    <col min="7689" max="7689" width="29.33203125" style="259" customWidth="1"/>
    <col min="7690" max="7690" width="13.33203125" style="259" customWidth="1"/>
    <col min="7691" max="7691" width="9.59765625" style="259" customWidth="1"/>
    <col min="7692" max="7692" width="5.53125" style="259" customWidth="1"/>
    <col min="7693" max="7693" width="16.796875" style="259" customWidth="1"/>
    <col min="7694" max="7694" width="52.53125" style="259" customWidth="1"/>
    <col min="7695" max="7697" width="9.06640625" style="259"/>
    <col min="7698" max="7698" width="13.33203125" style="259" customWidth="1"/>
    <col min="7699" max="7943" width="9.06640625" style="259"/>
    <col min="7944" max="7944" width="24.796875" style="259" customWidth="1"/>
    <col min="7945" max="7945" width="29.33203125" style="259" customWidth="1"/>
    <col min="7946" max="7946" width="13.33203125" style="259" customWidth="1"/>
    <col min="7947" max="7947" width="9.59765625" style="259" customWidth="1"/>
    <col min="7948" max="7948" width="5.53125" style="259" customWidth="1"/>
    <col min="7949" max="7949" width="16.796875" style="259" customWidth="1"/>
    <col min="7950" max="7950" width="52.53125" style="259" customWidth="1"/>
    <col min="7951" max="7953" width="9.06640625" style="259"/>
    <col min="7954" max="7954" width="13.33203125" style="259" customWidth="1"/>
    <col min="7955" max="8199" width="9.06640625" style="259"/>
    <col min="8200" max="8200" width="24.796875" style="259" customWidth="1"/>
    <col min="8201" max="8201" width="29.33203125" style="259" customWidth="1"/>
    <col min="8202" max="8202" width="13.33203125" style="259" customWidth="1"/>
    <col min="8203" max="8203" width="9.59765625" style="259" customWidth="1"/>
    <col min="8204" max="8204" width="5.53125" style="259" customWidth="1"/>
    <col min="8205" max="8205" width="16.796875" style="259" customWidth="1"/>
    <col min="8206" max="8206" width="52.53125" style="259" customWidth="1"/>
    <col min="8207" max="8209" width="9.06640625" style="259"/>
    <col min="8210" max="8210" width="13.33203125" style="259" customWidth="1"/>
    <col min="8211" max="8455" width="9.06640625" style="259"/>
    <col min="8456" max="8456" width="24.796875" style="259" customWidth="1"/>
    <col min="8457" max="8457" width="29.33203125" style="259" customWidth="1"/>
    <col min="8458" max="8458" width="13.33203125" style="259" customWidth="1"/>
    <col min="8459" max="8459" width="9.59765625" style="259" customWidth="1"/>
    <col min="8460" max="8460" width="5.53125" style="259" customWidth="1"/>
    <col min="8461" max="8461" width="16.796875" style="259" customWidth="1"/>
    <col min="8462" max="8462" width="52.53125" style="259" customWidth="1"/>
    <col min="8463" max="8465" width="9.06640625" style="259"/>
    <col min="8466" max="8466" width="13.33203125" style="259" customWidth="1"/>
    <col min="8467" max="8711" width="9.06640625" style="259"/>
    <col min="8712" max="8712" width="24.796875" style="259" customWidth="1"/>
    <col min="8713" max="8713" width="29.33203125" style="259" customWidth="1"/>
    <col min="8714" max="8714" width="13.33203125" style="259" customWidth="1"/>
    <col min="8715" max="8715" width="9.59765625" style="259" customWidth="1"/>
    <col min="8716" max="8716" width="5.53125" style="259" customWidth="1"/>
    <col min="8717" max="8717" width="16.796875" style="259" customWidth="1"/>
    <col min="8718" max="8718" width="52.53125" style="259" customWidth="1"/>
    <col min="8719" max="8721" width="9.06640625" style="259"/>
    <col min="8722" max="8722" width="13.33203125" style="259" customWidth="1"/>
    <col min="8723" max="8967" width="9.06640625" style="259"/>
    <col min="8968" max="8968" width="24.796875" style="259" customWidth="1"/>
    <col min="8969" max="8969" width="29.33203125" style="259" customWidth="1"/>
    <col min="8970" max="8970" width="13.33203125" style="259" customWidth="1"/>
    <col min="8971" max="8971" width="9.59765625" style="259" customWidth="1"/>
    <col min="8972" max="8972" width="5.53125" style="259" customWidth="1"/>
    <col min="8973" max="8973" width="16.796875" style="259" customWidth="1"/>
    <col min="8974" max="8974" width="52.53125" style="259" customWidth="1"/>
    <col min="8975" max="8977" width="9.06640625" style="259"/>
    <col min="8978" max="8978" width="13.33203125" style="259" customWidth="1"/>
    <col min="8979" max="9223" width="9.06640625" style="259"/>
    <col min="9224" max="9224" width="24.796875" style="259" customWidth="1"/>
    <col min="9225" max="9225" width="29.33203125" style="259" customWidth="1"/>
    <col min="9226" max="9226" width="13.33203125" style="259" customWidth="1"/>
    <col min="9227" max="9227" width="9.59765625" style="259" customWidth="1"/>
    <col min="9228" max="9228" width="5.53125" style="259" customWidth="1"/>
    <col min="9229" max="9229" width="16.796875" style="259" customWidth="1"/>
    <col min="9230" max="9230" width="52.53125" style="259" customWidth="1"/>
    <col min="9231" max="9233" width="9.06640625" style="259"/>
    <col min="9234" max="9234" width="13.33203125" style="259" customWidth="1"/>
    <col min="9235" max="9479" width="9.06640625" style="259"/>
    <col min="9480" max="9480" width="24.796875" style="259" customWidth="1"/>
    <col min="9481" max="9481" width="29.33203125" style="259" customWidth="1"/>
    <col min="9482" max="9482" width="13.33203125" style="259" customWidth="1"/>
    <col min="9483" max="9483" width="9.59765625" style="259" customWidth="1"/>
    <col min="9484" max="9484" width="5.53125" style="259" customWidth="1"/>
    <col min="9485" max="9485" width="16.796875" style="259" customWidth="1"/>
    <col min="9486" max="9486" width="52.53125" style="259" customWidth="1"/>
    <col min="9487" max="9489" width="9.06640625" style="259"/>
    <col min="9490" max="9490" width="13.33203125" style="259" customWidth="1"/>
    <col min="9491" max="9735" width="9.06640625" style="259"/>
    <col min="9736" max="9736" width="24.796875" style="259" customWidth="1"/>
    <col min="9737" max="9737" width="29.33203125" style="259" customWidth="1"/>
    <col min="9738" max="9738" width="13.33203125" style="259" customWidth="1"/>
    <col min="9739" max="9739" width="9.59765625" style="259" customWidth="1"/>
    <col min="9740" max="9740" width="5.53125" style="259" customWidth="1"/>
    <col min="9741" max="9741" width="16.796875" style="259" customWidth="1"/>
    <col min="9742" max="9742" width="52.53125" style="259" customWidth="1"/>
    <col min="9743" max="9745" width="9.06640625" style="259"/>
    <col min="9746" max="9746" width="13.33203125" style="259" customWidth="1"/>
    <col min="9747" max="9991" width="9.06640625" style="259"/>
    <col min="9992" max="9992" width="24.796875" style="259" customWidth="1"/>
    <col min="9993" max="9993" width="29.33203125" style="259" customWidth="1"/>
    <col min="9994" max="9994" width="13.33203125" style="259" customWidth="1"/>
    <col min="9995" max="9995" width="9.59765625" style="259" customWidth="1"/>
    <col min="9996" max="9996" width="5.53125" style="259" customWidth="1"/>
    <col min="9997" max="9997" width="16.796875" style="259" customWidth="1"/>
    <col min="9998" max="9998" width="52.53125" style="259" customWidth="1"/>
    <col min="9999" max="10001" width="9.06640625" style="259"/>
    <col min="10002" max="10002" width="13.33203125" style="259" customWidth="1"/>
    <col min="10003" max="10247" width="9.06640625" style="259"/>
    <col min="10248" max="10248" width="24.796875" style="259" customWidth="1"/>
    <col min="10249" max="10249" width="29.33203125" style="259" customWidth="1"/>
    <col min="10250" max="10250" width="13.33203125" style="259" customWidth="1"/>
    <col min="10251" max="10251" width="9.59765625" style="259" customWidth="1"/>
    <col min="10252" max="10252" width="5.53125" style="259" customWidth="1"/>
    <col min="10253" max="10253" width="16.796875" style="259" customWidth="1"/>
    <col min="10254" max="10254" width="52.53125" style="259" customWidth="1"/>
    <col min="10255" max="10257" width="9.06640625" style="259"/>
    <col min="10258" max="10258" width="13.33203125" style="259" customWidth="1"/>
    <col min="10259" max="10503" width="9.06640625" style="259"/>
    <col min="10504" max="10504" width="24.796875" style="259" customWidth="1"/>
    <col min="10505" max="10505" width="29.33203125" style="259" customWidth="1"/>
    <col min="10506" max="10506" width="13.33203125" style="259" customWidth="1"/>
    <col min="10507" max="10507" width="9.59765625" style="259" customWidth="1"/>
    <col min="10508" max="10508" width="5.53125" style="259" customWidth="1"/>
    <col min="10509" max="10509" width="16.796875" style="259" customWidth="1"/>
    <col min="10510" max="10510" width="52.53125" style="259" customWidth="1"/>
    <col min="10511" max="10513" width="9.06640625" style="259"/>
    <col min="10514" max="10514" width="13.33203125" style="259" customWidth="1"/>
    <col min="10515" max="10759" width="9.06640625" style="259"/>
    <col min="10760" max="10760" width="24.796875" style="259" customWidth="1"/>
    <col min="10761" max="10761" width="29.33203125" style="259" customWidth="1"/>
    <col min="10762" max="10762" width="13.33203125" style="259" customWidth="1"/>
    <col min="10763" max="10763" width="9.59765625" style="259" customWidth="1"/>
    <col min="10764" max="10764" width="5.53125" style="259" customWidth="1"/>
    <col min="10765" max="10765" width="16.796875" style="259" customWidth="1"/>
    <col min="10766" max="10766" width="52.53125" style="259" customWidth="1"/>
    <col min="10767" max="10769" width="9.06640625" style="259"/>
    <col min="10770" max="10770" width="13.33203125" style="259" customWidth="1"/>
    <col min="10771" max="11015" width="9.06640625" style="259"/>
    <col min="11016" max="11016" width="24.796875" style="259" customWidth="1"/>
    <col min="11017" max="11017" width="29.33203125" style="259" customWidth="1"/>
    <col min="11018" max="11018" width="13.33203125" style="259" customWidth="1"/>
    <col min="11019" max="11019" width="9.59765625" style="259" customWidth="1"/>
    <col min="11020" max="11020" width="5.53125" style="259" customWidth="1"/>
    <col min="11021" max="11021" width="16.796875" style="259" customWidth="1"/>
    <col min="11022" max="11022" width="52.53125" style="259" customWidth="1"/>
    <col min="11023" max="11025" width="9.06640625" style="259"/>
    <col min="11026" max="11026" width="13.33203125" style="259" customWidth="1"/>
    <col min="11027" max="11271" width="9.06640625" style="259"/>
    <col min="11272" max="11272" width="24.796875" style="259" customWidth="1"/>
    <col min="11273" max="11273" width="29.33203125" style="259" customWidth="1"/>
    <col min="11274" max="11274" width="13.33203125" style="259" customWidth="1"/>
    <col min="11275" max="11275" width="9.59765625" style="259" customWidth="1"/>
    <col min="11276" max="11276" width="5.53125" style="259" customWidth="1"/>
    <col min="11277" max="11277" width="16.796875" style="259" customWidth="1"/>
    <col min="11278" max="11278" width="52.53125" style="259" customWidth="1"/>
    <col min="11279" max="11281" width="9.06640625" style="259"/>
    <col min="11282" max="11282" width="13.33203125" style="259" customWidth="1"/>
    <col min="11283" max="11527" width="9.06640625" style="259"/>
    <col min="11528" max="11528" width="24.796875" style="259" customWidth="1"/>
    <col min="11529" max="11529" width="29.33203125" style="259" customWidth="1"/>
    <col min="11530" max="11530" width="13.33203125" style="259" customWidth="1"/>
    <col min="11531" max="11531" width="9.59765625" style="259" customWidth="1"/>
    <col min="11532" max="11532" width="5.53125" style="259" customWidth="1"/>
    <col min="11533" max="11533" width="16.796875" style="259" customWidth="1"/>
    <col min="11534" max="11534" width="52.53125" style="259" customWidth="1"/>
    <col min="11535" max="11537" width="9.06640625" style="259"/>
    <col min="11538" max="11538" width="13.33203125" style="259" customWidth="1"/>
    <col min="11539" max="11783" width="9.06640625" style="259"/>
    <col min="11784" max="11784" width="24.796875" style="259" customWidth="1"/>
    <col min="11785" max="11785" width="29.33203125" style="259" customWidth="1"/>
    <col min="11786" max="11786" width="13.33203125" style="259" customWidth="1"/>
    <col min="11787" max="11787" width="9.59765625" style="259" customWidth="1"/>
    <col min="11788" max="11788" width="5.53125" style="259" customWidth="1"/>
    <col min="11789" max="11789" width="16.796875" style="259" customWidth="1"/>
    <col min="11790" max="11790" width="52.53125" style="259" customWidth="1"/>
    <col min="11791" max="11793" width="9.06640625" style="259"/>
    <col min="11794" max="11794" width="13.33203125" style="259" customWidth="1"/>
    <col min="11795" max="12039" width="9.06640625" style="259"/>
    <col min="12040" max="12040" width="24.796875" style="259" customWidth="1"/>
    <col min="12041" max="12041" width="29.33203125" style="259" customWidth="1"/>
    <col min="12042" max="12042" width="13.33203125" style="259" customWidth="1"/>
    <col min="12043" max="12043" width="9.59765625" style="259" customWidth="1"/>
    <col min="12044" max="12044" width="5.53125" style="259" customWidth="1"/>
    <col min="12045" max="12045" width="16.796875" style="259" customWidth="1"/>
    <col min="12046" max="12046" width="52.53125" style="259" customWidth="1"/>
    <col min="12047" max="12049" width="9.06640625" style="259"/>
    <col min="12050" max="12050" width="13.33203125" style="259" customWidth="1"/>
    <col min="12051" max="12295" width="9.06640625" style="259"/>
    <col min="12296" max="12296" width="24.796875" style="259" customWidth="1"/>
    <col min="12297" max="12297" width="29.33203125" style="259" customWidth="1"/>
    <col min="12298" max="12298" width="13.33203125" style="259" customWidth="1"/>
    <col min="12299" max="12299" width="9.59765625" style="259" customWidth="1"/>
    <col min="12300" max="12300" width="5.53125" style="259" customWidth="1"/>
    <col min="12301" max="12301" width="16.796875" style="259" customWidth="1"/>
    <col min="12302" max="12302" width="52.53125" style="259" customWidth="1"/>
    <col min="12303" max="12305" width="9.06640625" style="259"/>
    <col min="12306" max="12306" width="13.33203125" style="259" customWidth="1"/>
    <col min="12307" max="12551" width="9.06640625" style="259"/>
    <col min="12552" max="12552" width="24.796875" style="259" customWidth="1"/>
    <col min="12553" max="12553" width="29.33203125" style="259" customWidth="1"/>
    <col min="12554" max="12554" width="13.33203125" style="259" customWidth="1"/>
    <col min="12555" max="12555" width="9.59765625" style="259" customWidth="1"/>
    <col min="12556" max="12556" width="5.53125" style="259" customWidth="1"/>
    <col min="12557" max="12557" width="16.796875" style="259" customWidth="1"/>
    <col min="12558" max="12558" width="52.53125" style="259" customWidth="1"/>
    <col min="12559" max="12561" width="9.06640625" style="259"/>
    <col min="12562" max="12562" width="13.33203125" style="259" customWidth="1"/>
    <col min="12563" max="12807" width="9.06640625" style="259"/>
    <col min="12808" max="12808" width="24.796875" style="259" customWidth="1"/>
    <col min="12809" max="12809" width="29.33203125" style="259" customWidth="1"/>
    <col min="12810" max="12810" width="13.33203125" style="259" customWidth="1"/>
    <col min="12811" max="12811" width="9.59765625" style="259" customWidth="1"/>
    <col min="12812" max="12812" width="5.53125" style="259" customWidth="1"/>
    <col min="12813" max="12813" width="16.796875" style="259" customWidth="1"/>
    <col min="12814" max="12814" width="52.53125" style="259" customWidth="1"/>
    <col min="12815" max="12817" width="9.06640625" style="259"/>
    <col min="12818" max="12818" width="13.33203125" style="259" customWidth="1"/>
    <col min="12819" max="13063" width="9.06640625" style="259"/>
    <col min="13064" max="13064" width="24.796875" style="259" customWidth="1"/>
    <col min="13065" max="13065" width="29.33203125" style="259" customWidth="1"/>
    <col min="13066" max="13066" width="13.33203125" style="259" customWidth="1"/>
    <col min="13067" max="13067" width="9.59765625" style="259" customWidth="1"/>
    <col min="13068" max="13068" width="5.53125" style="259" customWidth="1"/>
    <col min="13069" max="13069" width="16.796875" style="259" customWidth="1"/>
    <col min="13070" max="13070" width="52.53125" style="259" customWidth="1"/>
    <col min="13071" max="13073" width="9.06640625" style="259"/>
    <col min="13074" max="13074" width="13.33203125" style="259" customWidth="1"/>
    <col min="13075" max="13319" width="9.06640625" style="259"/>
    <col min="13320" max="13320" width="24.796875" style="259" customWidth="1"/>
    <col min="13321" max="13321" width="29.33203125" style="259" customWidth="1"/>
    <col min="13322" max="13322" width="13.33203125" style="259" customWidth="1"/>
    <col min="13323" max="13323" width="9.59765625" style="259" customWidth="1"/>
    <col min="13324" max="13324" width="5.53125" style="259" customWidth="1"/>
    <col min="13325" max="13325" width="16.796875" style="259" customWidth="1"/>
    <col min="13326" max="13326" width="52.53125" style="259" customWidth="1"/>
    <col min="13327" max="13329" width="9.06640625" style="259"/>
    <col min="13330" max="13330" width="13.33203125" style="259" customWidth="1"/>
    <col min="13331" max="13575" width="9.06640625" style="259"/>
    <col min="13576" max="13576" width="24.796875" style="259" customWidth="1"/>
    <col min="13577" max="13577" width="29.33203125" style="259" customWidth="1"/>
    <col min="13578" max="13578" width="13.33203125" style="259" customWidth="1"/>
    <col min="13579" max="13579" width="9.59765625" style="259" customWidth="1"/>
    <col min="13580" max="13580" width="5.53125" style="259" customWidth="1"/>
    <col min="13581" max="13581" width="16.796875" style="259" customWidth="1"/>
    <col min="13582" max="13582" width="52.53125" style="259" customWidth="1"/>
    <col min="13583" max="13585" width="9.06640625" style="259"/>
    <col min="13586" max="13586" width="13.33203125" style="259" customWidth="1"/>
    <col min="13587" max="13831" width="9.06640625" style="259"/>
    <col min="13832" max="13832" width="24.796875" style="259" customWidth="1"/>
    <col min="13833" max="13833" width="29.33203125" style="259" customWidth="1"/>
    <col min="13834" max="13834" width="13.33203125" style="259" customWidth="1"/>
    <col min="13835" max="13835" width="9.59765625" style="259" customWidth="1"/>
    <col min="13836" max="13836" width="5.53125" style="259" customWidth="1"/>
    <col min="13837" max="13837" width="16.796875" style="259" customWidth="1"/>
    <col min="13838" max="13838" width="52.53125" style="259" customWidth="1"/>
    <col min="13839" max="13841" width="9.06640625" style="259"/>
    <col min="13842" max="13842" width="13.33203125" style="259" customWidth="1"/>
    <col min="13843" max="14087" width="9.06640625" style="259"/>
    <col min="14088" max="14088" width="24.796875" style="259" customWidth="1"/>
    <col min="14089" max="14089" width="29.33203125" style="259" customWidth="1"/>
    <col min="14090" max="14090" width="13.33203125" style="259" customWidth="1"/>
    <col min="14091" max="14091" width="9.59765625" style="259" customWidth="1"/>
    <col min="14092" max="14092" width="5.53125" style="259" customWidth="1"/>
    <col min="14093" max="14093" width="16.796875" style="259" customWidth="1"/>
    <col min="14094" max="14094" width="52.53125" style="259" customWidth="1"/>
    <col min="14095" max="14097" width="9.06640625" style="259"/>
    <col min="14098" max="14098" width="13.33203125" style="259" customWidth="1"/>
    <col min="14099" max="14343" width="9.06640625" style="259"/>
    <col min="14344" max="14344" width="24.796875" style="259" customWidth="1"/>
    <col min="14345" max="14345" width="29.33203125" style="259" customWidth="1"/>
    <col min="14346" max="14346" width="13.33203125" style="259" customWidth="1"/>
    <col min="14347" max="14347" width="9.59765625" style="259" customWidth="1"/>
    <col min="14348" max="14348" width="5.53125" style="259" customWidth="1"/>
    <col min="14349" max="14349" width="16.796875" style="259" customWidth="1"/>
    <col min="14350" max="14350" width="52.53125" style="259" customWidth="1"/>
    <col min="14351" max="14353" width="9.06640625" style="259"/>
    <col min="14354" max="14354" width="13.33203125" style="259" customWidth="1"/>
    <col min="14355" max="14599" width="9.06640625" style="259"/>
    <col min="14600" max="14600" width="24.796875" style="259" customWidth="1"/>
    <col min="14601" max="14601" width="29.33203125" style="259" customWidth="1"/>
    <col min="14602" max="14602" width="13.33203125" style="259" customWidth="1"/>
    <col min="14603" max="14603" width="9.59765625" style="259" customWidth="1"/>
    <col min="14604" max="14604" width="5.53125" style="259" customWidth="1"/>
    <col min="14605" max="14605" width="16.796875" style="259" customWidth="1"/>
    <col min="14606" max="14606" width="52.53125" style="259" customWidth="1"/>
    <col min="14607" max="14609" width="9.06640625" style="259"/>
    <col min="14610" max="14610" width="13.33203125" style="259" customWidth="1"/>
    <col min="14611" max="14855" width="9.06640625" style="259"/>
    <col min="14856" max="14856" width="24.796875" style="259" customWidth="1"/>
    <col min="14857" max="14857" width="29.33203125" style="259" customWidth="1"/>
    <col min="14858" max="14858" width="13.33203125" style="259" customWidth="1"/>
    <col min="14859" max="14859" width="9.59765625" style="259" customWidth="1"/>
    <col min="14860" max="14860" width="5.53125" style="259" customWidth="1"/>
    <col min="14861" max="14861" width="16.796875" style="259" customWidth="1"/>
    <col min="14862" max="14862" width="52.53125" style="259" customWidth="1"/>
    <col min="14863" max="14865" width="9.06640625" style="259"/>
    <col min="14866" max="14866" width="13.33203125" style="259" customWidth="1"/>
    <col min="14867" max="15111" width="9.06640625" style="259"/>
    <col min="15112" max="15112" width="24.796875" style="259" customWidth="1"/>
    <col min="15113" max="15113" width="29.33203125" style="259" customWidth="1"/>
    <col min="15114" max="15114" width="13.33203125" style="259" customWidth="1"/>
    <col min="15115" max="15115" width="9.59765625" style="259" customWidth="1"/>
    <col min="15116" max="15116" width="5.53125" style="259" customWidth="1"/>
    <col min="15117" max="15117" width="16.796875" style="259" customWidth="1"/>
    <col min="15118" max="15118" width="52.53125" style="259" customWidth="1"/>
    <col min="15119" max="15121" width="9.06640625" style="259"/>
    <col min="15122" max="15122" width="13.33203125" style="259" customWidth="1"/>
    <col min="15123" max="15367" width="9.06640625" style="259"/>
    <col min="15368" max="15368" width="24.796875" style="259" customWidth="1"/>
    <col min="15369" max="15369" width="29.33203125" style="259" customWidth="1"/>
    <col min="15370" max="15370" width="13.33203125" style="259" customWidth="1"/>
    <col min="15371" max="15371" width="9.59765625" style="259" customWidth="1"/>
    <col min="15372" max="15372" width="5.53125" style="259" customWidth="1"/>
    <col min="15373" max="15373" width="16.796875" style="259" customWidth="1"/>
    <col min="15374" max="15374" width="52.53125" style="259" customWidth="1"/>
    <col min="15375" max="15377" width="9.06640625" style="259"/>
    <col min="15378" max="15378" width="13.33203125" style="259" customWidth="1"/>
    <col min="15379" max="15623" width="9.06640625" style="259"/>
    <col min="15624" max="15624" width="24.796875" style="259" customWidth="1"/>
    <col min="15625" max="15625" width="29.33203125" style="259" customWidth="1"/>
    <col min="15626" max="15626" width="13.33203125" style="259" customWidth="1"/>
    <col min="15627" max="15627" width="9.59765625" style="259" customWidth="1"/>
    <col min="15628" max="15628" width="5.53125" style="259" customWidth="1"/>
    <col min="15629" max="15629" width="16.796875" style="259" customWidth="1"/>
    <col min="15630" max="15630" width="52.53125" style="259" customWidth="1"/>
    <col min="15631" max="15633" width="9.06640625" style="259"/>
    <col min="15634" max="15634" width="13.33203125" style="259" customWidth="1"/>
    <col min="15635" max="15879" width="9.06640625" style="259"/>
    <col min="15880" max="15880" width="24.796875" style="259" customWidth="1"/>
    <col min="15881" max="15881" width="29.33203125" style="259" customWidth="1"/>
    <col min="15882" max="15882" width="13.33203125" style="259" customWidth="1"/>
    <col min="15883" max="15883" width="9.59765625" style="259" customWidth="1"/>
    <col min="15884" max="15884" width="5.53125" style="259" customWidth="1"/>
    <col min="15885" max="15885" width="16.796875" style="259" customWidth="1"/>
    <col min="15886" max="15886" width="52.53125" style="259" customWidth="1"/>
    <col min="15887" max="15889" width="9.06640625" style="259"/>
    <col min="15890" max="15890" width="13.33203125" style="259" customWidth="1"/>
    <col min="15891" max="16135" width="9.06640625" style="259"/>
    <col min="16136" max="16136" width="24.796875" style="259" customWidth="1"/>
    <col min="16137" max="16137" width="29.33203125" style="259" customWidth="1"/>
    <col min="16138" max="16138" width="13.33203125" style="259" customWidth="1"/>
    <col min="16139" max="16139" width="9.59765625" style="259" customWidth="1"/>
    <col min="16140" max="16140" width="5.53125" style="259" customWidth="1"/>
    <col min="16141" max="16141" width="16.796875" style="259" customWidth="1"/>
    <col min="16142" max="16142" width="52.53125" style="259" customWidth="1"/>
    <col min="16143" max="16145" width="9.06640625" style="259"/>
    <col min="16146" max="16146" width="13.33203125" style="259" customWidth="1"/>
    <col min="16147" max="16384" width="9.06640625" style="259"/>
  </cols>
  <sheetData>
    <row r="1" spans="1:29" s="20" customFormat="1" ht="28.05" customHeight="1"/>
    <row r="2" spans="1:29" s="20" customFormat="1" ht="28.25" customHeight="1"/>
    <row r="3" spans="1:29" s="20" customFormat="1" ht="28.25" customHeight="1"/>
    <row r="4" spans="1:29" ht="38.25" customHeight="1">
      <c r="A4" s="261" t="s">
        <v>193</v>
      </c>
      <c r="B4" s="262"/>
      <c r="C4" s="262"/>
      <c r="D4" s="262"/>
      <c r="E4" s="262"/>
      <c r="F4" s="262"/>
      <c r="G4" s="262"/>
      <c r="H4" s="262"/>
      <c r="I4" s="262"/>
      <c r="O4" s="262"/>
      <c r="P4" s="262"/>
      <c r="Q4" s="262"/>
      <c r="S4" s="262"/>
      <c r="T4" s="262"/>
      <c r="U4" s="262"/>
      <c r="V4" s="262"/>
    </row>
    <row r="5" spans="1:29" ht="21" customHeight="1">
      <c r="A5" s="263"/>
      <c r="B5" s="264" t="s">
        <v>282</v>
      </c>
      <c r="F5" s="260"/>
      <c r="G5" s="260"/>
      <c r="H5" s="260"/>
      <c r="O5" s="260"/>
      <c r="P5" s="260"/>
      <c r="V5" s="260"/>
    </row>
    <row r="6" spans="1:29" ht="21" customHeight="1">
      <c r="A6" s="265"/>
      <c r="B6" s="266" t="s">
        <v>283</v>
      </c>
      <c r="F6" s="260"/>
      <c r="G6" s="260"/>
      <c r="H6" s="260"/>
      <c r="O6" s="260"/>
      <c r="P6" s="260"/>
      <c r="V6" s="260"/>
    </row>
    <row r="7" spans="1:29" ht="21" customHeight="1">
      <c r="A7" s="265"/>
      <c r="B7" s="266" t="s">
        <v>284</v>
      </c>
      <c r="C7" s="267"/>
      <c r="D7" s="267"/>
      <c r="E7" s="268"/>
      <c r="F7" s="260"/>
      <c r="G7" s="260"/>
      <c r="H7" s="260"/>
      <c r="O7" s="260"/>
      <c r="P7" s="260"/>
      <c r="S7" s="267"/>
      <c r="T7" s="267"/>
      <c r="U7" s="268"/>
      <c r="V7" s="260"/>
    </row>
    <row r="8" spans="1:29" ht="21" customHeight="1">
      <c r="B8" s="269" t="s">
        <v>285</v>
      </c>
      <c r="C8" s="270"/>
      <c r="D8" s="270"/>
      <c r="E8" s="271"/>
      <c r="F8" s="272"/>
      <c r="G8" s="272"/>
      <c r="H8" s="272"/>
      <c r="I8" s="272"/>
      <c r="O8" s="272"/>
      <c r="P8" s="272"/>
      <c r="Q8" s="272"/>
      <c r="S8" s="270"/>
      <c r="T8" s="270"/>
      <c r="U8" s="271"/>
      <c r="V8" s="272"/>
    </row>
    <row r="9" spans="1:29" ht="21" customHeight="1">
      <c r="B9" s="269" t="s">
        <v>194</v>
      </c>
      <c r="C9" s="270"/>
      <c r="D9" s="270"/>
      <c r="E9" s="271"/>
      <c r="F9" s="272"/>
      <c r="G9" s="272"/>
      <c r="H9" s="272"/>
      <c r="I9" s="272"/>
      <c r="O9" s="272"/>
      <c r="P9" s="272"/>
      <c r="Q9" s="272"/>
      <c r="S9" s="270"/>
      <c r="T9" s="270"/>
      <c r="U9" s="271"/>
      <c r="V9" s="272"/>
    </row>
    <row r="10" spans="1:29" ht="21" customHeight="1">
      <c r="A10" s="265"/>
      <c r="B10" s="266" t="s">
        <v>286</v>
      </c>
      <c r="C10" s="267"/>
      <c r="D10" s="267"/>
      <c r="E10" s="271"/>
      <c r="F10" s="272"/>
      <c r="G10" s="272"/>
      <c r="H10" s="272"/>
      <c r="I10" s="294"/>
      <c r="O10" s="272"/>
      <c r="P10" s="272"/>
      <c r="Q10" s="294"/>
      <c r="S10" s="267"/>
      <c r="T10" s="267"/>
      <c r="U10" s="271"/>
      <c r="V10" s="272"/>
    </row>
    <row r="11" spans="1:29" ht="25.25" customHeight="1">
      <c r="A11" s="273"/>
      <c r="B11" s="274"/>
      <c r="C11" s="275"/>
      <c r="D11" s="275"/>
      <c r="E11" s="276"/>
      <c r="F11" s="277"/>
      <c r="G11" s="276"/>
      <c r="H11" s="276"/>
      <c r="I11" s="295"/>
      <c r="O11" s="276"/>
      <c r="P11" s="276"/>
      <c r="Q11" s="295"/>
      <c r="S11" s="275"/>
      <c r="T11" s="275"/>
      <c r="U11" s="276"/>
      <c r="V11" s="277"/>
    </row>
    <row r="12" spans="1:29" ht="86.65" customHeight="1">
      <c r="A12" s="278" t="s">
        <v>287</v>
      </c>
      <c r="B12" s="279" t="s">
        <v>288</v>
      </c>
      <c r="C12" s="280" t="s">
        <v>289</v>
      </c>
      <c r="D12" s="280" t="s">
        <v>290</v>
      </c>
      <c r="E12" s="281" t="s">
        <v>291</v>
      </c>
      <c r="F12" s="282" t="s">
        <v>292</v>
      </c>
      <c r="G12" s="283" t="s">
        <v>293</v>
      </c>
      <c r="H12" s="283" t="s">
        <v>294</v>
      </c>
      <c r="I12" s="296" t="s">
        <v>295</v>
      </c>
      <c r="J12" s="297" t="s">
        <v>296</v>
      </c>
      <c r="K12" s="298" t="s">
        <v>297</v>
      </c>
      <c r="L12" s="298" t="s">
        <v>298</v>
      </c>
      <c r="M12" s="299" t="s">
        <v>299</v>
      </c>
      <c r="N12" s="300" t="s">
        <v>300</v>
      </c>
      <c r="O12" s="283" t="s">
        <v>301</v>
      </c>
      <c r="P12" s="283" t="s">
        <v>302</v>
      </c>
      <c r="Q12" s="296" t="s">
        <v>303</v>
      </c>
      <c r="R12" s="297" t="s">
        <v>304</v>
      </c>
      <c r="S12" s="280" t="s">
        <v>305</v>
      </c>
      <c r="T12" s="280" t="s">
        <v>306</v>
      </c>
      <c r="U12" s="281" t="s">
        <v>307</v>
      </c>
      <c r="V12" s="282" t="s">
        <v>308</v>
      </c>
      <c r="W12" s="308" t="s">
        <v>309</v>
      </c>
      <c r="X12" s="308" t="s">
        <v>310</v>
      </c>
      <c r="Y12" s="313" t="s">
        <v>311</v>
      </c>
      <c r="Z12" s="314" t="s">
        <v>312</v>
      </c>
      <c r="AA12" s="315" t="s">
        <v>313</v>
      </c>
      <c r="AB12" s="38" t="s">
        <v>103</v>
      </c>
      <c r="AC12" s="53" t="s">
        <v>104</v>
      </c>
    </row>
    <row r="13" spans="1:29" ht="70.25" customHeight="1">
      <c r="A13" s="284" t="s">
        <v>205</v>
      </c>
      <c r="B13" s="279" t="s">
        <v>314</v>
      </c>
      <c r="C13" s="285">
        <v>500</v>
      </c>
      <c r="D13" s="286">
        <f>C13*1.06</f>
        <v>530</v>
      </c>
      <c r="E13" s="287">
        <v>200</v>
      </c>
      <c r="F13" s="288">
        <f>C13*E13</f>
        <v>100000</v>
      </c>
      <c r="G13" s="285">
        <v>500</v>
      </c>
      <c r="H13" s="286">
        <f>G13*1.06</f>
        <v>530</v>
      </c>
      <c r="I13" s="301">
        <v>300</v>
      </c>
      <c r="J13" s="302">
        <f>G13*I13</f>
        <v>150000</v>
      </c>
      <c r="K13" s="285">
        <v>500</v>
      </c>
      <c r="L13" s="286">
        <f>K13*1.06</f>
        <v>530</v>
      </c>
      <c r="M13" s="301">
        <v>300</v>
      </c>
      <c r="N13" s="302">
        <f>K13*M13</f>
        <v>150000</v>
      </c>
      <c r="O13" s="285">
        <v>500</v>
      </c>
      <c r="P13" s="286">
        <f>O13*1.06</f>
        <v>530</v>
      </c>
      <c r="Q13" s="303">
        <v>300</v>
      </c>
      <c r="R13" s="302">
        <f>O13*Q13</f>
        <v>150000</v>
      </c>
      <c r="S13" s="285">
        <v>500</v>
      </c>
      <c r="T13" s="286">
        <f>S13*1.06</f>
        <v>530</v>
      </c>
      <c r="U13" s="303">
        <v>300</v>
      </c>
      <c r="V13" s="309">
        <f>S13*U13</f>
        <v>150000</v>
      </c>
      <c r="W13" s="285">
        <v>500</v>
      </c>
      <c r="X13" s="286">
        <f>W13*1.06</f>
        <v>530</v>
      </c>
      <c r="Y13" s="303">
        <v>90</v>
      </c>
      <c r="Z13" s="309">
        <f>W13*Y13</f>
        <v>45000</v>
      </c>
      <c r="AA13" s="316">
        <f>F13+J13+N13+R13+V13+Z13</f>
        <v>745000</v>
      </c>
      <c r="AB13" s="317">
        <f>U13+Q13+M13+I13+E13+Y13</f>
        <v>1490</v>
      </c>
      <c r="AC13" s="318">
        <f>AA13/AB13</f>
        <v>500</v>
      </c>
    </row>
    <row r="14" spans="1:29" ht="63" customHeight="1">
      <c r="A14" s="284" t="s">
        <v>206</v>
      </c>
      <c r="B14" s="279" t="s">
        <v>315</v>
      </c>
      <c r="C14" s="285">
        <v>600</v>
      </c>
      <c r="D14" s="286">
        <f>C14*1.06</f>
        <v>636</v>
      </c>
      <c r="E14" s="287">
        <v>0</v>
      </c>
      <c r="F14" s="288">
        <f>C14*E14</f>
        <v>0</v>
      </c>
      <c r="G14" s="285">
        <v>600</v>
      </c>
      <c r="H14" s="286">
        <f>G14*1.06</f>
        <v>636</v>
      </c>
      <c r="I14" s="303">
        <v>957</v>
      </c>
      <c r="J14" s="302">
        <f>G14*I14</f>
        <v>574200</v>
      </c>
      <c r="K14" s="285">
        <v>600</v>
      </c>
      <c r="L14" s="286">
        <f>K14*1.06</f>
        <v>636</v>
      </c>
      <c r="M14" s="303">
        <v>985</v>
      </c>
      <c r="N14" s="302">
        <f>K14*M14</f>
        <v>591000</v>
      </c>
      <c r="O14" s="285">
        <v>600</v>
      </c>
      <c r="P14" s="286">
        <f>O14*1.06</f>
        <v>636</v>
      </c>
      <c r="Q14" s="303">
        <v>1013</v>
      </c>
      <c r="R14" s="302">
        <f>O14*Q14</f>
        <v>607800</v>
      </c>
      <c r="S14" s="285">
        <v>600</v>
      </c>
      <c r="T14" s="286">
        <f>S14*1.06</f>
        <v>636</v>
      </c>
      <c r="U14" s="301">
        <v>1041</v>
      </c>
      <c r="V14" s="310">
        <f>S14*U14</f>
        <v>624600</v>
      </c>
      <c r="W14" s="285">
        <v>600</v>
      </c>
      <c r="X14" s="286">
        <f>W14*1.06</f>
        <v>636</v>
      </c>
      <c r="Y14" s="301">
        <v>1041</v>
      </c>
      <c r="Z14" s="310">
        <f>W14*Y14</f>
        <v>624600</v>
      </c>
      <c r="AA14" s="316">
        <f>F14+J14+N14+R14+V14+Z14</f>
        <v>3022200</v>
      </c>
      <c r="AB14" s="317">
        <f>U14+Q14+M14+I14+E14+Y14</f>
        <v>5037</v>
      </c>
      <c r="AC14" s="318">
        <f>AA14/AB14</f>
        <v>600</v>
      </c>
    </row>
    <row r="15" spans="1:29" ht="59.25" customHeight="1">
      <c r="A15" s="289"/>
      <c r="B15" s="290"/>
      <c r="C15" s="290"/>
      <c r="D15" s="291"/>
      <c r="E15" s="292"/>
      <c r="F15" s="291"/>
      <c r="G15" s="293"/>
      <c r="H15" s="293"/>
      <c r="I15" s="304"/>
      <c r="J15" s="305"/>
      <c r="K15" s="290"/>
      <c r="L15" s="290"/>
      <c r="M15" s="306"/>
      <c r="N15" s="307" t="s">
        <v>18</v>
      </c>
      <c r="O15" s="293"/>
      <c r="P15" s="293"/>
      <c r="Q15" s="304"/>
      <c r="R15" s="305"/>
      <c r="S15" s="290"/>
      <c r="T15" s="311"/>
      <c r="U15" s="312"/>
      <c r="V15" s="311"/>
      <c r="W15" s="290"/>
      <c r="X15" s="311"/>
      <c r="Y15" s="312"/>
      <c r="Z15" s="311"/>
      <c r="AA15" s="319">
        <f>SUM(AA13:AA14)</f>
        <v>3767200</v>
      </c>
      <c r="AB15" s="320"/>
      <c r="AC15" s="320"/>
    </row>
  </sheetData>
  <phoneticPr fontId="77" type="noConversion"/>
  <pageMargins left="0.23622047244094499" right="0.23622047244094499" top="0.27559055118110198" bottom="0.31496062992126" header="0.31496062992126" footer="0.31496062992126"/>
  <pageSetup paperSize="9" scale="24" fitToHeight="0" orientation="landscape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 tint="0.39994506668294322"/>
    <pageSetUpPr fitToPage="1"/>
  </sheetPr>
  <dimension ref="A1:L114"/>
  <sheetViews>
    <sheetView zoomScale="50" zoomScaleNormal="50" zoomScalePageLayoutView="60" workbookViewId="0">
      <pane ySplit="5" topLeftCell="A30" activePane="bottomLeft" state="frozen"/>
      <selection activeCell="E22" sqref="E22"/>
      <selection pane="bottomLeft" activeCell="E22" sqref="E22"/>
    </sheetView>
  </sheetViews>
  <sheetFormatPr defaultColWidth="47.33203125" defaultRowHeight="17.649999999999999" outlineLevelRow="2"/>
  <cols>
    <col min="1" max="1" width="18.73046875" style="54" customWidth="1"/>
    <col min="2" max="2" width="51.46484375" style="55" customWidth="1"/>
    <col min="3" max="3" width="19" style="120" customWidth="1"/>
    <col min="4" max="4" width="21.46484375" style="120" customWidth="1"/>
    <col min="5" max="5" width="20.46484375" style="120" customWidth="1"/>
    <col min="6" max="6" width="8.53125" style="120" customWidth="1"/>
    <col min="7" max="7" width="17.265625" style="55" customWidth="1"/>
    <col min="8" max="8" width="32.33203125" style="121" customWidth="1"/>
    <col min="9" max="9" width="92.59765625" style="55" customWidth="1"/>
    <col min="10" max="11" width="9.265625" style="55" customWidth="1"/>
    <col min="12" max="12" width="24" style="55" customWidth="1"/>
    <col min="13" max="26" width="9.265625" style="55" customWidth="1"/>
    <col min="27" max="16384" width="47.33203125" style="55"/>
  </cols>
  <sheetData>
    <row r="1" spans="1:12" s="20" customFormat="1" ht="28.05" customHeight="1"/>
    <row r="2" spans="1:12" s="20" customFormat="1" ht="28.25" customHeight="1"/>
    <row r="3" spans="1:12" ht="95.25" customHeight="1">
      <c r="A3" s="425" t="s">
        <v>316</v>
      </c>
      <c r="B3" s="426"/>
      <c r="C3" s="426"/>
      <c r="D3" s="426"/>
      <c r="E3" s="426"/>
      <c r="F3" s="426"/>
      <c r="G3" s="426"/>
      <c r="H3" s="426"/>
      <c r="I3" s="426"/>
    </row>
    <row r="4" spans="1:12" ht="47.75" customHeight="1">
      <c r="A4" s="122"/>
      <c r="B4" s="254"/>
      <c r="C4" s="123"/>
      <c r="D4" s="124"/>
      <c r="E4" s="123"/>
      <c r="F4" s="123"/>
      <c r="G4" s="125"/>
      <c r="H4" s="126">
        <f>H15+H24+H35+H43+H53+H61</f>
        <v>436600</v>
      </c>
      <c r="I4" s="159"/>
    </row>
    <row r="5" spans="1:12" ht="35.25" customHeight="1">
      <c r="A5" s="1" t="s">
        <v>30</v>
      </c>
      <c r="B5" s="1" t="s">
        <v>31</v>
      </c>
      <c r="C5" s="127" t="s">
        <v>32</v>
      </c>
      <c r="D5" s="127" t="s">
        <v>88</v>
      </c>
      <c r="E5" s="128" t="s">
        <v>33</v>
      </c>
      <c r="F5" s="128" t="s">
        <v>34</v>
      </c>
      <c r="G5" s="2" t="s">
        <v>35</v>
      </c>
      <c r="H5" s="2" t="s">
        <v>36</v>
      </c>
      <c r="I5" s="2" t="s">
        <v>37</v>
      </c>
    </row>
    <row r="6" spans="1:12" ht="37.25" customHeight="1" outlineLevel="1">
      <c r="A6" s="129"/>
      <c r="B6" s="130" t="s">
        <v>93</v>
      </c>
      <c r="C6" s="131"/>
      <c r="D6" s="131"/>
      <c r="E6" s="131"/>
      <c r="F6" s="131"/>
      <c r="G6" s="132"/>
      <c r="H6" s="133"/>
      <c r="I6" s="15"/>
    </row>
    <row r="7" spans="1:12" ht="37.25" customHeight="1" outlineLevel="2">
      <c r="A7" s="74"/>
      <c r="B7" s="3" t="s">
        <v>38</v>
      </c>
      <c r="C7" s="134"/>
      <c r="D7" s="134"/>
      <c r="E7" s="135"/>
      <c r="F7" s="134"/>
      <c r="G7" s="3"/>
      <c r="H7" s="4"/>
      <c r="I7" s="160"/>
    </row>
    <row r="8" spans="1:12" ht="39" customHeight="1" outlineLevel="2">
      <c r="A8" s="5" t="s">
        <v>39</v>
      </c>
      <c r="B8" s="79" t="s">
        <v>13</v>
      </c>
      <c r="C8" s="136" t="s">
        <v>40</v>
      </c>
      <c r="D8" s="137">
        <v>5</v>
      </c>
      <c r="E8" s="137">
        <v>1</v>
      </c>
      <c r="F8" s="137">
        <v>2</v>
      </c>
      <c r="G8" s="138">
        <v>2000</v>
      </c>
      <c r="H8" s="139">
        <f>D8*E8*F8*G8</f>
        <v>20000</v>
      </c>
      <c r="I8" s="22" t="s">
        <v>317</v>
      </c>
    </row>
    <row r="9" spans="1:12" ht="37.25" customHeight="1" outlineLevel="2">
      <c r="A9" s="5" t="s">
        <v>41</v>
      </c>
      <c r="B9" s="79" t="s">
        <v>42</v>
      </c>
      <c r="C9" s="136" t="s">
        <v>40</v>
      </c>
      <c r="D9" s="137">
        <v>5</v>
      </c>
      <c r="E9" s="137">
        <v>1</v>
      </c>
      <c r="F9" s="137">
        <v>2</v>
      </c>
      <c r="G9" s="138">
        <v>2000</v>
      </c>
      <c r="H9" s="139">
        <f>D9*E9*F9*G9</f>
        <v>20000</v>
      </c>
      <c r="I9" s="22" t="s">
        <v>317</v>
      </c>
    </row>
    <row r="10" spans="1:12" ht="37.25" customHeight="1" outlineLevel="1">
      <c r="A10" s="7" t="s">
        <v>43</v>
      </c>
      <c r="B10" s="8" t="s">
        <v>44</v>
      </c>
      <c r="C10" s="140"/>
      <c r="D10" s="140"/>
      <c r="E10" s="141"/>
      <c r="F10" s="141"/>
      <c r="G10" s="9"/>
      <c r="H10" s="9">
        <f>SUM(H8:H9)</f>
        <v>40000</v>
      </c>
      <c r="I10" s="161"/>
      <c r="L10" s="93"/>
    </row>
    <row r="11" spans="1:12" ht="37.25" customHeight="1" outlineLevel="2">
      <c r="A11" s="74"/>
      <c r="B11" s="3" t="s">
        <v>45</v>
      </c>
      <c r="C11" s="134"/>
      <c r="D11" s="134"/>
      <c r="E11" s="135"/>
      <c r="F11" s="134"/>
      <c r="G11" s="3"/>
      <c r="H11" s="4"/>
      <c r="I11" s="4"/>
    </row>
    <row r="12" spans="1:12" ht="37.25" customHeight="1" outlineLevel="2">
      <c r="A12" s="10" t="s">
        <v>46</v>
      </c>
      <c r="B12" s="79" t="s">
        <v>47</v>
      </c>
      <c r="C12" s="136" t="s">
        <v>40</v>
      </c>
      <c r="D12" s="148">
        <v>6</v>
      </c>
      <c r="E12" s="148">
        <v>1</v>
      </c>
      <c r="F12" s="148">
        <v>1</v>
      </c>
      <c r="G12" s="142">
        <v>600</v>
      </c>
      <c r="H12" s="11">
        <f>D12*E12*F12*G12</f>
        <v>3600</v>
      </c>
      <c r="I12" s="22" t="s">
        <v>317</v>
      </c>
    </row>
    <row r="13" spans="1:12" ht="140.25" customHeight="1" outlineLevel="2">
      <c r="A13" s="10" t="s">
        <v>48</v>
      </c>
      <c r="B13" s="79" t="s">
        <v>49</v>
      </c>
      <c r="C13" s="136" t="s">
        <v>40</v>
      </c>
      <c r="D13" s="148">
        <v>6</v>
      </c>
      <c r="E13" s="148">
        <v>1</v>
      </c>
      <c r="F13" s="148">
        <v>2</v>
      </c>
      <c r="G13" s="142">
        <v>600</v>
      </c>
      <c r="H13" s="11">
        <f>D13*E13*F13*G13</f>
        <v>7200</v>
      </c>
      <c r="I13" s="22" t="s">
        <v>318</v>
      </c>
    </row>
    <row r="14" spans="1:12" ht="37.25" customHeight="1" outlineLevel="1">
      <c r="A14" s="7" t="s">
        <v>50</v>
      </c>
      <c r="B14" s="8" t="s">
        <v>51</v>
      </c>
      <c r="C14" s="140"/>
      <c r="D14" s="140"/>
      <c r="E14" s="141"/>
      <c r="F14" s="141"/>
      <c r="G14" s="9"/>
      <c r="H14" s="9">
        <f>SUM(H12:H13)</f>
        <v>10800</v>
      </c>
      <c r="I14" s="16"/>
    </row>
    <row r="15" spans="1:12" ht="37.25" customHeight="1">
      <c r="A15" s="143" t="s">
        <v>52</v>
      </c>
      <c r="B15" s="144" t="s">
        <v>53</v>
      </c>
      <c r="C15" s="145"/>
      <c r="D15" s="145"/>
      <c r="E15" s="145"/>
      <c r="F15" s="145"/>
      <c r="G15" s="146"/>
      <c r="H15" s="147">
        <f>H10+H14</f>
        <v>50800</v>
      </c>
      <c r="I15" s="162"/>
    </row>
    <row r="16" spans="1:12" ht="37.25" customHeight="1"/>
    <row r="17" spans="1:9" ht="37.25" customHeight="1" outlineLevel="1">
      <c r="A17" s="129"/>
      <c r="B17" s="130" t="s">
        <v>54</v>
      </c>
      <c r="C17" s="131"/>
      <c r="D17" s="131"/>
      <c r="E17" s="131"/>
      <c r="F17" s="131"/>
      <c r="G17" s="132"/>
      <c r="H17" s="133"/>
      <c r="I17" s="15"/>
    </row>
    <row r="18" spans="1:9" ht="37.25" customHeight="1" outlineLevel="1">
      <c r="A18" s="1" t="s">
        <v>30</v>
      </c>
      <c r="B18" s="1" t="s">
        <v>31</v>
      </c>
      <c r="C18" s="127" t="s">
        <v>32</v>
      </c>
      <c r="D18" s="127" t="s">
        <v>88</v>
      </c>
      <c r="E18" s="128" t="s">
        <v>33</v>
      </c>
      <c r="F18" s="128" t="s">
        <v>34</v>
      </c>
      <c r="G18" s="2" t="s">
        <v>35</v>
      </c>
      <c r="H18" s="2" t="s">
        <v>36</v>
      </c>
      <c r="I18" s="2" t="s">
        <v>55</v>
      </c>
    </row>
    <row r="19" spans="1:9" ht="37.25" customHeight="1" outlineLevel="2">
      <c r="A19" s="74"/>
      <c r="B19" s="3" t="s">
        <v>57</v>
      </c>
      <c r="C19" s="134"/>
      <c r="D19" s="134"/>
      <c r="E19" s="135"/>
      <c r="F19" s="134"/>
      <c r="G19" s="3"/>
      <c r="H19" s="4"/>
      <c r="I19" s="92" t="s">
        <v>58</v>
      </c>
    </row>
    <row r="20" spans="1:9" ht="37.25" customHeight="1" outlineLevel="2">
      <c r="A20" s="5" t="s">
        <v>59</v>
      </c>
      <c r="B20" s="79" t="s">
        <v>120</v>
      </c>
      <c r="C20" s="136" t="s">
        <v>121</v>
      </c>
      <c r="D20" s="148">
        <v>6</v>
      </c>
      <c r="E20" s="148">
        <v>1</v>
      </c>
      <c r="F20" s="148">
        <v>1</v>
      </c>
      <c r="G20" s="138">
        <v>1500</v>
      </c>
      <c r="H20" s="6">
        <f>D20*E20*F20*G20</f>
        <v>9000</v>
      </c>
      <c r="I20" s="22" t="s">
        <v>317</v>
      </c>
    </row>
    <row r="21" spans="1:9" ht="37.25" customHeight="1" outlineLevel="2">
      <c r="A21" s="5" t="s">
        <v>97</v>
      </c>
      <c r="B21" s="79" t="s">
        <v>123</v>
      </c>
      <c r="C21" s="136" t="s">
        <v>60</v>
      </c>
      <c r="D21" s="148">
        <v>6</v>
      </c>
      <c r="E21" s="148">
        <v>1</v>
      </c>
      <c r="F21" s="148">
        <v>2</v>
      </c>
      <c r="G21" s="138">
        <v>500</v>
      </c>
      <c r="H21" s="6">
        <f>D21*E21*F21*G21</f>
        <v>6000</v>
      </c>
      <c r="I21" s="22" t="s">
        <v>317</v>
      </c>
    </row>
    <row r="22" spans="1:9" ht="70.05" customHeight="1" outlineLevel="2">
      <c r="A22" s="5" t="s">
        <v>122</v>
      </c>
      <c r="B22" s="79" t="s">
        <v>64</v>
      </c>
      <c r="C22" s="136" t="s">
        <v>60</v>
      </c>
      <c r="D22" s="148">
        <v>6</v>
      </c>
      <c r="E22" s="148">
        <v>1</v>
      </c>
      <c r="F22" s="148">
        <v>2</v>
      </c>
      <c r="G22" s="138">
        <v>100</v>
      </c>
      <c r="H22" s="6">
        <f>D22*E22*F22*G22</f>
        <v>1200</v>
      </c>
      <c r="I22" s="22"/>
    </row>
    <row r="23" spans="1:9" ht="37.25" customHeight="1" outlineLevel="1">
      <c r="A23" s="74" t="s">
        <v>61</v>
      </c>
      <c r="B23" s="3" t="s">
        <v>62</v>
      </c>
      <c r="C23" s="134"/>
      <c r="D23" s="134"/>
      <c r="E23" s="135"/>
      <c r="F23" s="134"/>
      <c r="G23" s="3"/>
      <c r="H23" s="4">
        <f>SUM(H20:H22)</f>
        <v>16200</v>
      </c>
      <c r="I23" s="4"/>
    </row>
    <row r="24" spans="1:9" ht="37.25" customHeight="1">
      <c r="A24" s="143" t="s">
        <v>65</v>
      </c>
      <c r="B24" s="144" t="s">
        <v>66</v>
      </c>
      <c r="C24" s="145"/>
      <c r="D24" s="145"/>
      <c r="E24" s="145"/>
      <c r="F24" s="145"/>
      <c r="G24" s="146"/>
      <c r="H24" s="147">
        <f>H23</f>
        <v>16200</v>
      </c>
      <c r="I24" s="162"/>
    </row>
    <row r="25" spans="1:9" ht="37.25" customHeight="1"/>
    <row r="26" spans="1:9" ht="37.25" customHeight="1" outlineLevel="1">
      <c r="A26" s="129"/>
      <c r="B26" s="130" t="s">
        <v>319</v>
      </c>
      <c r="C26" s="131"/>
      <c r="D26" s="131"/>
      <c r="E26" s="131"/>
      <c r="F26" s="131"/>
      <c r="G26" s="132"/>
      <c r="H26" s="133"/>
      <c r="I26" s="15"/>
    </row>
    <row r="27" spans="1:9" ht="37.25" customHeight="1" outlineLevel="2">
      <c r="A27" s="74"/>
      <c r="B27" s="3" t="s">
        <v>67</v>
      </c>
      <c r="C27" s="127" t="s">
        <v>32</v>
      </c>
      <c r="D27" s="127" t="s">
        <v>88</v>
      </c>
      <c r="E27" s="128" t="s">
        <v>33</v>
      </c>
      <c r="F27" s="128" t="s">
        <v>34</v>
      </c>
      <c r="G27" s="2" t="s">
        <v>35</v>
      </c>
      <c r="H27" s="2" t="s">
        <v>36</v>
      </c>
      <c r="I27" s="160"/>
    </row>
    <row r="28" spans="1:9" ht="37.25" customHeight="1" outlineLevel="2">
      <c r="A28" s="5" t="s">
        <v>68</v>
      </c>
      <c r="B28" s="79" t="s">
        <v>150</v>
      </c>
      <c r="C28" s="136" t="s">
        <v>60</v>
      </c>
      <c r="D28" s="136">
        <v>6</v>
      </c>
      <c r="E28" s="136">
        <v>2</v>
      </c>
      <c r="F28" s="136">
        <v>1</v>
      </c>
      <c r="G28" s="153">
        <v>450</v>
      </c>
      <c r="H28" s="6">
        <f t="shared" ref="H28:H33" si="0">D28*E28*F28*G28</f>
        <v>5400</v>
      </c>
      <c r="I28" s="13" t="s">
        <v>262</v>
      </c>
    </row>
    <row r="29" spans="1:9" ht="37.25" customHeight="1" outlineLevel="2">
      <c r="A29" s="5" t="s">
        <v>70</v>
      </c>
      <c r="B29" s="79" t="s">
        <v>113</v>
      </c>
      <c r="C29" s="136" t="s">
        <v>60</v>
      </c>
      <c r="D29" s="136">
        <v>6</v>
      </c>
      <c r="E29" s="136">
        <v>2</v>
      </c>
      <c r="F29" s="136">
        <v>1</v>
      </c>
      <c r="G29" s="153">
        <v>50</v>
      </c>
      <c r="H29" s="6">
        <f t="shared" si="0"/>
        <v>600</v>
      </c>
      <c r="I29" s="12" t="s">
        <v>320</v>
      </c>
    </row>
    <row r="30" spans="1:9" ht="37.25" customHeight="1" outlineLevel="2">
      <c r="A30" s="5" t="s">
        <v>71</v>
      </c>
      <c r="B30" s="79" t="s">
        <v>321</v>
      </c>
      <c r="C30" s="136" t="s">
        <v>60</v>
      </c>
      <c r="D30" s="136">
        <v>6</v>
      </c>
      <c r="E30" s="136">
        <v>1</v>
      </c>
      <c r="F30" s="136">
        <v>2</v>
      </c>
      <c r="G30" s="154">
        <v>50</v>
      </c>
      <c r="H30" s="6">
        <f t="shared" si="0"/>
        <v>600</v>
      </c>
      <c r="I30" s="12" t="s">
        <v>264</v>
      </c>
    </row>
    <row r="31" spans="1:9" ht="37.25" customHeight="1" outlineLevel="2">
      <c r="A31" s="5" t="s">
        <v>71</v>
      </c>
      <c r="B31" s="79" t="s">
        <v>115</v>
      </c>
      <c r="C31" s="136" t="s">
        <v>60</v>
      </c>
      <c r="D31" s="136">
        <v>6</v>
      </c>
      <c r="E31" s="136">
        <v>1</v>
      </c>
      <c r="F31" s="136">
        <v>1</v>
      </c>
      <c r="G31" s="154">
        <v>500</v>
      </c>
      <c r="H31" s="6">
        <f t="shared" si="0"/>
        <v>3000</v>
      </c>
      <c r="I31" s="12" t="s">
        <v>322</v>
      </c>
    </row>
    <row r="32" spans="1:9" ht="77.25" customHeight="1" outlineLevel="2">
      <c r="A32" s="5" t="s">
        <v>72</v>
      </c>
      <c r="B32" s="79" t="s">
        <v>323</v>
      </c>
      <c r="C32" s="136" t="s">
        <v>60</v>
      </c>
      <c r="D32" s="136">
        <v>6</v>
      </c>
      <c r="E32" s="136">
        <v>2</v>
      </c>
      <c r="F32" s="136">
        <v>1</v>
      </c>
      <c r="G32" s="151">
        <v>50</v>
      </c>
      <c r="H32" s="6">
        <f t="shared" si="0"/>
        <v>600</v>
      </c>
      <c r="I32" s="14" t="s">
        <v>249</v>
      </c>
    </row>
    <row r="33" spans="1:9" ht="37.25" customHeight="1" outlineLevel="2">
      <c r="A33" s="5" t="s">
        <v>72</v>
      </c>
      <c r="B33" s="79" t="s">
        <v>265</v>
      </c>
      <c r="C33" s="136" t="s">
        <v>60</v>
      </c>
      <c r="D33" s="136">
        <v>6</v>
      </c>
      <c r="E33" s="136">
        <v>1</v>
      </c>
      <c r="F33" s="136">
        <v>1</v>
      </c>
      <c r="G33" s="151">
        <v>200</v>
      </c>
      <c r="H33" s="6">
        <f t="shared" si="0"/>
        <v>1200</v>
      </c>
      <c r="I33" s="14" t="s">
        <v>324</v>
      </c>
    </row>
    <row r="34" spans="1:9" ht="37.25" customHeight="1" outlineLevel="1">
      <c r="A34" s="7" t="s">
        <v>83</v>
      </c>
      <c r="B34" s="3" t="s">
        <v>84</v>
      </c>
      <c r="C34" s="134"/>
      <c r="D34" s="134"/>
      <c r="E34" s="135"/>
      <c r="F34" s="134"/>
      <c r="G34" s="3"/>
      <c r="H34" s="4">
        <f>SUM(H28:H33)</f>
        <v>11400</v>
      </c>
      <c r="I34" s="160"/>
    </row>
    <row r="35" spans="1:9" ht="37.25" customHeight="1">
      <c r="A35" s="143" t="s">
        <v>85</v>
      </c>
      <c r="B35" s="144" t="s">
        <v>86</v>
      </c>
      <c r="C35" s="145"/>
      <c r="D35" s="145"/>
      <c r="E35" s="145"/>
      <c r="F35" s="145"/>
      <c r="G35" s="146"/>
      <c r="H35" s="147">
        <f>H34</f>
        <v>11400</v>
      </c>
      <c r="I35" s="162"/>
    </row>
    <row r="36" spans="1:9" ht="37.25" customHeight="1" outlineLevel="2"/>
    <row r="37" spans="1:9" ht="37.25" customHeight="1" outlineLevel="2">
      <c r="A37" s="129"/>
      <c r="B37" s="130" t="s">
        <v>87</v>
      </c>
      <c r="C37" s="131"/>
      <c r="D37" s="131"/>
      <c r="E37" s="131"/>
      <c r="F37" s="131"/>
      <c r="G37" s="132"/>
      <c r="H37" s="133"/>
      <c r="I37" s="15"/>
    </row>
    <row r="38" spans="1:9" ht="37.25" customHeight="1" outlineLevel="2">
      <c r="A38" s="1"/>
      <c r="B38" s="1" t="s">
        <v>31</v>
      </c>
      <c r="C38" s="127" t="s">
        <v>32</v>
      </c>
      <c r="D38" s="127" t="s">
        <v>88</v>
      </c>
      <c r="E38" s="128" t="s">
        <v>33</v>
      </c>
      <c r="F38" s="128" t="s">
        <v>34</v>
      </c>
      <c r="G38" s="2" t="s">
        <v>35</v>
      </c>
      <c r="H38" s="2" t="s">
        <v>36</v>
      </c>
      <c r="I38" s="2" t="s">
        <v>55</v>
      </c>
    </row>
    <row r="39" spans="1:9" ht="258" outlineLevel="2">
      <c r="A39" s="79" t="s">
        <v>130</v>
      </c>
      <c r="B39" s="12" t="s">
        <v>325</v>
      </c>
      <c r="C39" s="136" t="s">
        <v>326</v>
      </c>
      <c r="D39" s="136">
        <v>6</v>
      </c>
      <c r="E39" s="136">
        <v>1</v>
      </c>
      <c r="F39" s="136">
        <v>2</v>
      </c>
      <c r="G39" s="151">
        <v>15000</v>
      </c>
      <c r="H39" s="6">
        <f>D39*E39*F39*G39</f>
        <v>180000</v>
      </c>
      <c r="I39" s="164" t="s">
        <v>327</v>
      </c>
    </row>
    <row r="40" spans="1:9" ht="80.650000000000006" customHeight="1" outlineLevel="2">
      <c r="A40" s="79" t="s">
        <v>131</v>
      </c>
      <c r="B40" s="79" t="s">
        <v>217</v>
      </c>
      <c r="C40" s="136" t="s">
        <v>89</v>
      </c>
      <c r="D40" s="136">
        <v>12</v>
      </c>
      <c r="E40" s="136">
        <v>25</v>
      </c>
      <c r="F40" s="136">
        <v>2</v>
      </c>
      <c r="G40" s="151">
        <v>68</v>
      </c>
      <c r="H40" s="6">
        <f>D40*E40*F40*G40</f>
        <v>40800</v>
      </c>
      <c r="I40" s="164" t="s">
        <v>328</v>
      </c>
    </row>
    <row r="41" spans="1:9" ht="37.25" customHeight="1" outlineLevel="2">
      <c r="A41" s="255" t="s">
        <v>132</v>
      </c>
      <c r="B41" s="255" t="s">
        <v>329</v>
      </c>
      <c r="C41" s="256" t="s">
        <v>326</v>
      </c>
      <c r="D41" s="256">
        <v>6</v>
      </c>
      <c r="E41" s="136">
        <v>25</v>
      </c>
      <c r="F41" s="256">
        <v>2</v>
      </c>
      <c r="G41" s="257">
        <v>198</v>
      </c>
      <c r="H41" s="258">
        <f>D41*E41*F41*G41</f>
        <v>59400</v>
      </c>
      <c r="I41" s="164" t="s">
        <v>330</v>
      </c>
    </row>
    <row r="42" spans="1:9" ht="37.25" customHeight="1" outlineLevel="2">
      <c r="A42" s="7" t="s">
        <v>90</v>
      </c>
      <c r="B42" s="8" t="s">
        <v>96</v>
      </c>
      <c r="C42" s="140"/>
      <c r="D42" s="140"/>
      <c r="E42" s="141"/>
      <c r="F42" s="141"/>
      <c r="G42" s="9"/>
      <c r="H42" s="9">
        <f>SUM(H39:H41)</f>
        <v>280200</v>
      </c>
      <c r="I42" s="16"/>
    </row>
    <row r="43" spans="1:9" ht="37.25" customHeight="1">
      <c r="A43" s="143" t="s">
        <v>91</v>
      </c>
      <c r="B43" s="144" t="s">
        <v>92</v>
      </c>
      <c r="C43" s="145"/>
      <c r="D43" s="145"/>
      <c r="E43" s="145"/>
      <c r="F43" s="145"/>
      <c r="G43" s="146"/>
      <c r="H43" s="147">
        <f>H42</f>
        <v>280200</v>
      </c>
      <c r="I43" s="162"/>
    </row>
    <row r="44" spans="1:9" ht="37.25" customHeight="1" outlineLevel="2"/>
    <row r="45" spans="1:9" ht="37.25" customHeight="1" outlineLevel="2">
      <c r="A45" s="129"/>
      <c r="B45" s="130" t="s">
        <v>110</v>
      </c>
      <c r="C45" s="131"/>
      <c r="D45" s="131"/>
      <c r="E45" s="131"/>
      <c r="F45" s="131"/>
      <c r="G45" s="132"/>
      <c r="H45" s="133"/>
      <c r="I45" s="15" t="s">
        <v>156</v>
      </c>
    </row>
    <row r="46" spans="1:9" ht="37.25" customHeight="1" outlineLevel="2">
      <c r="A46" s="1"/>
      <c r="B46" s="1" t="s">
        <v>31</v>
      </c>
      <c r="C46" s="127" t="s">
        <v>32</v>
      </c>
      <c r="D46" s="127" t="s">
        <v>88</v>
      </c>
      <c r="E46" s="128" t="s">
        <v>33</v>
      </c>
      <c r="F46" s="128" t="s">
        <v>34</v>
      </c>
      <c r="G46" s="2" t="s">
        <v>35</v>
      </c>
      <c r="H46" s="2" t="s">
        <v>36</v>
      </c>
      <c r="I46" s="2" t="s">
        <v>157</v>
      </c>
    </row>
    <row r="47" spans="1:9" ht="37.25" customHeight="1">
      <c r="A47" s="5" t="s">
        <v>158</v>
      </c>
      <c r="B47" s="12" t="s">
        <v>254</v>
      </c>
      <c r="C47" s="158" t="s">
        <v>60</v>
      </c>
      <c r="D47" s="136">
        <v>6</v>
      </c>
      <c r="E47" s="136">
        <v>2</v>
      </c>
      <c r="F47" s="136">
        <v>1</v>
      </c>
      <c r="G47" s="157">
        <v>900</v>
      </c>
      <c r="H47" s="6">
        <f>D47*E47*F47*G47</f>
        <v>10800</v>
      </c>
      <c r="I47" s="12" t="s">
        <v>331</v>
      </c>
    </row>
    <row r="48" spans="1:9" ht="37.25" customHeight="1">
      <c r="A48" s="5" t="s">
        <v>159</v>
      </c>
      <c r="B48" s="12" t="s">
        <v>258</v>
      </c>
      <c r="C48" s="158"/>
      <c r="D48" s="136">
        <v>6</v>
      </c>
      <c r="E48" s="136">
        <v>1</v>
      </c>
      <c r="F48" s="136">
        <v>1</v>
      </c>
      <c r="G48" s="151">
        <v>6000</v>
      </c>
      <c r="H48" s="6">
        <f>D48*E48*F48*G48</f>
        <v>36000</v>
      </c>
      <c r="I48" s="12" t="s">
        <v>332</v>
      </c>
    </row>
    <row r="49" spans="1:9" ht="37.25" customHeight="1">
      <c r="A49" s="5" t="s">
        <v>161</v>
      </c>
      <c r="B49" s="12" t="s">
        <v>246</v>
      </c>
      <c r="C49" s="158"/>
      <c r="D49" s="136">
        <v>6</v>
      </c>
      <c r="E49" s="136">
        <v>1</v>
      </c>
      <c r="F49" s="136">
        <v>1</v>
      </c>
      <c r="G49" s="151">
        <v>2000</v>
      </c>
      <c r="H49" s="6">
        <f>D49*E49*F49*G49</f>
        <v>12000</v>
      </c>
      <c r="I49" s="12" t="s">
        <v>247</v>
      </c>
    </row>
    <row r="50" spans="1:9" ht="37.25" customHeight="1">
      <c r="A50" s="5" t="s">
        <v>162</v>
      </c>
      <c r="B50" s="12" t="s">
        <v>333</v>
      </c>
      <c r="C50" s="158"/>
      <c r="D50" s="136">
        <v>6</v>
      </c>
      <c r="E50" s="136">
        <v>1</v>
      </c>
      <c r="F50" s="136">
        <v>2</v>
      </c>
      <c r="G50" s="151">
        <v>1000</v>
      </c>
      <c r="H50" s="6">
        <f>D50*E50*F50*G50</f>
        <v>12000</v>
      </c>
      <c r="I50" s="12"/>
    </row>
    <row r="51" spans="1:9" ht="79.25" customHeight="1">
      <c r="A51" s="5" t="s">
        <v>163</v>
      </c>
      <c r="B51" s="12" t="s">
        <v>213</v>
      </c>
      <c r="C51" s="158"/>
      <c r="D51" s="136">
        <v>6</v>
      </c>
      <c r="E51" s="136"/>
      <c r="F51" s="136"/>
      <c r="G51" s="151">
        <v>800</v>
      </c>
      <c r="H51" s="6">
        <f>D51*E51*F51*G51</f>
        <v>0</v>
      </c>
      <c r="I51" s="22" t="s">
        <v>334</v>
      </c>
    </row>
    <row r="52" spans="1:9" ht="37.25" customHeight="1" outlineLevel="2">
      <c r="A52" s="7" t="s">
        <v>164</v>
      </c>
      <c r="B52" s="8" t="s">
        <v>117</v>
      </c>
      <c r="C52" s="140"/>
      <c r="D52" s="140"/>
      <c r="E52" s="141"/>
      <c r="F52" s="141"/>
      <c r="G52" s="9"/>
      <c r="H52" s="9">
        <f>SUM(H47:H51)</f>
        <v>70800</v>
      </c>
      <c r="I52" s="16"/>
    </row>
    <row r="53" spans="1:9" ht="37.25" customHeight="1">
      <c r="A53" s="143" t="s">
        <v>165</v>
      </c>
      <c r="B53" s="144" t="s">
        <v>166</v>
      </c>
      <c r="C53" s="145"/>
      <c r="D53" s="145"/>
      <c r="E53" s="145"/>
      <c r="F53" s="145"/>
      <c r="G53" s="146"/>
      <c r="H53" s="147">
        <f>H52</f>
        <v>70800</v>
      </c>
      <c r="I53" s="162"/>
    </row>
    <row r="54" spans="1:9" ht="37.25" customHeight="1" outlineLevel="2">
      <c r="I54" s="13"/>
    </row>
    <row r="55" spans="1:9" ht="37.25" customHeight="1" outlineLevel="2">
      <c r="A55" s="129" t="s">
        <v>138</v>
      </c>
      <c r="B55" s="130" t="s">
        <v>139</v>
      </c>
      <c r="C55" s="131"/>
      <c r="D55" s="131"/>
      <c r="E55" s="131"/>
      <c r="F55" s="131"/>
      <c r="G55" s="132"/>
      <c r="H55" s="133"/>
      <c r="I55" s="133"/>
    </row>
    <row r="56" spans="1:9" ht="37.25" customHeight="1" outlineLevel="2">
      <c r="A56" s="1"/>
      <c r="B56" s="1" t="s">
        <v>31</v>
      </c>
      <c r="C56" s="127" t="s">
        <v>32</v>
      </c>
      <c r="D56" s="127" t="s">
        <v>88</v>
      </c>
      <c r="E56" s="128" t="s">
        <v>33</v>
      </c>
      <c r="F56" s="128" t="s">
        <v>34</v>
      </c>
      <c r="G56" s="2" t="s">
        <v>35</v>
      </c>
      <c r="H56" s="2" t="s">
        <v>36</v>
      </c>
      <c r="I56" s="2" t="s">
        <v>55</v>
      </c>
    </row>
    <row r="57" spans="1:9" ht="37.25" customHeight="1" outlineLevel="2">
      <c r="A57" s="166" t="s">
        <v>140</v>
      </c>
      <c r="B57" s="21" t="s">
        <v>335</v>
      </c>
      <c r="C57" s="158" t="s">
        <v>60</v>
      </c>
      <c r="D57" s="136">
        <v>6</v>
      </c>
      <c r="E57" s="136">
        <v>1</v>
      </c>
      <c r="F57" s="136">
        <v>2</v>
      </c>
      <c r="G57" s="151">
        <v>0</v>
      </c>
      <c r="H57" s="6">
        <f>E57*F57*G57*D57</f>
        <v>0</v>
      </c>
      <c r="I57" s="12"/>
    </row>
    <row r="58" spans="1:9" ht="37.25" customHeight="1" outlineLevel="2">
      <c r="A58" s="166" t="s">
        <v>167</v>
      </c>
      <c r="B58" s="21" t="s">
        <v>336</v>
      </c>
      <c r="C58" s="158" t="s">
        <v>60</v>
      </c>
      <c r="D58" s="136">
        <v>6</v>
      </c>
      <c r="E58" s="136">
        <v>1</v>
      </c>
      <c r="F58" s="136">
        <v>2</v>
      </c>
      <c r="G58" s="151">
        <v>0</v>
      </c>
      <c r="H58" s="6">
        <f>E58*F58*G58*D58</f>
        <v>0</v>
      </c>
      <c r="I58" s="12" t="s">
        <v>337</v>
      </c>
    </row>
    <row r="59" spans="1:9" ht="37.25" customHeight="1" outlineLevel="2">
      <c r="A59" s="166" t="s">
        <v>168</v>
      </c>
      <c r="B59" s="21" t="s">
        <v>338</v>
      </c>
      <c r="C59" s="158"/>
      <c r="D59" s="136">
        <v>6</v>
      </c>
      <c r="E59" s="136">
        <v>1</v>
      </c>
      <c r="F59" s="136">
        <v>2</v>
      </c>
      <c r="G59" s="151">
        <v>600</v>
      </c>
      <c r="H59" s="6">
        <f>E59*F59*G59*D59</f>
        <v>7200</v>
      </c>
      <c r="I59" s="12" t="s">
        <v>339</v>
      </c>
    </row>
    <row r="60" spans="1:9" ht="37.25" customHeight="1" outlineLevel="2">
      <c r="A60" s="7" t="s">
        <v>141</v>
      </c>
      <c r="B60" s="8" t="s">
        <v>118</v>
      </c>
      <c r="C60" s="140"/>
      <c r="D60" s="140"/>
      <c r="E60" s="141"/>
      <c r="F60" s="141"/>
      <c r="G60" s="9"/>
      <c r="H60" s="9">
        <f>SUM(H57:H59)</f>
        <v>7200</v>
      </c>
      <c r="I60" s="16"/>
    </row>
    <row r="61" spans="1:9" ht="37.25" customHeight="1">
      <c r="A61" s="143" t="s">
        <v>138</v>
      </c>
      <c r="B61" s="144" t="s">
        <v>119</v>
      </c>
      <c r="C61" s="145"/>
      <c r="D61" s="145"/>
      <c r="E61" s="145"/>
      <c r="F61" s="145"/>
      <c r="G61" s="146"/>
      <c r="H61" s="147">
        <f>SUM(H60)</f>
        <v>7200</v>
      </c>
      <c r="I61" s="162"/>
    </row>
    <row r="62" spans="1:9" ht="103.5" outlineLevel="2">
      <c r="A62" s="168"/>
      <c r="B62" s="178" t="s">
        <v>340</v>
      </c>
      <c r="C62" s="170"/>
      <c r="D62" s="170"/>
      <c r="E62" s="170"/>
      <c r="F62" s="170"/>
      <c r="G62" s="171"/>
      <c r="H62" s="172"/>
      <c r="I62" s="18"/>
    </row>
    <row r="63" spans="1:9" ht="37.25" customHeight="1">
      <c r="A63" s="55"/>
      <c r="H63" s="55"/>
    </row>
    <row r="64" spans="1:9" ht="37.25" customHeight="1"/>
    <row r="65" spans="1:10" ht="37.25" customHeight="1" outlineLevel="1"/>
    <row r="66" spans="1:10" ht="37.25" customHeight="1" outlineLevel="1"/>
    <row r="67" spans="1:10" ht="37.25" customHeight="1" outlineLevel="2"/>
    <row r="68" spans="1:10" ht="37.25" customHeight="1" outlineLevel="2">
      <c r="A68" s="55"/>
      <c r="H68" s="55"/>
    </row>
    <row r="69" spans="1:10" ht="37.25" customHeight="1" outlineLevel="2"/>
    <row r="70" spans="1:10" s="54" customFormat="1" ht="37.25" customHeight="1" outlineLevel="2">
      <c r="B70" s="55"/>
      <c r="C70" s="120"/>
      <c r="D70" s="120"/>
      <c r="E70" s="120"/>
      <c r="F70" s="120"/>
      <c r="G70" s="55"/>
      <c r="H70" s="121"/>
      <c r="I70" s="55"/>
      <c r="J70" s="55"/>
    </row>
    <row r="71" spans="1:10" s="54" customFormat="1" ht="37.25" customHeight="1" outlineLevel="2">
      <c r="B71" s="55"/>
      <c r="C71" s="120"/>
      <c r="D71" s="120"/>
      <c r="E71" s="120"/>
      <c r="F71" s="120"/>
      <c r="G71" s="55"/>
      <c r="H71" s="121"/>
      <c r="I71" s="55"/>
      <c r="J71" s="55"/>
    </row>
    <row r="72" spans="1:10" s="54" customFormat="1" ht="37.25" customHeight="1" outlineLevel="2">
      <c r="B72" s="55"/>
      <c r="C72" s="120"/>
      <c r="D72" s="120"/>
      <c r="E72" s="120"/>
      <c r="F72" s="120"/>
      <c r="G72" s="55"/>
      <c r="H72" s="121"/>
      <c r="I72" s="55"/>
      <c r="J72" s="55"/>
    </row>
    <row r="73" spans="1:10" s="54" customFormat="1" ht="37.25" customHeight="1" outlineLevel="2">
      <c r="B73" s="55"/>
      <c r="C73" s="120"/>
      <c r="D73" s="120"/>
      <c r="E73" s="120"/>
      <c r="F73" s="120"/>
      <c r="G73" s="55"/>
      <c r="H73" s="121"/>
      <c r="I73" s="55"/>
      <c r="J73" s="55"/>
    </row>
    <row r="74" spans="1:10" s="54" customFormat="1" ht="37.25" customHeight="1" outlineLevel="2">
      <c r="B74" s="55"/>
      <c r="C74" s="120"/>
      <c r="D74" s="120"/>
      <c r="E74" s="120"/>
      <c r="F74" s="120"/>
      <c r="G74" s="55"/>
      <c r="H74" s="121"/>
      <c r="I74" s="55"/>
      <c r="J74" s="55"/>
    </row>
    <row r="75" spans="1:10" s="54" customFormat="1" ht="37.25" customHeight="1" outlineLevel="2">
      <c r="B75" s="55"/>
      <c r="C75" s="120"/>
      <c r="D75" s="120"/>
      <c r="E75" s="120"/>
      <c r="F75" s="120"/>
      <c r="G75" s="55"/>
      <c r="H75" s="121"/>
      <c r="I75" s="55"/>
      <c r="J75" s="55"/>
    </row>
    <row r="76" spans="1:10" s="54" customFormat="1" ht="37.25" customHeight="1" outlineLevel="2">
      <c r="B76" s="55"/>
      <c r="C76" s="120"/>
      <c r="D76" s="120"/>
      <c r="E76" s="120"/>
      <c r="F76" s="120"/>
      <c r="G76" s="55"/>
      <c r="H76" s="121"/>
      <c r="I76" s="55"/>
      <c r="J76" s="55"/>
    </row>
    <row r="77" spans="1:10" s="54" customFormat="1" ht="37.25" customHeight="1" outlineLevel="2">
      <c r="B77" s="55"/>
      <c r="C77" s="120"/>
      <c r="D77" s="120"/>
      <c r="E77" s="120"/>
      <c r="F77" s="120"/>
      <c r="G77" s="55"/>
      <c r="H77" s="121"/>
      <c r="I77" s="55"/>
      <c r="J77" s="55"/>
    </row>
    <row r="78" spans="1:10" s="54" customFormat="1" ht="37.25" customHeight="1" outlineLevel="1">
      <c r="B78" s="55"/>
      <c r="C78" s="120"/>
      <c r="D78" s="120"/>
      <c r="E78" s="120"/>
      <c r="F78" s="120"/>
      <c r="G78" s="55"/>
      <c r="H78" s="121"/>
      <c r="I78" s="55"/>
      <c r="J78" s="55"/>
    </row>
    <row r="79" spans="1:10" s="54" customFormat="1" ht="37.25" customHeight="1" outlineLevel="2">
      <c r="B79" s="55"/>
      <c r="C79" s="120"/>
      <c r="D79" s="120"/>
      <c r="E79" s="120"/>
      <c r="F79" s="120"/>
      <c r="G79" s="55"/>
      <c r="H79" s="121"/>
      <c r="I79" s="55"/>
      <c r="J79" s="55"/>
    </row>
    <row r="80" spans="1:10" s="54" customFormat="1" ht="37.25" customHeight="1" outlineLevel="2">
      <c r="B80" s="55"/>
      <c r="C80" s="120"/>
      <c r="D80" s="120"/>
      <c r="E80" s="120"/>
      <c r="F80" s="120"/>
      <c r="G80" s="55"/>
      <c r="H80" s="121"/>
      <c r="I80" s="55"/>
      <c r="J80" s="55"/>
    </row>
    <row r="81" spans="2:10" s="54" customFormat="1" ht="37.25" customHeight="1" outlineLevel="2">
      <c r="B81" s="55"/>
      <c r="C81" s="120"/>
      <c r="D81" s="120"/>
      <c r="E81" s="120"/>
      <c r="F81" s="120"/>
      <c r="G81" s="55"/>
      <c r="H81" s="121"/>
      <c r="I81" s="55"/>
      <c r="J81" s="55"/>
    </row>
    <row r="82" spans="2:10" s="54" customFormat="1" outlineLevel="2">
      <c r="B82" s="55"/>
      <c r="C82" s="120"/>
      <c r="D82" s="120"/>
      <c r="E82" s="120"/>
      <c r="F82" s="120"/>
      <c r="G82" s="55"/>
      <c r="H82" s="121"/>
      <c r="I82" s="55"/>
      <c r="J82" s="55"/>
    </row>
    <row r="83" spans="2:10" s="54" customFormat="1" outlineLevel="2">
      <c r="B83" s="55"/>
      <c r="C83" s="120"/>
      <c r="D83" s="120"/>
      <c r="E83" s="120"/>
      <c r="F83" s="120"/>
      <c r="G83" s="55"/>
      <c r="H83" s="121"/>
      <c r="I83" s="55"/>
      <c r="J83" s="55"/>
    </row>
    <row r="84" spans="2:10" s="54" customFormat="1" outlineLevel="2">
      <c r="B84" s="55"/>
      <c r="C84" s="120"/>
      <c r="D84" s="120"/>
      <c r="E84" s="120"/>
      <c r="F84" s="120"/>
      <c r="G84" s="55"/>
      <c r="H84" s="121"/>
      <c r="I84" s="55"/>
      <c r="J84" s="55"/>
    </row>
    <row r="85" spans="2:10" s="54" customFormat="1" outlineLevel="2">
      <c r="B85" s="55"/>
      <c r="C85" s="120"/>
      <c r="D85" s="120"/>
      <c r="E85" s="120"/>
      <c r="F85" s="120"/>
      <c r="G85" s="55"/>
      <c r="H85" s="121"/>
      <c r="I85" s="55"/>
      <c r="J85" s="55"/>
    </row>
    <row r="86" spans="2:10" s="54" customFormat="1" outlineLevel="2">
      <c r="B86" s="55"/>
      <c r="C86" s="120"/>
      <c r="D86" s="120"/>
      <c r="E86" s="120"/>
      <c r="F86" s="120"/>
      <c r="G86" s="55"/>
      <c r="H86" s="121"/>
      <c r="I86" s="55"/>
      <c r="J86" s="55"/>
    </row>
    <row r="87" spans="2:10" s="54" customFormat="1" outlineLevel="2">
      <c r="B87" s="55"/>
      <c r="C87" s="120"/>
      <c r="D87" s="120"/>
      <c r="E87" s="120"/>
      <c r="F87" s="120"/>
      <c r="G87" s="55"/>
      <c r="H87" s="121"/>
      <c r="I87" s="55"/>
      <c r="J87" s="55"/>
    </row>
    <row r="88" spans="2:10" s="54" customFormat="1" outlineLevel="2">
      <c r="B88" s="55"/>
      <c r="C88" s="120"/>
      <c r="D88" s="120"/>
      <c r="E88" s="120"/>
      <c r="F88" s="120"/>
      <c r="G88" s="55"/>
      <c r="H88" s="121"/>
      <c r="I88" s="55"/>
      <c r="J88" s="55"/>
    </row>
    <row r="89" spans="2:10" s="54" customFormat="1" outlineLevel="2">
      <c r="B89" s="55"/>
      <c r="C89" s="120"/>
      <c r="D89" s="120"/>
      <c r="E89" s="120"/>
      <c r="F89" s="120"/>
      <c r="G89" s="55"/>
      <c r="H89" s="121"/>
      <c r="I89" s="55"/>
      <c r="J89" s="55"/>
    </row>
    <row r="90" spans="2:10" s="54" customFormat="1" outlineLevel="1">
      <c r="B90" s="55"/>
      <c r="C90" s="120"/>
      <c r="D90" s="120"/>
      <c r="E90" s="120"/>
      <c r="F90" s="120"/>
      <c r="G90" s="55"/>
      <c r="H90" s="121"/>
      <c r="I90" s="55"/>
      <c r="J90" s="55"/>
    </row>
    <row r="91" spans="2:10" s="54" customFormat="1" outlineLevel="2">
      <c r="B91" s="55"/>
      <c r="C91" s="120"/>
      <c r="D91" s="120"/>
      <c r="E91" s="120"/>
      <c r="F91" s="120"/>
      <c r="G91" s="55"/>
      <c r="H91" s="121"/>
      <c r="I91" s="55"/>
      <c r="J91" s="55"/>
    </row>
    <row r="92" spans="2:10" s="54" customFormat="1" outlineLevel="2">
      <c r="B92" s="55"/>
      <c r="C92" s="120"/>
      <c r="D92" s="120"/>
      <c r="E92" s="120"/>
      <c r="F92" s="120"/>
      <c r="G92" s="55"/>
      <c r="H92" s="121"/>
      <c r="I92" s="55"/>
      <c r="J92" s="55"/>
    </row>
    <row r="93" spans="2:10" s="54" customFormat="1" outlineLevel="2">
      <c r="B93" s="55"/>
      <c r="C93" s="120"/>
      <c r="D93" s="120"/>
      <c r="E93" s="120"/>
      <c r="F93" s="120"/>
      <c r="G93" s="55"/>
      <c r="H93" s="121"/>
      <c r="I93" s="55"/>
      <c r="J93" s="55"/>
    </row>
    <row r="94" spans="2:10" s="54" customFormat="1" outlineLevel="2">
      <c r="B94" s="55"/>
      <c r="C94" s="120"/>
      <c r="D94" s="120"/>
      <c r="E94" s="120"/>
      <c r="F94" s="120"/>
      <c r="G94" s="55"/>
      <c r="H94" s="121"/>
      <c r="I94" s="55"/>
      <c r="J94" s="55"/>
    </row>
    <row r="95" spans="2:10" s="54" customFormat="1" outlineLevel="2">
      <c r="B95" s="55"/>
      <c r="C95" s="120"/>
      <c r="D95" s="120"/>
      <c r="E95" s="120"/>
      <c r="F95" s="120"/>
      <c r="G95" s="55"/>
      <c r="H95" s="121"/>
      <c r="I95" s="55"/>
      <c r="J95" s="55"/>
    </row>
    <row r="96" spans="2:10" s="54" customFormat="1" outlineLevel="2">
      <c r="B96" s="55"/>
      <c r="C96" s="120"/>
      <c r="D96" s="120"/>
      <c r="E96" s="120"/>
      <c r="F96" s="120"/>
      <c r="G96" s="55"/>
      <c r="H96" s="121"/>
      <c r="I96" s="55"/>
      <c r="J96" s="55"/>
    </row>
    <row r="97" spans="2:10" s="54" customFormat="1" outlineLevel="2">
      <c r="B97" s="55"/>
      <c r="C97" s="120"/>
      <c r="D97" s="120"/>
      <c r="E97" s="120"/>
      <c r="F97" s="120"/>
      <c r="G97" s="55"/>
      <c r="H97" s="121"/>
      <c r="I97" s="55"/>
      <c r="J97" s="55"/>
    </row>
    <row r="98" spans="2:10" s="54" customFormat="1" outlineLevel="2">
      <c r="B98" s="55"/>
      <c r="C98" s="120"/>
      <c r="D98" s="120"/>
      <c r="E98" s="120"/>
      <c r="F98" s="120"/>
      <c r="G98" s="55"/>
      <c r="H98" s="121"/>
      <c r="I98" s="55"/>
      <c r="J98" s="55"/>
    </row>
    <row r="99" spans="2:10" s="54" customFormat="1" outlineLevel="2">
      <c r="B99" s="55"/>
      <c r="C99" s="120"/>
      <c r="D99" s="120"/>
      <c r="E99" s="120"/>
      <c r="F99" s="120"/>
      <c r="G99" s="55"/>
      <c r="H99" s="121"/>
      <c r="I99" s="55"/>
      <c r="J99" s="55"/>
    </row>
    <row r="100" spans="2:10" s="54" customFormat="1" outlineLevel="2">
      <c r="B100" s="55"/>
      <c r="C100" s="120"/>
      <c r="D100" s="120"/>
      <c r="E100" s="120"/>
      <c r="F100" s="120"/>
      <c r="G100" s="55"/>
      <c r="H100" s="121"/>
      <c r="I100" s="55"/>
      <c r="J100" s="55"/>
    </row>
    <row r="101" spans="2:10" s="54" customFormat="1" outlineLevel="2">
      <c r="B101" s="55"/>
      <c r="C101" s="120"/>
      <c r="D101" s="120"/>
      <c r="E101" s="120"/>
      <c r="F101" s="120"/>
      <c r="G101" s="55"/>
      <c r="H101" s="121"/>
      <c r="I101" s="55"/>
      <c r="J101" s="55"/>
    </row>
    <row r="102" spans="2:10" s="54" customFormat="1" outlineLevel="1">
      <c r="B102" s="55"/>
      <c r="C102" s="120"/>
      <c r="D102" s="120"/>
      <c r="E102" s="120"/>
      <c r="F102" s="120"/>
      <c r="G102" s="55"/>
      <c r="H102" s="121"/>
      <c r="I102" s="55"/>
      <c r="J102" s="55"/>
    </row>
    <row r="103" spans="2:10" s="54" customFormat="1" outlineLevel="2">
      <c r="B103" s="55"/>
      <c r="C103" s="120"/>
      <c r="D103" s="120"/>
      <c r="E103" s="120"/>
      <c r="F103" s="120"/>
      <c r="G103" s="55"/>
      <c r="H103" s="121"/>
      <c r="I103" s="55"/>
      <c r="J103" s="55"/>
    </row>
    <row r="104" spans="2:10" s="54" customFormat="1" outlineLevel="2">
      <c r="B104" s="55"/>
      <c r="C104" s="120"/>
      <c r="D104" s="120"/>
      <c r="E104" s="120"/>
      <c r="F104" s="120"/>
      <c r="G104" s="55"/>
      <c r="H104" s="121"/>
      <c r="I104" s="55"/>
      <c r="J104" s="55"/>
    </row>
    <row r="105" spans="2:10" s="54" customFormat="1" outlineLevel="2">
      <c r="B105" s="55"/>
      <c r="C105" s="120"/>
      <c r="D105" s="120"/>
      <c r="E105" s="120"/>
      <c r="F105" s="120"/>
      <c r="G105" s="55"/>
      <c r="H105" s="121"/>
      <c r="I105" s="55"/>
      <c r="J105" s="55"/>
    </row>
    <row r="106" spans="2:10" s="54" customFormat="1" outlineLevel="2">
      <c r="B106" s="55"/>
      <c r="C106" s="120"/>
      <c r="D106" s="120"/>
      <c r="E106" s="120"/>
      <c r="F106" s="120"/>
      <c r="G106" s="55"/>
      <c r="H106" s="121"/>
      <c r="I106" s="55"/>
      <c r="J106" s="55"/>
    </row>
    <row r="107" spans="2:10" s="54" customFormat="1" outlineLevel="2">
      <c r="B107" s="55"/>
      <c r="C107" s="120"/>
      <c r="D107" s="120"/>
      <c r="E107" s="120"/>
      <c r="F107" s="120"/>
      <c r="G107" s="55"/>
      <c r="H107" s="121"/>
      <c r="I107" s="55"/>
      <c r="J107" s="55"/>
    </row>
    <row r="108" spans="2:10" s="54" customFormat="1" outlineLevel="2">
      <c r="B108" s="55"/>
      <c r="C108" s="120"/>
      <c r="D108" s="120"/>
      <c r="E108" s="120"/>
      <c r="F108" s="120"/>
      <c r="G108" s="55"/>
      <c r="H108" s="121"/>
      <c r="I108" s="55"/>
      <c r="J108" s="55"/>
    </row>
    <row r="109" spans="2:10" s="54" customFormat="1" outlineLevel="2">
      <c r="B109" s="55"/>
      <c r="C109" s="120"/>
      <c r="D109" s="120"/>
      <c r="E109" s="120"/>
      <c r="F109" s="120"/>
      <c r="G109" s="55"/>
      <c r="H109" s="121"/>
      <c r="I109" s="55"/>
      <c r="J109" s="55"/>
    </row>
    <row r="110" spans="2:10" s="54" customFormat="1" outlineLevel="2">
      <c r="B110" s="55"/>
      <c r="C110" s="120"/>
      <c r="D110" s="120"/>
      <c r="E110" s="120"/>
      <c r="F110" s="120"/>
      <c r="G110" s="55"/>
      <c r="H110" s="121"/>
      <c r="I110" s="55"/>
      <c r="J110" s="55"/>
    </row>
    <row r="111" spans="2:10" s="54" customFormat="1" outlineLevel="2">
      <c r="B111" s="55"/>
      <c r="C111" s="120"/>
      <c r="D111" s="120"/>
      <c r="E111" s="120"/>
      <c r="F111" s="120"/>
      <c r="G111" s="55"/>
      <c r="H111" s="121"/>
      <c r="I111" s="55"/>
      <c r="J111" s="55"/>
    </row>
    <row r="112" spans="2:10" s="54" customFormat="1" outlineLevel="2">
      <c r="B112" s="55"/>
      <c r="C112" s="120"/>
      <c r="D112" s="120"/>
      <c r="E112" s="120"/>
      <c r="F112" s="120"/>
      <c r="G112" s="55"/>
      <c r="H112" s="121"/>
      <c r="I112" s="55"/>
      <c r="J112" s="55"/>
    </row>
    <row r="113" spans="2:10" s="54" customFormat="1" outlineLevel="2">
      <c r="B113" s="55"/>
      <c r="C113" s="120"/>
      <c r="D113" s="120"/>
      <c r="E113" s="120"/>
      <c r="F113" s="120"/>
      <c r="G113" s="55"/>
      <c r="H113" s="121"/>
      <c r="I113" s="55"/>
      <c r="J113" s="55"/>
    </row>
    <row r="114" spans="2:10" s="54" customFormat="1" outlineLevel="1">
      <c r="B114" s="55"/>
      <c r="C114" s="120"/>
      <c r="D114" s="120"/>
      <c r="E114" s="120"/>
      <c r="F114" s="120"/>
      <c r="G114" s="55"/>
      <c r="H114" s="121"/>
      <c r="I114" s="55"/>
      <c r="J114" s="55"/>
    </row>
  </sheetData>
  <mergeCells count="1">
    <mergeCell ref="A3:I3"/>
  </mergeCells>
  <phoneticPr fontId="77" type="noConversion"/>
  <pageMargins left="0.23622047244094499" right="0.23622047244094499" top="0.27559055118110198" bottom="0.31496062992126" header="0.31496062992126" footer="0.31496062992126"/>
  <pageSetup paperSize="9" scale="55" fitToHeight="0" orientation="landscape"/>
  <headerFooter>
    <oddHeader>&amp;C&amp;A</oddHeader>
  </headerFooter>
  <rowBreaks count="1" manualBreakCount="1">
    <brk id="62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  <pageSetUpPr fitToPage="1"/>
  </sheetPr>
  <dimension ref="A1:L100"/>
  <sheetViews>
    <sheetView zoomScale="55" zoomScaleNormal="55" zoomScalePageLayoutView="60" workbookViewId="0">
      <pane ySplit="3" topLeftCell="A48" activePane="bottomLeft" state="frozen"/>
      <selection activeCell="E22" sqref="E22"/>
      <selection pane="bottomLeft" activeCell="E22" sqref="E22"/>
    </sheetView>
  </sheetViews>
  <sheetFormatPr defaultColWidth="47.265625" defaultRowHeight="17.649999999999999" outlineLevelRow="2"/>
  <cols>
    <col min="1" max="1" width="18.73046875" style="179" customWidth="1"/>
    <col min="2" max="2" width="51.33203125" style="180" customWidth="1"/>
    <col min="3" max="3" width="18.9296875" style="181" customWidth="1"/>
    <col min="4" max="4" width="21.53125" style="182" customWidth="1"/>
    <col min="5" max="5" width="20.53125" style="182" customWidth="1"/>
    <col min="6" max="6" width="12.19921875" style="182" customWidth="1"/>
    <col min="7" max="7" width="17.265625" style="180" customWidth="1"/>
    <col min="8" max="8" width="20.73046875" style="183" customWidth="1"/>
    <col min="9" max="9" width="91.796875" style="183" customWidth="1"/>
    <col min="10" max="11" width="9.265625" style="180" customWidth="1"/>
    <col min="12" max="12" width="17.33203125" style="180" customWidth="1"/>
    <col min="13" max="31" width="9.265625" style="180" customWidth="1"/>
    <col min="32" max="16384" width="47.265625" style="180"/>
  </cols>
  <sheetData>
    <row r="1" spans="1:12" s="20" customFormat="1" ht="28.05" customHeight="1"/>
    <row r="2" spans="1:12" s="20" customFormat="1" ht="28.25" customHeight="1"/>
    <row r="3" spans="1:12" ht="31.5" customHeight="1">
      <c r="A3" s="427" t="s">
        <v>341</v>
      </c>
      <c r="B3" s="428"/>
      <c r="C3" s="428"/>
      <c r="D3" s="428"/>
      <c r="E3" s="428"/>
      <c r="F3" s="428"/>
      <c r="G3" s="428"/>
      <c r="H3" s="428"/>
      <c r="I3" s="428"/>
    </row>
    <row r="4" spans="1:12" ht="31.5" customHeight="1">
      <c r="A4" s="60"/>
      <c r="B4" s="61" t="s">
        <v>18</v>
      </c>
      <c r="C4" s="184"/>
      <c r="D4" s="185"/>
      <c r="E4" s="185"/>
      <c r="F4" s="185"/>
      <c r="G4" s="186"/>
      <c r="H4" s="187">
        <f>H16+H25+H44+H56+H67+H92+H100</f>
        <v>190720</v>
      </c>
      <c r="I4" s="17"/>
    </row>
    <row r="5" spans="1:12" ht="29.25" customHeight="1">
      <c r="A5" s="1" t="s">
        <v>30</v>
      </c>
      <c r="B5" s="1" t="s">
        <v>31</v>
      </c>
      <c r="C5" s="188" t="s">
        <v>32</v>
      </c>
      <c r="D5" s="189" t="s">
        <v>88</v>
      </c>
      <c r="E5" s="190" t="s">
        <v>33</v>
      </c>
      <c r="F5" s="191" t="s">
        <v>34</v>
      </c>
      <c r="G5" s="192" t="s">
        <v>35</v>
      </c>
      <c r="H5" s="193" t="s">
        <v>36</v>
      </c>
      <c r="I5" s="2" t="s">
        <v>37</v>
      </c>
    </row>
    <row r="6" spans="1:12" ht="37.25" customHeight="1" outlineLevel="1">
      <c r="A6" s="69"/>
      <c r="B6" s="70" t="s">
        <v>93</v>
      </c>
      <c r="C6" s="194"/>
      <c r="D6" s="195"/>
      <c r="E6" s="195"/>
      <c r="F6" s="195"/>
      <c r="G6" s="196"/>
      <c r="H6" s="197"/>
      <c r="I6" s="15"/>
    </row>
    <row r="7" spans="1:12" ht="37.25" customHeight="1" outlineLevel="2">
      <c r="A7" s="198"/>
      <c r="B7" s="3" t="s">
        <v>38</v>
      </c>
      <c r="C7" s="199"/>
      <c r="D7" s="200"/>
      <c r="E7" s="201"/>
      <c r="F7" s="200"/>
      <c r="G7" s="202"/>
      <c r="H7" s="203"/>
      <c r="I7" s="234"/>
    </row>
    <row r="8" spans="1:12" ht="39" customHeight="1" outlineLevel="2">
      <c r="A8" s="5" t="s">
        <v>39</v>
      </c>
      <c r="B8" s="204" t="s">
        <v>13</v>
      </c>
      <c r="C8" s="205" t="s">
        <v>40</v>
      </c>
      <c r="D8" s="206">
        <v>1</v>
      </c>
      <c r="E8" s="206">
        <v>2</v>
      </c>
      <c r="F8" s="206">
        <v>4</v>
      </c>
      <c r="G8" s="207">
        <v>1000</v>
      </c>
      <c r="H8" s="208">
        <f>D8*E8*F8*G8</f>
        <v>8000</v>
      </c>
      <c r="I8" s="235" t="s">
        <v>342</v>
      </c>
    </row>
    <row r="9" spans="1:12" ht="37.25" customHeight="1" outlineLevel="2">
      <c r="A9" s="5" t="s">
        <v>41</v>
      </c>
      <c r="B9" s="204" t="s">
        <v>42</v>
      </c>
      <c r="C9" s="205" t="s">
        <v>40</v>
      </c>
      <c r="D9" s="206">
        <v>1</v>
      </c>
      <c r="E9" s="206">
        <v>2</v>
      </c>
      <c r="F9" s="206">
        <v>5</v>
      </c>
      <c r="G9" s="207">
        <v>1000</v>
      </c>
      <c r="H9" s="208">
        <f>D9*E9*F9*G9</f>
        <v>10000</v>
      </c>
      <c r="I9" s="235" t="s">
        <v>342</v>
      </c>
    </row>
    <row r="10" spans="1:12" ht="37.25" customHeight="1" outlineLevel="1">
      <c r="A10" s="7" t="s">
        <v>43</v>
      </c>
      <c r="B10" s="8" t="s">
        <v>44</v>
      </c>
      <c r="C10" s="209"/>
      <c r="D10" s="210"/>
      <c r="E10" s="211"/>
      <c r="F10" s="211"/>
      <c r="G10" s="212"/>
      <c r="H10" s="213">
        <f>SUM(H8:H9)</f>
        <v>18000</v>
      </c>
      <c r="I10" s="236"/>
      <c r="L10" s="93">
        <f>H10/H4</f>
        <v>9.4379194630872507E-2</v>
      </c>
    </row>
    <row r="11" spans="1:12" ht="37.25" customHeight="1" outlineLevel="2">
      <c r="A11" s="198"/>
      <c r="B11" s="3" t="s">
        <v>45</v>
      </c>
      <c r="C11" s="199"/>
      <c r="D11" s="200"/>
      <c r="E11" s="201"/>
      <c r="F11" s="200"/>
      <c r="G11" s="202"/>
      <c r="H11" s="203"/>
      <c r="I11" s="4"/>
    </row>
    <row r="12" spans="1:12" ht="37.25" customHeight="1" outlineLevel="2">
      <c r="A12" s="10" t="s">
        <v>46</v>
      </c>
      <c r="B12" s="204" t="s">
        <v>47</v>
      </c>
      <c r="C12" s="205" t="s">
        <v>40</v>
      </c>
      <c r="D12" s="206">
        <v>1</v>
      </c>
      <c r="E12" s="206">
        <v>2</v>
      </c>
      <c r="F12" s="206">
        <v>3</v>
      </c>
      <c r="G12" s="207">
        <v>600</v>
      </c>
      <c r="H12" s="214">
        <f>D12*E12*F12*G12</f>
        <v>3600</v>
      </c>
      <c r="I12" s="235" t="s">
        <v>342</v>
      </c>
    </row>
    <row r="13" spans="1:12" ht="37.25" customHeight="1" outlineLevel="2">
      <c r="A13" s="10" t="s">
        <v>48</v>
      </c>
      <c r="B13" s="204" t="s">
        <v>49</v>
      </c>
      <c r="C13" s="205" t="s">
        <v>40</v>
      </c>
      <c r="D13" s="206">
        <v>1</v>
      </c>
      <c r="E13" s="206">
        <v>2</v>
      </c>
      <c r="F13" s="206">
        <v>3</v>
      </c>
      <c r="G13" s="207">
        <v>600</v>
      </c>
      <c r="H13" s="214">
        <f>D13*E13*F13*G13</f>
        <v>3600</v>
      </c>
      <c r="I13" s="235" t="s">
        <v>342</v>
      </c>
    </row>
    <row r="14" spans="1:12" ht="37.25" customHeight="1" outlineLevel="2">
      <c r="A14" s="10" t="s">
        <v>101</v>
      </c>
      <c r="B14" s="204" t="s">
        <v>343</v>
      </c>
      <c r="C14" s="205" t="s">
        <v>40</v>
      </c>
      <c r="D14" s="206">
        <v>1</v>
      </c>
      <c r="E14" s="206">
        <v>1</v>
      </c>
      <c r="F14" s="206">
        <v>1</v>
      </c>
      <c r="G14" s="207">
        <v>600</v>
      </c>
      <c r="H14" s="214">
        <f>D14*E14*F14*G14</f>
        <v>600</v>
      </c>
      <c r="I14" s="235" t="s">
        <v>342</v>
      </c>
    </row>
    <row r="15" spans="1:12" ht="37.25" customHeight="1" outlineLevel="1">
      <c r="A15" s="7" t="s">
        <v>50</v>
      </c>
      <c r="B15" s="8" t="s">
        <v>51</v>
      </c>
      <c r="C15" s="209"/>
      <c r="D15" s="210"/>
      <c r="E15" s="211"/>
      <c r="F15" s="211"/>
      <c r="G15" s="212"/>
      <c r="H15" s="213">
        <f>SUM(H12:H14)</f>
        <v>7800</v>
      </c>
      <c r="I15" s="16"/>
    </row>
    <row r="16" spans="1:12" ht="37.25" customHeight="1">
      <c r="A16" s="215" t="s">
        <v>52</v>
      </c>
      <c r="B16" s="216" t="s">
        <v>53</v>
      </c>
      <c r="C16" s="217"/>
      <c r="D16" s="218"/>
      <c r="E16" s="218"/>
      <c r="F16" s="218"/>
      <c r="G16" s="219"/>
      <c r="H16" s="220">
        <f>H10+H15</f>
        <v>25800</v>
      </c>
      <c r="I16" s="216"/>
    </row>
    <row r="17" spans="1:9" ht="37.25" customHeight="1">
      <c r="C17" s="221"/>
      <c r="G17" s="222"/>
      <c r="H17" s="223"/>
      <c r="I17" s="180"/>
    </row>
    <row r="18" spans="1:9" ht="37.25" customHeight="1" outlineLevel="1">
      <c r="A18" s="69"/>
      <c r="B18" s="70" t="s">
        <v>54</v>
      </c>
      <c r="C18" s="194"/>
      <c r="D18" s="195"/>
      <c r="E18" s="195"/>
      <c r="F18" s="195"/>
      <c r="G18" s="196"/>
      <c r="H18" s="197"/>
      <c r="I18" s="15"/>
    </row>
    <row r="19" spans="1:9" ht="37.25" customHeight="1" outlineLevel="1">
      <c r="A19" s="1" t="s">
        <v>30</v>
      </c>
      <c r="B19" s="1" t="s">
        <v>31</v>
      </c>
      <c r="C19" s="188" t="s">
        <v>32</v>
      </c>
      <c r="D19" s="189" t="s">
        <v>88</v>
      </c>
      <c r="E19" s="191" t="s">
        <v>33</v>
      </c>
      <c r="F19" s="191" t="s">
        <v>34</v>
      </c>
      <c r="G19" s="192" t="s">
        <v>35</v>
      </c>
      <c r="H19" s="193" t="s">
        <v>36</v>
      </c>
      <c r="I19" s="2" t="s">
        <v>55</v>
      </c>
    </row>
    <row r="20" spans="1:9" ht="37.25" customHeight="1" outlineLevel="2">
      <c r="A20" s="198"/>
      <c r="B20" s="3" t="s">
        <v>57</v>
      </c>
      <c r="C20" s="199"/>
      <c r="D20" s="200"/>
      <c r="E20" s="201"/>
      <c r="F20" s="200"/>
      <c r="G20" s="202"/>
      <c r="H20" s="203"/>
      <c r="I20" s="237" t="s">
        <v>58</v>
      </c>
    </row>
    <row r="21" spans="1:9" ht="37.25" customHeight="1" outlineLevel="2">
      <c r="A21" s="5" t="s">
        <v>59</v>
      </c>
      <c r="B21" s="204" t="s">
        <v>120</v>
      </c>
      <c r="C21" s="205" t="s">
        <v>121</v>
      </c>
      <c r="D21" s="206">
        <v>1</v>
      </c>
      <c r="E21" s="206">
        <v>1</v>
      </c>
      <c r="F21" s="206">
        <v>2</v>
      </c>
      <c r="G21" s="207">
        <v>1000</v>
      </c>
      <c r="H21" s="224">
        <f>D21*E21*F21*G21</f>
        <v>2000</v>
      </c>
      <c r="I21" s="235" t="s">
        <v>342</v>
      </c>
    </row>
    <row r="22" spans="1:9" ht="37.25" customHeight="1" outlineLevel="2">
      <c r="A22" s="5" t="s">
        <v>97</v>
      </c>
      <c r="B22" s="204" t="s">
        <v>125</v>
      </c>
      <c r="C22" s="205" t="s">
        <v>124</v>
      </c>
      <c r="D22" s="206">
        <v>1</v>
      </c>
      <c r="E22" s="206">
        <v>2</v>
      </c>
      <c r="F22" s="206">
        <v>3</v>
      </c>
      <c r="G22" s="207">
        <v>500</v>
      </c>
      <c r="H22" s="224">
        <f>D22*E22*F22*G22</f>
        <v>3000</v>
      </c>
      <c r="I22" s="235" t="s">
        <v>344</v>
      </c>
    </row>
    <row r="23" spans="1:9" ht="37.25" customHeight="1" outlineLevel="2">
      <c r="A23" s="5" t="s">
        <v>122</v>
      </c>
      <c r="B23" s="204" t="s">
        <v>64</v>
      </c>
      <c r="C23" s="205" t="s">
        <v>60</v>
      </c>
      <c r="D23" s="206">
        <v>1</v>
      </c>
      <c r="E23" s="206">
        <v>1</v>
      </c>
      <c r="F23" s="206">
        <v>2</v>
      </c>
      <c r="G23" s="207">
        <v>100</v>
      </c>
      <c r="H23" s="224">
        <f>D23*E23*F23*G23</f>
        <v>200</v>
      </c>
      <c r="I23" s="235" t="s">
        <v>345</v>
      </c>
    </row>
    <row r="24" spans="1:9" ht="37.25" customHeight="1" outlineLevel="1">
      <c r="A24" s="198" t="s">
        <v>61</v>
      </c>
      <c r="B24" s="3" t="s">
        <v>62</v>
      </c>
      <c r="C24" s="199"/>
      <c r="D24" s="200"/>
      <c r="E24" s="201"/>
      <c r="F24" s="200"/>
      <c r="G24" s="202"/>
      <c r="H24" s="203">
        <f>SUM(H21:H23)</f>
        <v>5200</v>
      </c>
      <c r="I24" s="238"/>
    </row>
    <row r="25" spans="1:9" ht="37.25" customHeight="1">
      <c r="A25" s="215" t="s">
        <v>65</v>
      </c>
      <c r="B25" s="216" t="s">
        <v>66</v>
      </c>
      <c r="C25" s="217"/>
      <c r="D25" s="218"/>
      <c r="E25" s="218"/>
      <c r="F25" s="218"/>
      <c r="G25" s="219"/>
      <c r="H25" s="220">
        <f>H24</f>
        <v>5200</v>
      </c>
      <c r="I25" s="216"/>
    </row>
    <row r="26" spans="1:9" ht="37.25" customHeight="1">
      <c r="C26" s="221"/>
      <c r="G26" s="222"/>
      <c r="H26" s="223"/>
      <c r="I26" s="180"/>
    </row>
    <row r="27" spans="1:9" ht="37.25" customHeight="1" outlineLevel="1">
      <c r="A27" s="69"/>
      <c r="B27" s="70" t="s">
        <v>126</v>
      </c>
      <c r="C27" s="194"/>
      <c r="D27" s="195"/>
      <c r="E27" s="195"/>
      <c r="F27" s="195"/>
      <c r="G27" s="196"/>
      <c r="H27" s="197"/>
      <c r="I27" s="15"/>
    </row>
    <row r="28" spans="1:9" ht="37.25" customHeight="1" outlineLevel="1">
      <c r="A28" s="1" t="s">
        <v>30</v>
      </c>
      <c r="B28" s="1" t="s">
        <v>31</v>
      </c>
      <c r="C28" s="188" t="s">
        <v>32</v>
      </c>
      <c r="D28" s="189" t="s">
        <v>88</v>
      </c>
      <c r="E28" s="191" t="s">
        <v>33</v>
      </c>
      <c r="F28" s="191" t="s">
        <v>34</v>
      </c>
      <c r="G28" s="192" t="s">
        <v>35</v>
      </c>
      <c r="H28" s="193" t="s">
        <v>36</v>
      </c>
      <c r="I28" s="2" t="s">
        <v>127</v>
      </c>
    </row>
    <row r="29" spans="1:9" ht="37.25" customHeight="1" outlineLevel="2">
      <c r="A29" s="198"/>
      <c r="B29" s="3" t="s">
        <v>128</v>
      </c>
      <c r="C29" s="199"/>
      <c r="D29" s="200"/>
      <c r="E29" s="201"/>
      <c r="F29" s="200"/>
      <c r="G29" s="202"/>
      <c r="H29" s="203"/>
      <c r="I29" s="234"/>
    </row>
    <row r="30" spans="1:9" ht="37.25" customHeight="1" outlineLevel="2">
      <c r="A30" s="5" t="s">
        <v>98</v>
      </c>
      <c r="B30" s="79" t="s">
        <v>346</v>
      </c>
      <c r="C30" s="80" t="s">
        <v>60</v>
      </c>
      <c r="D30" s="225">
        <v>2</v>
      </c>
      <c r="E30" s="226">
        <v>3</v>
      </c>
      <c r="F30" s="226">
        <v>1</v>
      </c>
      <c r="G30" s="227">
        <v>150</v>
      </c>
      <c r="H30" s="6">
        <f>D30*E30*F30*G30</f>
        <v>900</v>
      </c>
      <c r="I30" s="13" t="s">
        <v>347</v>
      </c>
    </row>
    <row r="31" spans="1:9" ht="37.25" customHeight="1" outlineLevel="2">
      <c r="A31" s="5" t="s">
        <v>99</v>
      </c>
      <c r="B31" s="79" t="s">
        <v>348</v>
      </c>
      <c r="C31" s="80" t="s">
        <v>60</v>
      </c>
      <c r="D31" s="225">
        <v>2</v>
      </c>
      <c r="E31" s="226">
        <v>10</v>
      </c>
      <c r="F31" s="226">
        <v>1</v>
      </c>
      <c r="G31" s="227">
        <v>150</v>
      </c>
      <c r="H31" s="6">
        <f>D31*E31*F31*G31</f>
        <v>3000</v>
      </c>
      <c r="I31" s="13" t="s">
        <v>349</v>
      </c>
    </row>
    <row r="32" spans="1:9" ht="37.25" customHeight="1" outlineLevel="1">
      <c r="A32" s="7" t="s">
        <v>94</v>
      </c>
      <c r="B32" s="8" t="s">
        <v>95</v>
      </c>
      <c r="C32" s="209"/>
      <c r="D32" s="210"/>
      <c r="E32" s="211"/>
      <c r="F32" s="211"/>
      <c r="G32" s="212"/>
      <c r="H32" s="213">
        <f>SUM(H30:H31)</f>
        <v>3900</v>
      </c>
      <c r="I32" s="16"/>
    </row>
    <row r="33" spans="1:9" ht="37.25" customHeight="1" outlineLevel="2">
      <c r="A33" s="198"/>
      <c r="B33" s="3" t="s">
        <v>67</v>
      </c>
      <c r="C33" s="199"/>
      <c r="D33" s="200"/>
      <c r="E33" s="201"/>
      <c r="F33" s="200"/>
      <c r="G33" s="192" t="s">
        <v>35</v>
      </c>
      <c r="H33" s="203"/>
      <c r="I33" s="234"/>
    </row>
    <row r="34" spans="1:9" ht="41" customHeight="1" outlineLevel="2">
      <c r="A34" s="5" t="s">
        <v>68</v>
      </c>
      <c r="B34" s="204" t="s">
        <v>150</v>
      </c>
      <c r="C34" s="205" t="s">
        <v>60</v>
      </c>
      <c r="D34" s="206">
        <v>1</v>
      </c>
      <c r="E34" s="206">
        <v>2</v>
      </c>
      <c r="F34" s="228">
        <v>1</v>
      </c>
      <c r="G34" s="229">
        <v>450</v>
      </c>
      <c r="H34" s="224">
        <f t="shared" ref="H34:H42" si="0">D34*E34*F34*G34</f>
        <v>900</v>
      </c>
      <c r="I34" s="13" t="s">
        <v>350</v>
      </c>
    </row>
    <row r="35" spans="1:9" ht="37.25" customHeight="1" outlineLevel="2">
      <c r="A35" s="5" t="s">
        <v>70</v>
      </c>
      <c r="B35" s="204" t="s">
        <v>113</v>
      </c>
      <c r="C35" s="205" t="s">
        <v>60</v>
      </c>
      <c r="D35" s="206">
        <v>1</v>
      </c>
      <c r="E35" s="206">
        <v>4</v>
      </c>
      <c r="F35" s="228">
        <v>1</v>
      </c>
      <c r="G35" s="229">
        <v>50</v>
      </c>
      <c r="H35" s="224">
        <f t="shared" si="0"/>
        <v>200</v>
      </c>
      <c r="I35" s="12" t="s">
        <v>151</v>
      </c>
    </row>
    <row r="36" spans="1:9" outlineLevel="2">
      <c r="A36" s="5" t="s">
        <v>71</v>
      </c>
      <c r="B36" s="204" t="s">
        <v>114</v>
      </c>
      <c r="C36" s="205" t="s">
        <v>60</v>
      </c>
      <c r="D36" s="206">
        <v>1</v>
      </c>
      <c r="E36" s="206">
        <v>1</v>
      </c>
      <c r="F36" s="228">
        <v>1</v>
      </c>
      <c r="G36" s="229">
        <v>4000</v>
      </c>
      <c r="H36" s="224">
        <f t="shared" si="0"/>
        <v>4000</v>
      </c>
      <c r="I36" s="14" t="s">
        <v>351</v>
      </c>
    </row>
    <row r="37" spans="1:9" ht="37.25" customHeight="1" outlineLevel="2">
      <c r="A37" s="5" t="s">
        <v>72</v>
      </c>
      <c r="B37" s="230" t="s">
        <v>352</v>
      </c>
      <c r="C37" s="205" t="s">
        <v>60</v>
      </c>
      <c r="D37" s="206">
        <v>1</v>
      </c>
      <c r="E37" s="206">
        <v>60</v>
      </c>
      <c r="F37" s="228">
        <v>1</v>
      </c>
      <c r="G37" s="229">
        <v>5</v>
      </c>
      <c r="H37" s="224">
        <f t="shared" si="0"/>
        <v>300</v>
      </c>
      <c r="I37" s="14" t="s">
        <v>353</v>
      </c>
    </row>
    <row r="38" spans="1:9" ht="37.25" customHeight="1" outlineLevel="2">
      <c r="A38" s="5" t="s">
        <v>73</v>
      </c>
      <c r="B38" s="230" t="s">
        <v>354</v>
      </c>
      <c r="C38" s="205" t="s">
        <v>60</v>
      </c>
      <c r="D38" s="206">
        <v>1</v>
      </c>
      <c r="E38" s="206">
        <v>0</v>
      </c>
      <c r="F38" s="228">
        <v>1</v>
      </c>
      <c r="G38" s="229">
        <v>15</v>
      </c>
      <c r="H38" s="224">
        <f t="shared" si="0"/>
        <v>0</v>
      </c>
      <c r="I38" s="14" t="s">
        <v>355</v>
      </c>
    </row>
    <row r="39" spans="1:9" ht="37.25" customHeight="1" outlineLevel="2">
      <c r="A39" s="5" t="s">
        <v>74</v>
      </c>
      <c r="B39" s="204" t="s">
        <v>356</v>
      </c>
      <c r="C39" s="205" t="s">
        <v>60</v>
      </c>
      <c r="D39" s="206">
        <v>1</v>
      </c>
      <c r="E39" s="206">
        <v>0</v>
      </c>
      <c r="F39" s="228">
        <v>1</v>
      </c>
      <c r="G39" s="229">
        <v>15</v>
      </c>
      <c r="H39" s="224">
        <f t="shared" si="0"/>
        <v>0</v>
      </c>
      <c r="I39" s="14" t="s">
        <v>357</v>
      </c>
    </row>
    <row r="40" spans="1:9" ht="37.25" customHeight="1" outlineLevel="2">
      <c r="A40" s="5" t="s">
        <v>75</v>
      </c>
      <c r="B40" s="230" t="s">
        <v>358</v>
      </c>
      <c r="C40" s="205" t="s">
        <v>60</v>
      </c>
      <c r="D40" s="206">
        <v>1</v>
      </c>
      <c r="E40" s="206">
        <v>60</v>
      </c>
      <c r="F40" s="228">
        <v>1</v>
      </c>
      <c r="G40" s="229">
        <v>40</v>
      </c>
      <c r="H40" s="224">
        <f t="shared" si="0"/>
        <v>2400</v>
      </c>
      <c r="I40" s="12" t="s">
        <v>359</v>
      </c>
    </row>
    <row r="41" spans="1:9" ht="37.25" customHeight="1" outlineLevel="2">
      <c r="A41" s="5" t="s">
        <v>76</v>
      </c>
      <c r="B41" s="230" t="s">
        <v>360</v>
      </c>
      <c r="C41" s="205" t="s">
        <v>60</v>
      </c>
      <c r="D41" s="206">
        <v>1</v>
      </c>
      <c r="E41" s="206">
        <v>0</v>
      </c>
      <c r="F41" s="228">
        <v>1</v>
      </c>
      <c r="G41" s="229">
        <v>300</v>
      </c>
      <c r="H41" s="224">
        <f t="shared" si="0"/>
        <v>0</v>
      </c>
      <c r="I41" s="14" t="s">
        <v>361</v>
      </c>
    </row>
    <row r="42" spans="1:9" ht="37.25" customHeight="1" outlineLevel="2">
      <c r="A42" s="5" t="s">
        <v>77</v>
      </c>
      <c r="B42" s="204" t="s">
        <v>181</v>
      </c>
      <c r="C42" s="205" t="s">
        <v>60</v>
      </c>
      <c r="D42" s="206">
        <v>1</v>
      </c>
      <c r="E42" s="206">
        <v>0</v>
      </c>
      <c r="F42" s="228">
        <v>1</v>
      </c>
      <c r="G42" s="229">
        <v>3000</v>
      </c>
      <c r="H42" s="224">
        <f t="shared" si="0"/>
        <v>0</v>
      </c>
      <c r="I42" s="14" t="s">
        <v>362</v>
      </c>
    </row>
    <row r="43" spans="1:9" ht="37.25" customHeight="1" outlineLevel="1">
      <c r="A43" s="7" t="s">
        <v>83</v>
      </c>
      <c r="B43" s="3" t="s">
        <v>84</v>
      </c>
      <c r="C43" s="199"/>
      <c r="D43" s="200"/>
      <c r="E43" s="201"/>
      <c r="F43" s="200"/>
      <c r="G43" s="202"/>
      <c r="H43" s="203">
        <f>SUM(H34:H42)</f>
        <v>7800</v>
      </c>
      <c r="I43" s="234"/>
    </row>
    <row r="44" spans="1:9" ht="37.25" customHeight="1" outlineLevel="2">
      <c r="A44" s="215" t="s">
        <v>85</v>
      </c>
      <c r="B44" s="216" t="s">
        <v>86</v>
      </c>
      <c r="C44" s="217"/>
      <c r="D44" s="218"/>
      <c r="E44" s="218"/>
      <c r="F44" s="218"/>
      <c r="G44" s="219"/>
      <c r="H44" s="220">
        <f>H43+H32</f>
        <v>11700</v>
      </c>
      <c r="I44" s="216"/>
    </row>
    <row r="45" spans="1:9" ht="37.25" customHeight="1" outlineLevel="2">
      <c r="C45" s="221"/>
      <c r="G45" s="222"/>
      <c r="H45" s="223"/>
      <c r="I45" s="180"/>
    </row>
    <row r="46" spans="1:9" ht="37.25" customHeight="1" outlineLevel="2">
      <c r="A46" s="69"/>
      <c r="B46" s="70" t="s">
        <v>87</v>
      </c>
      <c r="C46" s="194"/>
      <c r="D46" s="195"/>
      <c r="E46" s="195"/>
      <c r="F46" s="195"/>
      <c r="G46" s="196"/>
      <c r="H46" s="197"/>
      <c r="I46" s="15"/>
    </row>
    <row r="47" spans="1:9" ht="37.25" customHeight="1" outlineLevel="2">
      <c r="A47" s="1"/>
      <c r="B47" s="1" t="s">
        <v>31</v>
      </c>
      <c r="C47" s="188" t="s">
        <v>32</v>
      </c>
      <c r="D47" s="189" t="s">
        <v>88</v>
      </c>
      <c r="E47" s="191" t="s">
        <v>33</v>
      </c>
      <c r="F47" s="191" t="s">
        <v>34</v>
      </c>
      <c r="G47" s="192" t="s">
        <v>35</v>
      </c>
      <c r="H47" s="193" t="s">
        <v>36</v>
      </c>
      <c r="I47" s="2" t="s">
        <v>55</v>
      </c>
    </row>
    <row r="48" spans="1:9" ht="47" customHeight="1" outlineLevel="2">
      <c r="A48" s="204" t="s">
        <v>130</v>
      </c>
      <c r="B48" s="204" t="s">
        <v>69</v>
      </c>
      <c r="C48" s="205" t="s">
        <v>89</v>
      </c>
      <c r="D48" s="206">
        <v>1</v>
      </c>
      <c r="E48" s="206">
        <v>1</v>
      </c>
      <c r="F48" s="206">
        <v>1</v>
      </c>
      <c r="G48" s="229">
        <v>5000</v>
      </c>
      <c r="H48" s="224">
        <f t="shared" ref="H48:H54" si="1">D48*E48*F48*G48</f>
        <v>5000</v>
      </c>
      <c r="I48" s="12" t="s">
        <v>363</v>
      </c>
    </row>
    <row r="49" spans="1:9" ht="80.25" customHeight="1" outlineLevel="2">
      <c r="A49" s="204" t="s">
        <v>131</v>
      </c>
      <c r="B49" s="204" t="s">
        <v>69</v>
      </c>
      <c r="C49" s="205" t="s">
        <v>89</v>
      </c>
      <c r="D49" s="206">
        <v>1</v>
      </c>
      <c r="E49" s="206">
        <v>1</v>
      </c>
      <c r="F49" s="206">
        <v>1</v>
      </c>
      <c r="G49" s="229">
        <v>15000</v>
      </c>
      <c r="H49" s="224">
        <f t="shared" si="1"/>
        <v>15000</v>
      </c>
      <c r="I49" s="12" t="s">
        <v>364</v>
      </c>
    </row>
    <row r="50" spans="1:9" ht="47" customHeight="1" outlineLevel="2">
      <c r="A50" s="204" t="s">
        <v>132</v>
      </c>
      <c r="B50" s="204" t="s">
        <v>69</v>
      </c>
      <c r="C50" s="205" t="s">
        <v>89</v>
      </c>
      <c r="D50" s="206">
        <v>1</v>
      </c>
      <c r="E50" s="206">
        <v>1</v>
      </c>
      <c r="F50" s="206">
        <v>1</v>
      </c>
      <c r="G50" s="229">
        <v>5000</v>
      </c>
      <c r="H50" s="224">
        <f t="shared" si="1"/>
        <v>5000</v>
      </c>
      <c r="I50" s="12" t="s">
        <v>365</v>
      </c>
    </row>
    <row r="51" spans="1:9" ht="37.25" customHeight="1" outlineLevel="2">
      <c r="A51" s="204" t="s">
        <v>133</v>
      </c>
      <c r="B51" s="204" t="s">
        <v>152</v>
      </c>
      <c r="C51" s="205" t="s">
        <v>89</v>
      </c>
      <c r="D51" s="206">
        <v>2</v>
      </c>
      <c r="E51" s="206">
        <v>60</v>
      </c>
      <c r="F51" s="206">
        <v>2</v>
      </c>
      <c r="G51" s="365">
        <v>48</v>
      </c>
      <c r="H51" s="224">
        <f t="shared" si="1"/>
        <v>11520</v>
      </c>
      <c r="I51" s="12" t="s">
        <v>366</v>
      </c>
    </row>
    <row r="52" spans="1:9" ht="37.25" customHeight="1" outlineLevel="2">
      <c r="A52" s="204" t="s">
        <v>134</v>
      </c>
      <c r="B52" s="204" t="s">
        <v>153</v>
      </c>
      <c r="C52" s="205" t="s">
        <v>89</v>
      </c>
      <c r="D52" s="206">
        <v>3</v>
      </c>
      <c r="E52" s="206">
        <v>60</v>
      </c>
      <c r="F52" s="206">
        <v>1</v>
      </c>
      <c r="G52" s="365">
        <v>128</v>
      </c>
      <c r="H52" s="224">
        <f t="shared" si="1"/>
        <v>23040</v>
      </c>
      <c r="I52" s="12" t="s">
        <v>367</v>
      </c>
    </row>
    <row r="53" spans="1:9" ht="37.25" customHeight="1" outlineLevel="2">
      <c r="A53" s="204" t="s">
        <v>135</v>
      </c>
      <c r="B53" s="204" t="s">
        <v>155</v>
      </c>
      <c r="C53" s="205" t="s">
        <v>89</v>
      </c>
      <c r="D53" s="206">
        <v>1</v>
      </c>
      <c r="E53" s="206">
        <v>60</v>
      </c>
      <c r="F53" s="206">
        <v>1</v>
      </c>
      <c r="G53" s="229">
        <v>200</v>
      </c>
      <c r="H53" s="224">
        <f t="shared" si="1"/>
        <v>12000</v>
      </c>
      <c r="I53" s="12" t="s">
        <v>368</v>
      </c>
    </row>
    <row r="54" spans="1:9" ht="37.25" customHeight="1" outlineLevel="2">
      <c r="A54" s="204" t="s">
        <v>136</v>
      </c>
      <c r="B54" s="204" t="s">
        <v>369</v>
      </c>
      <c r="C54" s="205" t="s">
        <v>89</v>
      </c>
      <c r="D54" s="206">
        <v>1</v>
      </c>
      <c r="E54" s="206">
        <v>6</v>
      </c>
      <c r="F54" s="206">
        <v>1</v>
      </c>
      <c r="G54" s="229">
        <v>700</v>
      </c>
      <c r="H54" s="224">
        <f t="shared" si="1"/>
        <v>4200</v>
      </c>
      <c r="I54" s="12" t="s">
        <v>370</v>
      </c>
    </row>
    <row r="55" spans="1:9" ht="37.25" customHeight="1" outlineLevel="2">
      <c r="A55" s="7" t="s">
        <v>90</v>
      </c>
      <c r="B55" s="8" t="s">
        <v>96</v>
      </c>
      <c r="C55" s="209"/>
      <c r="D55" s="210"/>
      <c r="E55" s="211"/>
      <c r="F55" s="211"/>
      <c r="G55" s="212"/>
      <c r="H55" s="213">
        <f>SUM(H48:H54)</f>
        <v>75760</v>
      </c>
      <c r="I55" s="16"/>
    </row>
    <row r="56" spans="1:9" ht="37.25" customHeight="1" outlineLevel="2">
      <c r="A56" s="215" t="s">
        <v>91</v>
      </c>
      <c r="B56" s="216" t="s">
        <v>92</v>
      </c>
      <c r="C56" s="217"/>
      <c r="D56" s="218"/>
      <c r="E56" s="218"/>
      <c r="F56" s="218"/>
      <c r="G56" s="219"/>
      <c r="H56" s="220">
        <f>H55</f>
        <v>75760</v>
      </c>
      <c r="I56" s="216"/>
    </row>
    <row r="57" spans="1:9" ht="37.25" customHeight="1" outlineLevel="2">
      <c r="C57" s="221"/>
      <c r="G57" s="222"/>
      <c r="H57" s="223"/>
      <c r="I57" s="180"/>
    </row>
    <row r="58" spans="1:9" ht="37.25" customHeight="1" outlineLevel="2">
      <c r="A58" s="69"/>
      <c r="B58" s="70" t="s">
        <v>110</v>
      </c>
      <c r="C58" s="194"/>
      <c r="D58" s="195"/>
      <c r="E58" s="195"/>
      <c r="F58" s="195"/>
      <c r="G58" s="196"/>
      <c r="H58" s="197"/>
      <c r="I58" s="15" t="s">
        <v>156</v>
      </c>
    </row>
    <row r="59" spans="1:9" ht="37.25" customHeight="1" outlineLevel="2">
      <c r="A59" s="1"/>
      <c r="B59" s="1" t="s">
        <v>31</v>
      </c>
      <c r="C59" s="188" t="s">
        <v>32</v>
      </c>
      <c r="D59" s="189" t="s">
        <v>88</v>
      </c>
      <c r="E59" s="191" t="s">
        <v>33</v>
      </c>
      <c r="F59" s="191" t="s">
        <v>34</v>
      </c>
      <c r="G59" s="192" t="s">
        <v>35</v>
      </c>
      <c r="H59" s="193" t="s">
        <v>36</v>
      </c>
      <c r="I59" s="2" t="s">
        <v>157</v>
      </c>
    </row>
    <row r="60" spans="1:9" ht="35.25" customHeight="1">
      <c r="A60" s="5" t="s">
        <v>158</v>
      </c>
      <c r="B60" s="12" t="s">
        <v>160</v>
      </c>
      <c r="C60" s="205" t="s">
        <v>60</v>
      </c>
      <c r="D60" s="231">
        <v>1</v>
      </c>
      <c r="E60" s="231">
        <v>2</v>
      </c>
      <c r="F60" s="231">
        <v>1</v>
      </c>
      <c r="G60" s="229">
        <v>900</v>
      </c>
      <c r="H60" s="232">
        <f>D60*E60*F60*G60</f>
        <v>1800</v>
      </c>
      <c r="I60" s="12" t="s">
        <v>177</v>
      </c>
    </row>
    <row r="61" spans="1:9" ht="35.25" customHeight="1">
      <c r="A61" s="5" t="s">
        <v>159</v>
      </c>
      <c r="B61" s="12" t="s">
        <v>178</v>
      </c>
      <c r="C61" s="205" t="s">
        <v>60</v>
      </c>
      <c r="D61" s="231">
        <v>1</v>
      </c>
      <c r="E61" s="231">
        <v>15</v>
      </c>
      <c r="F61" s="231">
        <v>1</v>
      </c>
      <c r="G61" s="233">
        <v>350</v>
      </c>
      <c r="H61" s="232">
        <f>D61*E61*F61*G61</f>
        <v>5250</v>
      </c>
      <c r="I61" s="12" t="s">
        <v>371</v>
      </c>
    </row>
    <row r="62" spans="1:9" ht="35.25" customHeight="1">
      <c r="A62" s="5" t="s">
        <v>183</v>
      </c>
      <c r="B62" s="12" t="s">
        <v>372</v>
      </c>
      <c r="C62" s="205" t="s">
        <v>60</v>
      </c>
      <c r="D62" s="231">
        <v>1</v>
      </c>
      <c r="E62" s="231">
        <v>28</v>
      </c>
      <c r="F62" s="231">
        <v>1</v>
      </c>
      <c r="G62" s="233">
        <v>20</v>
      </c>
      <c r="H62" s="232">
        <f>D62*E62*F62*G62</f>
        <v>560</v>
      </c>
      <c r="I62" s="12" t="s">
        <v>373</v>
      </c>
    </row>
    <row r="63" spans="1:9" ht="35.25" customHeight="1">
      <c r="A63" s="5" t="s">
        <v>184</v>
      </c>
      <c r="B63" s="12" t="s">
        <v>374</v>
      </c>
      <c r="C63" s="205" t="s">
        <v>60</v>
      </c>
      <c r="D63" s="231">
        <v>1</v>
      </c>
      <c r="E63" s="231">
        <v>35</v>
      </c>
      <c r="F63" s="231">
        <v>1</v>
      </c>
      <c r="G63" s="233">
        <v>50</v>
      </c>
      <c r="H63" s="232">
        <f>D63*E63*F63*G63</f>
        <v>1750</v>
      </c>
      <c r="I63" s="12" t="s">
        <v>375</v>
      </c>
    </row>
    <row r="64" spans="1:9" ht="35.25" customHeight="1">
      <c r="A64" s="5" t="s">
        <v>376</v>
      </c>
      <c r="B64" s="12" t="s">
        <v>377</v>
      </c>
      <c r="C64" s="205" t="s">
        <v>60</v>
      </c>
      <c r="D64" s="231">
        <v>1</v>
      </c>
      <c r="E64" s="231">
        <v>1</v>
      </c>
      <c r="F64" s="231">
        <v>2</v>
      </c>
      <c r="G64" s="229">
        <v>2000</v>
      </c>
      <c r="H64" s="232">
        <f>E64*F64*G64*D64</f>
        <v>4000</v>
      </c>
      <c r="I64" s="12" t="s">
        <v>378</v>
      </c>
    </row>
    <row r="65" spans="1:9" ht="35.25" customHeight="1">
      <c r="A65" s="5" t="s">
        <v>379</v>
      </c>
      <c r="B65" s="12" t="s">
        <v>380</v>
      </c>
      <c r="C65" s="205" t="s">
        <v>60</v>
      </c>
      <c r="D65" s="231">
        <v>4</v>
      </c>
      <c r="E65" s="231">
        <v>1</v>
      </c>
      <c r="F65" s="231">
        <v>2</v>
      </c>
      <c r="G65" s="229">
        <v>600</v>
      </c>
      <c r="H65" s="232">
        <f>E65*F65*G65*D65</f>
        <v>4800</v>
      </c>
      <c r="I65" s="12" t="s">
        <v>381</v>
      </c>
    </row>
    <row r="66" spans="1:9" ht="37.25" customHeight="1" outlineLevel="2">
      <c r="A66" s="7" t="s">
        <v>164</v>
      </c>
      <c r="B66" s="8" t="s">
        <v>117</v>
      </c>
      <c r="C66" s="209"/>
      <c r="D66" s="210"/>
      <c r="E66" s="211"/>
      <c r="F66" s="211"/>
      <c r="G66" s="212"/>
      <c r="H66" s="213">
        <f>SUM(H60:H65)</f>
        <v>18160</v>
      </c>
      <c r="I66" s="16"/>
    </row>
    <row r="67" spans="1:9" ht="37.25" customHeight="1" outlineLevel="2">
      <c r="A67" s="215" t="s">
        <v>165</v>
      </c>
      <c r="B67" s="216" t="s">
        <v>166</v>
      </c>
      <c r="C67" s="217"/>
      <c r="D67" s="218"/>
      <c r="E67" s="218"/>
      <c r="F67" s="218"/>
      <c r="G67" s="219"/>
      <c r="H67" s="220">
        <f>H66</f>
        <v>18160</v>
      </c>
      <c r="I67" s="216"/>
    </row>
    <row r="68" spans="1:9" ht="37.25" customHeight="1" outlineLevel="2">
      <c r="C68" s="221"/>
      <c r="G68" s="222"/>
      <c r="H68" s="223"/>
      <c r="I68" s="13"/>
    </row>
    <row r="69" spans="1:9" ht="37.25" customHeight="1" outlineLevel="2">
      <c r="A69" s="69" t="s">
        <v>185</v>
      </c>
      <c r="B69" s="70" t="s">
        <v>139</v>
      </c>
      <c r="C69" s="194"/>
      <c r="D69" s="195"/>
      <c r="E69" s="195"/>
      <c r="F69" s="195"/>
      <c r="G69" s="196"/>
      <c r="H69" s="197"/>
      <c r="I69" s="70"/>
    </row>
    <row r="70" spans="1:9" ht="37.25" customHeight="1" outlineLevel="2">
      <c r="A70" s="1" t="s">
        <v>56</v>
      </c>
      <c r="B70" s="1" t="s">
        <v>139</v>
      </c>
      <c r="C70" s="188" t="s">
        <v>32</v>
      </c>
      <c r="D70" s="189" t="s">
        <v>88</v>
      </c>
      <c r="E70" s="191" t="s">
        <v>33</v>
      </c>
      <c r="F70" s="191" t="s">
        <v>34</v>
      </c>
      <c r="G70" s="192" t="s">
        <v>35</v>
      </c>
      <c r="H70" s="193" t="s">
        <v>36</v>
      </c>
      <c r="I70" s="2" t="s">
        <v>55</v>
      </c>
    </row>
    <row r="71" spans="1:9" ht="37.25" customHeight="1" outlineLevel="2">
      <c r="A71" s="239" t="s">
        <v>382</v>
      </c>
      <c r="B71" s="21" t="s">
        <v>111</v>
      </c>
      <c r="C71" s="205" t="s">
        <v>60</v>
      </c>
      <c r="D71" s="231">
        <v>1</v>
      </c>
      <c r="E71" s="231">
        <v>28</v>
      </c>
      <c r="F71" s="231">
        <v>2</v>
      </c>
      <c r="G71" s="233">
        <v>250</v>
      </c>
      <c r="H71" s="224">
        <f t="shared" ref="H71:H76" si="2">E71*F71*G71*D71</f>
        <v>14000</v>
      </c>
      <c r="I71" s="12" t="s">
        <v>383</v>
      </c>
    </row>
    <row r="72" spans="1:9" ht="28.25" customHeight="1" outlineLevel="2">
      <c r="A72" s="239" t="s">
        <v>376</v>
      </c>
      <c r="B72" s="12" t="s">
        <v>384</v>
      </c>
      <c r="C72" s="81" t="s">
        <v>60</v>
      </c>
      <c r="D72" s="231">
        <v>1</v>
      </c>
      <c r="E72" s="231">
        <v>1</v>
      </c>
      <c r="F72" s="231">
        <v>2</v>
      </c>
      <c r="G72" s="229">
        <v>1000</v>
      </c>
      <c r="H72" s="224">
        <f t="shared" si="2"/>
        <v>2000</v>
      </c>
      <c r="I72" s="117"/>
    </row>
    <row r="73" spans="1:9" ht="28.25" customHeight="1" outlineLevel="2">
      <c r="A73" s="239" t="s">
        <v>379</v>
      </c>
      <c r="B73" s="12" t="s">
        <v>385</v>
      </c>
      <c r="C73" s="205" t="s">
        <v>60</v>
      </c>
      <c r="D73" s="231">
        <v>2</v>
      </c>
      <c r="E73" s="231">
        <v>1</v>
      </c>
      <c r="F73" s="231">
        <v>2</v>
      </c>
      <c r="G73" s="229">
        <v>600</v>
      </c>
      <c r="H73" s="224">
        <f t="shared" si="2"/>
        <v>2400</v>
      </c>
      <c r="I73" s="117"/>
    </row>
    <row r="74" spans="1:9" ht="28.25" customHeight="1" outlineLevel="2">
      <c r="A74" s="239" t="s">
        <v>386</v>
      </c>
      <c r="B74" s="12" t="s">
        <v>387</v>
      </c>
      <c r="C74" s="205"/>
      <c r="D74" s="231">
        <v>2</v>
      </c>
      <c r="E74" s="231">
        <v>1</v>
      </c>
      <c r="F74" s="231">
        <v>2</v>
      </c>
      <c r="G74" s="229">
        <v>600</v>
      </c>
      <c r="H74" s="224">
        <f t="shared" si="2"/>
        <v>2400</v>
      </c>
      <c r="I74" s="117"/>
    </row>
    <row r="75" spans="1:9" ht="37.25" customHeight="1" outlineLevel="2">
      <c r="A75" s="239" t="s">
        <v>388</v>
      </c>
      <c r="B75" s="21" t="s">
        <v>389</v>
      </c>
      <c r="C75" s="205" t="s">
        <v>60</v>
      </c>
      <c r="D75" s="231">
        <v>1</v>
      </c>
      <c r="E75" s="231">
        <v>1</v>
      </c>
      <c r="F75" s="231">
        <v>2</v>
      </c>
      <c r="G75" s="229">
        <v>2000</v>
      </c>
      <c r="H75" s="224">
        <f t="shared" si="2"/>
        <v>4000</v>
      </c>
      <c r="I75" s="12" t="s">
        <v>378</v>
      </c>
    </row>
    <row r="76" spans="1:9" ht="37.25" customHeight="1" outlineLevel="2">
      <c r="A76" s="239" t="s">
        <v>390</v>
      </c>
      <c r="B76" s="21" t="s">
        <v>391</v>
      </c>
      <c r="C76" s="205" t="s">
        <v>60</v>
      </c>
      <c r="D76" s="231">
        <v>4</v>
      </c>
      <c r="E76" s="231">
        <v>1</v>
      </c>
      <c r="F76" s="231">
        <v>2</v>
      </c>
      <c r="G76" s="229">
        <v>600</v>
      </c>
      <c r="H76" s="224">
        <f t="shared" si="2"/>
        <v>4800</v>
      </c>
      <c r="I76" s="12" t="s">
        <v>392</v>
      </c>
    </row>
    <row r="77" spans="1:9" ht="37.25" customHeight="1" outlineLevel="2">
      <c r="A77" s="7" t="s">
        <v>141</v>
      </c>
      <c r="B77" s="8" t="s">
        <v>96</v>
      </c>
      <c r="C77" s="209"/>
      <c r="D77" s="210"/>
      <c r="E77" s="211"/>
      <c r="F77" s="211"/>
      <c r="G77" s="212"/>
      <c r="H77" s="213">
        <f>SUM(H71:H76)</f>
        <v>29600</v>
      </c>
      <c r="I77" s="16"/>
    </row>
    <row r="78" spans="1:9" ht="37.25" customHeight="1" outlineLevel="2">
      <c r="A78" s="1" t="s">
        <v>63</v>
      </c>
      <c r="B78" s="1" t="s">
        <v>186</v>
      </c>
      <c r="C78" s="188"/>
      <c r="D78" s="189"/>
      <c r="E78" s="191"/>
      <c r="F78" s="191"/>
      <c r="G78" s="192"/>
      <c r="H78" s="193"/>
      <c r="I78" s="2"/>
    </row>
    <row r="79" spans="1:9" ht="30" customHeight="1" outlineLevel="2">
      <c r="A79" s="204"/>
      <c r="B79" s="12" t="s">
        <v>393</v>
      </c>
      <c r="C79" s="81" t="s">
        <v>60</v>
      </c>
      <c r="D79" s="231">
        <v>1</v>
      </c>
      <c r="E79" s="231">
        <v>2</v>
      </c>
      <c r="F79" s="231">
        <v>2</v>
      </c>
      <c r="G79" s="229">
        <v>300</v>
      </c>
      <c r="H79" s="240">
        <f t="shared" ref="H79:H85" si="3">D79*E79*F79*G79</f>
        <v>1200</v>
      </c>
      <c r="I79" s="117"/>
    </row>
    <row r="80" spans="1:9" ht="30" customHeight="1" outlineLevel="2">
      <c r="A80" s="204"/>
      <c r="B80" s="12" t="s">
        <v>394</v>
      </c>
      <c r="C80" s="81" t="s">
        <v>60</v>
      </c>
      <c r="D80" s="231">
        <v>1</v>
      </c>
      <c r="E80" s="231">
        <v>4</v>
      </c>
      <c r="F80" s="231">
        <v>2</v>
      </c>
      <c r="G80" s="229">
        <v>300</v>
      </c>
      <c r="H80" s="240">
        <f t="shared" si="3"/>
        <v>2400</v>
      </c>
      <c r="I80" s="117"/>
    </row>
    <row r="81" spans="1:9" ht="30" customHeight="1" outlineLevel="2">
      <c r="A81" s="204"/>
      <c r="B81" s="12" t="s">
        <v>395</v>
      </c>
      <c r="C81" s="81" t="s">
        <v>60</v>
      </c>
      <c r="D81" s="231">
        <v>1</v>
      </c>
      <c r="E81" s="231">
        <v>4</v>
      </c>
      <c r="F81" s="231">
        <v>2</v>
      </c>
      <c r="G81" s="229">
        <v>300</v>
      </c>
      <c r="H81" s="240">
        <f t="shared" si="3"/>
        <v>2400</v>
      </c>
      <c r="I81" s="117"/>
    </row>
    <row r="82" spans="1:9" ht="30" customHeight="1" outlineLevel="2">
      <c r="A82" s="204"/>
      <c r="B82" s="12" t="s">
        <v>396</v>
      </c>
      <c r="C82" s="81" t="s">
        <v>60</v>
      </c>
      <c r="D82" s="231">
        <v>1</v>
      </c>
      <c r="E82" s="231">
        <v>2</v>
      </c>
      <c r="F82" s="231">
        <v>2</v>
      </c>
      <c r="G82" s="229">
        <v>300</v>
      </c>
      <c r="H82" s="240">
        <f t="shared" si="3"/>
        <v>1200</v>
      </c>
      <c r="I82" s="117"/>
    </row>
    <row r="83" spans="1:9" ht="30" customHeight="1" outlineLevel="2">
      <c r="A83" s="204"/>
      <c r="B83" s="12" t="s">
        <v>397</v>
      </c>
      <c r="C83" s="81" t="s">
        <v>60</v>
      </c>
      <c r="D83" s="231">
        <v>1</v>
      </c>
      <c r="E83" s="231">
        <v>1</v>
      </c>
      <c r="F83" s="231">
        <v>2</v>
      </c>
      <c r="G83" s="229">
        <v>1500</v>
      </c>
      <c r="H83" s="240">
        <f t="shared" si="3"/>
        <v>3000</v>
      </c>
      <c r="I83" s="117"/>
    </row>
    <row r="84" spans="1:9" ht="30" customHeight="1" outlineLevel="2">
      <c r="A84" s="204"/>
      <c r="B84" s="12" t="s">
        <v>398</v>
      </c>
      <c r="C84" s="81" t="s">
        <v>60</v>
      </c>
      <c r="D84" s="231">
        <v>1</v>
      </c>
      <c r="E84" s="231">
        <v>2</v>
      </c>
      <c r="F84" s="231">
        <v>2</v>
      </c>
      <c r="G84" s="229">
        <v>300</v>
      </c>
      <c r="H84" s="240">
        <f t="shared" si="3"/>
        <v>1200</v>
      </c>
      <c r="I84" s="117"/>
    </row>
    <row r="85" spans="1:9" ht="30" customHeight="1" outlineLevel="2">
      <c r="A85" s="204"/>
      <c r="B85" s="12" t="s">
        <v>399</v>
      </c>
      <c r="C85" s="81" t="s">
        <v>60</v>
      </c>
      <c r="D85" s="231">
        <v>1</v>
      </c>
      <c r="E85" s="231">
        <v>1</v>
      </c>
      <c r="F85" s="231">
        <v>2</v>
      </c>
      <c r="G85" s="229">
        <v>300</v>
      </c>
      <c r="H85" s="240">
        <f t="shared" si="3"/>
        <v>600</v>
      </c>
      <c r="I85" s="117"/>
    </row>
    <row r="86" spans="1:9" ht="37.25" customHeight="1" outlineLevel="2">
      <c r="A86" s="7" t="s">
        <v>141</v>
      </c>
      <c r="B86" s="8" t="s">
        <v>96</v>
      </c>
      <c r="C86" s="209"/>
      <c r="D86" s="210"/>
      <c r="E86" s="211"/>
      <c r="F86" s="211"/>
      <c r="G86" s="212"/>
      <c r="H86" s="213">
        <f>SUM(H78:H85)</f>
        <v>12000</v>
      </c>
      <c r="I86" s="16"/>
    </row>
    <row r="87" spans="1:9" ht="37.25" customHeight="1" outlineLevel="2">
      <c r="A87" s="1" t="s">
        <v>187</v>
      </c>
      <c r="B87" s="1" t="s">
        <v>188</v>
      </c>
      <c r="C87" s="188"/>
      <c r="D87" s="189"/>
      <c r="E87" s="191"/>
      <c r="F87" s="191"/>
      <c r="G87" s="192"/>
      <c r="H87" s="193"/>
      <c r="I87" s="2"/>
    </row>
    <row r="88" spans="1:9" ht="25.25" customHeight="1" outlineLevel="2">
      <c r="A88" s="204"/>
      <c r="B88" s="12" t="s">
        <v>400</v>
      </c>
      <c r="C88" s="81" t="s">
        <v>60</v>
      </c>
      <c r="D88" s="206">
        <v>0</v>
      </c>
      <c r="E88" s="206">
        <v>0</v>
      </c>
      <c r="F88" s="206">
        <v>0</v>
      </c>
      <c r="G88" s="233">
        <v>0</v>
      </c>
      <c r="H88" s="241">
        <f>D88*E88*F88*G88</f>
        <v>0</v>
      </c>
      <c r="I88" s="117" t="s">
        <v>401</v>
      </c>
    </row>
    <row r="89" spans="1:9" ht="25.25" customHeight="1" outlineLevel="2">
      <c r="A89" s="204"/>
      <c r="B89" s="12" t="s">
        <v>402</v>
      </c>
      <c r="C89" s="81" t="s">
        <v>60</v>
      </c>
      <c r="D89" s="206">
        <v>0</v>
      </c>
      <c r="E89" s="206">
        <v>0</v>
      </c>
      <c r="F89" s="206">
        <v>0</v>
      </c>
      <c r="G89" s="233">
        <v>0</v>
      </c>
      <c r="H89" s="241">
        <f>D89*E89*F89*G89</f>
        <v>0</v>
      </c>
      <c r="I89" s="117"/>
    </row>
    <row r="90" spans="1:9" ht="25.25" customHeight="1" outlineLevel="2">
      <c r="A90" s="204"/>
      <c r="B90" s="12" t="s">
        <v>403</v>
      </c>
      <c r="C90" s="81" t="s">
        <v>60</v>
      </c>
      <c r="D90" s="206">
        <v>0</v>
      </c>
      <c r="E90" s="206">
        <v>0</v>
      </c>
      <c r="F90" s="206">
        <v>0</v>
      </c>
      <c r="G90" s="242">
        <v>0</v>
      </c>
      <c r="H90" s="241">
        <f>D90*E90*F90*G90</f>
        <v>0</v>
      </c>
      <c r="I90" s="117"/>
    </row>
    <row r="91" spans="1:9" ht="37.25" customHeight="1" outlineLevel="2">
      <c r="A91" s="7" t="s">
        <v>189</v>
      </c>
      <c r="B91" s="8" t="s">
        <v>96</v>
      </c>
      <c r="C91" s="209"/>
      <c r="D91" s="210"/>
      <c r="E91" s="211"/>
      <c r="F91" s="211"/>
      <c r="G91" s="212"/>
      <c r="H91" s="213">
        <f>SUM(H87:H90)</f>
        <v>0</v>
      </c>
      <c r="I91" s="16"/>
    </row>
    <row r="92" spans="1:9" ht="37.25" customHeight="1" outlineLevel="2">
      <c r="A92" s="215" t="s">
        <v>138</v>
      </c>
      <c r="B92" s="216" t="s">
        <v>119</v>
      </c>
      <c r="C92" s="217"/>
      <c r="D92" s="218"/>
      <c r="E92" s="218"/>
      <c r="F92" s="218"/>
      <c r="G92" s="219"/>
      <c r="H92" s="220">
        <f>H77+H86+H91</f>
        <v>41600</v>
      </c>
      <c r="I92" s="216"/>
    </row>
    <row r="93" spans="1:9" ht="37.25" customHeight="1" outlineLevel="2">
      <c r="A93" s="104"/>
      <c r="B93" s="105"/>
      <c r="C93" s="243"/>
      <c r="D93" s="244"/>
      <c r="E93" s="244"/>
      <c r="F93" s="244"/>
      <c r="G93" s="245"/>
      <c r="H93" s="246"/>
      <c r="I93" s="18"/>
    </row>
    <row r="94" spans="1:9" ht="37.25" customHeight="1" outlineLevel="1">
      <c r="A94" s="109"/>
      <c r="B94" s="110" t="s">
        <v>142</v>
      </c>
      <c r="C94" s="247"/>
      <c r="D94" s="248"/>
      <c r="E94" s="248"/>
      <c r="F94" s="248"/>
      <c r="G94" s="249"/>
      <c r="H94" s="250"/>
      <c r="I94" s="70"/>
    </row>
    <row r="95" spans="1:9" ht="37.25" customHeight="1" outlineLevel="2">
      <c r="A95" s="1"/>
      <c r="B95" s="1" t="s">
        <v>31</v>
      </c>
      <c r="C95" s="188" t="s">
        <v>32</v>
      </c>
      <c r="D95" s="189" t="s">
        <v>88</v>
      </c>
      <c r="E95" s="191" t="s">
        <v>33</v>
      </c>
      <c r="F95" s="189" t="s">
        <v>34</v>
      </c>
      <c r="G95" s="192" t="s">
        <v>35</v>
      </c>
      <c r="H95" s="251" t="s">
        <v>36</v>
      </c>
      <c r="I95" s="2"/>
    </row>
    <row r="96" spans="1:9" ht="37.25" customHeight="1" outlineLevel="2">
      <c r="A96" s="7"/>
      <c r="B96" s="8" t="s">
        <v>143</v>
      </c>
      <c r="C96" s="209"/>
      <c r="D96" s="210"/>
      <c r="E96" s="211"/>
      <c r="F96" s="211"/>
      <c r="G96" s="212"/>
      <c r="H96" s="213"/>
      <c r="I96" s="16"/>
    </row>
    <row r="97" spans="1:9" ht="37.25" customHeight="1" outlineLevel="2">
      <c r="A97" s="10" t="s">
        <v>144</v>
      </c>
      <c r="B97" s="204" t="s">
        <v>171</v>
      </c>
      <c r="C97" s="205" t="s">
        <v>404</v>
      </c>
      <c r="D97" s="252">
        <v>1</v>
      </c>
      <c r="E97" s="231">
        <v>1</v>
      </c>
      <c r="F97" s="253">
        <v>1</v>
      </c>
      <c r="G97" s="229">
        <v>3500</v>
      </c>
      <c r="H97" s="224">
        <f>D97*E97*F97*G97</f>
        <v>3500</v>
      </c>
      <c r="I97" s="119" t="s">
        <v>405</v>
      </c>
    </row>
    <row r="98" spans="1:9" ht="37.25" customHeight="1" outlineLevel="2">
      <c r="A98" s="10" t="s">
        <v>145</v>
      </c>
      <c r="B98" s="204" t="s">
        <v>406</v>
      </c>
      <c r="C98" s="81" t="s">
        <v>60</v>
      </c>
      <c r="D98" s="252">
        <v>1</v>
      </c>
      <c r="E98" s="231">
        <v>1</v>
      </c>
      <c r="F98" s="253">
        <v>1</v>
      </c>
      <c r="G98" s="229">
        <v>9000</v>
      </c>
      <c r="H98" s="224">
        <f>D98*E98*F98*G98</f>
        <v>9000</v>
      </c>
      <c r="I98" s="119" t="s">
        <v>407</v>
      </c>
    </row>
    <row r="99" spans="1:9" ht="37.25" customHeight="1" outlineLevel="2">
      <c r="A99" s="7" t="s">
        <v>147</v>
      </c>
      <c r="B99" s="8" t="str">
        <f>CONCATENATE("Subtotal ",B96)</f>
        <v>Subtotal Photo &amp;Video crew</v>
      </c>
      <c r="C99" s="209"/>
      <c r="D99" s="210"/>
      <c r="E99" s="211"/>
      <c r="F99" s="211"/>
      <c r="G99" s="212"/>
      <c r="H99" s="213">
        <f>SUM(H96:H98)</f>
        <v>12500</v>
      </c>
      <c r="I99" s="16"/>
    </row>
    <row r="100" spans="1:9" ht="37.25" customHeight="1" outlineLevel="1">
      <c r="A100" s="215" t="s">
        <v>148</v>
      </c>
      <c r="B100" s="216" t="s">
        <v>149</v>
      </c>
      <c r="C100" s="217"/>
      <c r="D100" s="218"/>
      <c r="E100" s="218"/>
      <c r="F100" s="218"/>
      <c r="G100" s="219"/>
      <c r="H100" s="220">
        <f>H99</f>
        <v>12500</v>
      </c>
      <c r="I100" s="216"/>
    </row>
  </sheetData>
  <mergeCells count="1">
    <mergeCell ref="A3:I3"/>
  </mergeCells>
  <phoneticPr fontId="77" type="noConversion"/>
  <pageMargins left="0.23622047244094499" right="0.23622047244094499" top="0.27559055118110198" bottom="0.31496062992126" header="0.31496062992126" footer="0.31496062992126"/>
  <pageSetup paperSize="9" scale="50" fitToHeight="0" orientation="landscape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0.39994506668294322"/>
    <pageSetUpPr fitToPage="1"/>
  </sheetPr>
  <dimension ref="A1:L132"/>
  <sheetViews>
    <sheetView zoomScale="50" zoomScaleNormal="50" zoomScalePageLayoutView="60" workbookViewId="0">
      <pane ySplit="3" topLeftCell="A4" activePane="bottomLeft" state="frozen"/>
      <selection activeCell="E22" sqref="E22"/>
      <selection pane="bottomLeft" activeCell="E22" sqref="E22"/>
    </sheetView>
  </sheetViews>
  <sheetFormatPr defaultColWidth="47.33203125" defaultRowHeight="17.649999999999999" outlineLevelRow="2"/>
  <cols>
    <col min="1" max="1" width="18.73046875" style="54" customWidth="1"/>
    <col min="2" max="2" width="51.46484375" style="55" customWidth="1"/>
    <col min="3" max="3" width="19" style="120" customWidth="1"/>
    <col min="4" max="4" width="21.46484375" style="120" customWidth="1"/>
    <col min="5" max="5" width="20.46484375" style="120" customWidth="1"/>
    <col min="6" max="6" width="8.53125" style="120" customWidth="1"/>
    <col min="7" max="7" width="24.19921875" style="55" customWidth="1"/>
    <col min="8" max="8" width="32.33203125" style="121" customWidth="1"/>
    <col min="9" max="9" width="101.9296875" style="55" customWidth="1"/>
    <col min="10" max="26" width="9.265625" style="55" customWidth="1"/>
    <col min="27" max="16384" width="47.33203125" style="55"/>
  </cols>
  <sheetData>
    <row r="1" spans="1:12" ht="111" customHeight="1">
      <c r="A1" s="425" t="s">
        <v>408</v>
      </c>
      <c r="B1" s="425"/>
      <c r="C1" s="425"/>
      <c r="D1" s="425"/>
      <c r="E1" s="425"/>
      <c r="F1" s="425"/>
      <c r="G1" s="425"/>
      <c r="H1" s="425"/>
      <c r="I1" s="425"/>
    </row>
    <row r="2" spans="1:12" ht="44.25" customHeight="1">
      <c r="A2" s="122"/>
      <c r="B2" s="429"/>
      <c r="C2" s="430"/>
      <c r="D2" s="123">
        <f>H2/985</f>
        <v>658.67005076142095</v>
      </c>
      <c r="E2" s="124"/>
      <c r="F2" s="123"/>
      <c r="G2" s="125" t="s">
        <v>409</v>
      </c>
      <c r="H2" s="126">
        <f>H13+H22+H43+H51+H63+H73+H80</f>
        <v>648790</v>
      </c>
      <c r="I2" s="159"/>
    </row>
    <row r="3" spans="1:12" ht="35.25" customHeight="1">
      <c r="A3" s="1" t="s">
        <v>30</v>
      </c>
      <c r="B3" s="1" t="s">
        <v>31</v>
      </c>
      <c r="C3" s="127" t="s">
        <v>32</v>
      </c>
      <c r="D3" s="127" t="s">
        <v>88</v>
      </c>
      <c r="E3" s="128" t="s">
        <v>33</v>
      </c>
      <c r="F3" s="128" t="s">
        <v>34</v>
      </c>
      <c r="G3" s="2" t="s">
        <v>35</v>
      </c>
      <c r="H3" s="2" t="s">
        <v>36</v>
      </c>
      <c r="I3" s="2" t="s">
        <v>37</v>
      </c>
    </row>
    <row r="4" spans="1:12" ht="37.25" customHeight="1" outlineLevel="1">
      <c r="A4" s="129"/>
      <c r="B4" s="130" t="s">
        <v>93</v>
      </c>
      <c r="C4" s="131"/>
      <c r="D4" s="131"/>
      <c r="E4" s="131"/>
      <c r="F4" s="131"/>
      <c r="G4" s="132"/>
      <c r="H4" s="133"/>
      <c r="I4" s="15"/>
    </row>
    <row r="5" spans="1:12" ht="37.25" customHeight="1" outlineLevel="2">
      <c r="A5" s="74"/>
      <c r="B5" s="3" t="s">
        <v>38</v>
      </c>
      <c r="C5" s="134"/>
      <c r="D5" s="134"/>
      <c r="E5" s="135"/>
      <c r="F5" s="134"/>
      <c r="G5" s="3"/>
      <c r="H5" s="4"/>
      <c r="I5" s="160"/>
    </row>
    <row r="6" spans="1:12" ht="39" customHeight="1" outlineLevel="2">
      <c r="A6" s="5" t="s">
        <v>39</v>
      </c>
      <c r="B6" s="79" t="s">
        <v>13</v>
      </c>
      <c r="C6" s="136" t="s">
        <v>40</v>
      </c>
      <c r="D6" s="137">
        <v>1</v>
      </c>
      <c r="E6" s="137">
        <v>5</v>
      </c>
      <c r="F6" s="137">
        <v>4</v>
      </c>
      <c r="G6" s="138">
        <v>1500</v>
      </c>
      <c r="H6" s="139">
        <f>D6*E6*F6*G6</f>
        <v>30000</v>
      </c>
      <c r="I6" s="22" t="s">
        <v>317</v>
      </c>
    </row>
    <row r="7" spans="1:12" ht="37.25" customHeight="1" outlineLevel="2">
      <c r="A7" s="5" t="s">
        <v>41</v>
      </c>
      <c r="B7" s="79" t="s">
        <v>42</v>
      </c>
      <c r="C7" s="136" t="s">
        <v>40</v>
      </c>
      <c r="D7" s="137">
        <v>1</v>
      </c>
      <c r="E7" s="137">
        <v>5</v>
      </c>
      <c r="F7" s="137">
        <v>4</v>
      </c>
      <c r="G7" s="138">
        <v>1500</v>
      </c>
      <c r="H7" s="139">
        <f>D7*E7*F7*G7</f>
        <v>30000</v>
      </c>
      <c r="I7" s="22" t="s">
        <v>317</v>
      </c>
    </row>
    <row r="8" spans="1:12" ht="37.25" customHeight="1" outlineLevel="1">
      <c r="A8" s="7" t="s">
        <v>43</v>
      </c>
      <c r="B8" s="8" t="s">
        <v>44</v>
      </c>
      <c r="C8" s="140"/>
      <c r="D8" s="140"/>
      <c r="E8" s="141"/>
      <c r="F8" s="141"/>
      <c r="G8" s="9"/>
      <c r="H8" s="9">
        <f>SUM(H6:H7)</f>
        <v>60000</v>
      </c>
      <c r="I8" s="161"/>
      <c r="L8" s="93"/>
    </row>
    <row r="9" spans="1:12" ht="37.25" customHeight="1" outlineLevel="2">
      <c r="A9" s="74"/>
      <c r="B9" s="3" t="s">
        <v>45</v>
      </c>
      <c r="C9" s="134"/>
      <c r="D9" s="134"/>
      <c r="E9" s="135"/>
      <c r="F9" s="134"/>
      <c r="G9" s="3"/>
      <c r="H9" s="4"/>
      <c r="I9" s="4"/>
    </row>
    <row r="10" spans="1:12" ht="37.25" customHeight="1" outlineLevel="2">
      <c r="A10" s="10" t="s">
        <v>46</v>
      </c>
      <c r="B10" s="79" t="s">
        <v>47</v>
      </c>
      <c r="C10" s="136" t="s">
        <v>40</v>
      </c>
      <c r="D10" s="136">
        <v>6</v>
      </c>
      <c r="E10" s="136">
        <v>1</v>
      </c>
      <c r="F10" s="136">
        <v>1</v>
      </c>
      <c r="G10" s="142">
        <v>600</v>
      </c>
      <c r="H10" s="11">
        <f>D10*E10*F10*G10</f>
        <v>3600</v>
      </c>
      <c r="I10" s="22" t="s">
        <v>317</v>
      </c>
    </row>
    <row r="11" spans="1:12" ht="139.80000000000001" customHeight="1" outlineLevel="2">
      <c r="A11" s="10" t="s">
        <v>48</v>
      </c>
      <c r="B11" s="79" t="s">
        <v>49</v>
      </c>
      <c r="C11" s="136" t="s">
        <v>40</v>
      </c>
      <c r="D11" s="136">
        <v>6</v>
      </c>
      <c r="E11" s="136">
        <v>2</v>
      </c>
      <c r="F11" s="136">
        <v>2</v>
      </c>
      <c r="G11" s="142">
        <v>600</v>
      </c>
      <c r="H11" s="11">
        <f>D11*E11*F11*G11</f>
        <v>14400</v>
      </c>
      <c r="I11" s="22" t="s">
        <v>410</v>
      </c>
    </row>
    <row r="12" spans="1:12" ht="37.25" customHeight="1" outlineLevel="1">
      <c r="A12" s="7" t="s">
        <v>50</v>
      </c>
      <c r="B12" s="8" t="s">
        <v>51</v>
      </c>
      <c r="C12" s="140"/>
      <c r="D12" s="140"/>
      <c r="E12" s="141"/>
      <c r="F12" s="141"/>
      <c r="G12" s="9"/>
      <c r="H12" s="9">
        <f>SUM(H10:H11)</f>
        <v>18000</v>
      </c>
      <c r="I12" s="16"/>
    </row>
    <row r="13" spans="1:12" ht="37.25" customHeight="1">
      <c r="A13" s="143" t="s">
        <v>52</v>
      </c>
      <c r="B13" s="144" t="s">
        <v>53</v>
      </c>
      <c r="C13" s="145"/>
      <c r="D13" s="145"/>
      <c r="E13" s="145"/>
      <c r="F13" s="145"/>
      <c r="G13" s="146"/>
      <c r="H13" s="147">
        <f>H8+H12</f>
        <v>78000</v>
      </c>
      <c r="I13" s="162"/>
    </row>
    <row r="14" spans="1:12" ht="37.25" customHeight="1"/>
    <row r="15" spans="1:12" ht="37.25" customHeight="1" outlineLevel="1">
      <c r="A15" s="129"/>
      <c r="B15" s="130" t="s">
        <v>54</v>
      </c>
      <c r="C15" s="131"/>
      <c r="D15" s="131"/>
      <c r="E15" s="131"/>
      <c r="F15" s="131"/>
      <c r="G15" s="132"/>
      <c r="H15" s="133"/>
      <c r="I15" s="15"/>
    </row>
    <row r="16" spans="1:12" ht="37.25" customHeight="1" outlineLevel="1">
      <c r="A16" s="1" t="s">
        <v>30</v>
      </c>
      <c r="B16" s="1" t="s">
        <v>31</v>
      </c>
      <c r="C16" s="127" t="s">
        <v>32</v>
      </c>
      <c r="D16" s="127" t="s">
        <v>88</v>
      </c>
      <c r="E16" s="128" t="s">
        <v>33</v>
      </c>
      <c r="F16" s="128" t="s">
        <v>34</v>
      </c>
      <c r="G16" s="2" t="s">
        <v>35</v>
      </c>
      <c r="H16" s="2" t="s">
        <v>36</v>
      </c>
      <c r="I16" s="2" t="s">
        <v>55</v>
      </c>
    </row>
    <row r="17" spans="1:9" ht="37.25" customHeight="1" outlineLevel="2">
      <c r="A17" s="74"/>
      <c r="B17" s="3" t="s">
        <v>57</v>
      </c>
      <c r="C17" s="134"/>
      <c r="D17" s="134"/>
      <c r="E17" s="135"/>
      <c r="F17" s="134"/>
      <c r="G17" s="3"/>
      <c r="H17" s="4"/>
      <c r="I17" s="92" t="s">
        <v>58</v>
      </c>
    </row>
    <row r="18" spans="1:9" ht="46.25" customHeight="1" outlineLevel="2">
      <c r="A18" s="5" t="s">
        <v>59</v>
      </c>
      <c r="B18" s="79" t="s">
        <v>120</v>
      </c>
      <c r="C18" s="136" t="s">
        <v>121</v>
      </c>
      <c r="D18" s="148">
        <v>6</v>
      </c>
      <c r="E18" s="148">
        <v>1</v>
      </c>
      <c r="F18" s="148">
        <v>1</v>
      </c>
      <c r="G18" s="138">
        <v>2000</v>
      </c>
      <c r="H18" s="6">
        <f t="shared" ref="H18:H20" si="0">D18*E18*F18*G18</f>
        <v>12000</v>
      </c>
      <c r="I18" s="22" t="s">
        <v>317</v>
      </c>
    </row>
    <row r="19" spans="1:9" ht="37.25" customHeight="1" outlineLevel="2">
      <c r="A19" s="5" t="s">
        <v>97</v>
      </c>
      <c r="B19" s="79" t="s">
        <v>123</v>
      </c>
      <c r="C19" s="136" t="s">
        <v>124</v>
      </c>
      <c r="D19" s="148">
        <v>6</v>
      </c>
      <c r="E19" s="148">
        <v>1</v>
      </c>
      <c r="F19" s="148">
        <v>2</v>
      </c>
      <c r="G19" s="138">
        <v>500</v>
      </c>
      <c r="H19" s="6">
        <f t="shared" si="0"/>
        <v>6000</v>
      </c>
      <c r="I19" s="22" t="s">
        <v>317</v>
      </c>
    </row>
    <row r="20" spans="1:9" ht="37.25" customHeight="1" outlineLevel="2">
      <c r="A20" s="5" t="s">
        <v>122</v>
      </c>
      <c r="B20" s="79" t="s">
        <v>64</v>
      </c>
      <c r="C20" s="136" t="s">
        <v>60</v>
      </c>
      <c r="D20" s="148">
        <v>6</v>
      </c>
      <c r="E20" s="148">
        <v>1</v>
      </c>
      <c r="F20" s="148">
        <v>2</v>
      </c>
      <c r="G20" s="138">
        <v>100</v>
      </c>
      <c r="H20" s="6">
        <f t="shared" si="0"/>
        <v>1200</v>
      </c>
      <c r="I20" s="22" t="s">
        <v>317</v>
      </c>
    </row>
    <row r="21" spans="1:9" ht="37.25" customHeight="1" outlineLevel="1">
      <c r="A21" s="74" t="s">
        <v>61</v>
      </c>
      <c r="B21" s="3" t="s">
        <v>62</v>
      </c>
      <c r="C21" s="134"/>
      <c r="D21" s="134"/>
      <c r="E21" s="135"/>
      <c r="F21" s="134"/>
      <c r="G21" s="3"/>
      <c r="H21" s="4">
        <f>SUM(H18:H20)</f>
        <v>19200</v>
      </c>
      <c r="I21" s="4"/>
    </row>
    <row r="22" spans="1:9" ht="37.25" customHeight="1">
      <c r="A22" s="143" t="s">
        <v>411</v>
      </c>
      <c r="B22" s="144" t="s">
        <v>66</v>
      </c>
      <c r="C22" s="145"/>
      <c r="D22" s="145"/>
      <c r="E22" s="145"/>
      <c r="F22" s="145"/>
      <c r="G22" s="146"/>
      <c r="H22" s="147">
        <f>H21</f>
        <v>19200</v>
      </c>
      <c r="I22" s="162"/>
    </row>
    <row r="23" spans="1:9" ht="37.25" customHeight="1"/>
    <row r="24" spans="1:9" ht="37.25" customHeight="1" outlineLevel="1">
      <c r="A24" s="129"/>
      <c r="B24" s="130" t="s">
        <v>126</v>
      </c>
      <c r="C24" s="131"/>
      <c r="D24" s="131"/>
      <c r="E24" s="131"/>
      <c r="F24" s="131"/>
      <c r="G24" s="132"/>
      <c r="H24" s="133"/>
      <c r="I24" s="15"/>
    </row>
    <row r="25" spans="1:9" ht="37.25" customHeight="1" outlineLevel="1">
      <c r="A25" s="1" t="s">
        <v>30</v>
      </c>
      <c r="B25" s="1" t="s">
        <v>31</v>
      </c>
      <c r="C25" s="127" t="s">
        <v>32</v>
      </c>
      <c r="D25" s="127" t="s">
        <v>88</v>
      </c>
      <c r="E25" s="128" t="s">
        <v>33</v>
      </c>
      <c r="F25" s="128" t="s">
        <v>34</v>
      </c>
      <c r="G25" s="2" t="s">
        <v>35</v>
      </c>
      <c r="H25" s="2" t="s">
        <v>36</v>
      </c>
      <c r="I25" s="2" t="s">
        <v>127</v>
      </c>
    </row>
    <row r="26" spans="1:9" ht="37.25" customHeight="1" outlineLevel="2">
      <c r="A26" s="74"/>
      <c r="B26" s="3" t="s">
        <v>128</v>
      </c>
      <c r="C26" s="134"/>
      <c r="D26" s="134"/>
      <c r="E26" s="135"/>
      <c r="F26" s="134"/>
      <c r="G26" s="3"/>
      <c r="H26" s="4"/>
      <c r="I26" s="160"/>
    </row>
    <row r="27" spans="1:9" ht="62.25" customHeight="1" outlineLevel="2">
      <c r="A27" s="5" t="s">
        <v>98</v>
      </c>
      <c r="B27" s="149" t="s">
        <v>275</v>
      </c>
      <c r="C27" s="150" t="s">
        <v>60</v>
      </c>
      <c r="D27" s="148">
        <v>2</v>
      </c>
      <c r="E27" s="148">
        <v>1</v>
      </c>
      <c r="F27" s="148">
        <v>1</v>
      </c>
      <c r="G27" s="151">
        <v>1000</v>
      </c>
      <c r="H27" s="6">
        <f>D27*E27*F27*G27</f>
        <v>2000</v>
      </c>
      <c r="I27" s="163" t="s">
        <v>412</v>
      </c>
    </row>
    <row r="28" spans="1:9" ht="62.25" customHeight="1" outlineLevel="2">
      <c r="A28" s="5" t="s">
        <v>99</v>
      </c>
      <c r="B28" s="152" t="s">
        <v>277</v>
      </c>
      <c r="C28" s="150" t="s">
        <v>60</v>
      </c>
      <c r="D28" s="148">
        <v>2</v>
      </c>
      <c r="E28" s="148">
        <v>1</v>
      </c>
      <c r="F28" s="148">
        <v>1</v>
      </c>
      <c r="G28" s="151">
        <v>1000</v>
      </c>
      <c r="H28" s="6">
        <f>D28*E28*F28*G28</f>
        <v>2000</v>
      </c>
      <c r="I28" s="152" t="s">
        <v>413</v>
      </c>
    </row>
    <row r="29" spans="1:9" ht="62.25" customHeight="1" outlineLevel="2">
      <c r="A29" s="5" t="s">
        <v>100</v>
      </c>
      <c r="B29" s="152" t="s">
        <v>414</v>
      </c>
      <c r="C29" s="150" t="s">
        <v>60</v>
      </c>
      <c r="D29" s="148">
        <v>2</v>
      </c>
      <c r="E29" s="148">
        <v>1</v>
      </c>
      <c r="F29" s="148">
        <v>1</v>
      </c>
      <c r="G29" s="151">
        <v>1000</v>
      </c>
      <c r="H29" s="6">
        <f>D29*E29*F29*G29</f>
        <v>2000</v>
      </c>
      <c r="I29" s="152" t="s">
        <v>413</v>
      </c>
    </row>
    <row r="30" spans="1:9" ht="62.25" customHeight="1" outlineLevel="2">
      <c r="A30" s="5" t="s">
        <v>112</v>
      </c>
      <c r="B30" s="152" t="s">
        <v>280</v>
      </c>
      <c r="C30" s="150" t="s">
        <v>60</v>
      </c>
      <c r="D30" s="148">
        <v>2</v>
      </c>
      <c r="E30" s="148">
        <v>1</v>
      </c>
      <c r="F30" s="148">
        <v>1</v>
      </c>
      <c r="G30" s="151">
        <v>1000</v>
      </c>
      <c r="H30" s="6">
        <f>D30*E30*F30*G30</f>
        <v>2000</v>
      </c>
      <c r="I30" s="152" t="s">
        <v>413</v>
      </c>
    </row>
    <row r="31" spans="1:9" ht="37.25" customHeight="1" outlineLevel="1">
      <c r="A31" s="7" t="s">
        <v>94</v>
      </c>
      <c r="B31" s="8" t="s">
        <v>95</v>
      </c>
      <c r="C31" s="140"/>
      <c r="D31" s="140"/>
      <c r="E31" s="141"/>
      <c r="F31" s="141"/>
      <c r="G31" s="9"/>
      <c r="H31" s="9">
        <f>SUM(H26:H30)</f>
        <v>8000</v>
      </c>
      <c r="I31" s="16"/>
    </row>
    <row r="32" spans="1:9" ht="37.25" customHeight="1" outlineLevel="2">
      <c r="A32" s="74"/>
      <c r="B32" s="3" t="s">
        <v>67</v>
      </c>
      <c r="C32" s="127" t="s">
        <v>32</v>
      </c>
      <c r="D32" s="127" t="s">
        <v>88</v>
      </c>
      <c r="E32" s="128" t="s">
        <v>33</v>
      </c>
      <c r="F32" s="128" t="s">
        <v>34</v>
      </c>
      <c r="G32" s="2" t="s">
        <v>35</v>
      </c>
      <c r="H32" s="2" t="s">
        <v>36</v>
      </c>
      <c r="I32" s="160"/>
    </row>
    <row r="33" spans="1:9" ht="37.25" customHeight="1" outlineLevel="2">
      <c r="A33" s="5" t="s">
        <v>68</v>
      </c>
      <c r="B33" s="79" t="s">
        <v>150</v>
      </c>
      <c r="C33" s="136" t="s">
        <v>60</v>
      </c>
      <c r="D33" s="136">
        <v>2</v>
      </c>
      <c r="E33" s="136">
        <v>2</v>
      </c>
      <c r="F33" s="136">
        <v>1</v>
      </c>
      <c r="G33" s="153">
        <v>450</v>
      </c>
      <c r="H33" s="6">
        <f t="shared" ref="H33:H41" si="1">D33*E33*F33*G33</f>
        <v>1800</v>
      </c>
      <c r="I33" s="13" t="s">
        <v>262</v>
      </c>
    </row>
    <row r="34" spans="1:9" ht="37.25" customHeight="1" outlineLevel="2">
      <c r="A34" s="5" t="s">
        <v>70</v>
      </c>
      <c r="B34" s="79" t="s">
        <v>113</v>
      </c>
      <c r="C34" s="136" t="s">
        <v>60</v>
      </c>
      <c r="D34" s="136">
        <v>2</v>
      </c>
      <c r="E34" s="136">
        <v>2</v>
      </c>
      <c r="F34" s="136">
        <v>1</v>
      </c>
      <c r="G34" s="153">
        <v>50</v>
      </c>
      <c r="H34" s="6">
        <f t="shared" si="1"/>
        <v>200</v>
      </c>
      <c r="I34" s="12" t="s">
        <v>415</v>
      </c>
    </row>
    <row r="35" spans="1:9" ht="37.25" customHeight="1" outlineLevel="2">
      <c r="A35" s="5" t="s">
        <v>71</v>
      </c>
      <c r="B35" s="79" t="s">
        <v>321</v>
      </c>
      <c r="C35" s="136" t="s">
        <v>60</v>
      </c>
      <c r="D35" s="136">
        <v>2</v>
      </c>
      <c r="E35" s="136">
        <v>1</v>
      </c>
      <c r="F35" s="136">
        <v>1</v>
      </c>
      <c r="G35" s="154">
        <v>50</v>
      </c>
      <c r="H35" s="6">
        <f t="shared" si="1"/>
        <v>100</v>
      </c>
      <c r="I35" s="12" t="s">
        <v>264</v>
      </c>
    </row>
    <row r="36" spans="1:9" ht="37.25" customHeight="1" outlineLevel="2">
      <c r="A36" s="5" t="s">
        <v>72</v>
      </c>
      <c r="B36" s="79" t="s">
        <v>115</v>
      </c>
      <c r="C36" s="136" t="s">
        <v>60</v>
      </c>
      <c r="D36" s="136">
        <v>2</v>
      </c>
      <c r="E36" s="136">
        <v>1</v>
      </c>
      <c r="F36" s="136">
        <v>1</v>
      </c>
      <c r="G36" s="154">
        <v>1000</v>
      </c>
      <c r="H36" s="6">
        <f t="shared" si="1"/>
        <v>2000</v>
      </c>
      <c r="I36" s="12"/>
    </row>
    <row r="37" spans="1:9" ht="50.25" customHeight="1" outlineLevel="2">
      <c r="A37" s="5" t="s">
        <v>73</v>
      </c>
      <c r="B37" s="79" t="s">
        <v>260</v>
      </c>
      <c r="C37" s="136" t="s">
        <v>60</v>
      </c>
      <c r="D37" s="136">
        <v>1</v>
      </c>
      <c r="E37" s="155">
        <v>985</v>
      </c>
      <c r="F37" s="136">
        <v>1</v>
      </c>
      <c r="G37" s="156">
        <v>40</v>
      </c>
      <c r="H37" s="6">
        <f t="shared" si="1"/>
        <v>39400</v>
      </c>
      <c r="I37" s="14" t="s">
        <v>416</v>
      </c>
    </row>
    <row r="38" spans="1:9" ht="54.5" customHeight="1" outlineLevel="2">
      <c r="A38" s="5" t="s">
        <v>74</v>
      </c>
      <c r="B38" s="79" t="s">
        <v>265</v>
      </c>
      <c r="C38" s="136" t="s">
        <v>60</v>
      </c>
      <c r="D38" s="136">
        <v>2</v>
      </c>
      <c r="E38" s="136">
        <v>1</v>
      </c>
      <c r="F38" s="136">
        <v>1</v>
      </c>
      <c r="G38" s="151">
        <v>200</v>
      </c>
      <c r="H38" s="6">
        <f t="shared" si="1"/>
        <v>400</v>
      </c>
      <c r="I38" s="14" t="s">
        <v>324</v>
      </c>
    </row>
    <row r="39" spans="1:9" ht="78.5" customHeight="1" outlineLevel="2">
      <c r="A39" s="5" t="s">
        <v>75</v>
      </c>
      <c r="B39" s="79" t="s">
        <v>248</v>
      </c>
      <c r="C39" s="136" t="s">
        <v>60</v>
      </c>
      <c r="D39" s="136">
        <v>2</v>
      </c>
      <c r="E39" s="136">
        <v>2</v>
      </c>
      <c r="F39" s="136">
        <v>1</v>
      </c>
      <c r="G39" s="151">
        <v>50</v>
      </c>
      <c r="H39" s="6">
        <f t="shared" si="1"/>
        <v>200</v>
      </c>
      <c r="I39" s="14" t="s">
        <v>417</v>
      </c>
    </row>
    <row r="40" spans="1:9" ht="105.75" outlineLevel="2">
      <c r="A40" s="5" t="s">
        <v>76</v>
      </c>
      <c r="B40" s="79" t="s">
        <v>418</v>
      </c>
      <c r="C40" s="136" t="s">
        <v>60</v>
      </c>
      <c r="D40" s="136">
        <v>1</v>
      </c>
      <c r="E40" s="155">
        <v>985</v>
      </c>
      <c r="F40" s="136">
        <v>1</v>
      </c>
      <c r="G40" s="157">
        <v>150</v>
      </c>
      <c r="H40" s="6">
        <f t="shared" si="1"/>
        <v>147750</v>
      </c>
      <c r="I40" s="14" t="s">
        <v>419</v>
      </c>
    </row>
    <row r="41" spans="1:9" ht="53.25" customHeight="1" outlineLevel="2">
      <c r="A41" s="5" t="s">
        <v>77</v>
      </c>
      <c r="B41" s="79" t="s">
        <v>420</v>
      </c>
      <c r="C41" s="136" t="s">
        <v>60</v>
      </c>
      <c r="D41" s="136">
        <v>2</v>
      </c>
      <c r="E41" s="136">
        <v>1</v>
      </c>
      <c r="F41" s="136">
        <v>1</v>
      </c>
      <c r="G41" s="151">
        <v>1000</v>
      </c>
      <c r="H41" s="6">
        <f t="shared" si="1"/>
        <v>2000</v>
      </c>
      <c r="I41" s="14" t="s">
        <v>421</v>
      </c>
    </row>
    <row r="42" spans="1:9" ht="37.25" customHeight="1" outlineLevel="1">
      <c r="A42" s="5"/>
      <c r="B42" s="3" t="s">
        <v>84</v>
      </c>
      <c r="C42" s="134"/>
      <c r="D42" s="134"/>
      <c r="E42" s="135"/>
      <c r="F42" s="134"/>
      <c r="G42" s="3"/>
      <c r="H42" s="4">
        <f>SUM(H33:H41)</f>
        <v>193850</v>
      </c>
      <c r="I42" s="160"/>
    </row>
    <row r="43" spans="1:9" ht="37.25" customHeight="1">
      <c r="A43" s="144" t="s">
        <v>116</v>
      </c>
      <c r="B43" s="144" t="s">
        <v>86</v>
      </c>
      <c r="C43" s="145"/>
      <c r="D43" s="145"/>
      <c r="E43" s="145"/>
      <c r="F43" s="145"/>
      <c r="G43" s="146"/>
      <c r="H43" s="147">
        <f>H42+H31</f>
        <v>201850</v>
      </c>
      <c r="I43" s="162"/>
    </row>
    <row r="44" spans="1:9" ht="37.25" customHeight="1" outlineLevel="2"/>
    <row r="45" spans="1:9" ht="37.25" customHeight="1" outlineLevel="2">
      <c r="A45" s="129"/>
      <c r="B45" s="130" t="s">
        <v>87</v>
      </c>
      <c r="C45" s="131"/>
      <c r="D45" s="131"/>
      <c r="E45" s="131"/>
      <c r="F45" s="131"/>
      <c r="G45" s="132"/>
      <c r="H45" s="133"/>
      <c r="I45" s="15"/>
    </row>
    <row r="46" spans="1:9" ht="37.25" customHeight="1" outlineLevel="2">
      <c r="A46" s="1"/>
      <c r="B46" s="1" t="s">
        <v>31</v>
      </c>
      <c r="C46" s="127" t="s">
        <v>32</v>
      </c>
      <c r="D46" s="127" t="s">
        <v>88</v>
      </c>
      <c r="E46" s="128" t="s">
        <v>33</v>
      </c>
      <c r="F46" s="128" t="s">
        <v>34</v>
      </c>
      <c r="G46" s="2" t="s">
        <v>35</v>
      </c>
      <c r="H46" s="2" t="s">
        <v>36</v>
      </c>
      <c r="I46" s="2" t="s">
        <v>55</v>
      </c>
    </row>
    <row r="47" spans="1:9" ht="274.14999999999998" outlineLevel="2">
      <c r="A47" s="79" t="s">
        <v>130</v>
      </c>
      <c r="B47" s="12" t="s">
        <v>422</v>
      </c>
      <c r="C47" s="136" t="s">
        <v>89</v>
      </c>
      <c r="D47" s="136">
        <v>1</v>
      </c>
      <c r="E47" s="136">
        <v>1</v>
      </c>
      <c r="F47" s="136">
        <v>2</v>
      </c>
      <c r="G47" s="151">
        <v>40000</v>
      </c>
      <c r="H47" s="6">
        <f>D47*E47*F47*G47</f>
        <v>80000</v>
      </c>
      <c r="I47" s="164" t="s">
        <v>423</v>
      </c>
    </row>
    <row r="48" spans="1:9" ht="109.05" customHeight="1" outlineLevel="2">
      <c r="A48" s="79" t="s">
        <v>131</v>
      </c>
      <c r="B48" s="79" t="s">
        <v>152</v>
      </c>
      <c r="C48" s="136" t="s">
        <v>89</v>
      </c>
      <c r="D48" s="136">
        <v>2</v>
      </c>
      <c r="E48" s="136">
        <v>985</v>
      </c>
      <c r="F48" s="136">
        <v>1</v>
      </c>
      <c r="G48" s="151">
        <v>38</v>
      </c>
      <c r="H48" s="6">
        <f>D48*E48*F48*G48</f>
        <v>74860</v>
      </c>
      <c r="I48" s="164" t="s">
        <v>424</v>
      </c>
    </row>
    <row r="49" spans="1:9" ht="47.65" customHeight="1" outlineLevel="2">
      <c r="A49" s="79" t="s">
        <v>132</v>
      </c>
      <c r="B49" s="79" t="s">
        <v>153</v>
      </c>
      <c r="C49" s="136" t="s">
        <v>89</v>
      </c>
      <c r="D49" s="136">
        <v>1</v>
      </c>
      <c r="E49" s="136">
        <v>985</v>
      </c>
      <c r="F49" s="136">
        <v>1</v>
      </c>
      <c r="G49" s="151">
        <v>128</v>
      </c>
      <c r="H49" s="6">
        <f>D49*E49*F49*G49</f>
        <v>126080</v>
      </c>
      <c r="I49" s="164" t="s">
        <v>425</v>
      </c>
    </row>
    <row r="50" spans="1:9" ht="37.25" customHeight="1" outlineLevel="2">
      <c r="A50" s="7" t="s">
        <v>90</v>
      </c>
      <c r="B50" s="8" t="s">
        <v>96</v>
      </c>
      <c r="C50" s="140"/>
      <c r="D50" s="140"/>
      <c r="E50" s="141"/>
      <c r="F50" s="141"/>
      <c r="G50" s="9"/>
      <c r="H50" s="9">
        <f>SUM(H47:H49)</f>
        <v>280940</v>
      </c>
      <c r="I50" s="16"/>
    </row>
    <row r="51" spans="1:9" ht="37.25" customHeight="1">
      <c r="A51" s="143" t="s">
        <v>91</v>
      </c>
      <c r="B51" s="144" t="s">
        <v>92</v>
      </c>
      <c r="C51" s="145"/>
      <c r="D51" s="145"/>
      <c r="E51" s="145"/>
      <c r="F51" s="145"/>
      <c r="G51" s="146"/>
      <c r="H51" s="147">
        <f>H50</f>
        <v>280940</v>
      </c>
      <c r="I51" s="162"/>
    </row>
    <row r="52" spans="1:9" ht="37.25" customHeight="1" outlineLevel="2"/>
    <row r="53" spans="1:9" ht="37.25" customHeight="1" outlineLevel="2">
      <c r="A53" s="129"/>
      <c r="B53" s="130" t="s">
        <v>110</v>
      </c>
      <c r="C53" s="131"/>
      <c r="D53" s="131"/>
      <c r="E53" s="131"/>
      <c r="F53" s="131"/>
      <c r="G53" s="132"/>
      <c r="H53" s="133"/>
      <c r="I53" s="15" t="s">
        <v>156</v>
      </c>
    </row>
    <row r="54" spans="1:9" ht="37.25" customHeight="1" outlineLevel="2">
      <c r="A54" s="1"/>
      <c r="B54" s="1" t="s">
        <v>31</v>
      </c>
      <c r="C54" s="127" t="s">
        <v>32</v>
      </c>
      <c r="D54" s="127" t="s">
        <v>88</v>
      </c>
      <c r="E54" s="128" t="s">
        <v>33</v>
      </c>
      <c r="F54" s="128" t="s">
        <v>34</v>
      </c>
      <c r="G54" s="2" t="s">
        <v>35</v>
      </c>
      <c r="H54" s="2" t="s">
        <v>36</v>
      </c>
      <c r="I54" s="2" t="s">
        <v>157</v>
      </c>
    </row>
    <row r="55" spans="1:9" ht="37.25" customHeight="1">
      <c r="A55" s="5" t="s">
        <v>158</v>
      </c>
      <c r="B55" s="12" t="s">
        <v>254</v>
      </c>
      <c r="C55" s="158" t="s">
        <v>60</v>
      </c>
      <c r="D55" s="136">
        <v>2</v>
      </c>
      <c r="E55" s="136">
        <v>2</v>
      </c>
      <c r="F55" s="136">
        <v>1</v>
      </c>
      <c r="G55" s="157">
        <v>900</v>
      </c>
      <c r="H55" s="6">
        <f t="shared" ref="H55:H61" si="2">D55*E55*F55*G55</f>
        <v>3600</v>
      </c>
      <c r="I55" s="12" t="s">
        <v>331</v>
      </c>
    </row>
    <row r="56" spans="1:9" ht="37.25" customHeight="1">
      <c r="A56" s="5" t="s">
        <v>159</v>
      </c>
      <c r="B56" s="12" t="s">
        <v>178</v>
      </c>
      <c r="C56" s="158" t="s">
        <v>426</v>
      </c>
      <c r="D56" s="136">
        <v>2</v>
      </c>
      <c r="E56" s="136">
        <v>1</v>
      </c>
      <c r="F56" s="136">
        <v>1</v>
      </c>
      <c r="G56" s="157">
        <v>5000</v>
      </c>
      <c r="H56" s="6">
        <f t="shared" si="2"/>
        <v>10000</v>
      </c>
      <c r="I56" s="12" t="s">
        <v>427</v>
      </c>
    </row>
    <row r="57" spans="1:9" ht="37.25" customHeight="1">
      <c r="A57" s="5" t="s">
        <v>161</v>
      </c>
      <c r="B57" s="12" t="s">
        <v>258</v>
      </c>
      <c r="C57" s="158" t="s">
        <v>60</v>
      </c>
      <c r="D57" s="136">
        <v>2</v>
      </c>
      <c r="E57" s="136">
        <v>1</v>
      </c>
      <c r="F57" s="136">
        <v>1</v>
      </c>
      <c r="G57" s="151">
        <v>6000</v>
      </c>
      <c r="H57" s="6">
        <f t="shared" si="2"/>
        <v>12000</v>
      </c>
      <c r="I57" s="12" t="s">
        <v>332</v>
      </c>
    </row>
    <row r="58" spans="1:9" ht="37.25" customHeight="1">
      <c r="A58" s="5" t="s">
        <v>162</v>
      </c>
      <c r="B58" s="12" t="s">
        <v>246</v>
      </c>
      <c r="C58" s="158"/>
      <c r="D58" s="136">
        <v>2</v>
      </c>
      <c r="E58" s="136">
        <v>1</v>
      </c>
      <c r="F58" s="136">
        <v>1</v>
      </c>
      <c r="G58" s="151">
        <v>3000</v>
      </c>
      <c r="H58" s="6">
        <f t="shared" si="2"/>
        <v>6000</v>
      </c>
      <c r="I58" s="12" t="s">
        <v>247</v>
      </c>
    </row>
    <row r="59" spans="1:9" ht="56.65" customHeight="1">
      <c r="A59" s="5" t="s">
        <v>163</v>
      </c>
      <c r="B59" s="12" t="s">
        <v>242</v>
      </c>
      <c r="C59" s="158" t="s">
        <v>60</v>
      </c>
      <c r="D59" s="136">
        <v>2</v>
      </c>
      <c r="E59" s="136">
        <v>1</v>
      </c>
      <c r="F59" s="136">
        <v>1</v>
      </c>
      <c r="G59" s="151">
        <v>3000</v>
      </c>
      <c r="H59" s="6">
        <f t="shared" si="2"/>
        <v>6000</v>
      </c>
      <c r="I59" s="165" t="s">
        <v>428</v>
      </c>
    </row>
    <row r="60" spans="1:9" ht="134.25" customHeight="1">
      <c r="A60" s="5" t="s">
        <v>429</v>
      </c>
      <c r="B60" s="12" t="s">
        <v>213</v>
      </c>
      <c r="C60" s="158"/>
      <c r="D60" s="136">
        <v>2</v>
      </c>
      <c r="E60" s="136"/>
      <c r="F60" s="136"/>
      <c r="G60" s="151">
        <v>600</v>
      </c>
      <c r="H60" s="6">
        <f t="shared" si="2"/>
        <v>0</v>
      </c>
      <c r="I60" s="22" t="s">
        <v>334</v>
      </c>
    </row>
    <row r="61" spans="1:9" ht="37.25" customHeight="1">
      <c r="A61" s="5" t="s">
        <v>182</v>
      </c>
      <c r="B61" s="12" t="s">
        <v>430</v>
      </c>
      <c r="C61" s="158" t="s">
        <v>60</v>
      </c>
      <c r="D61" s="136">
        <v>2</v>
      </c>
      <c r="E61" s="136">
        <v>2</v>
      </c>
      <c r="F61" s="136">
        <v>1</v>
      </c>
      <c r="G61" s="151">
        <v>200</v>
      </c>
      <c r="H61" s="6">
        <f t="shared" si="2"/>
        <v>800</v>
      </c>
      <c r="I61" s="12"/>
    </row>
    <row r="62" spans="1:9" ht="37.25" customHeight="1" outlineLevel="2">
      <c r="A62" s="7" t="s">
        <v>164</v>
      </c>
      <c r="B62" s="8" t="s">
        <v>117</v>
      </c>
      <c r="C62" s="140"/>
      <c r="D62" s="140"/>
      <c r="E62" s="141"/>
      <c r="F62" s="141"/>
      <c r="G62" s="9"/>
      <c r="H62" s="9">
        <f>SUM(H55:H61)</f>
        <v>38400</v>
      </c>
      <c r="I62" s="16"/>
    </row>
    <row r="63" spans="1:9" ht="37.25" customHeight="1">
      <c r="A63" s="143" t="s">
        <v>165</v>
      </c>
      <c r="B63" s="144" t="s">
        <v>166</v>
      </c>
      <c r="C63" s="145"/>
      <c r="D63" s="145"/>
      <c r="E63" s="145"/>
      <c r="F63" s="145"/>
      <c r="G63" s="146"/>
      <c r="H63" s="147">
        <f>H62</f>
        <v>38400</v>
      </c>
      <c r="I63" s="162"/>
    </row>
    <row r="64" spans="1:9" ht="37.25" customHeight="1" outlineLevel="2">
      <c r="I64" s="13"/>
    </row>
    <row r="65" spans="1:9" ht="37.25" customHeight="1" outlineLevel="2">
      <c r="A65" s="129" t="s">
        <v>138</v>
      </c>
      <c r="B65" s="130" t="s">
        <v>139</v>
      </c>
      <c r="C65" s="131"/>
      <c r="D65" s="131"/>
      <c r="E65" s="131"/>
      <c r="F65" s="131"/>
      <c r="G65" s="132"/>
      <c r="H65" s="133"/>
      <c r="I65" s="133"/>
    </row>
    <row r="66" spans="1:9" ht="37.25" customHeight="1" outlineLevel="2">
      <c r="A66" s="1"/>
      <c r="B66" s="1" t="s">
        <v>31</v>
      </c>
      <c r="C66" s="127" t="s">
        <v>32</v>
      </c>
      <c r="D66" s="127" t="s">
        <v>88</v>
      </c>
      <c r="E66" s="128" t="s">
        <v>33</v>
      </c>
      <c r="F66" s="128" t="s">
        <v>34</v>
      </c>
      <c r="G66" s="2" t="s">
        <v>35</v>
      </c>
      <c r="H66" s="2" t="s">
        <v>36</v>
      </c>
      <c r="I66" s="2" t="s">
        <v>55</v>
      </c>
    </row>
    <row r="67" spans="1:9" ht="137.25" customHeight="1" outlineLevel="2">
      <c r="A67" s="166" t="s">
        <v>140</v>
      </c>
      <c r="B67" s="21" t="s">
        <v>111</v>
      </c>
      <c r="C67" s="158" t="s">
        <v>60</v>
      </c>
      <c r="D67" s="136">
        <v>2</v>
      </c>
      <c r="E67" s="136">
        <v>1</v>
      </c>
      <c r="F67" s="136">
        <v>1</v>
      </c>
      <c r="G67" s="151">
        <v>10000</v>
      </c>
      <c r="H67" s="6">
        <f>E67*F67*G67*D67</f>
        <v>20000</v>
      </c>
      <c r="I67" s="12" t="s">
        <v>431</v>
      </c>
    </row>
    <row r="68" spans="1:9" ht="50.25" customHeight="1" outlineLevel="2">
      <c r="A68" s="166" t="s">
        <v>167</v>
      </c>
      <c r="B68" s="167" t="s">
        <v>432</v>
      </c>
      <c r="C68" s="158"/>
      <c r="D68" s="136">
        <v>2</v>
      </c>
      <c r="E68" s="136">
        <v>1</v>
      </c>
      <c r="F68" s="136">
        <v>1</v>
      </c>
      <c r="G68" s="151">
        <v>500</v>
      </c>
      <c r="H68" s="6">
        <f>E68*F68*G68*D68</f>
        <v>1000</v>
      </c>
      <c r="I68" s="12" t="s">
        <v>317</v>
      </c>
    </row>
    <row r="69" spans="1:9" ht="37.25" customHeight="1" outlineLevel="2">
      <c r="A69" s="166" t="s">
        <v>168</v>
      </c>
      <c r="B69" s="21" t="s">
        <v>338</v>
      </c>
      <c r="C69" s="158"/>
      <c r="D69" s="136">
        <v>2</v>
      </c>
      <c r="E69" s="136">
        <v>1</v>
      </c>
      <c r="F69" s="136">
        <v>1</v>
      </c>
      <c r="G69" s="151">
        <v>600</v>
      </c>
      <c r="H69" s="6">
        <f>E69*F69*G69*D69</f>
        <v>1200</v>
      </c>
      <c r="I69" s="12" t="s">
        <v>339</v>
      </c>
    </row>
    <row r="70" spans="1:9" ht="67.25" customHeight="1" outlineLevel="2">
      <c r="A70" s="166" t="s">
        <v>169</v>
      </c>
      <c r="B70" s="21" t="s">
        <v>252</v>
      </c>
      <c r="C70" s="158"/>
      <c r="D70" s="136">
        <v>2</v>
      </c>
      <c r="E70" s="136">
        <v>1</v>
      </c>
      <c r="F70" s="136">
        <v>1</v>
      </c>
      <c r="G70" s="151">
        <v>0</v>
      </c>
      <c r="H70" s="6">
        <f>E70*F70*G70*D70</f>
        <v>0</v>
      </c>
      <c r="I70" s="12" t="s">
        <v>253</v>
      </c>
    </row>
    <row r="71" spans="1:9" ht="37.25" customHeight="1" outlineLevel="2">
      <c r="A71" s="166" t="s">
        <v>170</v>
      </c>
      <c r="B71" s="21" t="s">
        <v>433</v>
      </c>
      <c r="C71" s="158" t="s">
        <v>60</v>
      </c>
      <c r="D71" s="136">
        <v>2</v>
      </c>
      <c r="E71" s="136">
        <v>2</v>
      </c>
      <c r="F71" s="136">
        <v>1</v>
      </c>
      <c r="G71" s="151">
        <v>300</v>
      </c>
      <c r="H71" s="6">
        <f>E71*F71*G71*D71</f>
        <v>1200</v>
      </c>
      <c r="I71" s="12" t="s">
        <v>337</v>
      </c>
    </row>
    <row r="72" spans="1:9" ht="37.25" customHeight="1" outlineLevel="2">
      <c r="A72" s="7" t="s">
        <v>141</v>
      </c>
      <c r="B72" s="8" t="s">
        <v>118</v>
      </c>
      <c r="C72" s="140"/>
      <c r="D72" s="140"/>
      <c r="E72" s="141"/>
      <c r="F72" s="141"/>
      <c r="G72" s="9"/>
      <c r="H72" s="9">
        <f>SUM(H67:H71)</f>
        <v>23400</v>
      </c>
      <c r="I72" s="16"/>
    </row>
    <row r="73" spans="1:9" ht="37.25" customHeight="1">
      <c r="A73" s="143" t="s">
        <v>138</v>
      </c>
      <c r="B73" s="144" t="s">
        <v>119</v>
      </c>
      <c r="C73" s="145"/>
      <c r="D73" s="145"/>
      <c r="E73" s="145"/>
      <c r="F73" s="145"/>
      <c r="G73" s="146"/>
      <c r="H73" s="147">
        <f>SUM(H72)</f>
        <v>23400</v>
      </c>
      <c r="I73" s="162"/>
    </row>
    <row r="74" spans="1:9" ht="37.25" customHeight="1" outlineLevel="2">
      <c r="A74" s="168"/>
      <c r="B74" s="169"/>
      <c r="C74" s="170"/>
      <c r="D74" s="170"/>
      <c r="E74" s="170"/>
      <c r="F74" s="170"/>
      <c r="G74" s="171"/>
      <c r="H74" s="172"/>
      <c r="I74" s="18"/>
    </row>
    <row r="75" spans="1:9" ht="37.25" customHeight="1" outlineLevel="1">
      <c r="A75" s="173"/>
      <c r="B75" s="174" t="s">
        <v>142</v>
      </c>
      <c r="C75" s="175"/>
      <c r="D75" s="175"/>
      <c r="E75" s="175"/>
      <c r="F75" s="175"/>
      <c r="G75" s="176"/>
      <c r="H75" s="177"/>
      <c r="I75" s="133"/>
    </row>
    <row r="76" spans="1:9" ht="37.25" customHeight="1" outlineLevel="2">
      <c r="A76" s="1"/>
      <c r="B76" s="1" t="s">
        <v>31</v>
      </c>
      <c r="C76" s="127" t="s">
        <v>32</v>
      </c>
      <c r="D76" s="127" t="s">
        <v>88</v>
      </c>
      <c r="E76" s="128" t="s">
        <v>33</v>
      </c>
      <c r="F76" s="127" t="s">
        <v>34</v>
      </c>
      <c r="G76" s="2" t="s">
        <v>35</v>
      </c>
      <c r="H76" s="127" t="s">
        <v>36</v>
      </c>
      <c r="I76" s="2"/>
    </row>
    <row r="77" spans="1:9" ht="37.25" customHeight="1" outlineLevel="2">
      <c r="A77" s="7"/>
      <c r="B77" s="8" t="s">
        <v>143</v>
      </c>
      <c r="C77" s="140"/>
      <c r="D77" s="140"/>
      <c r="E77" s="141"/>
      <c r="F77" s="141"/>
      <c r="G77" s="9"/>
      <c r="H77" s="9"/>
      <c r="I77" s="16"/>
    </row>
    <row r="78" spans="1:9" ht="37.25" customHeight="1" outlineLevel="2">
      <c r="A78" s="10" t="s">
        <v>144</v>
      </c>
      <c r="B78" s="79" t="s">
        <v>267</v>
      </c>
      <c r="C78" s="136" t="s">
        <v>109</v>
      </c>
      <c r="D78" s="136">
        <v>2</v>
      </c>
      <c r="E78" s="136">
        <v>1</v>
      </c>
      <c r="F78" s="136">
        <v>1</v>
      </c>
      <c r="G78" s="136">
        <v>3500</v>
      </c>
      <c r="H78" s="6">
        <f>D78*E78*F78*G78</f>
        <v>7000</v>
      </c>
      <c r="I78" s="13" t="s">
        <v>434</v>
      </c>
    </row>
    <row r="79" spans="1:9" ht="37.25" customHeight="1" outlineLevel="2">
      <c r="A79" s="7" t="s">
        <v>147</v>
      </c>
      <c r="B79" s="8" t="str">
        <f>CONCATENATE("Subtotal ",B77)</f>
        <v>Subtotal Photo &amp;Video crew</v>
      </c>
      <c r="C79" s="140"/>
      <c r="D79" s="140"/>
      <c r="E79" s="141"/>
      <c r="F79" s="141"/>
      <c r="G79" s="9"/>
      <c r="H79" s="9">
        <f>H78</f>
        <v>7000</v>
      </c>
      <c r="I79" s="16"/>
    </row>
    <row r="80" spans="1:9" ht="37.25" customHeight="1">
      <c r="A80" s="143" t="s">
        <v>148</v>
      </c>
      <c r="B80" s="144" t="s">
        <v>149</v>
      </c>
      <c r="C80" s="145"/>
      <c r="D80" s="145"/>
      <c r="E80" s="145"/>
      <c r="F80" s="145"/>
      <c r="G80" s="146"/>
      <c r="H80" s="147">
        <f>H79</f>
        <v>7000</v>
      </c>
      <c r="I80" s="162"/>
    </row>
    <row r="81" spans="1:8" ht="103.5">
      <c r="A81" s="55"/>
      <c r="B81" s="178" t="s">
        <v>340</v>
      </c>
      <c r="H81" s="55"/>
    </row>
    <row r="82" spans="1:8" ht="37.25" customHeight="1"/>
    <row r="83" spans="1:8" ht="37.25" customHeight="1" outlineLevel="1"/>
    <row r="84" spans="1:8" ht="37.25" customHeight="1" outlineLevel="1"/>
    <row r="85" spans="1:8" ht="37.25" customHeight="1" outlineLevel="2"/>
    <row r="86" spans="1:8" ht="37.25" customHeight="1" outlineLevel="2">
      <c r="A86" s="55"/>
      <c r="H86" s="55"/>
    </row>
    <row r="87" spans="1:8" ht="37.25" customHeight="1" outlineLevel="2"/>
    <row r="88" spans="1:8" ht="37.25" customHeight="1" outlineLevel="2"/>
    <row r="89" spans="1:8" ht="37.25" customHeight="1" outlineLevel="2"/>
    <row r="90" spans="1:8" ht="37.25" customHeight="1" outlineLevel="2"/>
    <row r="91" spans="1:8" ht="37.25" customHeight="1" outlineLevel="2"/>
    <row r="92" spans="1:8" ht="37.25" customHeight="1" outlineLevel="2"/>
    <row r="93" spans="1:8" ht="37.25" customHeight="1" outlineLevel="2"/>
    <row r="94" spans="1:8" ht="37.25" customHeight="1" outlineLevel="2"/>
    <row r="95" spans="1:8" ht="37.25" customHeight="1" outlineLevel="2"/>
    <row r="96" spans="1:8" ht="37.25" customHeight="1" outlineLevel="1"/>
    <row r="97" spans="2:9" ht="37.25" customHeight="1" outlineLevel="2"/>
    <row r="98" spans="2:9" ht="37.25" customHeight="1" outlineLevel="2"/>
    <row r="99" spans="2:9" ht="37.25" customHeight="1" outlineLevel="2"/>
    <row r="100" spans="2:9" s="54" customFormat="1" outlineLevel="2">
      <c r="B100" s="55"/>
      <c r="C100" s="120"/>
      <c r="D100" s="120"/>
      <c r="E100" s="120"/>
      <c r="F100" s="120"/>
      <c r="G100" s="55"/>
      <c r="H100" s="121"/>
      <c r="I100" s="55"/>
    </row>
    <row r="101" spans="2:9" s="54" customFormat="1" outlineLevel="2">
      <c r="B101" s="55"/>
      <c r="C101" s="120"/>
      <c r="D101" s="120"/>
      <c r="E101" s="120"/>
      <c r="F101" s="120"/>
      <c r="G101" s="55"/>
      <c r="H101" s="121"/>
      <c r="I101" s="55"/>
    </row>
    <row r="102" spans="2:9" s="54" customFormat="1" outlineLevel="2">
      <c r="B102" s="55"/>
      <c r="C102" s="120"/>
      <c r="D102" s="120"/>
      <c r="E102" s="120"/>
      <c r="F102" s="120"/>
      <c r="G102" s="55"/>
      <c r="H102" s="121"/>
      <c r="I102" s="55"/>
    </row>
    <row r="103" spans="2:9" s="54" customFormat="1" outlineLevel="2">
      <c r="B103" s="55"/>
      <c r="C103" s="120"/>
      <c r="D103" s="120"/>
      <c r="E103" s="120"/>
      <c r="F103" s="120"/>
      <c r="G103" s="55"/>
      <c r="H103" s="121"/>
      <c r="I103" s="55"/>
    </row>
    <row r="104" spans="2:9" s="54" customFormat="1" outlineLevel="2">
      <c r="B104" s="55"/>
      <c r="C104" s="120"/>
      <c r="D104" s="120"/>
      <c r="E104" s="120"/>
      <c r="F104" s="120"/>
      <c r="G104" s="55"/>
      <c r="H104" s="121"/>
      <c r="I104" s="55"/>
    </row>
    <row r="105" spans="2:9" s="54" customFormat="1" outlineLevel="2">
      <c r="B105" s="55"/>
      <c r="C105" s="120"/>
      <c r="D105" s="120"/>
      <c r="E105" s="120"/>
      <c r="F105" s="120"/>
      <c r="G105" s="55"/>
      <c r="H105" s="121"/>
      <c r="I105" s="55"/>
    </row>
    <row r="106" spans="2:9" s="54" customFormat="1" outlineLevel="2">
      <c r="B106" s="55"/>
      <c r="C106" s="120"/>
      <c r="D106" s="120"/>
      <c r="E106" s="120"/>
      <c r="F106" s="120"/>
      <c r="G106" s="55"/>
      <c r="H106" s="121"/>
      <c r="I106" s="55"/>
    </row>
    <row r="107" spans="2:9" s="54" customFormat="1" outlineLevel="2">
      <c r="B107" s="55"/>
      <c r="C107" s="120"/>
      <c r="D107" s="120"/>
      <c r="E107" s="120"/>
      <c r="F107" s="120"/>
      <c r="G107" s="55"/>
      <c r="H107" s="121"/>
      <c r="I107" s="55"/>
    </row>
    <row r="108" spans="2:9" s="54" customFormat="1" outlineLevel="1">
      <c r="B108" s="55"/>
      <c r="C108" s="120"/>
      <c r="D108" s="120"/>
      <c r="E108" s="120"/>
      <c r="F108" s="120"/>
      <c r="G108" s="55"/>
      <c r="H108" s="121"/>
      <c r="I108" s="55"/>
    </row>
    <row r="109" spans="2:9" s="54" customFormat="1" outlineLevel="2">
      <c r="B109" s="55"/>
      <c r="C109" s="120"/>
      <c r="D109" s="120"/>
      <c r="E109" s="120"/>
      <c r="F109" s="120"/>
      <c r="G109" s="55"/>
      <c r="H109" s="121"/>
      <c r="I109" s="55"/>
    </row>
    <row r="110" spans="2:9" s="54" customFormat="1" outlineLevel="2">
      <c r="B110" s="55"/>
      <c r="C110" s="120"/>
      <c r="D110" s="120"/>
      <c r="E110" s="120"/>
      <c r="F110" s="120"/>
      <c r="G110" s="55"/>
      <c r="H110" s="121"/>
      <c r="I110" s="55"/>
    </row>
    <row r="111" spans="2:9" s="54" customFormat="1" outlineLevel="2">
      <c r="B111" s="55"/>
      <c r="C111" s="120"/>
      <c r="D111" s="120"/>
      <c r="E111" s="120"/>
      <c r="F111" s="120"/>
      <c r="G111" s="55"/>
      <c r="H111" s="121"/>
      <c r="I111" s="55"/>
    </row>
    <row r="112" spans="2:9" s="54" customFormat="1" outlineLevel="2">
      <c r="B112" s="55"/>
      <c r="C112" s="120"/>
      <c r="D112" s="120"/>
      <c r="E112" s="120"/>
      <c r="F112" s="120"/>
      <c r="G112" s="55"/>
      <c r="H112" s="121"/>
      <c r="I112" s="55"/>
    </row>
    <row r="113" spans="2:9" s="54" customFormat="1" outlineLevel="2">
      <c r="B113" s="55"/>
      <c r="C113" s="120"/>
      <c r="D113" s="120"/>
      <c r="E113" s="120"/>
      <c r="F113" s="120"/>
      <c r="G113" s="55"/>
      <c r="H113" s="121"/>
      <c r="I113" s="55"/>
    </row>
    <row r="114" spans="2:9" s="54" customFormat="1" outlineLevel="2">
      <c r="B114" s="55"/>
      <c r="C114" s="120"/>
      <c r="D114" s="120"/>
      <c r="E114" s="120"/>
      <c r="F114" s="120"/>
      <c r="G114" s="55"/>
      <c r="H114" s="121"/>
      <c r="I114" s="55"/>
    </row>
    <row r="115" spans="2:9" s="54" customFormat="1" outlineLevel="2">
      <c r="B115" s="55"/>
      <c r="C115" s="120"/>
      <c r="D115" s="120"/>
      <c r="E115" s="120"/>
      <c r="F115" s="120"/>
      <c r="G115" s="55"/>
      <c r="H115" s="121"/>
      <c r="I115" s="55"/>
    </row>
    <row r="116" spans="2:9" s="54" customFormat="1" outlineLevel="2">
      <c r="B116" s="55"/>
      <c r="C116" s="120"/>
      <c r="D116" s="120"/>
      <c r="E116" s="120"/>
      <c r="F116" s="120"/>
      <c r="G116" s="55"/>
      <c r="H116" s="121"/>
      <c r="I116" s="55"/>
    </row>
    <row r="117" spans="2:9" s="54" customFormat="1" outlineLevel="2">
      <c r="B117" s="55"/>
      <c r="C117" s="120"/>
      <c r="D117" s="120"/>
      <c r="E117" s="120"/>
      <c r="F117" s="120"/>
      <c r="G117" s="55"/>
      <c r="H117" s="121"/>
      <c r="I117" s="55"/>
    </row>
    <row r="118" spans="2:9" s="54" customFormat="1" outlineLevel="2">
      <c r="B118" s="55"/>
      <c r="C118" s="120"/>
      <c r="D118" s="120"/>
      <c r="E118" s="120"/>
      <c r="F118" s="120"/>
      <c r="G118" s="55"/>
      <c r="H118" s="121"/>
      <c r="I118" s="55"/>
    </row>
    <row r="119" spans="2:9" s="54" customFormat="1" outlineLevel="2">
      <c r="B119" s="55"/>
      <c r="C119" s="120"/>
      <c r="D119" s="120"/>
      <c r="E119" s="120"/>
      <c r="F119" s="120"/>
      <c r="G119" s="55"/>
      <c r="H119" s="121"/>
      <c r="I119" s="55"/>
    </row>
    <row r="120" spans="2:9" s="54" customFormat="1" outlineLevel="1">
      <c r="B120" s="55"/>
      <c r="C120" s="120"/>
      <c r="D120" s="120"/>
      <c r="E120" s="120"/>
      <c r="F120" s="120"/>
      <c r="G120" s="55"/>
      <c r="H120" s="121"/>
      <c r="I120" s="55"/>
    </row>
    <row r="121" spans="2:9" s="54" customFormat="1" outlineLevel="2">
      <c r="B121" s="55"/>
      <c r="C121" s="120"/>
      <c r="D121" s="120"/>
      <c r="E121" s="120"/>
      <c r="F121" s="120"/>
      <c r="G121" s="55"/>
      <c r="H121" s="121"/>
      <c r="I121" s="55"/>
    </row>
    <row r="122" spans="2:9" s="54" customFormat="1" outlineLevel="2">
      <c r="B122" s="55"/>
      <c r="C122" s="120"/>
      <c r="D122" s="120"/>
      <c r="E122" s="120"/>
      <c r="F122" s="120"/>
      <c r="G122" s="55"/>
      <c r="H122" s="121"/>
      <c r="I122" s="55"/>
    </row>
    <row r="123" spans="2:9" s="54" customFormat="1" outlineLevel="2">
      <c r="B123" s="55"/>
      <c r="C123" s="120"/>
      <c r="D123" s="120"/>
      <c r="E123" s="120"/>
      <c r="F123" s="120"/>
      <c r="G123" s="55"/>
      <c r="H123" s="121"/>
      <c r="I123" s="55"/>
    </row>
    <row r="124" spans="2:9" s="54" customFormat="1" outlineLevel="2">
      <c r="B124" s="55"/>
      <c r="C124" s="120"/>
      <c r="D124" s="120"/>
      <c r="E124" s="120"/>
      <c r="F124" s="120"/>
      <c r="G124" s="55"/>
      <c r="H124" s="121"/>
      <c r="I124" s="55"/>
    </row>
    <row r="125" spans="2:9" s="54" customFormat="1" outlineLevel="2">
      <c r="B125" s="55"/>
      <c r="C125" s="120"/>
      <c r="D125" s="120"/>
      <c r="E125" s="120"/>
      <c r="F125" s="120"/>
      <c r="G125" s="55"/>
      <c r="H125" s="121"/>
      <c r="I125" s="55"/>
    </row>
    <row r="126" spans="2:9" s="54" customFormat="1" outlineLevel="2">
      <c r="B126" s="55"/>
      <c r="C126" s="120"/>
      <c r="D126" s="120"/>
      <c r="E126" s="120"/>
      <c r="F126" s="120"/>
      <c r="G126" s="55"/>
      <c r="H126" s="121"/>
      <c r="I126" s="55"/>
    </row>
    <row r="127" spans="2:9" s="54" customFormat="1" outlineLevel="2">
      <c r="B127" s="55"/>
      <c r="C127" s="120"/>
      <c r="D127" s="120"/>
      <c r="E127" s="120"/>
      <c r="F127" s="120"/>
      <c r="G127" s="55"/>
      <c r="H127" s="121"/>
      <c r="I127" s="55"/>
    </row>
    <row r="128" spans="2:9" s="54" customFormat="1" outlineLevel="2">
      <c r="B128" s="55"/>
      <c r="C128" s="120"/>
      <c r="D128" s="120"/>
      <c r="E128" s="120"/>
      <c r="F128" s="120"/>
      <c r="G128" s="55"/>
      <c r="H128" s="121"/>
      <c r="I128" s="55"/>
    </row>
    <row r="129" spans="2:9" s="54" customFormat="1" outlineLevel="2">
      <c r="B129" s="55"/>
      <c r="C129" s="120"/>
      <c r="D129" s="120"/>
      <c r="E129" s="120"/>
      <c r="F129" s="120"/>
      <c r="G129" s="55"/>
      <c r="H129" s="121"/>
      <c r="I129" s="55"/>
    </row>
    <row r="130" spans="2:9" s="54" customFormat="1" outlineLevel="2">
      <c r="B130" s="55"/>
      <c r="C130" s="120"/>
      <c r="D130" s="120"/>
      <c r="E130" s="120"/>
      <c r="F130" s="120"/>
      <c r="G130" s="55"/>
      <c r="H130" s="121"/>
      <c r="I130" s="55"/>
    </row>
    <row r="131" spans="2:9" s="54" customFormat="1" outlineLevel="2">
      <c r="B131" s="55"/>
      <c r="C131" s="120"/>
      <c r="D131" s="120"/>
      <c r="E131" s="120"/>
      <c r="F131" s="120"/>
      <c r="G131" s="55"/>
      <c r="H131" s="121"/>
      <c r="I131" s="55"/>
    </row>
    <row r="132" spans="2:9" s="54" customFormat="1" outlineLevel="1">
      <c r="B132" s="55"/>
      <c r="C132" s="120"/>
      <c r="D132" s="120"/>
      <c r="E132" s="120"/>
      <c r="F132" s="120"/>
      <c r="G132" s="55"/>
      <c r="H132" s="121"/>
      <c r="I132" s="55"/>
    </row>
  </sheetData>
  <mergeCells count="2">
    <mergeCell ref="A1:I1"/>
    <mergeCell ref="B2:C2"/>
  </mergeCells>
  <phoneticPr fontId="77" type="noConversion"/>
  <pageMargins left="0.23622047244094499" right="0.23622047244094499" top="0.27559055118110198" bottom="0.31496062992126" header="0.31496062992126" footer="0.31496062992126"/>
  <pageSetup paperSize="9" scale="52" fitToHeight="0" orientation="landscape"/>
  <headerFooter>
    <oddHeader>&amp;C&amp;A</oddHeader>
  </headerFooter>
  <rowBreaks count="1" manualBreakCount="1"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0647-4513-4413-919B-BE73F0239973}">
  <sheetPr>
    <pageSetUpPr fitToPage="1"/>
  </sheetPr>
  <dimension ref="B1:I33"/>
  <sheetViews>
    <sheetView topLeftCell="A6" zoomScale="70" zoomScaleNormal="70" zoomScalePageLayoutView="75" workbookViewId="0">
      <selection activeCell="B13" sqref="B13"/>
    </sheetView>
  </sheetViews>
  <sheetFormatPr defaultColWidth="12.06640625" defaultRowHeight="13.5"/>
  <cols>
    <col min="1" max="1" width="6.9296875" style="406" customWidth="1"/>
    <col min="2" max="2" width="61.796875" style="406" customWidth="1"/>
    <col min="3" max="3" width="21.06640625" style="406" customWidth="1"/>
    <col min="4" max="6" width="22.59765625" style="406" customWidth="1"/>
    <col min="7" max="7" width="43.59765625" style="406" customWidth="1"/>
    <col min="8" max="8" width="15.73046875" style="406" hidden="1" customWidth="1"/>
    <col min="9" max="9" width="14.796875" style="406" hidden="1" customWidth="1"/>
    <col min="10" max="16384" width="12.06640625" style="406"/>
  </cols>
  <sheetData>
    <row r="1" spans="2:3" s="373" customFormat="1" ht="28.05" customHeight="1"/>
    <row r="2" spans="2:3" s="373" customFormat="1" ht="28.25" customHeight="1"/>
    <row r="3" spans="2:3" s="374" customFormat="1" ht="19.899999999999999">
      <c r="B3" s="431" t="s">
        <v>0</v>
      </c>
      <c r="C3" s="431"/>
    </row>
    <row r="4" spans="2:3" s="374" customFormat="1" ht="13.9">
      <c r="B4" s="375"/>
      <c r="C4" s="376"/>
    </row>
    <row r="5" spans="2:3" s="374" customFormat="1" ht="29.25" customHeight="1" thickBot="1">
      <c r="B5" s="377" t="s">
        <v>1</v>
      </c>
      <c r="C5" s="378" t="s">
        <v>2</v>
      </c>
    </row>
    <row r="6" spans="2:3" s="374" customFormat="1" ht="80" customHeight="1">
      <c r="B6" s="379" t="s">
        <v>3</v>
      </c>
      <c r="C6" s="380" t="s">
        <v>4</v>
      </c>
    </row>
    <row r="7" spans="2:3" s="374" customFormat="1" ht="15">
      <c r="B7" s="379" t="s">
        <v>5</v>
      </c>
      <c r="C7" s="381" t="s">
        <v>539</v>
      </c>
    </row>
    <row r="8" spans="2:3" s="374" customFormat="1" ht="15">
      <c r="B8" s="379" t="s">
        <v>522</v>
      </c>
      <c r="C8" s="381" t="s">
        <v>21</v>
      </c>
    </row>
    <row r="9" spans="2:3" s="374" customFormat="1" ht="13.9">
      <c r="B9" s="375"/>
      <c r="C9" s="376"/>
    </row>
    <row r="10" spans="2:3" s="374" customFormat="1" ht="15">
      <c r="B10" s="377" t="s">
        <v>7</v>
      </c>
      <c r="C10" s="382"/>
    </row>
    <row r="11" spans="2:3" s="374" customFormat="1" ht="15">
      <c r="B11" s="383" t="s">
        <v>8</v>
      </c>
      <c r="C11" s="384" t="s">
        <v>523</v>
      </c>
    </row>
    <row r="12" spans="2:3" s="374" customFormat="1" ht="15">
      <c r="B12" s="383" t="s">
        <v>10</v>
      </c>
      <c r="C12" s="384" t="s">
        <v>524</v>
      </c>
    </row>
    <row r="13" spans="2:3" s="374" customFormat="1" ht="15">
      <c r="B13" s="383" t="s">
        <v>12</v>
      </c>
      <c r="C13" s="384" t="s">
        <v>13</v>
      </c>
    </row>
    <row r="14" spans="2:3" s="374" customFormat="1" ht="15">
      <c r="B14" s="383" t="s">
        <v>14</v>
      </c>
      <c r="C14" s="384">
        <v>15210370021</v>
      </c>
    </row>
    <row r="15" spans="2:3" s="374" customFormat="1" ht="15">
      <c r="B15" s="383" t="s">
        <v>15</v>
      </c>
      <c r="C15" s="384"/>
    </row>
    <row r="16" spans="2:3" s="374" customFormat="1" ht="13.9">
      <c r="B16" s="383" t="s">
        <v>16</v>
      </c>
      <c r="C16" s="385" t="s">
        <v>525</v>
      </c>
    </row>
    <row r="17" spans="2:9" s="374" customFormat="1" ht="15">
      <c r="B17" s="386"/>
      <c r="C17" s="387"/>
    </row>
    <row r="18" spans="2:9" s="374" customFormat="1" ht="33" customHeight="1">
      <c r="B18" s="377" t="s">
        <v>22</v>
      </c>
      <c r="C18" s="382" t="s">
        <v>23</v>
      </c>
      <c r="D18" s="382" t="s">
        <v>25</v>
      </c>
      <c r="E18" s="382" t="s">
        <v>26</v>
      </c>
      <c r="F18" s="382" t="s">
        <v>526</v>
      </c>
      <c r="G18" s="388" t="s">
        <v>19</v>
      </c>
      <c r="H18" s="389" t="s">
        <v>103</v>
      </c>
      <c r="I18" s="390" t="s">
        <v>104</v>
      </c>
    </row>
    <row r="19" spans="2:9" s="374" customFormat="1" ht="31.05" customHeight="1">
      <c r="B19" s="392" t="s">
        <v>538</v>
      </c>
      <c r="C19" s="393"/>
      <c r="D19" s="376">
        <f>'XL1'!H4</f>
        <v>42352.99</v>
      </c>
      <c r="E19" s="394">
        <v>1</v>
      </c>
      <c r="F19" s="395">
        <f>D19*E19</f>
        <v>42352.99</v>
      </c>
      <c r="G19" s="394" t="s">
        <v>540</v>
      </c>
      <c r="H19" s="396">
        <v>1490</v>
      </c>
      <c r="I19" s="397">
        <f>D19/H19</f>
        <v>28.424825503355702</v>
      </c>
    </row>
    <row r="20" spans="2:9" s="374" customFormat="1" ht="15">
      <c r="B20" s="398" t="s">
        <v>526</v>
      </c>
      <c r="C20" s="399"/>
      <c r="D20" s="400"/>
      <c r="E20" s="400"/>
      <c r="F20" s="399">
        <f>F19</f>
        <v>42352.99</v>
      </c>
      <c r="G20" s="401"/>
    </row>
    <row r="21" spans="2:9" s="374" customFormat="1" ht="15">
      <c r="B21" s="402" t="s">
        <v>545</v>
      </c>
      <c r="C21" s="403"/>
      <c r="D21" s="377"/>
      <c r="E21" s="377"/>
      <c r="F21" s="403">
        <v>32865.921636800005</v>
      </c>
      <c r="G21" s="377"/>
    </row>
    <row r="22" spans="2:9" s="374" customFormat="1" ht="15">
      <c r="B22" s="402" t="s">
        <v>546</v>
      </c>
      <c r="C22" s="403"/>
      <c r="D22" s="377"/>
      <c r="E22" s="377"/>
      <c r="F22" s="403">
        <v>9487.0701632000018</v>
      </c>
      <c r="G22" s="377"/>
    </row>
    <row r="23" spans="2:9" s="374" customFormat="1" ht="13.9">
      <c r="B23" s="375"/>
      <c r="C23" s="404"/>
      <c r="D23" s="404"/>
      <c r="E23" s="391"/>
      <c r="F23" s="391"/>
      <c r="G23" s="391"/>
    </row>
    <row r="24" spans="2:9" s="374" customFormat="1" ht="15">
      <c r="B24" s="405" t="s">
        <v>527</v>
      </c>
      <c r="C24" s="403"/>
      <c r="D24" s="377"/>
      <c r="E24" s="377"/>
      <c r="F24" s="403">
        <f>SUM(F20*0.06)</f>
        <v>2541.1794</v>
      </c>
      <c r="G24" s="377"/>
    </row>
    <row r="25" spans="2:9" s="374" customFormat="1" ht="15">
      <c r="B25" s="377" t="s">
        <v>29</v>
      </c>
      <c r="C25" s="403"/>
      <c r="D25" s="377"/>
      <c r="E25" s="377"/>
      <c r="F25" s="403">
        <f>SUM(F20+F24)</f>
        <v>44894.169399999999</v>
      </c>
      <c r="G25" s="377"/>
    </row>
    <row r="26" spans="2:9" s="374" customFormat="1" ht="15">
      <c r="B26" s="402" t="s">
        <v>547</v>
      </c>
      <c r="C26" s="403"/>
      <c r="D26" s="377"/>
      <c r="E26" s="377"/>
      <c r="F26" s="403">
        <f>F21*1.06</f>
        <v>34837.876935008004</v>
      </c>
      <c r="G26" s="377"/>
    </row>
    <row r="27" spans="2:9" s="374" customFormat="1" ht="15">
      <c r="B27" s="402" t="s">
        <v>548</v>
      </c>
      <c r="C27" s="403"/>
      <c r="D27" s="377"/>
      <c r="E27" s="377"/>
      <c r="F27" s="403">
        <f>F22*1.06</f>
        <v>10056.294372992003</v>
      </c>
      <c r="G27" s="377"/>
    </row>
    <row r="28" spans="2:9">
      <c r="D28" s="407"/>
    </row>
    <row r="29" spans="2:9">
      <c r="D29" s="408"/>
    </row>
    <row r="30" spans="2:9">
      <c r="D30" s="408"/>
    </row>
    <row r="32" spans="2:9">
      <c r="D32" s="407"/>
    </row>
    <row r="33" spans="4:4">
      <c r="D33" s="407"/>
    </row>
  </sheetData>
  <mergeCells count="1">
    <mergeCell ref="B3:C3"/>
  </mergeCells>
  <phoneticPr fontId="77" type="noConversion"/>
  <hyperlinks>
    <hyperlink ref="C16" r:id="rId1" xr:uid="{8416901A-DFA8-4645-991D-39B976EB8CEC}"/>
  </hyperlinks>
  <pageMargins left="0.23622047244094499" right="0.23622047244094499" top="0.27559055118110198" bottom="0.31496062992126" header="0.31496062992126" footer="0.31496062992126"/>
  <pageSetup paperSize="9" scale="72" fitToHeight="0" orientation="landscape" r:id="rId2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  <pageSetUpPr fitToPage="1"/>
  </sheetPr>
  <dimension ref="A1:L187"/>
  <sheetViews>
    <sheetView tabSelected="1" zoomScale="40" zoomScaleNormal="40" zoomScaleSheetLayoutView="40" zoomScalePageLayoutView="60" workbookViewId="0">
      <pane ySplit="5" topLeftCell="A6" activePane="bottomLeft" state="frozen"/>
      <selection pane="bottomLeft" activeCell="G43" sqref="G43"/>
    </sheetView>
  </sheetViews>
  <sheetFormatPr defaultColWidth="47.265625" defaultRowHeight="17.649999999999999" outlineLevelRow="2"/>
  <cols>
    <col min="1" max="1" width="18.73046875" style="54" customWidth="1"/>
    <col min="2" max="2" width="51.33203125" style="55" customWidth="1"/>
    <col min="3" max="3" width="18.9296875" style="56" customWidth="1"/>
    <col min="4" max="4" width="21.53125" style="56" customWidth="1"/>
    <col min="5" max="5" width="20.53125" style="56" customWidth="1"/>
    <col min="6" max="6" width="8.53125" style="56" customWidth="1"/>
    <col min="7" max="7" width="17.265625" style="57" customWidth="1"/>
    <col min="8" max="8" width="39.19921875" style="58" customWidth="1"/>
    <col min="9" max="9" width="100.9296875" style="59" customWidth="1"/>
    <col min="10" max="11" width="9.265625" style="55" customWidth="1"/>
    <col min="12" max="12" width="16" style="55" customWidth="1"/>
    <col min="13" max="28" width="9.265625" style="55" customWidth="1"/>
    <col min="29" max="16384" width="47.265625" style="55"/>
  </cols>
  <sheetData>
    <row r="1" spans="1:12" s="20" customFormat="1" ht="28.05" customHeight="1"/>
    <row r="2" spans="1:12" s="20" customFormat="1" ht="28.25" customHeight="1">
      <c r="I2" s="372"/>
    </row>
    <row r="3" spans="1:12" ht="31.5" customHeight="1">
      <c r="A3" s="427" t="s">
        <v>516</v>
      </c>
      <c r="B3" s="428"/>
      <c r="C3" s="428"/>
      <c r="D3" s="428"/>
      <c r="E3" s="428"/>
      <c r="F3" s="428"/>
      <c r="G3" s="428"/>
      <c r="H3" s="428"/>
      <c r="I3" s="428"/>
    </row>
    <row r="4" spans="1:12" ht="44.25" customHeight="1">
      <c r="A4" s="60"/>
      <c r="B4" s="61" t="s">
        <v>175</v>
      </c>
      <c r="C4" s="62"/>
      <c r="D4" s="62"/>
      <c r="E4" s="62"/>
      <c r="F4" s="62"/>
      <c r="G4" s="63"/>
      <c r="H4" s="64">
        <f>H18+H27+H52+H68+H86+H125+H135</f>
        <v>42352.99</v>
      </c>
      <c r="I4" s="17"/>
    </row>
    <row r="5" spans="1:12" ht="48" customHeight="1">
      <c r="A5" s="1" t="s">
        <v>30</v>
      </c>
      <c r="B5" s="1" t="s">
        <v>31</v>
      </c>
      <c r="C5" s="65" t="s">
        <v>32</v>
      </c>
      <c r="D5" s="65" t="s">
        <v>88</v>
      </c>
      <c r="E5" s="66" t="s">
        <v>33</v>
      </c>
      <c r="F5" s="67" t="s">
        <v>34</v>
      </c>
      <c r="G5" s="68" t="s">
        <v>35</v>
      </c>
      <c r="H5" s="68" t="s">
        <v>520</v>
      </c>
      <c r="I5" s="2" t="s">
        <v>37</v>
      </c>
    </row>
    <row r="6" spans="1:12" ht="37.25" customHeight="1" outlineLevel="1">
      <c r="A6" s="69"/>
      <c r="B6" s="70" t="s">
        <v>93</v>
      </c>
      <c r="C6" s="71"/>
      <c r="D6" s="71"/>
      <c r="E6" s="71"/>
      <c r="F6" s="71"/>
      <c r="G6" s="72"/>
      <c r="H6" s="73"/>
      <c r="I6" s="15"/>
    </row>
    <row r="7" spans="1:12" ht="37.25" customHeight="1" outlineLevel="2">
      <c r="A7" s="74"/>
      <c r="B7" s="3" t="s">
        <v>521</v>
      </c>
      <c r="C7" s="75"/>
      <c r="D7" s="75"/>
      <c r="E7" s="76"/>
      <c r="F7" s="75"/>
      <c r="G7" s="77"/>
      <c r="H7" s="78"/>
      <c r="I7" s="92"/>
    </row>
    <row r="8" spans="1:12" ht="39" customHeight="1" outlineLevel="2">
      <c r="A8" s="5" t="s">
        <v>39</v>
      </c>
      <c r="B8" s="79" t="s">
        <v>13</v>
      </c>
      <c r="C8" s="80" t="s">
        <v>40</v>
      </c>
      <c r="D8" s="81">
        <v>1</v>
      </c>
      <c r="E8" s="82">
        <v>1</v>
      </c>
      <c r="F8" s="81">
        <v>2</v>
      </c>
      <c r="G8" s="83">
        <v>1050</v>
      </c>
      <c r="H8" s="83">
        <f>D8*E8*F8*G8</f>
        <v>2100</v>
      </c>
      <c r="I8" s="22" t="s">
        <v>342</v>
      </c>
    </row>
    <row r="9" spans="1:12" ht="37.25" customHeight="1" outlineLevel="2">
      <c r="A9" s="5" t="s">
        <v>41</v>
      </c>
      <c r="B9" s="79" t="s">
        <v>42</v>
      </c>
      <c r="C9" s="80" t="s">
        <v>40</v>
      </c>
      <c r="D9" s="81"/>
      <c r="E9" s="82">
        <v>2</v>
      </c>
      <c r="F9" s="81">
        <v>24</v>
      </c>
      <c r="G9" s="83">
        <v>1050</v>
      </c>
      <c r="H9" s="83">
        <f>D9*E9*F9*G9</f>
        <v>0</v>
      </c>
      <c r="I9" s="22" t="s">
        <v>342</v>
      </c>
    </row>
    <row r="10" spans="1:12" ht="37.25" customHeight="1" outlineLevel="2">
      <c r="A10" s="5" t="s">
        <v>108</v>
      </c>
      <c r="B10" s="79" t="s">
        <v>541</v>
      </c>
      <c r="C10" s="80" t="s">
        <v>40</v>
      </c>
      <c r="D10" s="81">
        <v>1</v>
      </c>
      <c r="E10" s="82">
        <v>1</v>
      </c>
      <c r="F10" s="81">
        <v>1</v>
      </c>
      <c r="G10" s="83">
        <f>2339.8+113.19</f>
        <v>2452.9900000000002</v>
      </c>
      <c r="H10" s="83">
        <f>D10*E10*F10*G10</f>
        <v>2452.9900000000002</v>
      </c>
      <c r="I10" s="22" t="s">
        <v>342</v>
      </c>
    </row>
    <row r="11" spans="1:12" ht="37.25" customHeight="1" outlineLevel="1">
      <c r="A11" s="7" t="s">
        <v>43</v>
      </c>
      <c r="B11" s="8" t="s">
        <v>44</v>
      </c>
      <c r="C11" s="84"/>
      <c r="D11" s="84"/>
      <c r="E11" s="85"/>
      <c r="F11" s="85"/>
      <c r="G11" s="86"/>
      <c r="H11" s="86">
        <f>SUM(H8:H10)</f>
        <v>4552.99</v>
      </c>
      <c r="I11" s="16"/>
      <c r="L11" s="93">
        <f>H11/H4</f>
        <v>0.10750102885298063</v>
      </c>
    </row>
    <row r="12" spans="1:12" ht="37.25" hidden="1" customHeight="1" outlineLevel="2">
      <c r="A12" s="74"/>
      <c r="B12" s="3" t="s">
        <v>45</v>
      </c>
      <c r="C12" s="75"/>
      <c r="D12" s="75"/>
      <c r="E12" s="76"/>
      <c r="F12" s="75"/>
      <c r="G12" s="77"/>
      <c r="H12" s="78"/>
      <c r="I12" s="4"/>
    </row>
    <row r="13" spans="1:12" ht="37.25" hidden="1" customHeight="1" outlineLevel="2">
      <c r="A13" s="10" t="s">
        <v>46</v>
      </c>
      <c r="B13" s="79" t="s">
        <v>13</v>
      </c>
      <c r="C13" s="80" t="s">
        <v>40</v>
      </c>
      <c r="D13" s="81">
        <v>0</v>
      </c>
      <c r="E13" s="82">
        <v>1</v>
      </c>
      <c r="F13" s="81">
        <v>5</v>
      </c>
      <c r="G13" s="87">
        <v>600</v>
      </c>
      <c r="H13" s="83">
        <f>D13*E13*F13*G13</f>
        <v>0</v>
      </c>
      <c r="I13" s="22" t="s">
        <v>342</v>
      </c>
    </row>
    <row r="14" spans="1:12" ht="37.25" hidden="1" customHeight="1" outlineLevel="2">
      <c r="A14" s="10" t="s">
        <v>48</v>
      </c>
      <c r="B14" s="79" t="s">
        <v>47</v>
      </c>
      <c r="C14" s="80" t="s">
        <v>40</v>
      </c>
      <c r="D14" s="81"/>
      <c r="E14" s="82">
        <v>1</v>
      </c>
      <c r="F14" s="81">
        <v>2</v>
      </c>
      <c r="G14" s="87">
        <v>600</v>
      </c>
      <c r="H14" s="83">
        <f>D14*E14*F14*G14</f>
        <v>0</v>
      </c>
      <c r="I14" s="22" t="s">
        <v>342</v>
      </c>
    </row>
    <row r="15" spans="1:12" ht="37.25" hidden="1" customHeight="1" outlineLevel="2">
      <c r="A15" s="10" t="s">
        <v>101</v>
      </c>
      <c r="B15" s="79" t="s">
        <v>49</v>
      </c>
      <c r="C15" s="80" t="s">
        <v>40</v>
      </c>
      <c r="D15" s="81">
        <v>0</v>
      </c>
      <c r="E15" s="82">
        <v>1</v>
      </c>
      <c r="F15" s="81">
        <v>5</v>
      </c>
      <c r="G15" s="87">
        <v>600</v>
      </c>
      <c r="H15" s="83">
        <f>D15*E15*F15*G15</f>
        <v>0</v>
      </c>
      <c r="I15" s="22" t="s">
        <v>342</v>
      </c>
    </row>
    <row r="16" spans="1:12" ht="37.25" hidden="1" customHeight="1" outlineLevel="2">
      <c r="A16" s="10" t="s">
        <v>102</v>
      </c>
      <c r="B16" s="79" t="s">
        <v>435</v>
      </c>
      <c r="C16" s="80" t="s">
        <v>40</v>
      </c>
      <c r="D16" s="80">
        <v>0</v>
      </c>
      <c r="E16" s="80">
        <v>1</v>
      </c>
      <c r="F16" s="80">
        <v>1</v>
      </c>
      <c r="G16" s="87">
        <v>1200</v>
      </c>
      <c r="H16" s="83">
        <f>D16*E16*F16*G16</f>
        <v>0</v>
      </c>
      <c r="I16" s="22" t="s">
        <v>436</v>
      </c>
    </row>
    <row r="17" spans="1:9" ht="37.25" customHeight="1" outlineLevel="1" collapsed="1">
      <c r="A17" s="7" t="s">
        <v>50</v>
      </c>
      <c r="B17" s="8" t="s">
        <v>51</v>
      </c>
      <c r="C17" s="84"/>
      <c r="D17" s="84"/>
      <c r="E17" s="85"/>
      <c r="F17" s="85"/>
      <c r="G17" s="86"/>
      <c r="H17" s="86">
        <f>SUM(H13:H16)</f>
        <v>0</v>
      </c>
      <c r="I17" s="16"/>
    </row>
    <row r="18" spans="1:9" ht="37.25" customHeight="1">
      <c r="A18" s="69" t="s">
        <v>52</v>
      </c>
      <c r="B18" s="70" t="s">
        <v>53</v>
      </c>
      <c r="C18" s="71"/>
      <c r="D18" s="71"/>
      <c r="E18" s="71"/>
      <c r="F18" s="71"/>
      <c r="G18" s="72"/>
      <c r="H18" s="73">
        <f>H11+H17</f>
        <v>4552.99</v>
      </c>
      <c r="I18" s="15"/>
    </row>
    <row r="19" spans="1:9" ht="37.25" customHeight="1"/>
    <row r="20" spans="1:9" ht="37.25" hidden="1" customHeight="1" outlineLevel="1">
      <c r="A20" s="69"/>
      <c r="B20" s="70" t="s">
        <v>54</v>
      </c>
      <c r="C20" s="71"/>
      <c r="D20" s="71"/>
      <c r="E20" s="71"/>
      <c r="F20" s="71"/>
      <c r="G20" s="72"/>
      <c r="H20" s="73"/>
      <c r="I20" s="15"/>
    </row>
    <row r="21" spans="1:9" ht="37.25" hidden="1" customHeight="1" outlineLevel="1">
      <c r="A21" s="1" t="s">
        <v>30</v>
      </c>
      <c r="B21" s="1" t="s">
        <v>31</v>
      </c>
      <c r="C21" s="65" t="s">
        <v>32</v>
      </c>
      <c r="D21" s="65" t="s">
        <v>88</v>
      </c>
      <c r="E21" s="67" t="s">
        <v>33</v>
      </c>
      <c r="F21" s="67" t="s">
        <v>34</v>
      </c>
      <c r="G21" s="68" t="s">
        <v>35</v>
      </c>
      <c r="H21" s="68" t="s">
        <v>36</v>
      </c>
      <c r="I21" s="2" t="s">
        <v>55</v>
      </c>
    </row>
    <row r="22" spans="1:9" ht="37.25" hidden="1" customHeight="1" outlineLevel="2">
      <c r="A22" s="74"/>
      <c r="B22" s="3" t="s">
        <v>57</v>
      </c>
      <c r="C22" s="75"/>
      <c r="D22" s="75"/>
      <c r="E22" s="76"/>
      <c r="F22" s="75"/>
      <c r="G22" s="77"/>
      <c r="H22" s="78"/>
      <c r="I22" s="92" t="s">
        <v>58</v>
      </c>
    </row>
    <row r="23" spans="1:9" ht="37.25" hidden="1" customHeight="1" outlineLevel="2">
      <c r="A23" s="5" t="s">
        <v>59</v>
      </c>
      <c r="B23" s="79" t="s">
        <v>120</v>
      </c>
      <c r="C23" s="80" t="s">
        <v>121</v>
      </c>
      <c r="D23" s="81">
        <v>0</v>
      </c>
      <c r="E23" s="81">
        <v>1</v>
      </c>
      <c r="F23" s="81">
        <v>1</v>
      </c>
      <c r="G23" s="88">
        <v>1500</v>
      </c>
      <c r="H23" s="83">
        <f>D23*E23*F23*G23</f>
        <v>0</v>
      </c>
      <c r="I23" s="22" t="s">
        <v>342</v>
      </c>
    </row>
    <row r="24" spans="1:9" ht="37.25" hidden="1" customHeight="1" outlineLevel="2">
      <c r="A24" s="5" t="s">
        <v>97</v>
      </c>
      <c r="B24" s="79" t="s">
        <v>123</v>
      </c>
      <c r="C24" s="80" t="s">
        <v>124</v>
      </c>
      <c r="D24" s="81">
        <v>0</v>
      </c>
      <c r="E24" s="81">
        <v>1</v>
      </c>
      <c r="F24" s="81">
        <v>4</v>
      </c>
      <c r="G24" s="88">
        <v>400</v>
      </c>
      <c r="H24" s="83">
        <f>D24*E24*F24*G24</f>
        <v>0</v>
      </c>
      <c r="I24" s="22" t="s">
        <v>342</v>
      </c>
    </row>
    <row r="25" spans="1:9" ht="37.25" hidden="1" customHeight="1" outlineLevel="2">
      <c r="A25" s="5" t="s">
        <v>122</v>
      </c>
      <c r="B25" s="79" t="s">
        <v>64</v>
      </c>
      <c r="C25" s="80" t="s">
        <v>60</v>
      </c>
      <c r="D25" s="81">
        <v>0</v>
      </c>
      <c r="E25" s="81">
        <v>1</v>
      </c>
      <c r="F25" s="81">
        <v>1</v>
      </c>
      <c r="G25" s="88">
        <v>100</v>
      </c>
      <c r="H25" s="83">
        <f>D25*E25*F25*G25</f>
        <v>0</v>
      </c>
      <c r="I25" s="22" t="s">
        <v>342</v>
      </c>
    </row>
    <row r="26" spans="1:9" ht="37.25" hidden="1" customHeight="1" outlineLevel="1" collapsed="1">
      <c r="A26" s="74" t="s">
        <v>61</v>
      </c>
      <c r="B26" s="3" t="s">
        <v>62</v>
      </c>
      <c r="C26" s="75"/>
      <c r="D26" s="75"/>
      <c r="E26" s="76"/>
      <c r="F26" s="75"/>
      <c r="G26" s="77"/>
      <c r="H26" s="78">
        <f>SUM(H23:H25)</f>
        <v>0</v>
      </c>
      <c r="I26" s="3"/>
    </row>
    <row r="27" spans="1:9" ht="37.25" hidden="1" customHeight="1" collapsed="1">
      <c r="A27" s="69" t="s">
        <v>65</v>
      </c>
      <c r="B27" s="70" t="s">
        <v>66</v>
      </c>
      <c r="C27" s="71"/>
      <c r="D27" s="71"/>
      <c r="E27" s="71"/>
      <c r="F27" s="71"/>
      <c r="G27" s="72"/>
      <c r="H27" s="72">
        <f>H26</f>
        <v>0</v>
      </c>
      <c r="I27" s="15"/>
    </row>
    <row r="28" spans="1:9" ht="37.25" hidden="1" customHeight="1"/>
    <row r="29" spans="1:9" ht="37.25" hidden="1" customHeight="1" outlineLevel="1">
      <c r="A29" s="69"/>
      <c r="B29" s="70" t="s">
        <v>126</v>
      </c>
      <c r="C29" s="71"/>
      <c r="D29" s="71"/>
      <c r="E29" s="71"/>
      <c r="F29" s="71"/>
      <c r="G29" s="72"/>
      <c r="H29" s="73"/>
      <c r="I29" s="15"/>
    </row>
    <row r="30" spans="1:9" ht="37.25" hidden="1" customHeight="1" outlineLevel="1">
      <c r="A30" s="1" t="s">
        <v>30</v>
      </c>
      <c r="B30" s="1" t="s">
        <v>31</v>
      </c>
      <c r="C30" s="65" t="s">
        <v>32</v>
      </c>
      <c r="D30" s="65" t="s">
        <v>88</v>
      </c>
      <c r="E30" s="66" t="s">
        <v>33</v>
      </c>
      <c r="F30" s="67" t="s">
        <v>34</v>
      </c>
      <c r="G30" s="68" t="s">
        <v>35</v>
      </c>
      <c r="H30" s="68" t="s">
        <v>36</v>
      </c>
      <c r="I30" s="2" t="s">
        <v>37</v>
      </c>
    </row>
    <row r="31" spans="1:9" ht="37.25" hidden="1" customHeight="1" outlineLevel="2">
      <c r="A31" s="74"/>
      <c r="B31" s="3" t="s">
        <v>128</v>
      </c>
      <c r="C31" s="75"/>
      <c r="D31" s="75"/>
      <c r="E31" s="76"/>
      <c r="F31" s="75"/>
      <c r="G31" s="77"/>
      <c r="H31" s="78"/>
      <c r="I31" s="92"/>
    </row>
    <row r="32" spans="1:9" ht="37.25" hidden="1" customHeight="1" outlineLevel="2">
      <c r="A32" s="5" t="s">
        <v>98</v>
      </c>
      <c r="B32" s="79" t="s">
        <v>346</v>
      </c>
      <c r="C32" s="80" t="s">
        <v>60</v>
      </c>
      <c r="D32" s="89">
        <v>0</v>
      </c>
      <c r="E32" s="90">
        <v>3</v>
      </c>
      <c r="F32" s="80">
        <v>1</v>
      </c>
      <c r="G32" s="91">
        <v>150</v>
      </c>
      <c r="H32" s="83">
        <f>D32*E32*F32*G32</f>
        <v>0</v>
      </c>
      <c r="I32" s="13" t="s">
        <v>347</v>
      </c>
    </row>
    <row r="33" spans="1:10" ht="37.25" hidden="1" customHeight="1" outlineLevel="2">
      <c r="A33" s="5" t="s">
        <v>99</v>
      </c>
      <c r="B33" s="79" t="s">
        <v>348</v>
      </c>
      <c r="C33" s="80" t="s">
        <v>60</v>
      </c>
      <c r="D33" s="89">
        <v>0</v>
      </c>
      <c r="E33" s="90">
        <v>10</v>
      </c>
      <c r="F33" s="80">
        <v>1</v>
      </c>
      <c r="G33" s="91">
        <v>150</v>
      </c>
      <c r="H33" s="83">
        <f>D33*E33*F33*G33</f>
        <v>0</v>
      </c>
      <c r="I33" s="13" t="s">
        <v>349</v>
      </c>
    </row>
    <row r="34" spans="1:10" ht="37.25" hidden="1" customHeight="1" outlineLevel="1" collapsed="1">
      <c r="A34" s="7" t="s">
        <v>94</v>
      </c>
      <c r="B34" s="8" t="s">
        <v>95</v>
      </c>
      <c r="C34" s="84"/>
      <c r="D34" s="84"/>
      <c r="E34" s="85"/>
      <c r="F34" s="85"/>
      <c r="G34" s="86"/>
      <c r="H34" s="86">
        <f>SUM(H32:H33)</f>
        <v>0</v>
      </c>
      <c r="I34" s="16"/>
    </row>
    <row r="35" spans="1:10" ht="37.25" customHeight="1" outlineLevel="2">
      <c r="A35" s="1" t="s">
        <v>30</v>
      </c>
      <c r="B35" s="1" t="s">
        <v>31</v>
      </c>
      <c r="C35" s="65" t="s">
        <v>32</v>
      </c>
      <c r="D35" s="65" t="s">
        <v>88</v>
      </c>
      <c r="E35" s="66" t="s">
        <v>33</v>
      </c>
      <c r="F35" s="67" t="s">
        <v>34</v>
      </c>
      <c r="G35" s="68" t="s">
        <v>35</v>
      </c>
      <c r="H35" s="68" t="s">
        <v>36</v>
      </c>
      <c r="I35" s="2" t="s">
        <v>37</v>
      </c>
    </row>
    <row r="36" spans="1:10" ht="37.25" customHeight="1" outlineLevel="2">
      <c r="A36" s="74"/>
      <c r="B36" s="3" t="s">
        <v>437</v>
      </c>
      <c r="C36" s="75"/>
      <c r="D36" s="75"/>
      <c r="E36" s="76"/>
      <c r="F36" s="75"/>
      <c r="G36" s="77"/>
      <c r="H36" s="78"/>
      <c r="I36" s="92"/>
    </row>
    <row r="37" spans="1:10" ht="37.25" hidden="1" customHeight="1" outlineLevel="2">
      <c r="A37" s="5" t="s">
        <v>68</v>
      </c>
      <c r="B37" s="79" t="s">
        <v>150</v>
      </c>
      <c r="C37" s="80" t="s">
        <v>60</v>
      </c>
      <c r="D37" s="80">
        <v>0</v>
      </c>
      <c r="E37" s="80">
        <v>4</v>
      </c>
      <c r="F37" s="80">
        <v>1</v>
      </c>
      <c r="G37" s="88">
        <v>450</v>
      </c>
      <c r="H37" s="83">
        <f t="shared" ref="H37:H50" si="0">D37*E37*F37*G37</f>
        <v>0</v>
      </c>
      <c r="I37" s="13" t="s">
        <v>438</v>
      </c>
    </row>
    <row r="38" spans="1:10" ht="37.25" hidden="1" customHeight="1" outlineLevel="2">
      <c r="A38" s="5" t="s">
        <v>70</v>
      </c>
      <c r="B38" s="79" t="s">
        <v>113</v>
      </c>
      <c r="C38" s="80" t="s">
        <v>60</v>
      </c>
      <c r="D38" s="80">
        <v>0</v>
      </c>
      <c r="E38" s="80">
        <v>6</v>
      </c>
      <c r="F38" s="80">
        <v>1</v>
      </c>
      <c r="G38" s="88">
        <v>50</v>
      </c>
      <c r="H38" s="83">
        <f t="shared" si="0"/>
        <v>0</v>
      </c>
      <c r="I38" s="12" t="s">
        <v>151</v>
      </c>
    </row>
    <row r="39" spans="1:10" ht="37.25" hidden="1" customHeight="1" outlineLevel="2">
      <c r="A39" s="5" t="s">
        <v>71</v>
      </c>
      <c r="B39" s="79" t="s">
        <v>176</v>
      </c>
      <c r="C39" s="80" t="s">
        <v>60</v>
      </c>
      <c r="D39" s="80">
        <v>0</v>
      </c>
      <c r="E39" s="80">
        <v>700</v>
      </c>
      <c r="F39" s="80">
        <v>1</v>
      </c>
      <c r="G39" s="88">
        <v>15</v>
      </c>
      <c r="H39" s="83">
        <f t="shared" si="0"/>
        <v>0</v>
      </c>
      <c r="I39" s="12" t="s">
        <v>439</v>
      </c>
    </row>
    <row r="40" spans="1:10" ht="37.25" hidden="1" customHeight="1" outlineLevel="2">
      <c r="A40" s="5" t="s">
        <v>72</v>
      </c>
      <c r="B40" s="79" t="s">
        <v>440</v>
      </c>
      <c r="C40" s="80" t="s">
        <v>60</v>
      </c>
      <c r="D40" s="80">
        <v>0</v>
      </c>
      <c r="E40" s="80">
        <v>700</v>
      </c>
      <c r="F40" s="80">
        <v>1</v>
      </c>
      <c r="G40" s="88">
        <v>30</v>
      </c>
      <c r="H40" s="83">
        <f t="shared" si="0"/>
        <v>0</v>
      </c>
      <c r="I40" s="12" t="s">
        <v>359</v>
      </c>
    </row>
    <row r="41" spans="1:10" ht="37.25" hidden="1" customHeight="1" outlineLevel="2">
      <c r="A41" s="5" t="s">
        <v>73</v>
      </c>
      <c r="B41" s="79" t="s">
        <v>356</v>
      </c>
      <c r="C41" s="80" t="s">
        <v>60</v>
      </c>
      <c r="D41" s="80">
        <v>0</v>
      </c>
      <c r="E41" s="80">
        <v>60</v>
      </c>
      <c r="F41" s="80">
        <v>1</v>
      </c>
      <c r="G41" s="88">
        <v>5</v>
      </c>
      <c r="H41" s="83">
        <f t="shared" si="0"/>
        <v>0</v>
      </c>
      <c r="I41" s="12" t="s">
        <v>441</v>
      </c>
    </row>
    <row r="42" spans="1:10" ht="69.75" customHeight="1" outlineLevel="2">
      <c r="A42" s="366" t="s">
        <v>74</v>
      </c>
      <c r="B42" s="367" t="s">
        <v>442</v>
      </c>
      <c r="C42" s="368" t="s">
        <v>60</v>
      </c>
      <c r="D42" s="368">
        <v>1</v>
      </c>
      <c r="E42" s="368">
        <v>120</v>
      </c>
      <c r="F42" s="368">
        <v>1</v>
      </c>
      <c r="G42" s="369">
        <f>50+20</f>
        <v>70</v>
      </c>
      <c r="H42" s="370">
        <f>D42*E42*F42*G42</f>
        <v>8400</v>
      </c>
      <c r="I42" s="371" t="s">
        <v>518</v>
      </c>
      <c r="J42" s="55" t="s">
        <v>215</v>
      </c>
    </row>
    <row r="43" spans="1:10" ht="37.25" customHeight="1" outlineLevel="2">
      <c r="A43" s="366" t="s">
        <v>75</v>
      </c>
      <c r="B43" s="367" t="s">
        <v>443</v>
      </c>
      <c r="C43" s="368" t="s">
        <v>60</v>
      </c>
      <c r="D43" s="368">
        <v>1</v>
      </c>
      <c r="E43" s="368">
        <v>120</v>
      </c>
      <c r="F43" s="368">
        <v>1</v>
      </c>
      <c r="G43" s="369">
        <f>90+60+45</f>
        <v>195</v>
      </c>
      <c r="H43" s="370">
        <f>D43*E43*F43*G43</f>
        <v>23400</v>
      </c>
      <c r="I43" s="371" t="s">
        <v>544</v>
      </c>
      <c r="J43" s="55" t="s">
        <v>215</v>
      </c>
    </row>
    <row r="44" spans="1:10" ht="65.650000000000006" customHeight="1" outlineLevel="2">
      <c r="A44" s="366" t="s">
        <v>76</v>
      </c>
      <c r="B44" s="367" t="s">
        <v>115</v>
      </c>
      <c r="C44" s="368" t="s">
        <v>60</v>
      </c>
      <c r="D44" s="368">
        <v>1</v>
      </c>
      <c r="E44" s="368">
        <v>120</v>
      </c>
      <c r="F44" s="368">
        <v>1</v>
      </c>
      <c r="G44" s="369">
        <v>50</v>
      </c>
      <c r="H44" s="370">
        <f>D44*E44*F44*G44</f>
        <v>6000</v>
      </c>
      <c r="I44" s="371" t="s">
        <v>519</v>
      </c>
      <c r="J44" s="55" t="s">
        <v>215</v>
      </c>
    </row>
    <row r="45" spans="1:10" ht="37.25" hidden="1" customHeight="1" outlineLevel="2">
      <c r="A45" s="5" t="s">
        <v>77</v>
      </c>
      <c r="B45" s="79" t="s">
        <v>114</v>
      </c>
      <c r="C45" s="80" t="s">
        <v>129</v>
      </c>
      <c r="D45" s="80">
        <v>0</v>
      </c>
      <c r="E45" s="80">
        <v>1</v>
      </c>
      <c r="F45" s="80">
        <v>1</v>
      </c>
      <c r="G45" s="88">
        <v>4000</v>
      </c>
      <c r="H45" s="83">
        <f t="shared" si="0"/>
        <v>0</v>
      </c>
      <c r="I45" s="14" t="s">
        <v>351</v>
      </c>
    </row>
    <row r="46" spans="1:10" ht="37.25" hidden="1" customHeight="1" outlineLevel="2">
      <c r="A46" s="5" t="s">
        <v>78</v>
      </c>
      <c r="B46" s="79" t="s">
        <v>444</v>
      </c>
      <c r="C46" s="80" t="s">
        <v>129</v>
      </c>
      <c r="D46" s="80">
        <v>0</v>
      </c>
      <c r="E46" s="80">
        <v>1</v>
      </c>
      <c r="F46" s="80">
        <v>1</v>
      </c>
      <c r="G46" s="88">
        <v>5000</v>
      </c>
      <c r="H46" s="83">
        <f t="shared" si="0"/>
        <v>0</v>
      </c>
      <c r="I46" s="14" t="s">
        <v>445</v>
      </c>
    </row>
    <row r="47" spans="1:10" ht="37.25" hidden="1" customHeight="1" outlineLevel="2">
      <c r="A47" s="5" t="s">
        <v>79</v>
      </c>
      <c r="B47" s="79" t="s">
        <v>446</v>
      </c>
      <c r="C47" s="80" t="s">
        <v>129</v>
      </c>
      <c r="D47" s="80">
        <v>0</v>
      </c>
      <c r="E47" s="80">
        <v>1</v>
      </c>
      <c r="F47" s="80">
        <v>1</v>
      </c>
      <c r="G47" s="88">
        <v>5000</v>
      </c>
      <c r="H47" s="83">
        <f t="shared" si="0"/>
        <v>0</v>
      </c>
      <c r="I47" s="14" t="s">
        <v>447</v>
      </c>
    </row>
    <row r="48" spans="1:10" ht="37.25" hidden="1" customHeight="1" outlineLevel="2">
      <c r="A48" s="5" t="s">
        <v>80</v>
      </c>
      <c r="B48" s="79" t="s">
        <v>181</v>
      </c>
      <c r="C48" s="80" t="s">
        <v>32</v>
      </c>
      <c r="D48" s="80">
        <v>0</v>
      </c>
      <c r="E48" s="80">
        <v>1</v>
      </c>
      <c r="F48" s="80">
        <v>1</v>
      </c>
      <c r="G48" s="88">
        <v>3000</v>
      </c>
      <c r="H48" s="83">
        <f t="shared" si="0"/>
        <v>0</v>
      </c>
      <c r="I48" s="14" t="s">
        <v>448</v>
      </c>
    </row>
    <row r="49" spans="1:9" ht="37.25" hidden="1" customHeight="1" outlineLevel="2">
      <c r="A49" s="5" t="s">
        <v>81</v>
      </c>
      <c r="B49" s="79" t="s">
        <v>449</v>
      </c>
      <c r="C49" s="80" t="s">
        <v>32</v>
      </c>
      <c r="D49" s="80">
        <v>0</v>
      </c>
      <c r="E49" s="80">
        <v>1</v>
      </c>
      <c r="F49" s="80">
        <v>1</v>
      </c>
      <c r="G49" s="88">
        <v>5000</v>
      </c>
      <c r="H49" s="83">
        <f t="shared" si="0"/>
        <v>0</v>
      </c>
      <c r="I49" s="14" t="s">
        <v>450</v>
      </c>
    </row>
    <row r="50" spans="1:9" ht="37.25" hidden="1" customHeight="1" outlineLevel="2">
      <c r="A50" s="5" t="s">
        <v>82</v>
      </c>
      <c r="B50" s="79" t="s">
        <v>451</v>
      </c>
      <c r="C50" s="80" t="s">
        <v>32</v>
      </c>
      <c r="D50" s="80">
        <v>0</v>
      </c>
      <c r="E50" s="80">
        <v>1</v>
      </c>
      <c r="F50" s="80">
        <v>1</v>
      </c>
      <c r="G50" s="88">
        <v>5000</v>
      </c>
      <c r="H50" s="83">
        <f t="shared" si="0"/>
        <v>0</v>
      </c>
      <c r="I50" s="14" t="s">
        <v>452</v>
      </c>
    </row>
    <row r="51" spans="1:9" ht="37.25" customHeight="1" outlineLevel="1">
      <c r="A51" s="7" t="s">
        <v>83</v>
      </c>
      <c r="B51" s="3" t="s">
        <v>84</v>
      </c>
      <c r="C51" s="75"/>
      <c r="D51" s="75"/>
      <c r="E51" s="76"/>
      <c r="F51" s="75"/>
      <c r="G51" s="77"/>
      <c r="H51" s="78">
        <f>SUM(H37:H50)</f>
        <v>37800</v>
      </c>
      <c r="I51" s="92"/>
    </row>
    <row r="52" spans="1:9" ht="37.25" customHeight="1" outlineLevel="2">
      <c r="A52" s="69" t="s">
        <v>85</v>
      </c>
      <c r="B52" s="70" t="s">
        <v>86</v>
      </c>
      <c r="C52" s="71"/>
      <c r="D52" s="71"/>
      <c r="E52" s="71"/>
      <c r="F52" s="71"/>
      <c r="G52" s="72"/>
      <c r="H52" s="72">
        <f>H51+H34</f>
        <v>37800</v>
      </c>
      <c r="I52" s="94"/>
    </row>
    <row r="53" spans="1:9" ht="37.25" hidden="1" customHeight="1" outlineLevel="2"/>
    <row r="54" spans="1:9" ht="37.25" hidden="1" customHeight="1" outlineLevel="2">
      <c r="A54" s="69"/>
      <c r="B54" s="70" t="s">
        <v>87</v>
      </c>
      <c r="C54" s="71"/>
      <c r="D54" s="71"/>
      <c r="E54" s="71"/>
      <c r="F54" s="71"/>
      <c r="G54" s="72"/>
      <c r="H54" s="73"/>
      <c r="I54" s="15"/>
    </row>
    <row r="55" spans="1:9" ht="37.25" hidden="1" customHeight="1" outlineLevel="2">
      <c r="A55" s="1" t="s">
        <v>30</v>
      </c>
      <c r="B55" s="1" t="s">
        <v>31</v>
      </c>
      <c r="C55" s="65" t="s">
        <v>32</v>
      </c>
      <c r="D55" s="65" t="s">
        <v>88</v>
      </c>
      <c r="E55" s="66" t="s">
        <v>33</v>
      </c>
      <c r="F55" s="67" t="s">
        <v>34</v>
      </c>
      <c r="G55" s="68" t="s">
        <v>35</v>
      </c>
      <c r="H55" s="68" t="s">
        <v>36</v>
      </c>
      <c r="I55" s="2" t="s">
        <v>37</v>
      </c>
    </row>
    <row r="56" spans="1:9" ht="86.25" hidden="1" customHeight="1" outlineLevel="2">
      <c r="A56" s="79" t="s">
        <v>130</v>
      </c>
      <c r="B56" s="79" t="s">
        <v>69</v>
      </c>
      <c r="C56" s="80" t="s">
        <v>89</v>
      </c>
      <c r="D56" s="80"/>
      <c r="E56" s="80">
        <v>1</v>
      </c>
      <c r="F56" s="80">
        <v>1</v>
      </c>
      <c r="G56" s="88">
        <v>10000</v>
      </c>
      <c r="H56" s="83">
        <f t="shared" ref="H56:H66" si="1">D56*E56*F56*G56</f>
        <v>0</v>
      </c>
      <c r="I56" s="12" t="s">
        <v>453</v>
      </c>
    </row>
    <row r="57" spans="1:9" ht="37.25" hidden="1" customHeight="1" outlineLevel="2">
      <c r="A57" s="79" t="s">
        <v>131</v>
      </c>
      <c r="B57" s="79" t="s">
        <v>152</v>
      </c>
      <c r="C57" s="80" t="s">
        <v>89</v>
      </c>
      <c r="D57" s="80"/>
      <c r="E57" s="80">
        <v>60</v>
      </c>
      <c r="F57" s="80">
        <v>1</v>
      </c>
      <c r="G57" s="88">
        <v>68</v>
      </c>
      <c r="H57" s="83">
        <f t="shared" si="1"/>
        <v>0</v>
      </c>
      <c r="I57" s="12" t="s">
        <v>454</v>
      </c>
    </row>
    <row r="58" spans="1:9" ht="37.25" hidden="1" customHeight="1" outlineLevel="2">
      <c r="A58" s="79" t="s">
        <v>132</v>
      </c>
      <c r="B58" s="79" t="s">
        <v>153</v>
      </c>
      <c r="C58" s="80" t="s">
        <v>89</v>
      </c>
      <c r="D58" s="80"/>
      <c r="E58" s="80">
        <v>60</v>
      </c>
      <c r="F58" s="80">
        <v>1</v>
      </c>
      <c r="G58" s="88">
        <v>158</v>
      </c>
      <c r="H58" s="83">
        <f t="shared" si="1"/>
        <v>0</v>
      </c>
      <c r="I58" s="12" t="s">
        <v>455</v>
      </c>
    </row>
    <row r="59" spans="1:9" ht="42.75" hidden="1" customHeight="1" outlineLevel="2">
      <c r="A59" s="79" t="s">
        <v>133</v>
      </c>
      <c r="B59" s="79" t="s">
        <v>69</v>
      </c>
      <c r="C59" s="80" t="s">
        <v>89</v>
      </c>
      <c r="D59" s="80"/>
      <c r="E59" s="80">
        <v>1</v>
      </c>
      <c r="F59" s="80">
        <v>2</v>
      </c>
      <c r="G59" s="88">
        <v>90000</v>
      </c>
      <c r="H59" s="83">
        <f t="shared" si="1"/>
        <v>0</v>
      </c>
      <c r="I59" s="12" t="s">
        <v>456</v>
      </c>
    </row>
    <row r="60" spans="1:9" ht="37.25" hidden="1" customHeight="1" outlineLevel="2">
      <c r="A60" s="79" t="s">
        <v>134</v>
      </c>
      <c r="B60" s="79" t="s">
        <v>152</v>
      </c>
      <c r="C60" s="80" t="s">
        <v>89</v>
      </c>
      <c r="D60" s="80"/>
      <c r="E60" s="80">
        <v>700</v>
      </c>
      <c r="F60" s="80">
        <v>1</v>
      </c>
      <c r="G60" s="88">
        <v>38</v>
      </c>
      <c r="H60" s="83">
        <f t="shared" si="1"/>
        <v>0</v>
      </c>
      <c r="I60" s="12" t="s">
        <v>457</v>
      </c>
    </row>
    <row r="61" spans="1:9" ht="37.25" hidden="1" customHeight="1" outlineLevel="2">
      <c r="A61" s="79" t="s">
        <v>135</v>
      </c>
      <c r="B61" s="79" t="s">
        <v>153</v>
      </c>
      <c r="C61" s="80" t="s">
        <v>89</v>
      </c>
      <c r="D61" s="80"/>
      <c r="E61" s="80">
        <v>700</v>
      </c>
      <c r="F61" s="80">
        <v>1</v>
      </c>
      <c r="G61" s="88">
        <v>128</v>
      </c>
      <c r="H61" s="83">
        <f t="shared" si="1"/>
        <v>0</v>
      </c>
      <c r="I61" s="12" t="s">
        <v>458</v>
      </c>
    </row>
    <row r="62" spans="1:9" ht="37.25" hidden="1" customHeight="1" outlineLevel="2">
      <c r="A62" s="79" t="s">
        <v>136</v>
      </c>
      <c r="B62" s="79" t="s">
        <v>155</v>
      </c>
      <c r="C62" s="80" t="s">
        <v>89</v>
      </c>
      <c r="D62" s="80"/>
      <c r="E62" s="80">
        <v>700</v>
      </c>
      <c r="F62" s="80">
        <v>1</v>
      </c>
      <c r="G62" s="88">
        <v>200</v>
      </c>
      <c r="H62" s="83">
        <f t="shared" si="1"/>
        <v>0</v>
      </c>
      <c r="I62" s="12" t="s">
        <v>459</v>
      </c>
    </row>
    <row r="63" spans="1:9" ht="37.25" hidden="1" customHeight="1" outlineLevel="2">
      <c r="A63" s="79" t="s">
        <v>137</v>
      </c>
      <c r="B63" s="79" t="s">
        <v>460</v>
      </c>
      <c r="C63" s="80" t="s">
        <v>89</v>
      </c>
      <c r="D63" s="80"/>
      <c r="E63" s="80">
        <v>700</v>
      </c>
      <c r="F63" s="80">
        <v>1</v>
      </c>
      <c r="G63" s="88">
        <v>30</v>
      </c>
      <c r="H63" s="83">
        <f t="shared" si="1"/>
        <v>0</v>
      </c>
      <c r="I63" s="12" t="s">
        <v>461</v>
      </c>
    </row>
    <row r="64" spans="1:9" ht="42.75" hidden="1" customHeight="1" outlineLevel="2">
      <c r="A64" s="79" t="s">
        <v>154</v>
      </c>
      <c r="B64" s="79" t="s">
        <v>69</v>
      </c>
      <c r="C64" s="80" t="s">
        <v>89</v>
      </c>
      <c r="D64" s="80"/>
      <c r="E64" s="80">
        <v>1</v>
      </c>
      <c r="F64" s="80">
        <v>1</v>
      </c>
      <c r="G64" s="88">
        <v>3000</v>
      </c>
      <c r="H64" s="83">
        <f t="shared" si="1"/>
        <v>0</v>
      </c>
      <c r="I64" s="12" t="s">
        <v>462</v>
      </c>
    </row>
    <row r="65" spans="1:9" ht="37.25" hidden="1" customHeight="1" outlineLevel="2">
      <c r="A65" s="79" t="s">
        <v>463</v>
      </c>
      <c r="B65" s="79" t="s">
        <v>152</v>
      </c>
      <c r="C65" s="80" t="s">
        <v>89</v>
      </c>
      <c r="D65" s="80"/>
      <c r="E65" s="80">
        <v>20</v>
      </c>
      <c r="F65" s="80">
        <v>1</v>
      </c>
      <c r="G65" s="88">
        <v>68</v>
      </c>
      <c r="H65" s="83">
        <f t="shared" si="1"/>
        <v>0</v>
      </c>
      <c r="I65" s="12" t="s">
        <v>464</v>
      </c>
    </row>
    <row r="66" spans="1:9" ht="37.25" hidden="1" customHeight="1" outlineLevel="2">
      <c r="A66" s="79" t="s">
        <v>465</v>
      </c>
      <c r="B66" s="79" t="s">
        <v>153</v>
      </c>
      <c r="C66" s="80" t="s">
        <v>89</v>
      </c>
      <c r="D66" s="80"/>
      <c r="E66" s="80">
        <v>20</v>
      </c>
      <c r="F66" s="80">
        <v>1</v>
      </c>
      <c r="G66" s="88">
        <v>158</v>
      </c>
      <c r="H66" s="83">
        <f t="shared" si="1"/>
        <v>0</v>
      </c>
      <c r="I66" s="12" t="s">
        <v>466</v>
      </c>
    </row>
    <row r="67" spans="1:9" ht="37.25" hidden="1" customHeight="1" outlineLevel="2">
      <c r="A67" s="7" t="s">
        <v>90</v>
      </c>
      <c r="B67" s="8" t="s">
        <v>96</v>
      </c>
      <c r="C67" s="84"/>
      <c r="D67" s="84"/>
      <c r="E67" s="85"/>
      <c r="F67" s="85"/>
      <c r="G67" s="86"/>
      <c r="H67" s="86">
        <f>SUM(H56:H66)</f>
        <v>0</v>
      </c>
      <c r="I67" s="16"/>
    </row>
    <row r="68" spans="1:9" ht="37.25" hidden="1" customHeight="1" outlineLevel="2">
      <c r="A68" s="69" t="s">
        <v>91</v>
      </c>
      <c r="B68" s="70" t="s">
        <v>92</v>
      </c>
      <c r="C68" s="71"/>
      <c r="D68" s="71"/>
      <c r="E68" s="71"/>
      <c r="F68" s="71"/>
      <c r="G68" s="72"/>
      <c r="H68" s="73">
        <f>H67</f>
        <v>0</v>
      </c>
      <c r="I68" s="15"/>
    </row>
    <row r="69" spans="1:9" ht="37.25" hidden="1" customHeight="1" outlineLevel="2"/>
    <row r="70" spans="1:9" ht="37.25" hidden="1" customHeight="1" outlineLevel="2">
      <c r="A70" s="69"/>
      <c r="B70" s="70" t="s">
        <v>110</v>
      </c>
      <c r="C70" s="71"/>
      <c r="D70" s="71"/>
      <c r="E70" s="71"/>
      <c r="F70" s="71"/>
      <c r="G70" s="72"/>
      <c r="H70" s="73"/>
      <c r="I70" s="15" t="s">
        <v>156</v>
      </c>
    </row>
    <row r="71" spans="1:9" ht="37.25" hidden="1" customHeight="1" outlineLevel="2">
      <c r="A71" s="1" t="s">
        <v>30</v>
      </c>
      <c r="B71" s="1" t="s">
        <v>31</v>
      </c>
      <c r="C71" s="65" t="s">
        <v>32</v>
      </c>
      <c r="D71" s="65" t="s">
        <v>88</v>
      </c>
      <c r="E71" s="66" t="s">
        <v>33</v>
      </c>
      <c r="F71" s="67" t="s">
        <v>34</v>
      </c>
      <c r="G71" s="68"/>
      <c r="H71" s="68" t="s">
        <v>36</v>
      </c>
      <c r="I71" s="2" t="s">
        <v>37</v>
      </c>
    </row>
    <row r="72" spans="1:9" ht="44" hidden="1" customHeight="1">
      <c r="A72" s="5" t="s">
        <v>158</v>
      </c>
      <c r="B72" s="12" t="s">
        <v>467</v>
      </c>
      <c r="C72" s="80" t="s">
        <v>60</v>
      </c>
      <c r="D72" s="80"/>
      <c r="E72" s="80">
        <v>12</v>
      </c>
      <c r="F72" s="80">
        <v>1</v>
      </c>
      <c r="G72" s="88">
        <v>500</v>
      </c>
      <c r="H72" s="83">
        <f t="shared" ref="H72:H84" si="2">D72*E72*F72*G72</f>
        <v>0</v>
      </c>
      <c r="I72" s="12" t="s">
        <v>179</v>
      </c>
    </row>
    <row r="73" spans="1:9" ht="44" hidden="1" customHeight="1">
      <c r="A73" s="5" t="s">
        <v>159</v>
      </c>
      <c r="B73" s="12" t="s">
        <v>468</v>
      </c>
      <c r="C73" s="80" t="s">
        <v>60</v>
      </c>
      <c r="D73" s="80"/>
      <c r="E73" s="80">
        <v>12</v>
      </c>
      <c r="F73" s="80">
        <v>2</v>
      </c>
      <c r="G73" s="88">
        <v>200</v>
      </c>
      <c r="H73" s="83">
        <f t="shared" si="2"/>
        <v>0</v>
      </c>
      <c r="I73" s="12" t="s">
        <v>179</v>
      </c>
    </row>
    <row r="74" spans="1:9" ht="44" hidden="1" customHeight="1">
      <c r="A74" s="5" t="s">
        <v>161</v>
      </c>
      <c r="B74" s="12" t="s">
        <v>469</v>
      </c>
      <c r="C74" s="80" t="s">
        <v>60</v>
      </c>
      <c r="D74" s="80"/>
      <c r="E74" s="80">
        <v>1</v>
      </c>
      <c r="F74" s="80">
        <v>1</v>
      </c>
      <c r="G74" s="88">
        <v>8000</v>
      </c>
      <c r="H74" s="83">
        <f t="shared" si="2"/>
        <v>0</v>
      </c>
      <c r="I74" s="12" t="s">
        <v>470</v>
      </c>
    </row>
    <row r="75" spans="1:9" ht="37.25" hidden="1" customHeight="1">
      <c r="A75" s="5" t="s">
        <v>162</v>
      </c>
      <c r="B75" s="12" t="s">
        <v>471</v>
      </c>
      <c r="C75" s="80" t="s">
        <v>60</v>
      </c>
      <c r="D75" s="80"/>
      <c r="E75" s="80">
        <v>8</v>
      </c>
      <c r="F75" s="80">
        <v>1</v>
      </c>
      <c r="G75" s="88">
        <v>900</v>
      </c>
      <c r="H75" s="83">
        <f t="shared" si="2"/>
        <v>0</v>
      </c>
      <c r="I75" s="12" t="s">
        <v>177</v>
      </c>
    </row>
    <row r="76" spans="1:9" ht="37.25" hidden="1" customHeight="1">
      <c r="A76" s="5" t="s">
        <v>163</v>
      </c>
      <c r="B76" s="12" t="s">
        <v>472</v>
      </c>
      <c r="C76" s="80" t="s">
        <v>60</v>
      </c>
      <c r="D76" s="80"/>
      <c r="E76" s="80">
        <v>1</v>
      </c>
      <c r="F76" s="80">
        <v>1</v>
      </c>
      <c r="G76" s="88">
        <v>3000</v>
      </c>
      <c r="H76" s="83">
        <f t="shared" si="2"/>
        <v>0</v>
      </c>
      <c r="I76" s="12"/>
    </row>
    <row r="77" spans="1:9" ht="37.25" hidden="1" customHeight="1">
      <c r="A77" s="5" t="s">
        <v>429</v>
      </c>
      <c r="B77" s="12" t="s">
        <v>473</v>
      </c>
      <c r="C77" s="80" t="s">
        <v>60</v>
      </c>
      <c r="D77" s="80"/>
      <c r="E77" s="80">
        <v>1</v>
      </c>
      <c r="F77" s="80">
        <v>1</v>
      </c>
      <c r="G77" s="88">
        <v>2000</v>
      </c>
      <c r="H77" s="83">
        <f t="shared" si="2"/>
        <v>0</v>
      </c>
      <c r="I77" s="12"/>
    </row>
    <row r="78" spans="1:9" ht="37.25" hidden="1" customHeight="1">
      <c r="A78" s="5" t="s">
        <v>182</v>
      </c>
      <c r="B78" s="12" t="s">
        <v>372</v>
      </c>
      <c r="C78" s="80" t="s">
        <v>60</v>
      </c>
      <c r="D78" s="80"/>
      <c r="E78" s="80">
        <f>18*5</f>
        <v>90</v>
      </c>
      <c r="F78" s="80">
        <v>1</v>
      </c>
      <c r="G78" s="88">
        <v>100</v>
      </c>
      <c r="H78" s="83">
        <f t="shared" si="2"/>
        <v>0</v>
      </c>
      <c r="I78" s="12" t="s">
        <v>474</v>
      </c>
    </row>
    <row r="79" spans="1:9" ht="37.25" hidden="1" customHeight="1">
      <c r="A79" s="5" t="s">
        <v>183</v>
      </c>
      <c r="B79" s="12" t="s">
        <v>374</v>
      </c>
      <c r="C79" s="80" t="s">
        <v>60</v>
      </c>
      <c r="D79" s="80"/>
      <c r="E79" s="80">
        <f>18*5</f>
        <v>90</v>
      </c>
      <c r="F79" s="80">
        <v>1</v>
      </c>
      <c r="G79" s="88">
        <v>20</v>
      </c>
      <c r="H79" s="83">
        <f t="shared" si="2"/>
        <v>0</v>
      </c>
      <c r="I79" s="12" t="s">
        <v>475</v>
      </c>
    </row>
    <row r="80" spans="1:9" ht="37.25" hidden="1" customHeight="1">
      <c r="A80" s="5" t="s">
        <v>184</v>
      </c>
      <c r="B80" s="12" t="s">
        <v>476</v>
      </c>
      <c r="C80" s="80" t="s">
        <v>60</v>
      </c>
      <c r="D80" s="80"/>
      <c r="E80" s="80">
        <v>1</v>
      </c>
      <c r="F80" s="80">
        <v>1</v>
      </c>
      <c r="G80" s="88">
        <v>3000</v>
      </c>
      <c r="H80" s="83">
        <f t="shared" si="2"/>
        <v>0</v>
      </c>
      <c r="I80" s="12"/>
    </row>
    <row r="81" spans="1:9" ht="37.25" hidden="1" customHeight="1">
      <c r="A81" s="5" t="s">
        <v>477</v>
      </c>
      <c r="B81" s="12" t="s">
        <v>478</v>
      </c>
      <c r="C81" s="80" t="s">
        <v>60</v>
      </c>
      <c r="D81" s="80"/>
      <c r="E81" s="80">
        <v>1</v>
      </c>
      <c r="F81" s="80">
        <v>1</v>
      </c>
      <c r="G81" s="88">
        <v>2000</v>
      </c>
      <c r="H81" s="83">
        <f t="shared" si="2"/>
        <v>0</v>
      </c>
      <c r="I81" s="12"/>
    </row>
    <row r="82" spans="1:9" ht="37.25" hidden="1" customHeight="1">
      <c r="A82" s="5" t="s">
        <v>479</v>
      </c>
      <c r="B82" s="12" t="s">
        <v>480</v>
      </c>
      <c r="C82" s="80" t="s">
        <v>60</v>
      </c>
      <c r="D82" s="80"/>
      <c r="E82" s="80">
        <v>1</v>
      </c>
      <c r="F82" s="80">
        <v>1</v>
      </c>
      <c r="G82" s="88">
        <v>8000</v>
      </c>
      <c r="H82" s="83">
        <f t="shared" si="2"/>
        <v>0</v>
      </c>
      <c r="I82" s="12" t="s">
        <v>481</v>
      </c>
    </row>
    <row r="83" spans="1:9" ht="37.25" hidden="1" customHeight="1">
      <c r="A83" s="5" t="s">
        <v>482</v>
      </c>
      <c r="B83" s="12" t="s">
        <v>483</v>
      </c>
      <c r="C83" s="80" t="s">
        <v>60</v>
      </c>
      <c r="D83" s="80"/>
      <c r="E83" s="80">
        <v>15</v>
      </c>
      <c r="F83" s="80">
        <v>1</v>
      </c>
      <c r="G83" s="88">
        <v>300</v>
      </c>
      <c r="H83" s="83">
        <f t="shared" si="2"/>
        <v>0</v>
      </c>
      <c r="I83" s="12" t="s">
        <v>381</v>
      </c>
    </row>
    <row r="84" spans="1:9" ht="37.25" hidden="1" customHeight="1">
      <c r="A84" s="5" t="s">
        <v>484</v>
      </c>
      <c r="B84" s="12" t="s">
        <v>485</v>
      </c>
      <c r="C84" s="80" t="s">
        <v>60</v>
      </c>
      <c r="D84" s="80"/>
      <c r="E84" s="80">
        <v>2</v>
      </c>
      <c r="F84" s="80">
        <v>1</v>
      </c>
      <c r="G84" s="88">
        <v>2000</v>
      </c>
      <c r="H84" s="83">
        <f t="shared" si="2"/>
        <v>0</v>
      </c>
      <c r="I84" s="12" t="s">
        <v>486</v>
      </c>
    </row>
    <row r="85" spans="1:9" ht="37.25" hidden="1" customHeight="1" outlineLevel="2">
      <c r="A85" s="7" t="s">
        <v>164</v>
      </c>
      <c r="B85" s="8" t="s">
        <v>117</v>
      </c>
      <c r="C85" s="84"/>
      <c r="D85" s="84"/>
      <c r="E85" s="85"/>
      <c r="F85" s="85"/>
      <c r="G85" s="86"/>
      <c r="H85" s="86">
        <f>SUM(H72:H84)</f>
        <v>0</v>
      </c>
      <c r="I85" s="16"/>
    </row>
    <row r="86" spans="1:9" ht="37.25" hidden="1" customHeight="1" outlineLevel="2">
      <c r="A86" s="69" t="s">
        <v>165</v>
      </c>
      <c r="B86" s="70" t="s">
        <v>166</v>
      </c>
      <c r="C86" s="71"/>
      <c r="D86" s="71"/>
      <c r="E86" s="71"/>
      <c r="F86" s="71"/>
      <c r="G86" s="72"/>
      <c r="H86" s="72">
        <f>H85</f>
        <v>0</v>
      </c>
      <c r="I86" s="15"/>
    </row>
    <row r="87" spans="1:9" ht="37.25" hidden="1" customHeight="1" outlineLevel="2">
      <c r="I87" s="13"/>
    </row>
    <row r="88" spans="1:9" ht="37.25" hidden="1" customHeight="1" outlineLevel="2">
      <c r="A88" s="69" t="s">
        <v>138</v>
      </c>
      <c r="B88" s="70" t="s">
        <v>139</v>
      </c>
      <c r="C88" s="71"/>
      <c r="D88" s="71"/>
      <c r="E88" s="71"/>
      <c r="F88" s="71"/>
      <c r="G88" s="72"/>
      <c r="H88" s="73"/>
      <c r="I88" s="114"/>
    </row>
    <row r="89" spans="1:9" ht="37.25" hidden="1" customHeight="1" outlineLevel="2">
      <c r="A89" s="1" t="s">
        <v>30</v>
      </c>
      <c r="B89" s="1" t="s">
        <v>31</v>
      </c>
      <c r="C89" s="65" t="s">
        <v>32</v>
      </c>
      <c r="D89" s="65" t="s">
        <v>88</v>
      </c>
      <c r="E89" s="66" t="s">
        <v>33</v>
      </c>
      <c r="F89" s="67" t="s">
        <v>34</v>
      </c>
      <c r="G89" s="68"/>
      <c r="H89" s="68" t="s">
        <v>36</v>
      </c>
      <c r="I89" s="2" t="s">
        <v>37</v>
      </c>
    </row>
    <row r="90" spans="1:9" ht="44.25" hidden="1" customHeight="1" outlineLevel="2">
      <c r="A90" s="95"/>
      <c r="B90" s="96" t="s">
        <v>487</v>
      </c>
      <c r="C90" s="97"/>
      <c r="D90" s="97"/>
      <c r="E90" s="98"/>
      <c r="F90" s="98"/>
      <c r="G90" s="99"/>
      <c r="H90" s="99"/>
      <c r="I90" s="115"/>
    </row>
    <row r="91" spans="1:9" ht="48.4" hidden="1" outlineLevel="2">
      <c r="A91" s="79"/>
      <c r="B91" s="12" t="s">
        <v>111</v>
      </c>
      <c r="C91" s="80" t="s">
        <v>60</v>
      </c>
      <c r="D91" s="80"/>
      <c r="E91" s="80">
        <f>18*4.5</f>
        <v>81</v>
      </c>
      <c r="F91" s="80">
        <v>2</v>
      </c>
      <c r="G91" s="88">
        <v>350</v>
      </c>
      <c r="H91" s="88">
        <f t="shared" ref="H91:H100" si="3">D91*E91*F91*G91</f>
        <v>0</v>
      </c>
      <c r="I91" s="116" t="s">
        <v>488</v>
      </c>
    </row>
    <row r="92" spans="1:9" ht="46.5" hidden="1" customHeight="1" outlineLevel="2">
      <c r="A92" s="79"/>
      <c r="B92" s="12" t="s">
        <v>111</v>
      </c>
      <c r="C92" s="80" t="s">
        <v>60</v>
      </c>
      <c r="D92" s="80"/>
      <c r="E92" s="80">
        <v>15</v>
      </c>
      <c r="F92" s="80">
        <v>1</v>
      </c>
      <c r="G92" s="88">
        <v>350</v>
      </c>
      <c r="H92" s="88">
        <f t="shared" si="3"/>
        <v>0</v>
      </c>
      <c r="I92" s="116" t="s">
        <v>489</v>
      </c>
    </row>
    <row r="93" spans="1:9" ht="41.25" hidden="1" customHeight="1" outlineLevel="2">
      <c r="A93" s="79"/>
      <c r="B93" s="12" t="s">
        <v>111</v>
      </c>
      <c r="C93" s="80" t="s">
        <v>60</v>
      </c>
      <c r="D93" s="80"/>
      <c r="E93" s="80">
        <v>15</v>
      </c>
      <c r="F93" s="80">
        <v>2</v>
      </c>
      <c r="G93" s="88">
        <v>350</v>
      </c>
      <c r="H93" s="88">
        <f t="shared" si="3"/>
        <v>0</v>
      </c>
      <c r="I93" s="116" t="s">
        <v>490</v>
      </c>
    </row>
    <row r="94" spans="1:9" ht="37.25" hidden="1" customHeight="1" outlineLevel="2">
      <c r="A94" s="79"/>
      <c r="B94" s="12" t="s">
        <v>491</v>
      </c>
      <c r="C94" s="80" t="s">
        <v>60</v>
      </c>
      <c r="D94" s="80"/>
      <c r="E94" s="80">
        <v>1</v>
      </c>
      <c r="F94" s="80">
        <v>3</v>
      </c>
      <c r="G94" s="88">
        <v>150</v>
      </c>
      <c r="H94" s="88">
        <f t="shared" si="3"/>
        <v>0</v>
      </c>
      <c r="I94" s="117" t="s">
        <v>492</v>
      </c>
    </row>
    <row r="95" spans="1:9" ht="37.25" hidden="1" customHeight="1" outlineLevel="2">
      <c r="A95" s="79"/>
      <c r="B95" s="12" t="s">
        <v>493</v>
      </c>
      <c r="C95" s="80" t="s">
        <v>60</v>
      </c>
      <c r="D95" s="80"/>
      <c r="E95" s="80">
        <v>1</v>
      </c>
      <c r="F95" s="80">
        <v>2</v>
      </c>
      <c r="G95" s="88">
        <v>800</v>
      </c>
      <c r="H95" s="88">
        <f t="shared" si="3"/>
        <v>0</v>
      </c>
      <c r="I95" s="117" t="s">
        <v>494</v>
      </c>
    </row>
    <row r="96" spans="1:9" ht="37.25" hidden="1" customHeight="1" outlineLevel="2">
      <c r="A96" s="79"/>
      <c r="B96" s="12" t="s">
        <v>384</v>
      </c>
      <c r="C96" s="80" t="s">
        <v>60</v>
      </c>
      <c r="D96" s="80"/>
      <c r="E96" s="80">
        <v>1</v>
      </c>
      <c r="F96" s="80">
        <v>2</v>
      </c>
      <c r="G96" s="88">
        <v>800</v>
      </c>
      <c r="H96" s="88">
        <f t="shared" si="3"/>
        <v>0</v>
      </c>
      <c r="I96" s="117" t="s">
        <v>494</v>
      </c>
    </row>
    <row r="97" spans="1:9" ht="45.75" hidden="1" customHeight="1" outlineLevel="2">
      <c r="A97" s="79"/>
      <c r="B97" s="12" t="s">
        <v>495</v>
      </c>
      <c r="C97" s="80" t="s">
        <v>60</v>
      </c>
      <c r="D97" s="80"/>
      <c r="E97" s="80">
        <v>1</v>
      </c>
      <c r="F97" s="80">
        <v>2</v>
      </c>
      <c r="G97" s="88">
        <v>500</v>
      </c>
      <c r="H97" s="88">
        <f t="shared" si="3"/>
        <v>0</v>
      </c>
      <c r="I97" s="117" t="s">
        <v>494</v>
      </c>
    </row>
    <row r="98" spans="1:9" ht="37.25" hidden="1" customHeight="1" outlineLevel="2">
      <c r="A98" s="79"/>
      <c r="B98" s="12" t="s">
        <v>387</v>
      </c>
      <c r="C98" s="80" t="s">
        <v>60</v>
      </c>
      <c r="D98" s="80"/>
      <c r="E98" s="80">
        <v>2</v>
      </c>
      <c r="F98" s="80">
        <v>2</v>
      </c>
      <c r="G98" s="88">
        <v>500</v>
      </c>
      <c r="H98" s="88">
        <f t="shared" si="3"/>
        <v>0</v>
      </c>
      <c r="I98" s="117" t="s">
        <v>494</v>
      </c>
    </row>
    <row r="99" spans="1:9" ht="37.25" hidden="1" customHeight="1" outlineLevel="2">
      <c r="A99" s="79"/>
      <c r="B99" s="12" t="s">
        <v>496</v>
      </c>
      <c r="C99" s="80" t="s">
        <v>60</v>
      </c>
      <c r="D99" s="80"/>
      <c r="E99" s="80">
        <v>1</v>
      </c>
      <c r="F99" s="80">
        <v>2</v>
      </c>
      <c r="G99" s="88">
        <v>500</v>
      </c>
      <c r="H99" s="88">
        <f t="shared" si="3"/>
        <v>0</v>
      </c>
      <c r="I99" s="117" t="s">
        <v>494</v>
      </c>
    </row>
    <row r="100" spans="1:9" ht="37.25" hidden="1" customHeight="1" outlineLevel="2">
      <c r="A100" s="79"/>
      <c r="B100" s="12" t="s">
        <v>497</v>
      </c>
      <c r="C100" s="80" t="s">
        <v>60</v>
      </c>
      <c r="D100" s="80"/>
      <c r="E100" s="80">
        <v>1</v>
      </c>
      <c r="F100" s="80">
        <v>2</v>
      </c>
      <c r="G100" s="88">
        <v>500</v>
      </c>
      <c r="H100" s="88">
        <f t="shared" si="3"/>
        <v>0</v>
      </c>
      <c r="I100" s="117" t="s">
        <v>494</v>
      </c>
    </row>
    <row r="101" spans="1:9" ht="55.5" hidden="1" customHeight="1" outlineLevel="2">
      <c r="A101" s="7"/>
      <c r="B101" s="8" t="s">
        <v>498</v>
      </c>
      <c r="C101" s="84"/>
      <c r="D101" s="84"/>
      <c r="E101" s="85"/>
      <c r="F101" s="85"/>
      <c r="G101" s="85"/>
      <c r="H101" s="86"/>
      <c r="I101" s="115"/>
    </row>
    <row r="102" spans="1:9" ht="37.25" hidden="1" customHeight="1" outlineLevel="2">
      <c r="A102" s="79"/>
      <c r="B102" s="12" t="s">
        <v>499</v>
      </c>
      <c r="C102" s="80" t="s">
        <v>60</v>
      </c>
      <c r="D102" s="80"/>
      <c r="E102" s="80">
        <v>2</v>
      </c>
      <c r="F102" s="80">
        <v>2</v>
      </c>
      <c r="G102" s="88">
        <v>80</v>
      </c>
      <c r="H102" s="88">
        <f t="shared" ref="H102:H109" si="4">D102*E102*F102*G102</f>
        <v>0</v>
      </c>
      <c r="I102" s="117" t="s">
        <v>494</v>
      </c>
    </row>
    <row r="103" spans="1:9" ht="37.25" hidden="1" customHeight="1" outlineLevel="2">
      <c r="A103" s="79"/>
      <c r="B103" s="12" t="s">
        <v>500</v>
      </c>
      <c r="C103" s="80" t="s">
        <v>60</v>
      </c>
      <c r="D103" s="80"/>
      <c r="E103" s="80">
        <v>32</v>
      </c>
      <c r="F103" s="80">
        <v>2</v>
      </c>
      <c r="G103" s="88">
        <v>80</v>
      </c>
      <c r="H103" s="88">
        <f t="shared" si="4"/>
        <v>0</v>
      </c>
      <c r="I103" s="117" t="s">
        <v>494</v>
      </c>
    </row>
    <row r="104" spans="1:9" ht="37.25" hidden="1" customHeight="1" outlineLevel="2">
      <c r="A104" s="79"/>
      <c r="B104" s="12" t="s">
        <v>501</v>
      </c>
      <c r="C104" s="80" t="s">
        <v>60</v>
      </c>
      <c r="D104" s="80"/>
      <c r="E104" s="80">
        <v>16</v>
      </c>
      <c r="F104" s="80">
        <v>2</v>
      </c>
      <c r="G104" s="88">
        <v>80</v>
      </c>
      <c r="H104" s="88">
        <f t="shared" si="4"/>
        <v>0</v>
      </c>
      <c r="I104" s="117" t="s">
        <v>494</v>
      </c>
    </row>
    <row r="105" spans="1:9" ht="37.25" hidden="1" customHeight="1" outlineLevel="2">
      <c r="A105" s="79"/>
      <c r="B105" s="12" t="s">
        <v>502</v>
      </c>
      <c r="C105" s="80" t="s">
        <v>60</v>
      </c>
      <c r="D105" s="80"/>
      <c r="E105" s="80">
        <v>18</v>
      </c>
      <c r="F105" s="80">
        <v>2</v>
      </c>
      <c r="G105" s="88">
        <v>80</v>
      </c>
      <c r="H105" s="88">
        <f t="shared" si="4"/>
        <v>0</v>
      </c>
      <c r="I105" s="117" t="s">
        <v>494</v>
      </c>
    </row>
    <row r="106" spans="1:9" ht="37.25" hidden="1" customHeight="1" outlineLevel="2">
      <c r="A106" s="79"/>
      <c r="B106" s="12" t="s">
        <v>400</v>
      </c>
      <c r="C106" s="80" t="s">
        <v>60</v>
      </c>
      <c r="D106" s="80"/>
      <c r="E106" s="80">
        <v>12</v>
      </c>
      <c r="F106" s="80">
        <v>2</v>
      </c>
      <c r="G106" s="88">
        <v>80</v>
      </c>
      <c r="H106" s="88">
        <f t="shared" si="4"/>
        <v>0</v>
      </c>
      <c r="I106" s="117" t="s">
        <v>494</v>
      </c>
    </row>
    <row r="107" spans="1:9" ht="37.25" hidden="1" customHeight="1" outlineLevel="2">
      <c r="A107" s="79"/>
      <c r="B107" s="12" t="s">
        <v>402</v>
      </c>
      <c r="C107" s="80" t="s">
        <v>60</v>
      </c>
      <c r="D107" s="80"/>
      <c r="E107" s="80">
        <v>1</v>
      </c>
      <c r="F107" s="80">
        <v>2</v>
      </c>
      <c r="G107" s="88">
        <v>300</v>
      </c>
      <c r="H107" s="88">
        <f t="shared" si="4"/>
        <v>0</v>
      </c>
      <c r="I107" s="117" t="s">
        <v>494</v>
      </c>
    </row>
    <row r="108" spans="1:9" ht="37.25" hidden="1" customHeight="1" outlineLevel="2">
      <c r="A108" s="79"/>
      <c r="B108" s="12" t="s">
        <v>403</v>
      </c>
      <c r="C108" s="80" t="s">
        <v>60</v>
      </c>
      <c r="D108" s="80"/>
      <c r="E108" s="80">
        <v>100</v>
      </c>
      <c r="F108" s="80">
        <v>2</v>
      </c>
      <c r="G108" s="88">
        <v>20</v>
      </c>
      <c r="H108" s="88">
        <f t="shared" si="4"/>
        <v>0</v>
      </c>
      <c r="I108" s="117" t="s">
        <v>494</v>
      </c>
    </row>
    <row r="109" spans="1:9" ht="37.25" hidden="1" customHeight="1" outlineLevel="2">
      <c r="A109" s="79"/>
      <c r="B109" s="12" t="s">
        <v>503</v>
      </c>
      <c r="C109" s="80" t="s">
        <v>60</v>
      </c>
      <c r="D109" s="80"/>
      <c r="E109" s="80">
        <v>1</v>
      </c>
      <c r="F109" s="80">
        <v>2</v>
      </c>
      <c r="G109" s="88">
        <v>100</v>
      </c>
      <c r="H109" s="88">
        <f t="shared" si="4"/>
        <v>0</v>
      </c>
      <c r="I109" s="117" t="s">
        <v>494</v>
      </c>
    </row>
    <row r="110" spans="1:9" ht="63" hidden="1" customHeight="1" outlineLevel="2">
      <c r="A110" s="7"/>
      <c r="B110" s="8" t="s">
        <v>504</v>
      </c>
      <c r="C110" s="84"/>
      <c r="D110" s="84"/>
      <c r="E110" s="85"/>
      <c r="F110" s="85"/>
      <c r="G110" s="85"/>
      <c r="H110" s="86"/>
      <c r="I110" s="115"/>
    </row>
    <row r="111" spans="1:9" ht="37.25" hidden="1" customHeight="1" outlineLevel="2">
      <c r="A111" s="79"/>
      <c r="B111" s="12" t="s">
        <v>393</v>
      </c>
      <c r="C111" s="80" t="s">
        <v>60</v>
      </c>
      <c r="D111" s="80"/>
      <c r="E111" s="80">
        <v>4</v>
      </c>
      <c r="F111" s="80">
        <v>2</v>
      </c>
      <c r="G111" s="88">
        <v>200</v>
      </c>
      <c r="H111" s="88">
        <f t="shared" ref="H111:H121" si="5">D111*E111*F111*G111</f>
        <v>0</v>
      </c>
      <c r="I111" s="117" t="s">
        <v>494</v>
      </c>
    </row>
    <row r="112" spans="1:9" ht="37.25" hidden="1" customHeight="1" outlineLevel="2">
      <c r="A112" s="79"/>
      <c r="B112" s="12" t="s">
        <v>394</v>
      </c>
      <c r="C112" s="80" t="s">
        <v>60</v>
      </c>
      <c r="D112" s="80"/>
      <c r="E112" s="80">
        <v>6</v>
      </c>
      <c r="F112" s="80">
        <v>2</v>
      </c>
      <c r="G112" s="88">
        <v>200</v>
      </c>
      <c r="H112" s="88">
        <f t="shared" si="5"/>
        <v>0</v>
      </c>
      <c r="I112" s="117" t="s">
        <v>494</v>
      </c>
    </row>
    <row r="113" spans="1:9" ht="37.25" hidden="1" customHeight="1" outlineLevel="2">
      <c r="A113" s="79"/>
      <c r="B113" s="12" t="s">
        <v>395</v>
      </c>
      <c r="C113" s="80" t="s">
        <v>60</v>
      </c>
      <c r="D113" s="80"/>
      <c r="E113" s="80">
        <v>4</v>
      </c>
      <c r="F113" s="80">
        <v>2</v>
      </c>
      <c r="G113" s="88">
        <v>200</v>
      </c>
      <c r="H113" s="88">
        <f t="shared" si="5"/>
        <v>0</v>
      </c>
      <c r="I113" s="117" t="s">
        <v>494</v>
      </c>
    </row>
    <row r="114" spans="1:9" ht="37.25" hidden="1" customHeight="1" outlineLevel="2">
      <c r="A114" s="79"/>
      <c r="B114" s="12" t="s">
        <v>396</v>
      </c>
      <c r="C114" s="80" t="s">
        <v>60</v>
      </c>
      <c r="D114" s="80"/>
      <c r="E114" s="80">
        <v>2</v>
      </c>
      <c r="F114" s="80">
        <v>2</v>
      </c>
      <c r="G114" s="88">
        <v>200</v>
      </c>
      <c r="H114" s="88">
        <f t="shared" si="5"/>
        <v>0</v>
      </c>
      <c r="I114" s="117" t="s">
        <v>494</v>
      </c>
    </row>
    <row r="115" spans="1:9" ht="37.25" hidden="1" customHeight="1" outlineLevel="2">
      <c r="A115" s="79"/>
      <c r="B115" s="12" t="s">
        <v>397</v>
      </c>
      <c r="C115" s="80" t="s">
        <v>60</v>
      </c>
      <c r="D115" s="80"/>
      <c r="E115" s="80">
        <v>1</v>
      </c>
      <c r="F115" s="80">
        <v>2</v>
      </c>
      <c r="G115" s="88">
        <v>1000</v>
      </c>
      <c r="H115" s="88">
        <f t="shared" si="5"/>
        <v>0</v>
      </c>
      <c r="I115" s="117" t="s">
        <v>494</v>
      </c>
    </row>
    <row r="116" spans="1:9" ht="37.25" hidden="1" customHeight="1" outlineLevel="2">
      <c r="A116" s="79"/>
      <c r="B116" s="12" t="s">
        <v>398</v>
      </c>
      <c r="C116" s="80" t="s">
        <v>60</v>
      </c>
      <c r="D116" s="80"/>
      <c r="E116" s="80">
        <v>2</v>
      </c>
      <c r="F116" s="80">
        <v>2</v>
      </c>
      <c r="G116" s="88">
        <v>500</v>
      </c>
      <c r="H116" s="88">
        <f t="shared" si="5"/>
        <v>0</v>
      </c>
      <c r="I116" s="117" t="s">
        <v>494</v>
      </c>
    </row>
    <row r="117" spans="1:9" ht="37.25" hidden="1" customHeight="1" outlineLevel="2">
      <c r="A117" s="79"/>
      <c r="B117" s="12" t="s">
        <v>505</v>
      </c>
      <c r="C117" s="80" t="s">
        <v>60</v>
      </c>
      <c r="D117" s="80"/>
      <c r="E117" s="80">
        <v>2</v>
      </c>
      <c r="F117" s="80">
        <v>2</v>
      </c>
      <c r="G117" s="88">
        <v>200</v>
      </c>
      <c r="H117" s="88">
        <f t="shared" si="5"/>
        <v>0</v>
      </c>
      <c r="I117" s="117" t="s">
        <v>494</v>
      </c>
    </row>
    <row r="118" spans="1:9" ht="37.25" hidden="1" customHeight="1" outlineLevel="2">
      <c r="A118" s="79"/>
      <c r="B118" s="12" t="s">
        <v>399</v>
      </c>
      <c r="C118" s="80" t="s">
        <v>60</v>
      </c>
      <c r="D118" s="80"/>
      <c r="E118" s="80">
        <v>1</v>
      </c>
      <c r="F118" s="80">
        <v>2</v>
      </c>
      <c r="G118" s="88">
        <v>200</v>
      </c>
      <c r="H118" s="88">
        <f t="shared" si="5"/>
        <v>0</v>
      </c>
      <c r="I118" s="117" t="s">
        <v>494</v>
      </c>
    </row>
    <row r="119" spans="1:9" ht="37.25" hidden="1" customHeight="1" outlineLevel="2">
      <c r="A119" s="79"/>
      <c r="B119" s="12" t="s">
        <v>506</v>
      </c>
      <c r="C119" s="80" t="s">
        <v>60</v>
      </c>
      <c r="D119" s="80"/>
      <c r="E119" s="80">
        <v>3</v>
      </c>
      <c r="F119" s="80">
        <v>2</v>
      </c>
      <c r="G119" s="88">
        <v>600</v>
      </c>
      <c r="H119" s="88">
        <f t="shared" si="5"/>
        <v>0</v>
      </c>
      <c r="I119" s="117" t="s">
        <v>494</v>
      </c>
    </row>
    <row r="120" spans="1:9" ht="37.25" hidden="1" customHeight="1" outlineLevel="2">
      <c r="A120" s="79"/>
      <c r="B120" s="12" t="s">
        <v>507</v>
      </c>
      <c r="C120" s="80" t="s">
        <v>60</v>
      </c>
      <c r="D120" s="80"/>
      <c r="E120" s="80">
        <v>10</v>
      </c>
      <c r="F120" s="80">
        <v>2</v>
      </c>
      <c r="G120" s="88">
        <v>200</v>
      </c>
      <c r="H120" s="88">
        <f t="shared" si="5"/>
        <v>0</v>
      </c>
      <c r="I120" s="117" t="s">
        <v>494</v>
      </c>
    </row>
    <row r="121" spans="1:9" ht="37.25" hidden="1" customHeight="1" outlineLevel="2">
      <c r="A121" s="79"/>
      <c r="B121" s="12" t="s">
        <v>508</v>
      </c>
      <c r="C121" s="80" t="s">
        <v>60</v>
      </c>
      <c r="D121" s="80"/>
      <c r="E121" s="80">
        <v>1</v>
      </c>
      <c r="F121" s="80">
        <v>2</v>
      </c>
      <c r="G121" s="88">
        <v>100</v>
      </c>
      <c r="H121" s="88">
        <f t="shared" si="5"/>
        <v>0</v>
      </c>
      <c r="I121" s="117" t="s">
        <v>494</v>
      </c>
    </row>
    <row r="122" spans="1:9" ht="37.25" hidden="1" customHeight="1" outlineLevel="2">
      <c r="A122" s="7"/>
      <c r="B122" s="8" t="s">
        <v>509</v>
      </c>
      <c r="C122" s="84"/>
      <c r="D122" s="84"/>
      <c r="E122" s="85"/>
      <c r="F122" s="85"/>
      <c r="G122" s="86"/>
      <c r="H122" s="86"/>
      <c r="I122" s="16"/>
    </row>
    <row r="123" spans="1:9" ht="37.25" hidden="1" customHeight="1" outlineLevel="2">
      <c r="A123" s="79"/>
      <c r="B123" s="12" t="s">
        <v>509</v>
      </c>
      <c r="C123" s="80" t="s">
        <v>60</v>
      </c>
      <c r="D123" s="80"/>
      <c r="E123" s="80">
        <v>15</v>
      </c>
      <c r="F123" s="80">
        <v>2</v>
      </c>
      <c r="G123" s="88">
        <v>200</v>
      </c>
      <c r="H123" s="88">
        <f>D123*E123*F123*G123</f>
        <v>0</v>
      </c>
      <c r="I123" s="12" t="s">
        <v>510</v>
      </c>
    </row>
    <row r="124" spans="1:9" ht="37.25" hidden="1" customHeight="1" outlineLevel="2">
      <c r="A124" s="79"/>
      <c r="B124" s="12" t="s">
        <v>511</v>
      </c>
      <c r="C124" s="80" t="s">
        <v>60</v>
      </c>
      <c r="D124" s="80"/>
      <c r="E124" s="80">
        <v>1</v>
      </c>
      <c r="F124" s="80">
        <v>2</v>
      </c>
      <c r="G124" s="88">
        <v>1200</v>
      </c>
      <c r="H124" s="88">
        <f>D124*E124*F124*G124</f>
        <v>0</v>
      </c>
      <c r="I124" s="6" t="s">
        <v>512</v>
      </c>
    </row>
    <row r="125" spans="1:9" ht="37.25" hidden="1" customHeight="1" outlineLevel="2">
      <c r="A125" s="100" t="s">
        <v>138</v>
      </c>
      <c r="B125" s="101" t="s">
        <v>119</v>
      </c>
      <c r="C125" s="102"/>
      <c r="D125" s="102"/>
      <c r="E125" s="102"/>
      <c r="F125" s="102"/>
      <c r="G125" s="103"/>
      <c r="H125" s="103">
        <f>SUM(H91:H124)</f>
        <v>0</v>
      </c>
      <c r="I125" s="15"/>
    </row>
    <row r="126" spans="1:9" ht="37.25" customHeight="1" outlineLevel="2">
      <c r="A126" s="104"/>
      <c r="B126" s="105"/>
      <c r="C126" s="106"/>
      <c r="D126" s="106"/>
      <c r="E126" s="106"/>
      <c r="F126" s="106"/>
      <c r="G126" s="107"/>
      <c r="H126" s="108"/>
      <c r="I126" s="18"/>
    </row>
    <row r="127" spans="1:9" ht="37.25" customHeight="1" outlineLevel="1">
      <c r="A127" s="109"/>
      <c r="B127" s="110" t="s">
        <v>142</v>
      </c>
      <c r="C127" s="111"/>
      <c r="D127" s="111"/>
      <c r="E127" s="111"/>
      <c r="F127" s="111"/>
      <c r="G127" s="112"/>
      <c r="H127" s="113"/>
      <c r="I127" s="114"/>
    </row>
    <row r="128" spans="1:9" ht="37.25" customHeight="1" outlineLevel="2">
      <c r="A128" s="1" t="s">
        <v>30</v>
      </c>
      <c r="B128" s="1" t="s">
        <v>31</v>
      </c>
      <c r="C128" s="65" t="s">
        <v>32</v>
      </c>
      <c r="D128" s="65" t="s">
        <v>88</v>
      </c>
      <c r="E128" s="66" t="s">
        <v>33</v>
      </c>
      <c r="F128" s="67" t="s">
        <v>34</v>
      </c>
      <c r="G128" s="68"/>
      <c r="H128" s="68" t="s">
        <v>36</v>
      </c>
      <c r="I128" s="2" t="s">
        <v>37</v>
      </c>
    </row>
    <row r="129" spans="1:10" ht="37.25" customHeight="1" outlineLevel="2">
      <c r="A129" s="7"/>
      <c r="B129" s="8" t="s">
        <v>143</v>
      </c>
      <c r="C129" s="84"/>
      <c r="D129" s="84"/>
      <c r="E129" s="85"/>
      <c r="F129" s="85"/>
      <c r="G129" s="86"/>
      <c r="H129" s="86"/>
      <c r="I129" s="16"/>
    </row>
    <row r="130" spans="1:10" ht="37.15" hidden="1" customHeight="1" outlineLevel="2">
      <c r="A130" s="10" t="s">
        <v>144</v>
      </c>
      <c r="B130" s="79" t="s">
        <v>171</v>
      </c>
      <c r="C130" s="80" t="s">
        <v>109</v>
      </c>
      <c r="D130" s="80"/>
      <c r="E130" s="118">
        <v>1</v>
      </c>
      <c r="F130" s="80">
        <v>2</v>
      </c>
      <c r="G130" s="88">
        <v>2800</v>
      </c>
      <c r="H130" s="83">
        <f>D130*E130*F130*G130</f>
        <v>0</v>
      </c>
      <c r="I130" s="119" t="s">
        <v>405</v>
      </c>
    </row>
    <row r="131" spans="1:10" ht="37.25" hidden="1" customHeight="1" outlineLevel="2">
      <c r="A131" s="10" t="s">
        <v>145</v>
      </c>
      <c r="B131" s="79" t="s">
        <v>180</v>
      </c>
      <c r="C131" s="80" t="s">
        <v>109</v>
      </c>
      <c r="D131" s="80"/>
      <c r="E131" s="118">
        <v>1</v>
      </c>
      <c r="F131" s="80">
        <v>2</v>
      </c>
      <c r="G131" s="88">
        <v>3500</v>
      </c>
      <c r="H131" s="83">
        <f>D131*E131*F131*G131</f>
        <v>0</v>
      </c>
      <c r="I131" s="13" t="s">
        <v>513</v>
      </c>
    </row>
    <row r="132" spans="1:10" ht="36.75" outlineLevel="2">
      <c r="A132" s="10" t="s">
        <v>146</v>
      </c>
      <c r="B132" s="79" t="s">
        <v>406</v>
      </c>
      <c r="C132" s="80" t="s">
        <v>60</v>
      </c>
      <c r="D132" s="80">
        <v>0</v>
      </c>
      <c r="E132" s="118">
        <v>1</v>
      </c>
      <c r="F132" s="80">
        <v>4</v>
      </c>
      <c r="G132" s="88">
        <v>8000</v>
      </c>
      <c r="H132" s="83">
        <f>D132*E132*F132*G132</f>
        <v>0</v>
      </c>
      <c r="I132" s="13" t="s">
        <v>517</v>
      </c>
      <c r="J132" s="55" t="s">
        <v>215</v>
      </c>
    </row>
    <row r="133" spans="1:10" ht="37.25" hidden="1" customHeight="1" outlineLevel="2">
      <c r="A133" s="10" t="s">
        <v>172</v>
      </c>
      <c r="B133" s="79" t="s">
        <v>514</v>
      </c>
      <c r="C133" s="80" t="s">
        <v>60</v>
      </c>
      <c r="D133" s="80"/>
      <c r="E133" s="118">
        <v>1</v>
      </c>
      <c r="F133" s="80">
        <v>1</v>
      </c>
      <c r="G133" s="88">
        <v>5000</v>
      </c>
      <c r="H133" s="83">
        <f>D133*E133*F133*G133</f>
        <v>0</v>
      </c>
      <c r="I133" s="13" t="s">
        <v>515</v>
      </c>
    </row>
    <row r="134" spans="1:10" ht="37.25" customHeight="1" outlineLevel="2">
      <c r="A134" s="7" t="s">
        <v>147</v>
      </c>
      <c r="B134" s="8" t="str">
        <f>CONCATENATE("Subtotal ",B129)</f>
        <v>Subtotal Photo &amp;Video crew</v>
      </c>
      <c r="C134" s="84"/>
      <c r="D134" s="84"/>
      <c r="E134" s="85"/>
      <c r="F134" s="85"/>
      <c r="G134" s="86"/>
      <c r="H134" s="86">
        <f>SUM(H130:H133)</f>
        <v>0</v>
      </c>
      <c r="I134" s="16"/>
    </row>
    <row r="135" spans="1:10" ht="37.25" customHeight="1" outlineLevel="1">
      <c r="A135" s="69" t="s">
        <v>148</v>
      </c>
      <c r="B135" s="70" t="s">
        <v>149</v>
      </c>
      <c r="C135" s="71"/>
      <c r="D135" s="71"/>
      <c r="E135" s="71"/>
      <c r="F135" s="71"/>
      <c r="G135" s="72"/>
      <c r="H135" s="73">
        <f>H134</f>
        <v>0</v>
      </c>
      <c r="I135" s="15"/>
    </row>
    <row r="136" spans="1:10" ht="37.25" customHeight="1">
      <c r="A136" s="55"/>
      <c r="H136" s="57"/>
    </row>
    <row r="137" spans="1:10" ht="37.25" customHeight="1"/>
    <row r="138" spans="1:10" ht="37.25" customHeight="1" outlineLevel="1"/>
    <row r="139" spans="1:10" ht="37.25" customHeight="1" outlineLevel="1"/>
    <row r="140" spans="1:10" ht="37.25" customHeight="1" outlineLevel="2"/>
    <row r="141" spans="1:10" ht="37.25" customHeight="1" outlineLevel="2">
      <c r="A141" s="55"/>
      <c r="H141" s="57"/>
    </row>
    <row r="142" spans="1:10" ht="37.25" customHeight="1" outlineLevel="2"/>
    <row r="143" spans="1:10" ht="37.25" customHeight="1" outlineLevel="2"/>
    <row r="144" spans="1:10" ht="37.25" customHeight="1" outlineLevel="2"/>
    <row r="145" spans="2:9" ht="37.25" customHeight="1" outlineLevel="2"/>
    <row r="146" spans="2:9" ht="37.25" customHeight="1" outlineLevel="2"/>
    <row r="147" spans="2:9" s="54" customFormat="1" ht="37.25" customHeight="1" outlineLevel="2">
      <c r="B147" s="55"/>
      <c r="C147" s="56"/>
      <c r="D147" s="56"/>
      <c r="E147" s="56"/>
      <c r="F147" s="56"/>
      <c r="G147" s="57"/>
      <c r="H147" s="58"/>
      <c r="I147" s="59"/>
    </row>
    <row r="148" spans="2:9" s="54" customFormat="1" ht="37.25" customHeight="1" outlineLevel="2">
      <c r="B148" s="55"/>
      <c r="C148" s="56"/>
      <c r="D148" s="56"/>
      <c r="E148" s="56"/>
      <c r="F148" s="56"/>
      <c r="G148" s="57"/>
      <c r="H148" s="58"/>
      <c r="I148" s="59"/>
    </row>
    <row r="149" spans="2:9" s="54" customFormat="1" ht="37.25" customHeight="1" outlineLevel="2">
      <c r="B149" s="55"/>
      <c r="C149" s="56"/>
      <c r="D149" s="56"/>
      <c r="E149" s="56"/>
      <c r="F149" s="56"/>
      <c r="G149" s="57"/>
      <c r="H149" s="58"/>
      <c r="I149" s="59"/>
    </row>
    <row r="150" spans="2:9" s="54" customFormat="1" ht="37.25" customHeight="1" outlineLevel="2">
      <c r="B150" s="55"/>
      <c r="C150" s="56"/>
      <c r="D150" s="56"/>
      <c r="E150" s="56"/>
      <c r="F150" s="56"/>
      <c r="G150" s="57"/>
      <c r="H150" s="58"/>
      <c r="I150" s="59"/>
    </row>
    <row r="151" spans="2:9" s="54" customFormat="1" ht="37.25" customHeight="1" outlineLevel="1">
      <c r="B151" s="55"/>
      <c r="C151" s="56"/>
      <c r="D151" s="56"/>
      <c r="E151" s="56"/>
      <c r="F151" s="56"/>
      <c r="G151" s="57"/>
      <c r="H151" s="58"/>
      <c r="I151" s="59"/>
    </row>
    <row r="152" spans="2:9" s="54" customFormat="1" ht="37.25" customHeight="1" outlineLevel="2">
      <c r="B152" s="55"/>
      <c r="C152" s="56"/>
      <c r="D152" s="56"/>
      <c r="E152" s="56"/>
      <c r="F152" s="56"/>
      <c r="G152" s="57"/>
      <c r="H152" s="58"/>
      <c r="I152" s="59"/>
    </row>
    <row r="153" spans="2:9" s="54" customFormat="1" ht="37.25" customHeight="1" outlineLevel="2">
      <c r="B153" s="55"/>
      <c r="C153" s="56"/>
      <c r="D153" s="56"/>
      <c r="E153" s="56"/>
      <c r="F153" s="56"/>
      <c r="G153" s="57"/>
      <c r="H153" s="58"/>
      <c r="I153" s="59"/>
    </row>
    <row r="154" spans="2:9" s="54" customFormat="1" ht="37.25" customHeight="1" outlineLevel="2">
      <c r="B154" s="55"/>
      <c r="C154" s="56"/>
      <c r="D154" s="56"/>
      <c r="E154" s="56"/>
      <c r="F154" s="56"/>
      <c r="G154" s="57"/>
      <c r="H154" s="58"/>
      <c r="I154" s="59"/>
    </row>
    <row r="155" spans="2:9" s="54" customFormat="1" outlineLevel="2">
      <c r="B155" s="55"/>
      <c r="C155" s="56"/>
      <c r="D155" s="56"/>
      <c r="E155" s="56"/>
      <c r="F155" s="56"/>
      <c r="G155" s="57"/>
      <c r="H155" s="58"/>
      <c r="I155" s="59"/>
    </row>
    <row r="156" spans="2:9" s="54" customFormat="1" outlineLevel="2">
      <c r="B156" s="55"/>
      <c r="C156" s="56"/>
      <c r="D156" s="56"/>
      <c r="E156" s="56"/>
      <c r="F156" s="56"/>
      <c r="G156" s="57"/>
      <c r="H156" s="58"/>
      <c r="I156" s="59"/>
    </row>
    <row r="157" spans="2:9" s="54" customFormat="1" outlineLevel="2">
      <c r="B157" s="55"/>
      <c r="C157" s="56"/>
      <c r="D157" s="56"/>
      <c r="E157" s="56"/>
      <c r="F157" s="56"/>
      <c r="G157" s="57"/>
      <c r="H157" s="58"/>
      <c r="I157" s="59"/>
    </row>
    <row r="158" spans="2:9" s="54" customFormat="1" outlineLevel="2">
      <c r="B158" s="55"/>
      <c r="C158" s="56"/>
      <c r="D158" s="56"/>
      <c r="E158" s="56"/>
      <c r="F158" s="56"/>
      <c r="G158" s="57"/>
      <c r="H158" s="58"/>
      <c r="I158" s="59"/>
    </row>
    <row r="159" spans="2:9" s="54" customFormat="1" outlineLevel="2">
      <c r="B159" s="55"/>
      <c r="C159" s="56"/>
      <c r="D159" s="56"/>
      <c r="E159" s="56"/>
      <c r="F159" s="56"/>
      <c r="G159" s="57"/>
      <c r="H159" s="58"/>
      <c r="I159" s="59"/>
    </row>
    <row r="160" spans="2:9" s="54" customFormat="1" outlineLevel="2">
      <c r="B160" s="55"/>
      <c r="C160" s="56"/>
      <c r="D160" s="56"/>
      <c r="E160" s="56"/>
      <c r="F160" s="56"/>
      <c r="G160" s="57"/>
      <c r="H160" s="58"/>
      <c r="I160" s="59"/>
    </row>
    <row r="161" spans="2:9" s="54" customFormat="1" outlineLevel="2">
      <c r="B161" s="55"/>
      <c r="C161" s="56"/>
      <c r="D161" s="56"/>
      <c r="E161" s="56"/>
      <c r="F161" s="56"/>
      <c r="G161" s="57"/>
      <c r="H161" s="58"/>
      <c r="I161" s="59"/>
    </row>
    <row r="162" spans="2:9" s="54" customFormat="1" outlineLevel="2">
      <c r="B162" s="55"/>
      <c r="C162" s="56"/>
      <c r="D162" s="56"/>
      <c r="E162" s="56"/>
      <c r="F162" s="56"/>
      <c r="G162" s="57"/>
      <c r="H162" s="58"/>
      <c r="I162" s="59"/>
    </row>
    <row r="163" spans="2:9" s="54" customFormat="1" outlineLevel="1">
      <c r="B163" s="55"/>
      <c r="C163" s="56"/>
      <c r="D163" s="56"/>
      <c r="E163" s="56"/>
      <c r="F163" s="56"/>
      <c r="G163" s="57"/>
      <c r="H163" s="58"/>
      <c r="I163" s="59"/>
    </row>
    <row r="164" spans="2:9" s="54" customFormat="1" outlineLevel="2">
      <c r="B164" s="55"/>
      <c r="C164" s="56"/>
      <c r="D164" s="56"/>
      <c r="E164" s="56"/>
      <c r="F164" s="56"/>
      <c r="G164" s="57"/>
      <c r="H164" s="58"/>
      <c r="I164" s="59"/>
    </row>
    <row r="165" spans="2:9" s="54" customFormat="1" outlineLevel="2">
      <c r="B165" s="55"/>
      <c r="C165" s="56"/>
      <c r="D165" s="56"/>
      <c r="E165" s="56"/>
      <c r="F165" s="56"/>
      <c r="G165" s="57"/>
      <c r="H165" s="58"/>
      <c r="I165" s="59"/>
    </row>
    <row r="166" spans="2:9" s="54" customFormat="1" outlineLevel="2">
      <c r="B166" s="55"/>
      <c r="C166" s="56"/>
      <c r="D166" s="56"/>
      <c r="E166" s="56"/>
      <c r="F166" s="56"/>
      <c r="G166" s="57"/>
      <c r="H166" s="58"/>
      <c r="I166" s="59"/>
    </row>
    <row r="167" spans="2:9" s="54" customFormat="1" outlineLevel="2">
      <c r="B167" s="55"/>
      <c r="C167" s="56"/>
      <c r="D167" s="56"/>
      <c r="E167" s="56"/>
      <c r="F167" s="56"/>
      <c r="G167" s="57"/>
      <c r="H167" s="58"/>
      <c r="I167" s="59"/>
    </row>
    <row r="168" spans="2:9" s="54" customFormat="1" outlineLevel="2">
      <c r="B168" s="55"/>
      <c r="C168" s="56"/>
      <c r="D168" s="56"/>
      <c r="E168" s="56"/>
      <c r="F168" s="56"/>
      <c r="G168" s="57"/>
      <c r="H168" s="58"/>
      <c r="I168" s="59"/>
    </row>
    <row r="169" spans="2:9" s="54" customFormat="1" outlineLevel="2">
      <c r="B169" s="55"/>
      <c r="C169" s="56"/>
      <c r="D169" s="56"/>
      <c r="E169" s="56"/>
      <c r="F169" s="56"/>
      <c r="G169" s="57"/>
      <c r="H169" s="58"/>
      <c r="I169" s="59"/>
    </row>
    <row r="170" spans="2:9" s="54" customFormat="1" outlineLevel="2">
      <c r="B170" s="55"/>
      <c r="C170" s="56"/>
      <c r="D170" s="56"/>
      <c r="E170" s="56"/>
      <c r="F170" s="56"/>
      <c r="G170" s="57"/>
      <c r="H170" s="58"/>
      <c r="I170" s="59"/>
    </row>
    <row r="171" spans="2:9" s="54" customFormat="1" outlineLevel="2">
      <c r="B171" s="55"/>
      <c r="C171" s="56"/>
      <c r="D171" s="56"/>
      <c r="E171" s="56"/>
      <c r="F171" s="56"/>
      <c r="G171" s="57"/>
      <c r="H171" s="58"/>
      <c r="I171" s="59"/>
    </row>
    <row r="172" spans="2:9" s="54" customFormat="1" outlineLevel="2">
      <c r="B172" s="55"/>
      <c r="C172" s="56"/>
      <c r="D172" s="56"/>
      <c r="E172" s="56"/>
      <c r="F172" s="56"/>
      <c r="G172" s="57"/>
      <c r="H172" s="58"/>
      <c r="I172" s="59"/>
    </row>
    <row r="173" spans="2:9" s="54" customFormat="1" outlineLevel="2">
      <c r="B173" s="55"/>
      <c r="C173" s="56"/>
      <c r="D173" s="56"/>
      <c r="E173" s="56"/>
      <c r="F173" s="56"/>
      <c r="G173" s="57"/>
      <c r="H173" s="58"/>
      <c r="I173" s="59"/>
    </row>
    <row r="174" spans="2:9" s="54" customFormat="1" outlineLevel="2">
      <c r="B174" s="55"/>
      <c r="C174" s="56"/>
      <c r="D174" s="56"/>
      <c r="E174" s="56"/>
      <c r="F174" s="56"/>
      <c r="G174" s="57"/>
      <c r="H174" s="58"/>
      <c r="I174" s="59"/>
    </row>
    <row r="175" spans="2:9" s="54" customFormat="1" outlineLevel="1">
      <c r="B175" s="55"/>
      <c r="C175" s="56"/>
      <c r="D175" s="56"/>
      <c r="E175" s="56"/>
      <c r="F175" s="56"/>
      <c r="G175" s="57"/>
      <c r="H175" s="58"/>
      <c r="I175" s="59"/>
    </row>
    <row r="176" spans="2:9" s="54" customFormat="1" outlineLevel="2">
      <c r="B176" s="55"/>
      <c r="C176" s="56"/>
      <c r="D176" s="56"/>
      <c r="E176" s="56"/>
      <c r="F176" s="56"/>
      <c r="G176" s="57"/>
      <c r="H176" s="58"/>
      <c r="I176" s="59"/>
    </row>
    <row r="177" spans="2:9" s="54" customFormat="1" outlineLevel="2">
      <c r="B177" s="55"/>
      <c r="C177" s="56"/>
      <c r="D177" s="56"/>
      <c r="E177" s="56"/>
      <c r="F177" s="56"/>
      <c r="G177" s="57"/>
      <c r="H177" s="58"/>
      <c r="I177" s="59"/>
    </row>
    <row r="178" spans="2:9" s="54" customFormat="1" outlineLevel="2">
      <c r="B178" s="55"/>
      <c r="C178" s="56"/>
      <c r="D178" s="56"/>
      <c r="E178" s="56"/>
      <c r="F178" s="56"/>
      <c r="G178" s="57"/>
      <c r="H178" s="58"/>
      <c r="I178" s="59"/>
    </row>
    <row r="179" spans="2:9" s="54" customFormat="1" outlineLevel="2">
      <c r="B179" s="55"/>
      <c r="C179" s="56"/>
      <c r="D179" s="56"/>
      <c r="E179" s="56"/>
      <c r="F179" s="56"/>
      <c r="G179" s="57"/>
      <c r="H179" s="58"/>
      <c r="I179" s="59"/>
    </row>
    <row r="180" spans="2:9" s="54" customFormat="1" outlineLevel="2">
      <c r="B180" s="55"/>
      <c r="C180" s="56"/>
      <c r="D180" s="56"/>
      <c r="E180" s="56"/>
      <c r="F180" s="56"/>
      <c r="G180" s="57"/>
      <c r="H180" s="58"/>
      <c r="I180" s="59"/>
    </row>
    <row r="181" spans="2:9" s="54" customFormat="1" outlineLevel="2">
      <c r="B181" s="55"/>
      <c r="C181" s="56"/>
      <c r="D181" s="56"/>
      <c r="E181" s="56"/>
      <c r="F181" s="56"/>
      <c r="G181" s="57"/>
      <c r="H181" s="58"/>
      <c r="I181" s="59"/>
    </row>
    <row r="182" spans="2:9" s="54" customFormat="1" outlineLevel="2">
      <c r="B182" s="55"/>
      <c r="C182" s="56"/>
      <c r="D182" s="56"/>
      <c r="E182" s="56"/>
      <c r="F182" s="56"/>
      <c r="G182" s="57"/>
      <c r="H182" s="58"/>
      <c r="I182" s="59"/>
    </row>
    <row r="183" spans="2:9" s="54" customFormat="1" outlineLevel="2">
      <c r="B183" s="55"/>
      <c r="C183" s="56"/>
      <c r="D183" s="56"/>
      <c r="E183" s="56"/>
      <c r="F183" s="56"/>
      <c r="G183" s="57"/>
      <c r="H183" s="58"/>
      <c r="I183" s="59"/>
    </row>
    <row r="184" spans="2:9" s="54" customFormat="1" outlineLevel="2">
      <c r="B184" s="55"/>
      <c r="C184" s="56"/>
      <c r="D184" s="56"/>
      <c r="E184" s="56"/>
      <c r="F184" s="56"/>
      <c r="G184" s="57"/>
      <c r="H184" s="58"/>
      <c r="I184" s="59"/>
    </row>
    <row r="185" spans="2:9" s="54" customFormat="1" outlineLevel="2">
      <c r="B185" s="55"/>
      <c r="C185" s="56"/>
      <c r="D185" s="56"/>
      <c r="E185" s="56"/>
      <c r="F185" s="56"/>
      <c r="G185" s="57"/>
      <c r="H185" s="58"/>
      <c r="I185" s="59"/>
    </row>
    <row r="186" spans="2:9" s="54" customFormat="1" outlineLevel="2">
      <c r="B186" s="55"/>
      <c r="C186" s="56"/>
      <c r="D186" s="56"/>
      <c r="E186" s="56"/>
      <c r="F186" s="56"/>
      <c r="G186" s="57"/>
      <c r="H186" s="58"/>
      <c r="I186" s="59"/>
    </row>
    <row r="187" spans="2:9" s="54" customFormat="1" outlineLevel="1">
      <c r="B187" s="55"/>
      <c r="C187" s="56"/>
      <c r="D187" s="56"/>
      <c r="E187" s="56"/>
      <c r="F187" s="56"/>
      <c r="G187" s="57"/>
      <c r="H187" s="58"/>
      <c r="I187" s="59"/>
    </row>
  </sheetData>
  <autoFilter ref="A4:AB4" xr:uid="{00000000-0001-0000-2900-000000000000}"/>
  <mergeCells count="1">
    <mergeCell ref="A3:I3"/>
  </mergeCells>
  <phoneticPr fontId="77" type="noConversion"/>
  <pageMargins left="0.23622047244094499" right="0.23622047244094499" top="0.27559055118110198" bottom="0.31496062992126" header="0.31496062992126" footer="0.31496062992126"/>
  <pageSetup paperSize="9" scale="48" fitToHeight="0" orientation="landscape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9EA0-6772-4BB5-BD1E-5C31330CC564}">
  <sheetPr>
    <pageSetUpPr fitToPage="1"/>
  </sheetPr>
  <dimension ref="B1:I30"/>
  <sheetViews>
    <sheetView topLeftCell="A6" zoomScale="70" zoomScaleNormal="70" zoomScalePageLayoutView="75" workbookViewId="0">
      <selection activeCell="D21" sqref="D21"/>
    </sheetView>
  </sheetViews>
  <sheetFormatPr defaultColWidth="12.06640625" defaultRowHeight="13.5"/>
  <cols>
    <col min="1" max="1" width="12.06640625" style="406"/>
    <col min="2" max="2" width="61.796875" style="406" customWidth="1"/>
    <col min="3" max="3" width="21.06640625" style="406" customWidth="1"/>
    <col min="4" max="4" width="17.9296875" style="406" customWidth="1"/>
    <col min="5" max="5" width="22.33203125" style="406" customWidth="1"/>
    <col min="6" max="6" width="29.265625" style="406" customWidth="1"/>
    <col min="7" max="7" width="43.59765625" style="406" customWidth="1"/>
    <col min="8" max="8" width="15.73046875" style="406" hidden="1" customWidth="1"/>
    <col min="9" max="9" width="14.796875" style="406" hidden="1" customWidth="1"/>
    <col min="10" max="16384" width="12.06640625" style="406"/>
  </cols>
  <sheetData>
    <row r="1" spans="2:3" s="373" customFormat="1" ht="28.05" customHeight="1"/>
    <row r="2" spans="2:3" s="373" customFormat="1" ht="28.25" customHeight="1"/>
    <row r="3" spans="2:3" s="374" customFormat="1" ht="19.899999999999999">
      <c r="B3" s="431" t="s">
        <v>0</v>
      </c>
      <c r="C3" s="431"/>
    </row>
    <row r="4" spans="2:3" s="374" customFormat="1" ht="13.9">
      <c r="B4" s="375"/>
      <c r="C4" s="376"/>
    </row>
    <row r="5" spans="2:3" s="374" customFormat="1" ht="29.25" customHeight="1" thickBot="1">
      <c r="B5" s="377" t="s">
        <v>1</v>
      </c>
      <c r="C5" s="378" t="s">
        <v>2</v>
      </c>
    </row>
    <row r="6" spans="2:3" s="374" customFormat="1" ht="80" customHeight="1">
      <c r="B6" s="379" t="s">
        <v>3</v>
      </c>
      <c r="C6" s="380" t="s">
        <v>4</v>
      </c>
    </row>
    <row r="7" spans="2:3" s="374" customFormat="1" ht="18" customHeight="1">
      <c r="B7" s="379" t="s">
        <v>5</v>
      </c>
      <c r="C7" s="381" t="s">
        <v>539</v>
      </c>
    </row>
    <row r="8" spans="2:3" s="374" customFormat="1" ht="18" customHeight="1">
      <c r="B8" s="379" t="s">
        <v>522</v>
      </c>
      <c r="C8" s="381" t="s">
        <v>21</v>
      </c>
    </row>
    <row r="9" spans="2:3" s="374" customFormat="1" ht="18" customHeight="1">
      <c r="B9" s="375" t="s">
        <v>528</v>
      </c>
      <c r="C9" s="413" t="s">
        <v>529</v>
      </c>
    </row>
    <row r="10" spans="2:3" s="374" customFormat="1" ht="18" customHeight="1">
      <c r="B10" s="375" t="s">
        <v>530</v>
      </c>
      <c r="C10" s="412" t="s">
        <v>542</v>
      </c>
    </row>
    <row r="11" spans="2:3" s="374" customFormat="1" ht="15">
      <c r="B11" s="377" t="s">
        <v>7</v>
      </c>
      <c r="C11" s="382"/>
    </row>
    <row r="12" spans="2:3" s="374" customFormat="1" ht="15">
      <c r="B12" s="383" t="s">
        <v>8</v>
      </c>
      <c r="C12" s="384" t="s">
        <v>523</v>
      </c>
    </row>
    <row r="13" spans="2:3" s="374" customFormat="1" ht="15">
      <c r="B13" s="383" t="s">
        <v>10</v>
      </c>
      <c r="C13" s="384" t="s">
        <v>524</v>
      </c>
    </row>
    <row r="14" spans="2:3" s="374" customFormat="1" ht="15">
      <c r="B14" s="383" t="s">
        <v>12</v>
      </c>
      <c r="C14" s="384" t="s">
        <v>13</v>
      </c>
    </row>
    <row r="15" spans="2:3" s="374" customFormat="1" ht="15">
      <c r="B15" s="383" t="s">
        <v>14</v>
      </c>
      <c r="C15" s="384">
        <v>15210370021</v>
      </c>
    </row>
    <row r="16" spans="2:3" s="374" customFormat="1" ht="15">
      <c r="B16" s="383" t="s">
        <v>15</v>
      </c>
      <c r="C16" s="384"/>
    </row>
    <row r="17" spans="2:9" s="374" customFormat="1" ht="13.9">
      <c r="B17" s="383" t="s">
        <v>16</v>
      </c>
      <c r="C17" s="385" t="s">
        <v>525</v>
      </c>
    </row>
    <row r="18" spans="2:9" s="374" customFormat="1" ht="15">
      <c r="B18" s="386"/>
      <c r="C18" s="387"/>
    </row>
    <row r="19" spans="2:9" s="374" customFormat="1" ht="33" customHeight="1">
      <c r="B19" s="377" t="s">
        <v>22</v>
      </c>
      <c r="C19" s="382" t="s">
        <v>531</v>
      </c>
      <c r="D19" s="382" t="s">
        <v>532</v>
      </c>
      <c r="E19" s="382" t="s">
        <v>26</v>
      </c>
      <c r="F19" s="382" t="s">
        <v>526</v>
      </c>
      <c r="G19" s="388" t="s">
        <v>19</v>
      </c>
      <c r="H19" s="389" t="s">
        <v>103</v>
      </c>
      <c r="I19" s="390" t="s">
        <v>104</v>
      </c>
    </row>
    <row r="20" spans="2:9" s="374" customFormat="1" ht="31.05" customHeight="1">
      <c r="B20" s="392" t="s">
        <v>538</v>
      </c>
      <c r="C20" s="409"/>
      <c r="D20" s="376">
        <f>Summary!F21</f>
        <v>32865.921636800005</v>
      </c>
      <c r="E20" s="410">
        <v>1</v>
      </c>
      <c r="F20" s="395">
        <f>D20*E20</f>
        <v>32865.921636800005</v>
      </c>
      <c r="G20" s="394" t="s">
        <v>540</v>
      </c>
      <c r="H20" s="396">
        <v>1490</v>
      </c>
      <c r="I20" s="397">
        <f>D20/H20</f>
        <v>22.057665528053693</v>
      </c>
    </row>
    <row r="21" spans="2:9" s="374" customFormat="1" ht="15">
      <c r="B21" s="402" t="s">
        <v>533</v>
      </c>
      <c r="C21" s="399"/>
      <c r="D21" s="400"/>
      <c r="E21" s="400"/>
      <c r="F21" s="399">
        <f>F20</f>
        <v>32865.921636800005</v>
      </c>
      <c r="G21" s="401"/>
    </row>
    <row r="22" spans="2:9" s="374" customFormat="1" ht="13.9">
      <c r="B22" s="375"/>
      <c r="C22" s="404"/>
      <c r="D22" s="404"/>
      <c r="E22" s="391"/>
      <c r="F22" s="391"/>
      <c r="G22" s="391"/>
    </row>
    <row r="23" spans="2:9" s="374" customFormat="1" ht="15">
      <c r="B23" s="405" t="s">
        <v>28</v>
      </c>
      <c r="C23" s="403"/>
      <c r="D23" s="377"/>
      <c r="E23" s="377"/>
      <c r="F23" s="403">
        <f>SUM(F21*0.06)</f>
        <v>1971.9552982080002</v>
      </c>
      <c r="G23" s="377"/>
    </row>
    <row r="24" spans="2:9" s="374" customFormat="1" ht="15">
      <c r="B24" s="402" t="s">
        <v>534</v>
      </c>
      <c r="C24" s="403"/>
      <c r="D24" s="377"/>
      <c r="E24" s="377"/>
      <c r="F24" s="403">
        <f>SUM(F21+F23)</f>
        <v>34837.876935008004</v>
      </c>
      <c r="G24" s="377"/>
    </row>
    <row r="25" spans="2:9">
      <c r="D25" s="407"/>
    </row>
    <row r="26" spans="2:9">
      <c r="D26" s="408"/>
    </row>
    <row r="27" spans="2:9">
      <c r="D27" s="408"/>
    </row>
    <row r="29" spans="2:9">
      <c r="D29" s="407"/>
    </row>
    <row r="30" spans="2:9">
      <c r="D30" s="407"/>
    </row>
  </sheetData>
  <mergeCells count="1">
    <mergeCell ref="B3:C3"/>
  </mergeCells>
  <phoneticPr fontId="77" type="noConversion"/>
  <hyperlinks>
    <hyperlink ref="C17" r:id="rId1" xr:uid="{DA0EC058-3F29-4A37-BD72-E841A3203642}"/>
  </hyperlinks>
  <pageMargins left="0.23622047244094499" right="0.23622047244094499" top="0.27559055118110198" bottom="0.31496062992126" header="0.31496062992126" footer="0.31496062992126"/>
  <pageSetup paperSize="9" scale="71" fitToHeight="0" orientation="landscape" r:id="rId2"/>
  <headerFooter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43"/>
  <pixelatorList sheetStid="62"/>
  <pixelatorList sheetStid="70"/>
  <pixelatorList sheetStid="71"/>
  <pixelatorList sheetStid="72"/>
  <pixelatorList sheetStid="73"/>
  <pixelatorList sheetStid="74"/>
  <pixelatorList sheetStid="75"/>
  <pixelatorList sheetStid="76"/>
  <pixelatorList sheetStid="77"/>
  <pixelatorList sheetStid="78"/>
  <pixelatorList sheetStid="37"/>
  <pixelatorList sheetStid="38"/>
  <pixelatorList sheetStid="39"/>
  <pixelatorList sheetStid="40"/>
  <pixelatorList sheetStid="80"/>
  <pixelatorList sheetStid="58"/>
  <pixelatorList sheetStid="49"/>
  <pixelatorList sheetStid="50"/>
  <pixelatorList sheetStid="51"/>
  <pixelatorList sheetStid="52"/>
  <pixelatorList sheetStid="53"/>
  <pixelatorList sheetStid="54"/>
  <pixelatorList sheetStid="55"/>
  <pixelatorList sheetStid="56"/>
  <pixelatorList sheetStid="4"/>
  <pixelatorList sheetStid="19"/>
  <pixelatorList sheetStid="18"/>
  <pixelatorList sheetStid="20"/>
  <pixelatorList sheetStid="21"/>
  <pixelatorList sheetStid="65"/>
  <pixelatorList sheetStid="44"/>
  <pixelatorList sheetStid="45"/>
  <pixelatorList sheetStid="46"/>
  <pixelatorList sheetStid="35"/>
  <pixelatorList sheetStid="36"/>
  <pixelatorList sheetStid="59"/>
  <pixelatorList sheetStid="32"/>
  <pixelatorList sheetStid="33"/>
  <pixelatorList sheetStid="34"/>
  <pixelatorList sheetStid="47"/>
  <pixelatorList sheetStid="48"/>
  <pixelatorList sheetStid="81"/>
</pixelators>
</file>

<file path=customXml/item2.xml><?xml version="1.0" encoding="utf-8"?>
<woProps xmlns="https://web.wps.cn/et/2018/main" xmlns:s="http://schemas.openxmlformats.org/spreadsheetml/2006/main">
  <woSheetsProps>
    <woSheetProps sheetStid="43" interlineOnOff="0" interlineColor="0" isDbSheet="0" isDashBoardSheet="0" isDbDashBoardSheet="0" isFlexPaperSheet="0">
      <cellprotection/>
      <appEtDbRelations/>
    </woSheetProps>
    <woSheetProps sheetStid="62" interlineOnOff="0" interlineColor="0" isDbSheet="0" isDashBoardSheet="0" isDbDashBoardSheet="0" isFlexPaperSheet="0">
      <cellprotection/>
      <appEtDbRelations/>
    </woSheetProps>
    <woSheetProps sheetStid="70" interlineOnOff="0" interlineColor="0" isDbSheet="0" isDashBoardSheet="0" isDbDashBoardSheet="0" isFlexPaperSheet="0">
      <cellprotection/>
      <appEtDbRelations/>
    </woSheetProps>
    <woSheetProps sheetStid="71" interlineOnOff="0" interlineColor="0" isDbSheet="0" isDashBoardSheet="0" isDbDashBoardSheet="0" isFlexPaperSheet="0">
      <cellprotection/>
      <appEtDbRelations/>
    </woSheetProps>
    <woSheetProps sheetStid="72" interlineOnOff="0" interlineColor="0" isDbSheet="0" isDashBoardSheet="0" isDbDashBoardSheet="0" isFlexPaperSheet="0">
      <cellprotection/>
      <appEtDbRelations/>
    </woSheetProps>
    <woSheetProps sheetStid="73" interlineOnOff="0" interlineColor="0" isDbSheet="0" isDashBoardSheet="0" isDbDashBoardSheet="0" isFlexPaperSheet="0">
      <cellprotection/>
      <appEtDbRelations/>
    </woSheetProps>
    <woSheetProps sheetStid="74" interlineOnOff="0" interlineColor="0" isDbSheet="0" isDashBoardSheet="0" isDbDashBoardSheet="0" isFlexPaperSheet="0">
      <cellprotection/>
      <appEtDbRelations/>
    </woSheetProps>
    <woSheetProps sheetStid="75" interlineOnOff="0" interlineColor="0" isDbSheet="0" isDashBoardSheet="0" isDbDashBoardSheet="0" isFlexPaperSheet="0">
      <cellprotection/>
      <appEtDbRelations/>
    </woSheetProps>
    <woSheetProps sheetStid="76" interlineOnOff="0" interlineColor="0" isDbSheet="0" isDashBoardSheet="0" isDbDashBoardSheet="0" isFlexPaperSheet="0">
      <cellprotection/>
      <appEtDbRelations/>
    </woSheetProps>
    <woSheetProps sheetStid="77" interlineOnOff="0" interlineColor="0" isDbSheet="0" isDashBoardSheet="0" isDbDashBoardSheet="0" isFlexPaperSheet="0">
      <cellprotection/>
      <appEtDbRelations/>
    </woSheetProps>
    <woSheetProps sheetStid="78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0" interlineOnOff="0" interlineColor="0" isDbSheet="0" isDashBoardSheet="0" isDbDashBoardSheet="0" isFlexPaperSheet="0">
      <cellprotection/>
      <appEtDbRelations/>
    </woSheetProps>
    <woSheetProps sheetStid="80" interlineOnOff="0" interlineColor="0" isDbSheet="0" isDashBoardSheet="0" isDbDashBoardSheet="0" isFlexPaperSheet="0">
      <cellprotection/>
      <appEtDbRelations/>
    </woSheetProps>
    <woSheetProps sheetStid="58" interlineOnOff="0" interlineColor="0" isDbSheet="0" isDashBoardSheet="0" isDbDashBoardSheet="0" isFlexPaperSheet="0">
      <cellprotection/>
      <appEtDbRelations/>
    </woSheetProps>
    <woSheetProps sheetStid="49" interlineOnOff="0" interlineColor="0" isDbSheet="0" isDashBoardSheet="0" isDbDashBoardSheet="0" isFlexPaperSheet="0">
      <cellprotection/>
      <appEtDbRelations/>
    </woSheetProps>
    <woSheetProps sheetStid="50" interlineOnOff="0" interlineColor="0" isDbSheet="0" isDashBoardSheet="0" isDbDashBoardSheet="0" isFlexPaperSheet="0">
      <cellprotection/>
      <appEtDbRelations/>
    </woSheetProps>
    <woSheetProps sheetStid="51" interlineOnOff="0" interlineColor="0" isDbSheet="0" isDashBoardSheet="0" isDbDashBoardSheet="0" isFlexPaperSheet="0">
      <cellprotection/>
      <appEtDbRelations/>
    </woSheetProps>
    <woSheetProps sheetStid="52" interlineOnOff="0" interlineColor="0" isDbSheet="0" isDashBoardSheet="0" isDbDashBoardSheet="0" isFlexPaperSheet="0">
      <cellprotection/>
      <appEtDbRelations/>
    </woSheetProps>
    <woSheetProps sheetStid="53" interlineOnOff="0" interlineColor="0" isDbSheet="0" isDashBoardSheet="0" isDbDashBoardSheet="0" isFlexPaperSheet="0">
      <cellprotection/>
      <appEtDbRelations/>
    </woSheetProps>
    <woSheetProps sheetStid="54" interlineOnOff="0" interlineColor="0" isDbSheet="0" isDashBoardSheet="0" isDbDashBoardSheet="0" isFlexPaperSheet="0">
      <cellprotection/>
      <appEtDbRelations/>
    </woSheetProps>
    <woSheetProps sheetStid="55" interlineOnOff="0" interlineColor="0" isDbSheet="0" isDashBoardSheet="0" isDbDashBoardSheet="0" isFlexPaperSheet="0">
      <cellprotection/>
      <appEtDbRelations/>
    </woSheetProps>
    <woSheetProps sheetStid="56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65" interlineOnOff="0" interlineColor="0" isDbSheet="0" isDashBoardSheet="0" isDbDashBoardSheet="0" isFlexPaperSheet="0">
      <cellprotection/>
      <appEtDbRelations/>
    </woSheetProps>
    <woSheetProps sheetStid="44" interlineOnOff="0" interlineColor="0" isDbSheet="0" isDashBoardSheet="0" isDbDashBoardSheet="0" isFlexPaperSheet="0">
      <cellprotection/>
      <appEtDbRelations/>
    </woSheetProps>
    <woSheetProps sheetStid="45" interlineOnOff="0" interlineColor="0" isDbSheet="0" isDashBoardSheet="0" isDbDashBoardSheet="0" isFlexPaperSheet="0">
      <cellprotection/>
      <appEtDbRelations/>
    </woSheetProps>
    <woSheetProps sheetStid="46" interlineOnOff="0" interlineColor="0" isDbSheet="0" isDashBoardSheet="0" isDbDashBoardSheet="0" isFlexPaperSheet="0">
      <cellprotection/>
      <appEtDbRelations/>
    </woSheetProps>
    <woSheetProps sheetStid="35" interlineOnOff="0" interlineColor="0" isDbSheet="0" isDashBoardSheet="0" isDbDashBoardSheet="0" isFlexPaperSheet="0">
      <cellprotection/>
      <appEtDbRelations/>
    </woSheetProps>
    <woSheetProps sheetStid="36" interlineOnOff="0" interlineColor="0" isDbSheet="0" isDashBoardSheet="0" isDbDashBoardSheet="0" isFlexPaperSheet="0">
      <cellprotection/>
      <appEtDbRelations/>
    </woSheetProps>
    <woSheetProps sheetStid="59" interlineOnOff="0" interlineColor="0" isDbSheet="0" isDashBoardSheet="0" isDbDashBoardSheet="0" isFlexPaperSheet="0">
      <cellprotection/>
      <appEtDbRelations/>
    </woSheetProps>
    <woSheetProps sheetStid="32" interlineOnOff="0" interlineColor="0" isDbSheet="0" isDashBoardSheet="0" isDbDashBoardSheet="0" isFlexPaperSheet="0">
      <cellprotection/>
      <appEtDbRelations/>
    </woSheetProps>
    <woSheetProps sheetStid="33" interlineOnOff="0" interlineColor="0" isDbSheet="0" isDashBoardSheet="0" isDbDashBoardSheet="0" isFlexPaperSheet="0">
      <cellprotection/>
      <appEtDbRelations/>
    </woSheetProps>
    <woSheetProps sheetStid="34" interlineOnOff="0" interlineColor="0" isDbSheet="0" isDashBoardSheet="0" isDbDashBoardSheet="0" isFlexPaperSheet="0">
      <cellprotection/>
      <appEtDbRelations/>
    </woSheetProps>
    <woSheetProps sheetStid="47" interlineOnOff="0" interlineColor="0" isDbSheet="0" isDashBoardSheet="0" isDbDashBoardSheet="0" isFlexPaperSheet="0">
      <cellprotection/>
      <appEtDbRelations/>
    </woSheetProps>
    <woSheetProps sheetStid="48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7_DD Summary</vt:lpstr>
      <vt:lpstr>7DD XS1&amp;S2  Service Scope</vt:lpstr>
      <vt:lpstr>7DD XS1&amp;S2cost</vt:lpstr>
      <vt:lpstr>XS1 (5)</vt:lpstr>
      <vt:lpstr>S1 (4)</vt:lpstr>
      <vt:lpstr>S2 (3)</vt:lpstr>
      <vt:lpstr>Summary</vt:lpstr>
      <vt:lpstr>XL1</vt:lpstr>
      <vt:lpstr>7_DD BBA</vt:lpstr>
      <vt:lpstr>7_DD NSC</vt:lpstr>
      <vt:lpstr>'7_DD BBA'!Print_Area</vt:lpstr>
      <vt:lpstr>'7_DD NSC'!Print_Area</vt:lpstr>
      <vt:lpstr>'7_DD Summary'!Print_Area</vt:lpstr>
      <vt:lpstr>'7DD XS1&amp;S2cost'!Print_Area</vt:lpstr>
      <vt:lpstr>Summary!Print_Area</vt:lpstr>
      <vt:lpstr>'7DD XS1&amp;S2cost'!Print_Titles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凤雨 王</cp:lastModifiedBy>
  <cp:lastPrinted>2024-03-13T10:36:00Z</cp:lastPrinted>
  <dcterms:created xsi:type="dcterms:W3CDTF">2016-11-19T09:10:00Z</dcterms:created>
  <dcterms:modified xsi:type="dcterms:W3CDTF">2025-03-12T08:13:24Z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3C00844E9BE14DAEB7E45AFD39FFBF23_13</vt:lpwstr>
  </property>
  <property fmtid="{D5CDD505-2E9C-101B-9397-08002B2CF9AE}" pid="3" name="KSOProductBuildVer">
    <vt:lpwstr>2052-12.1.0.16388</vt:lpwstr>
  </property>
</Properties>
</file>