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mice\Desktop\"/>
    </mc:Choice>
  </mc:AlternateContent>
  <xr:revisionPtr revIDLastSave="0" documentId="13_ncr:1_{B3CC6D3D-EC4D-47BE-915E-CA549A41757D}" xr6:coauthVersionLast="47" xr6:coauthVersionMax="47" xr10:uidLastSave="{00000000-0000-0000-0000-000000000000}"/>
  <bookViews>
    <workbookView xWindow="-110" yWindow="-110" windowWidth="22620" windowHeight="13500" activeTab="1" xr2:uid="{00000000-000D-0000-FFFF-FFFF00000000}"/>
  </bookViews>
  <sheets>
    <sheet name="L1 报价汇总" sheetId="23" r:id="rId1"/>
    <sheet name="L2-模块报价" sheetId="30" r:id="rId2"/>
    <sheet name="L3-明细条目报价" sheetId="3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4" i="30" l="1"/>
  <c r="K53" i="30"/>
  <c r="K52" i="30"/>
  <c r="K38" i="30"/>
  <c r="G27" i="30"/>
  <c r="K27" i="30"/>
  <c r="G28" i="30"/>
  <c r="K28" i="30"/>
  <c r="G29" i="30"/>
  <c r="K29" i="30"/>
  <c r="G30" i="30"/>
  <c r="K30" i="30"/>
  <c r="G31" i="30"/>
  <c r="K31" i="30"/>
  <c r="G32" i="30"/>
  <c r="K32" i="30"/>
  <c r="G33" i="30"/>
  <c r="K33" i="30"/>
  <c r="G34" i="30"/>
  <c r="K34" i="30"/>
  <c r="G35" i="30"/>
  <c r="K35" i="30"/>
  <c r="G36" i="30"/>
  <c r="K36" i="30"/>
  <c r="G37" i="30"/>
  <c r="K37" i="30"/>
  <c r="K25" i="30"/>
  <c r="H31" i="30"/>
  <c r="H32" i="30"/>
  <c r="F31" i="30"/>
  <c r="F32" i="30"/>
  <c r="E31" i="30"/>
  <c r="E32" i="30"/>
  <c r="D31" i="30"/>
  <c r="D32" i="30"/>
  <c r="C31" i="30"/>
  <c r="C32" i="30"/>
  <c r="B31" i="30"/>
  <c r="B32" i="30"/>
  <c r="K73" i="30"/>
  <c r="G19" i="30"/>
  <c r="K19" i="30"/>
  <c r="G21" i="30"/>
  <c r="K21" i="30"/>
  <c r="G20" i="30"/>
  <c r="K20" i="30"/>
  <c r="G22" i="30"/>
  <c r="K22" i="30"/>
  <c r="G23" i="30"/>
  <c r="K23" i="30"/>
  <c r="G24" i="30"/>
  <c r="K24" i="30"/>
  <c r="K17" i="30"/>
  <c r="K40" i="30"/>
  <c r="K41" i="30"/>
  <c r="K43" i="30"/>
  <c r="K45" i="30"/>
  <c r="K55" i="30"/>
  <c r="K42" i="30"/>
  <c r="K44" i="30"/>
  <c r="K46" i="30"/>
  <c r="K47" i="30"/>
  <c r="K48" i="30"/>
  <c r="K49" i="30"/>
  <c r="K50" i="30"/>
  <c r="K51" i="30"/>
  <c r="K56" i="30"/>
  <c r="K57" i="30"/>
  <c r="K58" i="30"/>
  <c r="K59" i="30"/>
  <c r="K60" i="30"/>
  <c r="K61" i="30"/>
  <c r="K62" i="30"/>
  <c r="K63" i="30"/>
  <c r="K64" i="30"/>
  <c r="K65" i="30"/>
  <c r="K66" i="30"/>
  <c r="K67" i="30"/>
  <c r="K68" i="30"/>
  <c r="G8" i="30"/>
  <c r="K8" i="30"/>
  <c r="G9" i="30"/>
  <c r="K9" i="30"/>
  <c r="G10" i="30"/>
  <c r="K10" i="30"/>
  <c r="G11" i="30"/>
  <c r="K11" i="30"/>
  <c r="G12" i="30"/>
  <c r="K12" i="30"/>
  <c r="G13" i="30"/>
  <c r="K13" i="30"/>
  <c r="G14" i="30"/>
  <c r="K14" i="30"/>
  <c r="G15" i="30"/>
  <c r="K15" i="30"/>
  <c r="G16" i="30"/>
  <c r="K16" i="30"/>
  <c r="K6" i="30"/>
  <c r="H71" i="30"/>
  <c r="G71" i="30"/>
  <c r="K71" i="30"/>
  <c r="H72" i="30"/>
  <c r="G72" i="30"/>
  <c r="K72" i="30"/>
  <c r="K69" i="30"/>
  <c r="B11" i="30"/>
  <c r="C11" i="30"/>
  <c r="D11" i="30"/>
  <c r="E11" i="30"/>
  <c r="F11" i="30"/>
  <c r="H11" i="30"/>
  <c r="F73" i="30"/>
  <c r="D73" i="30"/>
  <c r="C73" i="30"/>
  <c r="B73" i="30"/>
  <c r="F72" i="30"/>
  <c r="E72" i="30"/>
  <c r="D72" i="30"/>
  <c r="C72" i="30"/>
  <c r="B72" i="30"/>
  <c r="F71" i="30"/>
  <c r="E71" i="30"/>
  <c r="D71" i="30"/>
  <c r="C71" i="30"/>
  <c r="B71" i="30"/>
  <c r="H37" i="30"/>
  <c r="F37" i="30"/>
  <c r="E37" i="30"/>
  <c r="D37" i="30"/>
  <c r="C37" i="30"/>
  <c r="B37" i="30"/>
  <c r="H36" i="30"/>
  <c r="F36" i="30"/>
  <c r="E36" i="30"/>
  <c r="D36" i="30"/>
  <c r="C36" i="30"/>
  <c r="B36" i="30"/>
  <c r="H35" i="30"/>
  <c r="F35" i="30"/>
  <c r="E35" i="30"/>
  <c r="D35" i="30"/>
  <c r="C35" i="30"/>
  <c r="B35" i="30"/>
  <c r="H34" i="30"/>
  <c r="F34" i="30"/>
  <c r="E34" i="30"/>
  <c r="D34" i="30"/>
  <c r="C34" i="30"/>
  <c r="B34" i="30"/>
  <c r="H33" i="30"/>
  <c r="F33" i="30"/>
  <c r="E33" i="30"/>
  <c r="D33" i="30"/>
  <c r="C33" i="30"/>
  <c r="B33" i="30"/>
  <c r="H30" i="30"/>
  <c r="F30" i="30"/>
  <c r="E30" i="30"/>
  <c r="D30" i="30"/>
  <c r="C30" i="30"/>
  <c r="B30" i="30"/>
  <c r="H29" i="30"/>
  <c r="F29" i="30"/>
  <c r="E29" i="30"/>
  <c r="D29" i="30"/>
  <c r="C29" i="30"/>
  <c r="B29" i="30"/>
  <c r="H28" i="30"/>
  <c r="F28" i="30"/>
  <c r="E28" i="30"/>
  <c r="D28" i="30"/>
  <c r="C28" i="30"/>
  <c r="B28" i="30"/>
  <c r="H27" i="30"/>
  <c r="F27" i="30"/>
  <c r="E27" i="30"/>
  <c r="D27" i="30"/>
  <c r="C27" i="30"/>
  <c r="B27" i="30"/>
  <c r="H24" i="30"/>
  <c r="F24" i="30"/>
  <c r="E24" i="30"/>
  <c r="D24" i="30"/>
  <c r="C24" i="30"/>
  <c r="B24" i="30"/>
  <c r="H23" i="30"/>
  <c r="F23" i="30"/>
  <c r="E23" i="30"/>
  <c r="D23" i="30"/>
  <c r="C23" i="30"/>
  <c r="B23" i="30"/>
  <c r="H22" i="30"/>
  <c r="F22" i="30"/>
  <c r="E22" i="30"/>
  <c r="D22" i="30"/>
  <c r="C22" i="30"/>
  <c r="B22" i="30"/>
  <c r="H21" i="30"/>
  <c r="F21" i="30"/>
  <c r="E21" i="30"/>
  <c r="D21" i="30"/>
  <c r="C21" i="30"/>
  <c r="B21" i="30"/>
  <c r="H20" i="30"/>
  <c r="F20" i="30"/>
  <c r="E20" i="30"/>
  <c r="D20" i="30"/>
  <c r="C20" i="30"/>
  <c r="B20" i="30"/>
  <c r="H19" i="30"/>
  <c r="F19" i="30"/>
  <c r="E19" i="30"/>
  <c r="D19" i="30"/>
  <c r="C19" i="30"/>
  <c r="B19" i="30"/>
  <c r="H16" i="30"/>
  <c r="F16" i="30"/>
  <c r="E16" i="30"/>
  <c r="D16" i="30"/>
  <c r="C16" i="30"/>
  <c r="B16" i="30"/>
  <c r="H15" i="30"/>
  <c r="F15" i="30"/>
  <c r="E15" i="30"/>
  <c r="D15" i="30"/>
  <c r="C15" i="30"/>
  <c r="B15" i="30"/>
  <c r="H14" i="30"/>
  <c r="F14" i="30"/>
  <c r="E14" i="30"/>
  <c r="D14" i="30"/>
  <c r="C14" i="30"/>
  <c r="B14" i="30"/>
  <c r="H13" i="30"/>
  <c r="F13" i="30"/>
  <c r="E13" i="30"/>
  <c r="D13" i="30"/>
  <c r="C13" i="30"/>
  <c r="B13" i="30"/>
  <c r="H12" i="30"/>
  <c r="F12" i="30"/>
  <c r="E12" i="30"/>
  <c r="D12" i="30"/>
  <c r="C12" i="30"/>
  <c r="B12" i="30"/>
  <c r="H10" i="30"/>
  <c r="F10" i="30"/>
  <c r="E10" i="30"/>
  <c r="D10" i="30"/>
  <c r="C10" i="30"/>
  <c r="B10" i="30"/>
  <c r="H9" i="30"/>
  <c r="F9" i="30"/>
  <c r="E9" i="30"/>
  <c r="D9" i="30"/>
  <c r="C9" i="30"/>
  <c r="B9" i="30"/>
  <c r="H8" i="30"/>
  <c r="F8" i="30"/>
  <c r="E8" i="30"/>
  <c r="D8" i="30"/>
  <c r="C8" i="30"/>
  <c r="B8" i="30"/>
  <c r="E4" i="23"/>
  <c r="G4" i="23"/>
  <c r="E5" i="23"/>
  <c r="G5" i="23"/>
  <c r="E6" i="23"/>
  <c r="G6" i="23"/>
  <c r="E7" i="23"/>
  <c r="G7" i="23"/>
  <c r="E8" i="23"/>
  <c r="G8" i="23"/>
  <c r="G10" i="23"/>
  <c r="D15" i="23"/>
  <c r="D16" i="23"/>
  <c r="D17" i="23"/>
  <c r="E17" i="23"/>
  <c r="E16" i="23"/>
  <c r="G9" i="23"/>
</calcChain>
</file>

<file path=xl/sharedStrings.xml><?xml version="1.0" encoding="utf-8"?>
<sst xmlns="http://schemas.openxmlformats.org/spreadsheetml/2006/main" count="697" uniqueCount="246">
  <si>
    <t>报价说明：
1、“L3-明细条目”sheet为年度框架约定的基准价格，此sheet仅有"单价"格可编辑，其他区域均不可编辑，须将基准价格填入"单价"格中，价格必须为“绝对值”，不能填写区间值。
2、在“L2-模块报价”sheet，须在A列填入本次报价所需使用的“L3-明细条目”对应的【序号】，可自动带出“一级类别”、“二级类别”、“规格、型号等说明”、“具体说明”、“计价单位”、“单价（元）”，如需增加行数，可在加行后复制公式，以自动带出相关内容。
3、未在“L3-明细条目”中列明的项，则在“L2-模块报价”sheet，“模块3 据实结算”中手工填入“一级类别”、“二级类别”、“规格、型号等说明”、“具体说明”、“计价单位”、“单价（元）”等内容。
4、据实结算相关项，报价阶段填写预估金额，项目结束结算时按实际发生填写。</t>
  </si>
  <si>
    <t>序号</t>
  </si>
  <si>
    <t>模块</t>
  </si>
  <si>
    <t>计价单位</t>
  </si>
  <si>
    <t>单价（元）</t>
  </si>
  <si>
    <t>数量</t>
  </si>
  <si>
    <t>总价</t>
  </si>
  <si>
    <t>备注</t>
  </si>
  <si>
    <t>模块1</t>
  </si>
  <si>
    <t>地面交通</t>
  </si>
  <si>
    <t>项</t>
  </si>
  <si>
    <t>模块2</t>
  </si>
  <si>
    <t>物料（非据实）</t>
  </si>
  <si>
    <t>模块3</t>
  </si>
  <si>
    <t>人员服务</t>
  </si>
  <si>
    <t>模块4</t>
  </si>
  <si>
    <t>据实结算</t>
  </si>
  <si>
    <t>模块5</t>
  </si>
  <si>
    <t>服务费及税费</t>
  </si>
  <si>
    <t>合计</t>
  </si>
  <si>
    <t>优惠后（若有）</t>
  </si>
  <si>
    <t>报价分析</t>
  </si>
  <si>
    <t>报价项</t>
  </si>
  <si>
    <t>金额</t>
  </si>
  <si>
    <t>比例</t>
  </si>
  <si>
    <t>总金额a+b+c</t>
  </si>
  <si>
    <t>代垫付a</t>
  </si>
  <si>
    <t>项目报价b+c</t>
  </si>
  <si>
    <t>ratecard内覆盖项 b</t>
  </si>
  <si>
    <t>ratecard外覆盖项 c</t>
  </si>
  <si>
    <t>客户名称</t>
  </si>
  <si>
    <t>业务联系人</t>
  </si>
  <si>
    <t>联系方式</t>
  </si>
  <si>
    <t>项目名称</t>
  </si>
  <si>
    <t>采购联系人</t>
  </si>
  <si>
    <t>panshuyue@kuaishou.com</t>
  </si>
  <si>
    <t>项目日期</t>
  </si>
  <si>
    <t>接待人数</t>
  </si>
  <si>
    <t>目的地</t>
  </si>
  <si>
    <t>报价时间</t>
  </si>
  <si>
    <t>项目经理</t>
  </si>
  <si>
    <t>张佳怡</t>
  </si>
  <si>
    <t>邮箱地址</t>
  </si>
  <si>
    <t>zhangjiayi@cct.cn</t>
  </si>
  <si>
    <r>
      <rPr>
        <b/>
        <sz val="12"/>
        <color theme="1"/>
        <rFont val="微软雅黑"/>
        <charset val="134"/>
      </rPr>
      <t>报价说明：</t>
    </r>
    <r>
      <rPr>
        <sz val="12"/>
        <color theme="1"/>
        <rFont val="微软雅黑"/>
        <charset val="134"/>
      </rPr>
      <t xml:space="preserve">
1、“L3-明细条目”sheet为年度框架约定的基准价格，此sheet仅有"单价"格可编辑，其他区域均不可编辑，须将基准价格填入"单价"格中，价格必须为“绝对值”，不能填写区间值。
2、在“L2-模块报价”sheet，须在A列填入本次报价所需使用的“L3-明细条目”对应的【序号】，可自动带出“一级类别”、“二级类别”、“规格、型号等说明”、“具体说明”、“计价单位”、“单价（元）”，如需增加行数，可在加行后复制公式，以自动带出相关内容。
3、未在“L3-明细条目”中列明的项，则在“L2-模块报价”sheet，“模块3 据实结算”中手工填入“一级类别”、“二级类别”、“规格、型号等说明”、“具体说明”、“计价单位”、“单价（元）”。
4、据实结算相关项，报价阶段填写各明细条目的预估金额，项目结束结算时按实际发生填写。
5、方案准备时，请优先使用快手框架内条目</t>
    </r>
  </si>
  <si>
    <t>小计</t>
  </si>
  <si>
    <t>一级类别</t>
  </si>
  <si>
    <t>二级类别</t>
  </si>
  <si>
    <t>规格、型号等说明</t>
  </si>
  <si>
    <t>具体说明</t>
  </si>
  <si>
    <t>年框单价</t>
  </si>
  <si>
    <t>实际单价</t>
  </si>
  <si>
    <t>数量1</t>
  </si>
  <si>
    <t>数量2</t>
  </si>
  <si>
    <t>二级报价项</t>
  </si>
  <si>
    <t>三级报价项</t>
  </si>
  <si>
    <t>四级报价项</t>
  </si>
  <si>
    <t>单位</t>
  </si>
  <si>
    <t>工作人员（非据实）</t>
  </si>
  <si>
    <t>大交通</t>
  </si>
  <si>
    <t>机票预估总采购金额</t>
  </si>
  <si>
    <t>经济舱（境内）</t>
  </si>
  <si>
    <t>人/次</t>
  </si>
  <si>
    <t>/</t>
  </si>
  <si>
    <t>高铁预估总采购金额</t>
  </si>
  <si>
    <t>火车票</t>
  </si>
  <si>
    <t>酒店住宿</t>
  </si>
  <si>
    <t>晚</t>
  </si>
  <si>
    <t>套房</t>
  </si>
  <si>
    <t>1间预计3晚</t>
  </si>
  <si>
    <t>场地</t>
  </si>
  <si>
    <t>会议室</t>
  </si>
  <si>
    <t>场地费用</t>
  </si>
  <si>
    <t>项目/次</t>
  </si>
  <si>
    <t>酒店氛围搭建</t>
  </si>
  <si>
    <t>餐饮</t>
  </si>
  <si>
    <t>酒店入住欢迎礼遇</t>
  </si>
  <si>
    <t>每间/个</t>
  </si>
  <si>
    <t>酒店自助午餐</t>
  </si>
  <si>
    <t>午餐</t>
  </si>
  <si>
    <t>人/顿</t>
  </si>
  <si>
    <t>酒店自助晚餐</t>
  </si>
  <si>
    <t>晚餐</t>
  </si>
  <si>
    <t>人/个</t>
  </si>
  <si>
    <t>饮品</t>
  </si>
  <si>
    <t>零食</t>
  </si>
  <si>
    <t>餐券</t>
  </si>
  <si>
    <t>酒店自助餐餐券</t>
  </si>
  <si>
    <t>消毒湿纸巾，抽纸</t>
  </si>
  <si>
    <t>酒店氛围布置</t>
  </si>
  <si>
    <t>定制房卡套</t>
  </si>
  <si>
    <t>房间欢迎入住礼遇，按照入住人数预估</t>
  </si>
  <si>
    <t>房间欢迎卡片</t>
  </si>
  <si>
    <t>指示画架</t>
  </si>
  <si>
    <t>酒店氛围指引</t>
  </si>
  <si>
    <t>签到台</t>
  </si>
  <si>
    <t>烤漆签到台制作</t>
  </si>
  <si>
    <t>木质T板</t>
  </si>
  <si>
    <t>备用金</t>
  </si>
  <si>
    <t>单价</t>
  </si>
  <si>
    <t>专票税费减免</t>
  </si>
  <si>
    <t>备注（参考列举项，同等级设备均可）</t>
  </si>
  <si>
    <t>单位（车次、公里）</t>
  </si>
  <si>
    <t>单次使用
1、包含8小时100公里</t>
  </si>
  <si>
    <t>日产天籁</t>
  </si>
  <si>
    <t>5座普通小车或等同档次</t>
  </si>
  <si>
    <t>车/趟</t>
  </si>
  <si>
    <t>奥迪A6</t>
  </si>
  <si>
    <t>5座豪华小车或等同档次</t>
  </si>
  <si>
    <t>别克GL8</t>
  </si>
  <si>
    <t>7座普通商务车
或等同档次</t>
  </si>
  <si>
    <t>奔驰V系列商务车</t>
  </si>
  <si>
    <t>7座豪华商务车
或等同档次</t>
  </si>
  <si>
    <t>丰田考斯特</t>
  </si>
  <si>
    <t>15座普通小巴
或等同档次</t>
  </si>
  <si>
    <t>15座豪华小巴
或等同档次</t>
  </si>
  <si>
    <t>19-22座普通小巴
或等同档次</t>
  </si>
  <si>
    <t>19-22座豪华小巴
或等同档次</t>
  </si>
  <si>
    <t>金龙</t>
  </si>
  <si>
    <t>33座中巴
或等同档次</t>
  </si>
  <si>
    <t>37座中巴
或等同档次</t>
  </si>
  <si>
    <t>45座中巴
或等同档次</t>
  </si>
  <si>
    <t>53座中巴
或等同档次</t>
  </si>
  <si>
    <t>57座中巴
或等同档次</t>
  </si>
  <si>
    <t>包车
1、包含8小时100公里</t>
  </si>
  <si>
    <t>车次*天</t>
  </si>
  <si>
    <t>车辆超公里费</t>
  </si>
  <si>
    <t>每公里</t>
  </si>
  <si>
    <t>车辆超时间费</t>
  </si>
  <si>
    <t>每小时</t>
  </si>
  <si>
    <t>其它车辆费用</t>
  </si>
  <si>
    <t>其他</t>
  </si>
  <si>
    <t>机场VIP通道费用、高速费、停车费、油费、司机餐补&amp;住宿补贴
（不高于人员补助，凭证完整：凭证金额与补助金额取低值），据实结算</t>
  </si>
  <si>
    <t>KT板</t>
  </si>
  <si>
    <t>接机牌、引领牌、手举牌</t>
  </si>
  <si>
    <t>m2</t>
  </si>
  <si>
    <t>发光手举牌</t>
  </si>
  <si>
    <t>发光款手举牌</t>
  </si>
  <si>
    <t>防疫物品</t>
  </si>
  <si>
    <t>含湿巾、口罩、免洗消毒液</t>
  </si>
  <si>
    <t>套</t>
  </si>
  <si>
    <t>车头牌</t>
  </si>
  <si>
    <t>A3塑封</t>
  </si>
  <si>
    <t>车上用品</t>
  </si>
  <si>
    <t>水、纸巾、小食</t>
  </si>
  <si>
    <t>磁吸车贴</t>
  </si>
  <si>
    <t>车贴制作+人工工时+车辆工时+清洁费</t>
  </si>
  <si>
    <t>水牌</t>
  </si>
  <si>
    <t>签到台/指引</t>
  </si>
  <si>
    <t>个</t>
  </si>
  <si>
    <t>3D设计费</t>
  </si>
  <si>
    <t>pcs</t>
  </si>
  <si>
    <t>平面设计费</t>
  </si>
  <si>
    <t>定制矿泉水</t>
  </si>
  <si>
    <t>瓶</t>
  </si>
  <si>
    <t>定制工作服</t>
  </si>
  <si>
    <t>件</t>
  </si>
  <si>
    <t>道旗</t>
  </si>
  <si>
    <t>发光字</t>
  </si>
  <si>
    <t>延米</t>
  </si>
  <si>
    <t>亚克力字</t>
  </si>
  <si>
    <t>亚克力板</t>
  </si>
  <si>
    <t>木质搭建</t>
  </si>
  <si>
    <t>例如：接待处背板</t>
  </si>
  <si>
    <t>工作人员</t>
  </si>
  <si>
    <t>活动现场前期运营</t>
  </si>
  <si>
    <t>工作时长8小时、供应商自有人员</t>
  </si>
  <si>
    <t>中台核心工作组</t>
  </si>
  <si>
    <t>人/天</t>
  </si>
  <si>
    <t>活动现场执行人员</t>
  </si>
  <si>
    <t>VIP管家</t>
  </si>
  <si>
    <t>第三方统筹</t>
  </si>
  <si>
    <t>工作时长8小时、第三方外包人员</t>
  </si>
  <si>
    <t>机场工作人员-礼仪</t>
  </si>
  <si>
    <t>机场工作人员-安保</t>
  </si>
  <si>
    <t>机场工作人员-摄影</t>
  </si>
  <si>
    <t>机场工作人员-其他</t>
  </si>
  <si>
    <t>高铁站工作人员-礼仪</t>
  </si>
  <si>
    <t>高铁站工作人员-安保</t>
  </si>
  <si>
    <t>高铁站工作人员-摄影</t>
  </si>
  <si>
    <t>高铁站工作人员-其他</t>
  </si>
  <si>
    <t>酒店工作人员-礼仪</t>
  </si>
  <si>
    <t>酒店工作人员-安保</t>
  </si>
  <si>
    <t>酒店工作人员-摄影</t>
  </si>
  <si>
    <t>酒店工作人员-其他</t>
  </si>
  <si>
    <t>场馆工作人员-其他</t>
  </si>
  <si>
    <t>人员补助</t>
  </si>
  <si>
    <t>餐补</t>
  </si>
  <si>
    <t>每人每天80（仅供应商自有人员可以报）
凭证完整：凭证金额与补助金额取低值；</t>
  </si>
  <si>
    <t>大交通补助</t>
  </si>
  <si>
    <t>机票经济舱，高铁二等座，同时段需价格最低（仅供应商自有人员可以报）</t>
  </si>
  <si>
    <t>住宿补助</t>
  </si>
  <si>
    <t>同性双床350/天，不分城市（仅供应商自有人员可以报）
凭证完整：凭证金额与补助金额取低值；</t>
  </si>
  <si>
    <t>2人/天</t>
  </si>
  <si>
    <t>小交通补助（打车）</t>
  </si>
  <si>
    <t>30/天/人
凭证完整：凭证金额与补助金额取低值；</t>
  </si>
  <si>
    <t>天/人</t>
  </si>
  <si>
    <t>超时费</t>
  </si>
  <si>
    <t>50/小时
凭证完整：凭证金额与补助金额取低值；</t>
  </si>
  <si>
    <t>小时</t>
  </si>
  <si>
    <t>服务费</t>
  </si>
  <si>
    <t>填写百分比</t>
  </si>
  <si>
    <t>海外服务费</t>
  </si>
  <si>
    <t>如不涉及请忽略</t>
  </si>
  <si>
    <t>税费</t>
  </si>
  <si>
    <t>填写税率</t>
  </si>
  <si>
    <t>快手游戏</t>
    <phoneticPr fontId="36" type="noConversion"/>
  </si>
  <si>
    <t>2025快手游戏冬季年会</t>
    <phoneticPr fontId="36" type="noConversion"/>
  </si>
  <si>
    <t>陈仕豪</t>
    <phoneticPr fontId="36" type="noConversion"/>
  </si>
  <si>
    <t>潘舒悦</t>
    <phoneticPr fontId="36" type="noConversion"/>
  </si>
  <si>
    <t>深圳·深圳滨海艺术中心</t>
    <phoneticPr fontId="36" type="noConversion"/>
  </si>
  <si>
    <t>车内备品+签到台+房间礼遇+活动休息室布置饮品</t>
    <phoneticPr fontId="36" type="noConversion"/>
  </si>
  <si>
    <t>车内备品+签到台+房间礼遇+活动休息室布置零食</t>
    <phoneticPr fontId="36" type="noConversion"/>
  </si>
  <si>
    <t>酒店</t>
    <phoneticPr fontId="36" type="noConversion"/>
  </si>
  <si>
    <t>酒店功能间会议室</t>
    <phoneticPr fontId="36" type="noConversion"/>
  </si>
  <si>
    <t>60间左右；其中20人预计3晚，40人预计2晚，共140晚预估</t>
    <phoneticPr fontId="36" type="noConversion"/>
  </si>
  <si>
    <t>保险</t>
    <phoneticPr fontId="36" type="noConversion"/>
  </si>
  <si>
    <t>快递费</t>
    <phoneticPr fontId="36" type="noConversion"/>
  </si>
  <si>
    <t>活动快递费</t>
    <phoneticPr fontId="36" type="noConversion"/>
  </si>
  <si>
    <t>深圳往返经济舱预估 据实结算，40人次预估</t>
    <phoneticPr fontId="36" type="noConversion"/>
  </si>
  <si>
    <t>深圳往返二等座预估 据实结算，20人次预估</t>
    <phoneticPr fontId="36" type="noConversion"/>
  </si>
  <si>
    <t>欢迎礼</t>
    <phoneticPr fontId="36" type="noConversion"/>
  </si>
  <si>
    <t>口罩</t>
    <phoneticPr fontId="36" type="noConversion"/>
  </si>
  <si>
    <t>果盘+深圳特色糕点</t>
    <phoneticPr fontId="36" type="noConversion"/>
  </si>
  <si>
    <t>按照62间房间预估</t>
    <phoneticPr fontId="36" type="noConversion"/>
  </si>
  <si>
    <t>零食筐</t>
    <phoneticPr fontId="36" type="noConversion"/>
  </si>
  <si>
    <t>18-21日主播保险，60人预估</t>
    <phoneticPr fontId="36" type="noConversion"/>
  </si>
  <si>
    <t>房间欢迎布置，按照62间房间预估</t>
    <phoneticPr fontId="36" type="noConversion"/>
  </si>
  <si>
    <t>车内备品+签到台+房间礼遇+活动休息室布置备品</t>
    <phoneticPr fontId="36" type="noConversion"/>
  </si>
  <si>
    <t>箭头贴纸</t>
    <phoneticPr fontId="36" type="noConversion"/>
  </si>
  <si>
    <t>工作人员机票预估总采购金额</t>
    <phoneticPr fontId="36" type="noConversion"/>
  </si>
  <si>
    <t>活动日午餐</t>
    <phoneticPr fontId="36" type="noConversion"/>
  </si>
  <si>
    <t>商务盒饭</t>
    <phoneticPr fontId="36" type="noConversion"/>
  </si>
  <si>
    <t>活动日晚宴</t>
    <phoneticPr fontId="36" type="noConversion"/>
  </si>
  <si>
    <t>翻台晚宴</t>
    <phoneticPr fontId="36" type="noConversion"/>
  </si>
  <si>
    <t>艺术中心场地晚宴，按照7/桌预估</t>
    <phoneticPr fontId="36" type="noConversion"/>
  </si>
  <si>
    <t>活动日艺术中心午餐，每人70/顿，按照70人预估</t>
    <phoneticPr fontId="36" type="noConversion"/>
  </si>
  <si>
    <t>彩排日用餐</t>
    <phoneticPr fontId="36" type="noConversion"/>
  </si>
  <si>
    <t>午餐+晚餐，每人70/顿，按照50人预估</t>
    <phoneticPr fontId="36" type="noConversion"/>
  </si>
  <si>
    <t>18-19日酒店自助晚餐，按照50人预估</t>
    <phoneticPr fontId="36" type="noConversion"/>
  </si>
  <si>
    <t>18-19日酒店自助午餐，按照50人预估</t>
    <phoneticPr fontId="36" type="noConversion"/>
  </si>
  <si>
    <t>活动期间车内、签到台备品，据实结算</t>
    <phoneticPr fontId="36" type="noConversion"/>
  </si>
  <si>
    <t>零食筐，据实结算</t>
    <phoneticPr fontId="36" type="noConversion"/>
  </si>
  <si>
    <t>房间备品，据实结算</t>
    <phoneticPr fontId="36" type="noConversion"/>
  </si>
  <si>
    <t>深圳往返经济舱预估 据实结算，5人次预估</t>
    <phoneticPr fontId="36" type="noConversion"/>
  </si>
  <si>
    <t>大床房&amp;双床房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</si>
</sst>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_(\¥* #,##0.00_);_(\¥* \(#,##0.00\);_(\¥* &quot;-&quot;??_);_(@_)"/>
    <numFmt numFmtId="177" formatCode="_-* #,##0.00\ [$€-1]_-;\-* #,##0.00\ [$€-1]_-;_-* &quot;-&quot;??\ [$€-1]_-"/>
    <numFmt numFmtId="178" formatCode="[$¥-804]#,##0.00;[$¥-804]\-#,##0.00"/>
    <numFmt numFmtId="179" formatCode="_-* #,##0\ _F_-;\-* #,##0\ _F_-;_-* &quot;-&quot;??\ _F_-;_-@_-"/>
  </numFmts>
  <fonts count="44">
    <font>
      <sz val="12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9"/>
      <color indexed="8"/>
      <name val="微软雅黑"/>
      <charset val="134"/>
    </font>
    <font>
      <sz val="9"/>
      <color rgb="FF000000"/>
      <name val="Arial"/>
      <family val="2"/>
    </font>
    <font>
      <sz val="10"/>
      <color theme="1"/>
      <name val="Microsoft YaHei"/>
      <charset val="134"/>
    </font>
    <font>
      <sz val="8"/>
      <color theme="1"/>
      <name val="等线"/>
      <charset val="134"/>
      <scheme val="minor"/>
    </font>
    <font>
      <sz val="9"/>
      <color rgb="FF000000"/>
      <name val="微软雅黑"/>
      <charset val="134"/>
    </font>
    <font>
      <sz val="9"/>
      <color rgb="FFFF0000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12"/>
      <color theme="1"/>
      <name val="微软雅黑"/>
      <charset val="134"/>
    </font>
    <font>
      <sz val="8"/>
      <name val="微软雅黑"/>
      <charset val="134"/>
    </font>
    <font>
      <u/>
      <sz val="8"/>
      <color rgb="FF0000FF"/>
      <name val="微软雅黑"/>
      <charset val="134"/>
    </font>
    <font>
      <sz val="8"/>
      <color indexed="8"/>
      <name val="微软雅黑"/>
      <charset val="134"/>
    </font>
    <font>
      <sz val="9"/>
      <color rgb="FF000000"/>
      <name val="宋体"/>
      <charset val="134"/>
    </font>
    <font>
      <u/>
      <sz val="11"/>
      <color rgb="FF0000FF"/>
      <name val="等线"/>
      <charset val="134"/>
      <scheme val="minor"/>
    </font>
    <font>
      <b/>
      <sz val="12"/>
      <color theme="1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微软雅黑"/>
      <charset val="134"/>
    </font>
    <font>
      <b/>
      <sz val="11"/>
      <color theme="0"/>
      <name val="微软雅黑"/>
      <charset val="134"/>
    </font>
    <font>
      <sz val="11"/>
      <color rgb="FF000000"/>
      <name val="微软雅黑"/>
      <charset val="134"/>
    </font>
    <font>
      <b/>
      <sz val="11"/>
      <color rgb="FF000000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等线"/>
      <charset val="134"/>
      <scheme val="minor"/>
    </font>
    <font>
      <sz val="12"/>
      <name val="宋体"/>
      <charset val="134"/>
    </font>
    <font>
      <sz val="10"/>
      <name val="Arial"/>
      <family val="2"/>
    </font>
    <font>
      <sz val="11"/>
      <color rgb="FF000000"/>
      <name val="等线"/>
      <charset val="134"/>
    </font>
    <font>
      <u/>
      <sz val="10"/>
      <color indexed="12"/>
      <name val="Arial"/>
      <family val="2"/>
    </font>
    <font>
      <sz val="12"/>
      <color theme="1"/>
      <name val="等线"/>
      <charset val="134"/>
      <scheme val="minor"/>
    </font>
    <font>
      <b/>
      <sz val="14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4"/>
      <color rgb="FF000000"/>
      <name val="微软雅黑"/>
      <family val="2"/>
      <charset val="134"/>
    </font>
    <font>
      <sz val="9"/>
      <name val="等线"/>
      <family val="3"/>
      <charset val="134"/>
      <scheme val="minor"/>
    </font>
    <font>
      <sz val="14"/>
      <name val="微软雅黑"/>
      <family val="2"/>
      <charset val="134"/>
    </font>
    <font>
      <sz val="14"/>
      <color indexed="8"/>
      <name val="微软雅黑"/>
      <family val="2"/>
      <charset val="134"/>
    </font>
    <font>
      <sz val="8"/>
      <name val="微软雅黑"/>
      <family val="2"/>
      <charset val="134"/>
    </font>
    <font>
      <sz val="12"/>
      <color theme="1"/>
      <name val="等线"/>
      <family val="3"/>
      <charset val="134"/>
      <scheme val="minor"/>
    </font>
    <font>
      <sz val="8"/>
      <color theme="1"/>
      <name val="微软雅黑"/>
      <family val="2"/>
      <charset val="134"/>
    </font>
    <font>
      <sz val="8"/>
      <color indexed="8"/>
      <name val="微软雅黑"/>
      <family val="2"/>
      <charset val="134"/>
    </font>
    <font>
      <sz val="10"/>
      <color rgb="FF000000"/>
      <name val="微软雅黑"/>
      <family val="2"/>
      <charset val="134"/>
    </font>
  </fonts>
  <fills count="14">
    <fill>
      <patternFill patternType="none"/>
    </fill>
    <fill>
      <patternFill patternType="gray125"/>
    </fill>
    <fill>
      <patternFill patternType="solid">
        <fgColor rgb="FFED7B3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/>
    <xf numFmtId="177" fontId="29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78" fontId="30" fillId="0" borderId="0">
      <protection locked="0"/>
    </xf>
    <xf numFmtId="0" fontId="30" fillId="0" borderId="0">
      <protection locked="0"/>
    </xf>
    <xf numFmtId="0" fontId="32" fillId="0" borderId="0">
      <alignment vertical="center"/>
    </xf>
    <xf numFmtId="0" fontId="28" fillId="0" borderId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29" fillId="0" borderId="0"/>
  </cellStyleXfs>
  <cellXfs count="157">
    <xf numFmtId="0" fontId="0" fillId="0" borderId="0" xfId="0">
      <alignment vertical="center"/>
    </xf>
    <xf numFmtId="43" fontId="1" fillId="0" borderId="0" xfId="0" applyNumberFormat="1" applyFont="1">
      <alignment vertical="center"/>
    </xf>
    <xf numFmtId="0" fontId="2" fillId="2" borderId="1" xfId="0" applyFont="1" applyFill="1" applyBorder="1" applyAlignment="1">
      <alignment horizontal="center" vertical="center"/>
    </xf>
    <xf numFmtId="43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NumberFormat="1" applyFont="1" applyFill="1" applyBorder="1" applyAlignment="1" applyProtection="1">
      <alignment horizontal="center" vertical="center"/>
      <protection locked="0"/>
    </xf>
    <xf numFmtId="178" fontId="4" fillId="3" borderId="1" xfId="9" applyFont="1" applyFill="1" applyBorder="1" applyAlignment="1" applyProtection="1">
      <alignment horizontal="left" vertical="center"/>
    </xf>
    <xf numFmtId="2" fontId="6" fillId="4" borderId="1" xfId="11" applyNumberFormat="1" applyFont="1" applyFill="1" applyBorder="1" applyProtection="1">
      <alignment vertical="center"/>
      <protection locked="0"/>
    </xf>
    <xf numFmtId="0" fontId="4" fillId="3" borderId="1" xfId="0" applyFont="1" applyFill="1" applyBorder="1" applyAlignment="1">
      <alignment horizontal="left" vertical="center"/>
    </xf>
    <xf numFmtId="0" fontId="4" fillId="3" borderId="1" xfId="10" applyFont="1" applyFill="1" applyBorder="1" applyAlignment="1" applyProtection="1">
      <alignment horizontal="left" vertical="center"/>
    </xf>
    <xf numFmtId="0" fontId="0" fillId="0" borderId="1" xfId="0" applyBorder="1">
      <alignment vertical="center"/>
    </xf>
    <xf numFmtId="0" fontId="4" fillId="3" borderId="1" xfId="7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2" fontId="7" fillId="0" borderId="1" xfId="0" applyNumberFormat="1" applyFont="1" applyBorder="1" applyAlignment="1">
      <alignment vertical="center" wrapText="1"/>
    </xf>
    <xf numFmtId="0" fontId="4" fillId="6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9" fillId="4" borderId="2" xfId="11" applyNumberFormat="1" applyFont="1" applyFill="1" applyBorder="1" applyProtection="1">
      <alignment vertical="center"/>
      <protection locked="0"/>
    </xf>
    <xf numFmtId="1" fontId="10" fillId="0" borderId="3" xfId="0" applyNumberFormat="1" applyFont="1" applyBorder="1" applyAlignment="1" applyProtection="1">
      <alignment vertical="center" wrapText="1"/>
      <protection locked="0"/>
    </xf>
    <xf numFmtId="2" fontId="9" fillId="7" borderId="2" xfId="11" applyNumberFormat="1" applyFont="1" applyFill="1" applyBorder="1" applyAlignment="1" applyProtection="1">
      <alignment horizontal="right" vertical="center"/>
      <protection locked="0"/>
    </xf>
    <xf numFmtId="0" fontId="2" fillId="2" borderId="3" xfId="0" applyFont="1" applyFill="1" applyBorder="1" applyAlignment="1">
      <alignment horizontal="center" vertical="center"/>
    </xf>
    <xf numFmtId="2" fontId="12" fillId="7" borderId="1" xfId="11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43" fontId="12" fillId="7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>
      <alignment horizontal="left" vertical="center"/>
    </xf>
    <xf numFmtId="0" fontId="9" fillId="0" borderId="1" xfId="0" applyFont="1" applyBorder="1" applyProtection="1">
      <alignment vertical="center"/>
      <protection locked="0"/>
    </xf>
    <xf numFmtId="43" fontId="12" fillId="3" borderId="1" xfId="0" applyNumberFormat="1" applyFont="1" applyFill="1" applyBorder="1" applyAlignment="1" applyProtection="1">
      <alignment horizontal="center" vertical="center"/>
      <protection locked="0"/>
    </xf>
    <xf numFmtId="9" fontId="12" fillId="7" borderId="1" xfId="3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43" fontId="14" fillId="0" borderId="0" xfId="1" applyFont="1" applyProtection="1">
      <alignment vertical="center"/>
    </xf>
    <xf numFmtId="0" fontId="15" fillId="8" borderId="4" xfId="0" applyFont="1" applyFill="1" applyBorder="1" applyAlignment="1" applyProtection="1">
      <alignment horizontal="center" vertical="center" wrapText="1"/>
      <protection locked="0"/>
    </xf>
    <xf numFmtId="0" fontId="15" fillId="8" borderId="1" xfId="0" applyFont="1" applyFill="1" applyBorder="1" applyAlignment="1" applyProtection="1">
      <alignment horizontal="center" vertical="center" wrapText="1"/>
      <protection locked="0"/>
    </xf>
    <xf numFmtId="14" fontId="6" fillId="0" borderId="7" xfId="14" applyNumberFormat="1" applyFont="1" applyBorder="1" applyAlignment="1">
      <alignment horizontal="center" vertical="center"/>
    </xf>
    <xf numFmtId="0" fontId="15" fillId="8" borderId="6" xfId="0" applyFont="1" applyFill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14" fontId="18" fillId="0" borderId="7" xfId="14" applyNumberFormat="1" applyFont="1" applyBorder="1" applyAlignment="1">
      <alignment horizontal="center" vertical="center"/>
    </xf>
    <xf numFmtId="14" fontId="19" fillId="0" borderId="5" xfId="4" applyNumberFormat="1" applyFill="1" applyBorder="1" applyAlignment="1" applyProtection="1">
      <alignment horizontal="center" vertical="center"/>
      <protection locked="0"/>
    </xf>
    <xf numFmtId="0" fontId="15" fillId="8" borderId="3" xfId="0" applyFont="1" applyFill="1" applyBorder="1" applyAlignment="1" applyProtection="1">
      <alignment horizontal="center" vertical="center"/>
      <protection locked="0"/>
    </xf>
    <xf numFmtId="0" fontId="20" fillId="9" borderId="1" xfId="0" applyFont="1" applyFill="1" applyBorder="1" applyAlignment="1">
      <alignment horizontal="left" vertical="center"/>
    </xf>
    <xf numFmtId="0" fontId="20" fillId="9" borderId="5" xfId="0" applyFont="1" applyFill="1" applyBorder="1" applyAlignment="1">
      <alignment horizontal="center" vertical="center"/>
    </xf>
    <xf numFmtId="43" fontId="20" fillId="9" borderId="6" xfId="0" applyNumberFormat="1" applyFont="1" applyFill="1" applyBorder="1" applyAlignment="1">
      <alignment horizontal="left" vertical="center"/>
    </xf>
    <xf numFmtId="0" fontId="20" fillId="10" borderId="1" xfId="0" applyFont="1" applyFill="1" applyBorder="1" applyAlignment="1">
      <alignment horizontal="center" vertical="center"/>
    </xf>
    <xf numFmtId="43" fontId="20" fillId="10" borderId="1" xfId="0" applyNumberFormat="1" applyFont="1" applyFill="1" applyBorder="1" applyAlignment="1" applyProtection="1">
      <alignment horizontal="center" vertical="center"/>
      <protection locked="0"/>
    </xf>
    <xf numFmtId="43" fontId="4" fillId="3" borderId="1" xfId="0" applyNumberFormat="1" applyFont="1" applyFill="1" applyBorder="1" applyAlignment="1">
      <alignment horizontal="left" vertical="center"/>
    </xf>
    <xf numFmtId="0" fontId="20" fillId="9" borderId="3" xfId="0" applyFont="1" applyFill="1" applyBorder="1" applyAlignment="1">
      <alignment horizontal="left" vertical="center"/>
    </xf>
    <xf numFmtId="0" fontId="20" fillId="9" borderId="6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5" fillId="8" borderId="3" xfId="0" applyFont="1" applyFill="1" applyBorder="1" applyAlignment="1" applyProtection="1">
      <alignment horizontal="center" vertical="center" wrapText="1"/>
      <protection locked="0"/>
    </xf>
    <xf numFmtId="0" fontId="20" fillId="9" borderId="1" xfId="0" applyFont="1" applyFill="1" applyBorder="1" applyAlignment="1">
      <alignment horizontal="center" vertical="center"/>
    </xf>
    <xf numFmtId="43" fontId="20" fillId="9" borderId="1" xfId="1" applyFont="1" applyFill="1" applyBorder="1" applyProtection="1">
      <alignment vertical="center"/>
    </xf>
    <xf numFmtId="0" fontId="14" fillId="0" borderId="1" xfId="0" applyFont="1" applyBorder="1">
      <alignment vertical="center"/>
    </xf>
    <xf numFmtId="0" fontId="21" fillId="11" borderId="1" xfId="0" applyFont="1" applyFill="1" applyBorder="1" applyAlignment="1">
      <alignment horizontal="center" vertical="center"/>
    </xf>
    <xf numFmtId="43" fontId="21" fillId="6" borderId="1" xfId="0" applyNumberFormat="1" applyFont="1" applyFill="1" applyBorder="1" applyAlignment="1">
      <alignment horizontal="center" vertical="center"/>
    </xf>
    <xf numFmtId="43" fontId="4" fillId="3" borderId="1" xfId="0" applyNumberFormat="1" applyFont="1" applyFill="1" applyBorder="1" applyAlignment="1">
      <alignment horizontal="right" vertical="center"/>
    </xf>
    <xf numFmtId="43" fontId="21" fillId="11" borderId="1" xfId="0" applyNumberFormat="1" applyFont="1" applyFill="1" applyBorder="1" applyAlignment="1">
      <alignment horizontal="center" vertical="center"/>
    </xf>
    <xf numFmtId="43" fontId="4" fillId="0" borderId="1" xfId="1" applyFont="1" applyBorder="1" applyProtection="1">
      <alignment vertical="center"/>
    </xf>
    <xf numFmtId="0" fontId="4" fillId="0" borderId="1" xfId="0" applyFont="1" applyBorder="1">
      <alignment vertical="center"/>
    </xf>
    <xf numFmtId="43" fontId="4" fillId="0" borderId="1" xfId="1" applyFont="1" applyBorder="1" applyAlignment="1" applyProtection="1">
      <alignment horizontal="right" vertical="center"/>
    </xf>
    <xf numFmtId="176" fontId="23" fillId="9" borderId="1" xfId="2" applyFont="1" applyFill="1" applyBorder="1" applyAlignment="1" applyProtection="1">
      <alignment horizontal="center" vertical="center" wrapText="1"/>
    </xf>
    <xf numFmtId="176" fontId="23" fillId="9" borderId="1" xfId="2" applyFont="1" applyFill="1" applyBorder="1" applyAlignment="1" applyProtection="1">
      <alignment horizontal="center" vertical="center" wrapText="1"/>
      <protection locked="0"/>
    </xf>
    <xf numFmtId="0" fontId="24" fillId="0" borderId="9" xfId="0" applyFont="1" applyBorder="1" applyAlignment="1">
      <alignment horizontal="center" vertical="center"/>
    </xf>
    <xf numFmtId="43" fontId="24" fillId="0" borderId="9" xfId="1" applyFont="1" applyBorder="1" applyAlignment="1">
      <alignment horizontal="center" vertical="center"/>
    </xf>
    <xf numFmtId="0" fontId="24" fillId="6" borderId="9" xfId="0" applyFont="1" applyFill="1" applyBorder="1" applyAlignment="1">
      <alignment horizontal="center" vertical="center" wrapText="1"/>
    </xf>
    <xf numFmtId="43" fontId="25" fillId="0" borderId="1" xfId="1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2" fillId="0" borderId="1" xfId="0" applyFont="1" applyBorder="1">
      <alignment vertical="center"/>
    </xf>
    <xf numFmtId="0" fontId="22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4" fillId="13" borderId="1" xfId="0" applyFont="1" applyFill="1" applyBorder="1" applyAlignment="1">
      <alignment horizontal="center" vertical="center"/>
    </xf>
    <xf numFmtId="43" fontId="22" fillId="0" borderId="1" xfId="0" applyNumberFormat="1" applyFont="1" applyBorder="1" applyAlignment="1">
      <alignment horizontal="center" vertical="center"/>
    </xf>
    <xf numFmtId="9" fontId="22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9" fontId="22" fillId="0" borderId="0" xfId="0" applyNumberFormat="1" applyFont="1" applyAlignment="1">
      <alignment horizontal="center" vertical="center"/>
    </xf>
    <xf numFmtId="9" fontId="22" fillId="0" borderId="1" xfId="3" applyFont="1" applyBorder="1" applyAlignment="1">
      <alignment horizontal="center" vertical="center"/>
    </xf>
    <xf numFmtId="9" fontId="22" fillId="0" borderId="0" xfId="3" applyFont="1" applyBorder="1" applyAlignment="1">
      <alignment horizontal="center" vertical="center"/>
    </xf>
    <xf numFmtId="0" fontId="33" fillId="10" borderId="1" xfId="0" applyFont="1" applyFill="1" applyBorder="1" applyAlignment="1">
      <alignment horizontal="center" vertical="center"/>
    </xf>
    <xf numFmtId="43" fontId="33" fillId="10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>
      <alignment vertical="center"/>
    </xf>
    <xf numFmtId="0" fontId="34" fillId="3" borderId="1" xfId="0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left" vertical="center"/>
    </xf>
    <xf numFmtId="43" fontId="34" fillId="3" borderId="1" xfId="0" applyNumberFormat="1" applyFont="1" applyFill="1" applyBorder="1" applyAlignment="1">
      <alignment horizontal="left" vertical="center"/>
    </xf>
    <xf numFmtId="0" fontId="35" fillId="11" borderId="1" xfId="0" applyFont="1" applyFill="1" applyBorder="1" applyAlignment="1">
      <alignment horizontal="center" vertical="center"/>
    </xf>
    <xf numFmtId="43" fontId="34" fillId="6" borderId="1" xfId="1" applyFont="1" applyFill="1" applyBorder="1" applyProtection="1">
      <alignment vertical="center"/>
    </xf>
    <xf numFmtId="0" fontId="34" fillId="0" borderId="1" xfId="0" applyFont="1" applyBorder="1">
      <alignment vertical="center"/>
    </xf>
    <xf numFmtId="0" fontId="35" fillId="12" borderId="1" xfId="0" applyFont="1" applyFill="1" applyBorder="1" applyAlignment="1">
      <alignment horizontal="center" vertical="center"/>
    </xf>
    <xf numFmtId="43" fontId="34" fillId="0" borderId="1" xfId="1" applyFont="1" applyBorder="1" applyProtection="1">
      <alignment vertical="center"/>
    </xf>
    <xf numFmtId="43" fontId="33" fillId="0" borderId="1" xfId="0" applyNumberFormat="1" applyFont="1" applyBorder="1" applyAlignment="1" applyProtection="1">
      <alignment horizontal="center" vertical="center"/>
      <protection locked="0"/>
    </xf>
    <xf numFmtId="0" fontId="33" fillId="10" borderId="1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left" vertical="center" wrapText="1"/>
    </xf>
    <xf numFmtId="0" fontId="20" fillId="10" borderId="1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79" fontId="34" fillId="0" borderId="1" xfId="1" applyNumberFormat="1" applyFont="1" applyFill="1" applyBorder="1" applyAlignment="1">
      <alignment horizontal="left" vertical="center" wrapText="1"/>
    </xf>
    <xf numFmtId="58" fontId="37" fillId="0" borderId="1" xfId="1" applyNumberFormat="1" applyFont="1" applyFill="1" applyBorder="1" applyAlignment="1">
      <alignment vertical="center" wrapText="1"/>
    </xf>
    <xf numFmtId="0" fontId="34" fillId="3" borderId="1" xfId="0" applyFont="1" applyFill="1" applyBorder="1" applyAlignment="1">
      <alignment horizontal="center" vertical="center" wrapText="1"/>
    </xf>
    <xf numFmtId="0" fontId="34" fillId="3" borderId="3" xfId="0" applyFont="1" applyFill="1" applyBorder="1" applyAlignment="1">
      <alignment horizontal="center" vertical="center" wrapText="1"/>
    </xf>
    <xf numFmtId="179" fontId="38" fillId="0" borderId="1" xfId="1" applyNumberFormat="1" applyFont="1" applyFill="1" applyBorder="1" applyAlignment="1">
      <alignment horizontal="center" vertical="center" wrapText="1"/>
    </xf>
    <xf numFmtId="0" fontId="34" fillId="3" borderId="6" xfId="0" applyFont="1" applyFill="1" applyBorder="1" applyAlignment="1">
      <alignment horizontal="center" vertical="center" wrapText="1"/>
    </xf>
    <xf numFmtId="43" fontId="34" fillId="3" borderId="1" xfId="0" applyNumberFormat="1" applyFont="1" applyFill="1" applyBorder="1" applyAlignment="1">
      <alignment horizontal="center" vertical="center" wrapText="1"/>
    </xf>
    <xf numFmtId="0" fontId="35" fillId="12" borderId="1" xfId="0" applyFont="1" applyFill="1" applyBorder="1" applyAlignment="1">
      <alignment horizontal="center" vertical="center" wrapText="1"/>
    </xf>
    <xf numFmtId="0" fontId="35" fillId="11" borderId="1" xfId="0" applyFont="1" applyFill="1" applyBorder="1" applyAlignment="1">
      <alignment horizontal="center" vertical="center" wrapText="1"/>
    </xf>
    <xf numFmtId="43" fontId="34" fillId="6" borderId="1" xfId="1" applyFont="1" applyFill="1" applyBorder="1" applyAlignment="1" applyProtection="1">
      <alignment vertical="center" wrapText="1"/>
    </xf>
    <xf numFmtId="0" fontId="34" fillId="0" borderId="1" xfId="0" applyFont="1" applyBorder="1" applyAlignment="1">
      <alignment vertical="center" wrapText="1"/>
    </xf>
    <xf numFmtId="0" fontId="34" fillId="0" borderId="0" xfId="0" applyFont="1" applyAlignment="1">
      <alignment vertical="center" wrapText="1"/>
    </xf>
    <xf numFmtId="43" fontId="34" fillId="3" borderId="1" xfId="0" applyNumberFormat="1" applyFont="1" applyFill="1" applyBorder="1" applyAlignment="1">
      <alignment horizontal="left" vertical="center" wrapText="1"/>
    </xf>
    <xf numFmtId="0" fontId="34" fillId="6" borderId="1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 wrapText="1"/>
    </xf>
    <xf numFmtId="43" fontId="43" fillId="6" borderId="1" xfId="0" applyNumberFormat="1" applyFont="1" applyFill="1" applyBorder="1" applyAlignment="1">
      <alignment horizontal="right" vertical="center"/>
    </xf>
    <xf numFmtId="0" fontId="22" fillId="0" borderId="1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/>
    </xf>
    <xf numFmtId="0" fontId="24" fillId="13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39" fillId="0" borderId="3" xfId="0" applyFont="1" applyBorder="1" applyAlignment="1" applyProtection="1">
      <alignment horizontal="center" vertical="center" wrapText="1"/>
      <protection locked="0"/>
    </xf>
    <xf numFmtId="0" fontId="15" fillId="0" borderId="5" xfId="0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40" fillId="0" borderId="0" xfId="0" applyFont="1" applyFill="1">
      <alignment vertical="center"/>
    </xf>
    <xf numFmtId="0" fontId="0" fillId="0" borderId="0" xfId="0" applyFill="1">
      <alignment vertical="center"/>
    </xf>
    <xf numFmtId="0" fontId="19" fillId="0" borderId="3" xfId="4" applyFill="1" applyBorder="1" applyAlignment="1" applyProtection="1">
      <alignment horizontal="center" vertical="center" wrapText="1"/>
      <protection locked="0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41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179" fontId="42" fillId="0" borderId="5" xfId="1" applyNumberFormat="1" applyFont="1" applyBorder="1" applyAlignment="1" applyProtection="1">
      <alignment horizontal="center" vertical="center"/>
      <protection locked="0"/>
    </xf>
    <xf numFmtId="179" fontId="17" fillId="0" borderId="6" xfId="1" applyNumberFormat="1" applyFont="1" applyFill="1" applyBorder="1" applyAlignment="1" applyProtection="1">
      <alignment horizontal="center" vertical="center"/>
      <protection locked="0"/>
    </xf>
    <xf numFmtId="179" fontId="17" fillId="0" borderId="5" xfId="1" applyNumberFormat="1" applyFont="1" applyFill="1" applyBorder="1" applyAlignment="1" applyProtection="1">
      <alignment horizontal="center" vertical="center"/>
      <protection locked="0"/>
    </xf>
    <xf numFmtId="31" fontId="15" fillId="0" borderId="3" xfId="0" applyNumberFormat="1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15" fillId="8" borderId="3" xfId="0" applyFont="1" applyFill="1" applyBorder="1" applyAlignment="1" applyProtection="1">
      <alignment horizontal="center" vertical="center"/>
      <protection locked="0"/>
    </xf>
    <xf numFmtId="0" fontId="15" fillId="8" borderId="5" xfId="0" applyFont="1" applyFill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43" fontId="14" fillId="0" borderId="1" xfId="0" applyNumberFormat="1" applyFont="1" applyBorder="1" applyAlignment="1">
      <alignment horizontal="left" vertical="center"/>
    </xf>
    <xf numFmtId="0" fontId="20" fillId="9" borderId="5" xfId="0" applyFont="1" applyFill="1" applyBorder="1" applyAlignment="1">
      <alignment horizontal="left" vertical="center"/>
    </xf>
    <xf numFmtId="0" fontId="20" fillId="9" borderId="3" xfId="0" applyFont="1" applyFill="1" applyBorder="1" applyAlignment="1">
      <alignment horizontal="left" vertical="center"/>
    </xf>
    <xf numFmtId="0" fontId="20" fillId="9" borderId="6" xfId="0" applyFont="1" applyFill="1" applyBorder="1" applyAlignment="1">
      <alignment horizontal="left" vertical="center"/>
    </xf>
    <xf numFmtId="0" fontId="20" fillId="9" borderId="1" xfId="0" applyFont="1" applyFill="1" applyBorder="1" applyAlignment="1">
      <alignment horizontal="left" vertical="center"/>
    </xf>
    <xf numFmtId="0" fontId="37" fillId="0" borderId="1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 wrapText="1"/>
    </xf>
    <xf numFmtId="179" fontId="38" fillId="0" borderId="8" xfId="1" applyNumberFormat="1" applyFont="1" applyFill="1" applyBorder="1" applyAlignment="1">
      <alignment horizontal="center" vertical="center" wrapText="1"/>
    </xf>
    <xf numFmtId="179" fontId="38" fillId="0" borderId="9" xfId="1" applyNumberFormat="1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179" fontId="11" fillId="0" borderId="3" xfId="1" applyNumberFormat="1" applyFont="1" applyFill="1" applyBorder="1" applyAlignment="1" applyProtection="1">
      <alignment horizontal="center" vertical="center" wrapText="1"/>
      <protection locked="0"/>
    </xf>
  </cellXfs>
  <cellStyles count="15">
    <cellStyle name="0,0_x000a__x000a_NA_x000a__x000a_ 2 2" xfId="5" xr:uid="{00000000-0005-0000-0000-000031000000}"/>
    <cellStyle name="Euro" xfId="6" xr:uid="{00000000-0005-0000-0000-000032000000}"/>
    <cellStyle name="百分比" xfId="3" builtinId="5"/>
    <cellStyle name="常规" xfId="0" builtinId="0"/>
    <cellStyle name="常规 2" xfId="7" xr:uid="{00000000-0005-0000-0000-000033000000}"/>
    <cellStyle name="常规 2 2" xfId="8" xr:uid="{00000000-0005-0000-0000-000034000000}"/>
    <cellStyle name="常规 2 2 2" xfId="9" xr:uid="{00000000-0005-0000-0000-000035000000}"/>
    <cellStyle name="常规 2 2 3" xfId="10" xr:uid="{00000000-0005-0000-0000-000036000000}"/>
    <cellStyle name="常规 3" xfId="11" xr:uid="{00000000-0005-0000-0000-000037000000}"/>
    <cellStyle name="常规 3 2" xfId="12" xr:uid="{00000000-0005-0000-0000-000038000000}"/>
    <cellStyle name="超链接" xfId="4" builtinId="8"/>
    <cellStyle name="超链接 2" xfId="13" xr:uid="{00000000-0005-0000-0000-000039000000}"/>
    <cellStyle name="货币" xfId="2" builtinId="4"/>
    <cellStyle name="千位分隔" xfId="1" builtinId="3"/>
    <cellStyle name="样式 1" xfId="14" xr:uid="{00000000-0005-0000-0000-00003A000000}"/>
  </cellStyles>
  <dxfs count="16">
    <dxf>
      <fill>
        <patternFill patternType="solid">
          <bgColor theme="9" tint="0.59996337778862885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  <dxf>
      <fill>
        <patternFill patternType="solid">
          <bgColor rgb="FFC5E0B3"/>
        </patternFill>
      </fill>
    </dxf>
  </dxfs>
  <tableStyles count="0" defaultTableStyle="TableStyleMedium2" defaultPivotStyle="PivotStyleLight16"/>
  <colors>
    <mruColors>
      <color rgb="FFFE4904"/>
      <color rgb="FFFE49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panshuyue@kuaishou.com" TargetMode="External"/><Relationship Id="rId1" Type="http://schemas.openxmlformats.org/officeDocument/2006/relationships/hyperlink" Target="mailto:zhangjiay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9"/>
  <sheetViews>
    <sheetView showGridLines="0" topLeftCell="C2" workbookViewId="0">
      <selection activeCell="G10" sqref="G10"/>
    </sheetView>
  </sheetViews>
  <sheetFormatPr defaultColWidth="8.84375" defaultRowHeight="16.5"/>
  <cols>
    <col min="1" max="1" width="3.4609375" style="32" customWidth="1"/>
    <col min="2" max="2" width="15.07421875" style="32" customWidth="1"/>
    <col min="3" max="3" width="19" style="32" customWidth="1"/>
    <col min="4" max="4" width="15.3828125" style="32" customWidth="1"/>
    <col min="5" max="5" width="14.3828125" style="32" customWidth="1"/>
    <col min="6" max="6" width="12.15234375" style="32" customWidth="1"/>
    <col min="7" max="7" width="13.84375" style="32" customWidth="1"/>
    <col min="8" max="8" width="22.15234375" style="32" customWidth="1"/>
    <col min="9" max="16384" width="8.84375" style="32"/>
  </cols>
  <sheetData>
    <row r="2" spans="2:8" ht="167.5" customHeight="1">
      <c r="B2" s="115" t="s">
        <v>0</v>
      </c>
      <c r="C2" s="115"/>
      <c r="D2" s="115"/>
      <c r="E2" s="115"/>
      <c r="F2" s="115"/>
      <c r="G2" s="115"/>
      <c r="H2" s="115"/>
    </row>
    <row r="3" spans="2:8">
      <c r="B3" s="64" t="s">
        <v>1</v>
      </c>
      <c r="C3" s="64" t="s">
        <v>2</v>
      </c>
      <c r="D3" s="65" t="s">
        <v>3</v>
      </c>
      <c r="E3" s="65" t="s">
        <v>4</v>
      </c>
      <c r="F3" s="65" t="s">
        <v>5</v>
      </c>
      <c r="G3" s="65" t="s">
        <v>6</v>
      </c>
      <c r="H3" s="64" t="s">
        <v>7</v>
      </c>
    </row>
    <row r="4" spans="2:8">
      <c r="B4" s="66" t="s">
        <v>8</v>
      </c>
      <c r="C4" s="66" t="s">
        <v>9</v>
      </c>
      <c r="D4" s="66" t="s">
        <v>10</v>
      </c>
      <c r="E4" s="67">
        <f>VLOOKUP($B4,'L2-模块报价'!$A$6:$K$6,11,FALSE)</f>
        <v>115000</v>
      </c>
      <c r="F4" s="68">
        <v>1</v>
      </c>
      <c r="G4" s="67">
        <f t="shared" ref="G4:G9" si="0">F4*E4</f>
        <v>115000</v>
      </c>
      <c r="H4" s="66"/>
    </row>
    <row r="5" spans="2:8">
      <c r="B5" s="66" t="s">
        <v>11</v>
      </c>
      <c r="C5" s="66" t="s">
        <v>12</v>
      </c>
      <c r="D5" s="66" t="s">
        <v>10</v>
      </c>
      <c r="E5" s="67">
        <f>VLOOKUP($B5,'L2-模块报价'!$A$17:$K$17,11,FALSE)</f>
        <v>23150</v>
      </c>
      <c r="F5" s="68">
        <v>1</v>
      </c>
      <c r="G5" s="67">
        <f t="shared" si="0"/>
        <v>23150</v>
      </c>
      <c r="H5" s="66"/>
    </row>
    <row r="6" spans="2:8">
      <c r="B6" s="66" t="s">
        <v>13</v>
      </c>
      <c r="C6" s="66" t="s">
        <v>14</v>
      </c>
      <c r="D6" s="66" t="s">
        <v>10</v>
      </c>
      <c r="E6" s="67">
        <f>VLOOKUP($B6,'L2-模块报价'!$A$25:$K$25,11,FALSE)</f>
        <v>86050</v>
      </c>
      <c r="F6" s="68">
        <v>1</v>
      </c>
      <c r="G6" s="67">
        <f t="shared" si="0"/>
        <v>86050</v>
      </c>
      <c r="H6" s="66"/>
    </row>
    <row r="7" spans="2:8">
      <c r="B7" s="66" t="s">
        <v>15</v>
      </c>
      <c r="C7" s="66" t="s">
        <v>16</v>
      </c>
      <c r="D7" s="66" t="s">
        <v>10</v>
      </c>
      <c r="E7" s="67">
        <f>VLOOKUP($B7,'L2-模块报价'!$A$38:$K$38,11,FALSE)</f>
        <v>404930</v>
      </c>
      <c r="F7" s="68">
        <v>1</v>
      </c>
      <c r="G7" s="67">
        <f t="shared" si="0"/>
        <v>404930</v>
      </c>
      <c r="H7" s="66"/>
    </row>
    <row r="8" spans="2:8">
      <c r="B8" s="66" t="s">
        <v>17</v>
      </c>
      <c r="C8" s="66" t="s">
        <v>18</v>
      </c>
      <c r="D8" s="66" t="s">
        <v>10</v>
      </c>
      <c r="E8" s="67">
        <f>VLOOKUP($B8,'L2-模块报价'!$A$69:$K$69,11,FALSE)</f>
        <v>70866.467999999993</v>
      </c>
      <c r="F8" s="68">
        <v>1</v>
      </c>
      <c r="G8" s="67">
        <f t="shared" si="0"/>
        <v>70866.467999999993</v>
      </c>
      <c r="H8" s="66"/>
    </row>
    <row r="9" spans="2:8">
      <c r="B9" s="66"/>
      <c r="C9" s="66"/>
      <c r="D9" s="66"/>
      <c r="E9" s="67"/>
      <c r="F9" s="68"/>
      <c r="G9" s="67">
        <f t="shared" si="0"/>
        <v>0</v>
      </c>
      <c r="H9" s="66"/>
    </row>
    <row r="10" spans="2:8">
      <c r="B10" s="116" t="s">
        <v>19</v>
      </c>
      <c r="C10" s="117"/>
      <c r="D10" s="117"/>
      <c r="E10" s="117"/>
      <c r="F10" s="118"/>
      <c r="G10" s="69">
        <f>SUM(G4:G9)</f>
        <v>699996.46799999999</v>
      </c>
      <c r="H10" s="70"/>
    </row>
    <row r="11" spans="2:8">
      <c r="B11" s="116" t="s">
        <v>20</v>
      </c>
      <c r="C11" s="117"/>
      <c r="D11" s="117"/>
      <c r="E11" s="117"/>
      <c r="F11" s="118"/>
      <c r="G11" s="71"/>
      <c r="H11" s="71"/>
    </row>
    <row r="12" spans="2:8">
      <c r="B12" s="72"/>
      <c r="C12" s="72"/>
      <c r="D12" s="72"/>
      <c r="E12" s="72"/>
      <c r="F12" s="72"/>
      <c r="G12" s="72"/>
      <c r="H12" s="72"/>
    </row>
    <row r="13" spans="2:8">
      <c r="B13" s="119" t="s">
        <v>21</v>
      </c>
      <c r="C13" s="119"/>
      <c r="D13" s="119"/>
      <c r="E13" s="119"/>
      <c r="F13" s="72"/>
      <c r="G13" s="73"/>
      <c r="H13" s="72"/>
    </row>
    <row r="14" spans="2:8">
      <c r="B14" s="120" t="s">
        <v>22</v>
      </c>
      <c r="C14" s="120"/>
      <c r="D14" s="74" t="s">
        <v>23</v>
      </c>
      <c r="E14" s="74" t="s">
        <v>24</v>
      </c>
      <c r="F14" s="72"/>
      <c r="G14" s="73"/>
      <c r="H14" s="72"/>
    </row>
    <row r="15" spans="2:8">
      <c r="B15" s="121" t="s">
        <v>25</v>
      </c>
      <c r="C15" s="121"/>
      <c r="D15" s="75">
        <f>G10</f>
        <v>699996.46799999999</v>
      </c>
      <c r="E15" s="76">
        <v>1</v>
      </c>
      <c r="F15" s="77"/>
      <c r="G15" s="78"/>
      <c r="H15" s="72"/>
    </row>
    <row r="16" spans="2:8">
      <c r="B16" s="121" t="s">
        <v>26</v>
      </c>
      <c r="C16" s="121"/>
      <c r="D16" s="75">
        <f>G7</f>
        <v>404930</v>
      </c>
      <c r="E16" s="79">
        <f>D16/D15</f>
        <v>0.57847434738770709</v>
      </c>
      <c r="F16" s="77"/>
      <c r="G16" s="80"/>
      <c r="H16" s="72"/>
    </row>
    <row r="17" spans="2:8">
      <c r="B17" s="121" t="s">
        <v>27</v>
      </c>
      <c r="C17" s="121"/>
      <c r="D17" s="75">
        <f>D15-D16</f>
        <v>295066.46799999999</v>
      </c>
      <c r="E17" s="79">
        <f>D17/D15</f>
        <v>0.42152565261229291</v>
      </c>
      <c r="F17" s="77"/>
      <c r="G17" s="78"/>
      <c r="H17" s="72"/>
    </row>
    <row r="18" spans="2:8">
      <c r="B18" s="121" t="s">
        <v>28</v>
      </c>
      <c r="C18" s="121"/>
      <c r="D18" s="79">
        <v>1</v>
      </c>
      <c r="E18" s="79">
        <v>1</v>
      </c>
      <c r="F18" s="77"/>
      <c r="G18" s="80"/>
      <c r="H18" s="72"/>
    </row>
    <row r="19" spans="2:8">
      <c r="B19" s="121" t="s">
        <v>29</v>
      </c>
      <c r="C19" s="121"/>
      <c r="D19" s="75"/>
      <c r="E19" s="79">
        <v>0</v>
      </c>
      <c r="F19" s="77"/>
      <c r="G19" s="80"/>
      <c r="H19" s="72"/>
    </row>
  </sheetData>
  <sheetProtection autoFilter="0"/>
  <mergeCells count="10">
    <mergeCell ref="B15:C15"/>
    <mergeCell ref="B16:C16"/>
    <mergeCell ref="B17:C17"/>
    <mergeCell ref="B18:C18"/>
    <mergeCell ref="B19:C19"/>
    <mergeCell ref="B2:H2"/>
    <mergeCell ref="B10:F10"/>
    <mergeCell ref="B11:F11"/>
    <mergeCell ref="B13:E13"/>
    <mergeCell ref="B14:C14"/>
  </mergeCells>
  <phoneticPr fontId="36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73"/>
  <sheetViews>
    <sheetView showGridLines="0" tabSelected="1" zoomScale="50" zoomScaleNormal="50" workbookViewId="0">
      <selection activeCell="H54" sqref="H54"/>
    </sheetView>
  </sheetViews>
  <sheetFormatPr defaultColWidth="8.61328125" defaultRowHeight="16.5"/>
  <cols>
    <col min="1" max="1" width="10.3046875" style="32" customWidth="1"/>
    <col min="2" max="2" width="46.3828125" style="32" customWidth="1"/>
    <col min="3" max="3" width="38.61328125" style="33" customWidth="1"/>
    <col min="4" max="4" width="42.69140625" style="33" customWidth="1"/>
    <col min="5" max="5" width="72.69140625" style="97" customWidth="1"/>
    <col min="6" max="6" width="11.53515625" style="33" customWidth="1"/>
    <col min="7" max="7" width="14.921875" style="34" customWidth="1"/>
    <col min="8" max="8" width="20.921875" style="34" customWidth="1"/>
    <col min="9" max="9" width="12.23046875" style="33" customWidth="1"/>
    <col min="10" max="10" width="8.84375" style="33" customWidth="1"/>
    <col min="11" max="11" width="25.61328125" style="34" customWidth="1"/>
    <col min="12" max="12" width="25.07421875" style="32" customWidth="1"/>
    <col min="13" max="16384" width="8.61328125" style="32"/>
  </cols>
  <sheetData>
    <row r="1" spans="1:12" s="30" customFormat="1" ht="15.5">
      <c r="A1" s="35" t="s">
        <v>30</v>
      </c>
      <c r="B1" s="122" t="s">
        <v>206</v>
      </c>
      <c r="C1" s="123"/>
      <c r="D1" s="124"/>
      <c r="E1" s="36" t="s">
        <v>31</v>
      </c>
      <c r="F1" s="125" t="s">
        <v>208</v>
      </c>
      <c r="G1" s="126"/>
      <c r="H1" s="126"/>
      <c r="I1" s="53" t="s">
        <v>32</v>
      </c>
      <c r="J1" s="127"/>
      <c r="K1" s="128"/>
    </row>
    <row r="2" spans="1:12" s="30" customFormat="1" ht="11.5">
      <c r="A2" s="35" t="s">
        <v>33</v>
      </c>
      <c r="B2" s="122" t="s">
        <v>207</v>
      </c>
      <c r="C2" s="123"/>
      <c r="D2" s="123"/>
      <c r="E2" s="36" t="s">
        <v>34</v>
      </c>
      <c r="F2" s="129" t="s">
        <v>209</v>
      </c>
      <c r="G2" s="130"/>
      <c r="H2" s="131"/>
      <c r="I2" s="53" t="s">
        <v>32</v>
      </c>
      <c r="J2" s="127" t="s">
        <v>35</v>
      </c>
      <c r="K2" s="128"/>
    </row>
    <row r="3" spans="1:12" s="30" customFormat="1" ht="11.5">
      <c r="A3" s="35" t="s">
        <v>36</v>
      </c>
      <c r="B3" s="37">
        <v>46012</v>
      </c>
      <c r="C3" s="38" t="s">
        <v>37</v>
      </c>
      <c r="D3" s="39">
        <v>60</v>
      </c>
      <c r="E3" s="36" t="s">
        <v>38</v>
      </c>
      <c r="F3" s="132" t="s">
        <v>210</v>
      </c>
      <c r="G3" s="133"/>
      <c r="H3" s="134"/>
      <c r="I3" s="42" t="s">
        <v>39</v>
      </c>
      <c r="J3" s="135">
        <v>45981</v>
      </c>
      <c r="K3" s="136"/>
    </row>
    <row r="4" spans="1:12" s="30" customFormat="1" ht="14">
      <c r="A4" s="35" t="s">
        <v>40</v>
      </c>
      <c r="B4" s="40" t="s">
        <v>41</v>
      </c>
      <c r="C4" s="38" t="s">
        <v>42</v>
      </c>
      <c r="D4" s="41" t="s">
        <v>43</v>
      </c>
      <c r="E4" s="137" t="s">
        <v>32</v>
      </c>
      <c r="F4" s="138"/>
      <c r="G4" s="139">
        <v>17813197931</v>
      </c>
      <c r="H4" s="140"/>
      <c r="I4" s="140"/>
      <c r="J4" s="140"/>
      <c r="K4" s="136"/>
    </row>
    <row r="5" spans="1:12">
      <c r="A5" s="141" t="s">
        <v>44</v>
      </c>
      <c r="B5" s="142"/>
      <c r="C5" s="142"/>
      <c r="D5" s="143"/>
      <c r="E5" s="142"/>
      <c r="F5" s="143"/>
      <c r="G5" s="144"/>
      <c r="H5" s="144"/>
      <c r="I5" s="143"/>
      <c r="J5" s="143"/>
      <c r="K5" s="144"/>
    </row>
    <row r="6" spans="1:12" ht="32.25" customHeight="1">
      <c r="A6" s="43" t="s">
        <v>8</v>
      </c>
      <c r="B6" s="145" t="s">
        <v>9</v>
      </c>
      <c r="C6" s="145"/>
      <c r="D6" s="145"/>
      <c r="E6" s="145"/>
      <c r="F6" s="44"/>
      <c r="G6" s="45"/>
      <c r="H6" s="45"/>
      <c r="I6" s="54"/>
      <c r="J6" s="54" t="s">
        <v>45</v>
      </c>
      <c r="K6" s="55">
        <f>SUM(K8:K16)</f>
        <v>115000</v>
      </c>
      <c r="L6" s="54"/>
    </row>
    <row r="7" spans="1:12" s="83" customFormat="1" ht="30" customHeight="1">
      <c r="A7" s="81" t="s">
        <v>1</v>
      </c>
      <c r="B7" s="81" t="s">
        <v>46</v>
      </c>
      <c r="C7" s="81" t="s">
        <v>47</v>
      </c>
      <c r="D7" s="81" t="s">
        <v>48</v>
      </c>
      <c r="E7" s="93" t="s">
        <v>49</v>
      </c>
      <c r="F7" s="81" t="s">
        <v>3</v>
      </c>
      <c r="G7" s="82" t="s">
        <v>50</v>
      </c>
      <c r="H7" s="82" t="s">
        <v>51</v>
      </c>
      <c r="I7" s="82" t="s">
        <v>52</v>
      </c>
      <c r="J7" s="82" t="s">
        <v>53</v>
      </c>
      <c r="K7" s="82" t="s">
        <v>6</v>
      </c>
      <c r="L7" s="82" t="s">
        <v>7</v>
      </c>
    </row>
    <row r="8" spans="1:12" s="83" customFormat="1" ht="30" customHeight="1">
      <c r="A8" s="84">
        <v>3</v>
      </c>
      <c r="B8" s="85" t="str">
        <f>VLOOKUP($A8,'L3-明细条目报价'!$A$2:$G$109,2,FALSE)</f>
        <v>单次使用
1、包含8小时100公里</v>
      </c>
      <c r="C8" s="84" t="str">
        <f>VLOOKUP($A8,'L3-明细条目报价'!$A$2:$G$109,3,FALSE)</f>
        <v>别克GL8</v>
      </c>
      <c r="D8" s="84" t="str">
        <f>VLOOKUP($A8,'L3-明细条目报价'!$A$2:$G$109,4,FALSE)</f>
        <v>7座普通商务车
或等同档次</v>
      </c>
      <c r="E8" s="94">
        <f>VLOOKUP($A8,'L3-明细条目报价'!$A$2:$G$109,5,FALSE)</f>
        <v>0</v>
      </c>
      <c r="F8" s="84" t="str">
        <f>VLOOKUP($A8,'L3-明细条目报价'!$A$2:$G$109,6,FALSE)</f>
        <v>车/趟</v>
      </c>
      <c r="G8" s="86">
        <f>VLOOKUP($A8,'L3-明细条目报价'!$A$2:$G$109,7,FALSE)</f>
        <v>600</v>
      </c>
      <c r="H8" s="86">
        <f>VLOOKUP($A8,'L3-明细条目报价'!$A$2:$G$109,7,FALSE)</f>
        <v>600</v>
      </c>
      <c r="I8" s="87">
        <v>2</v>
      </c>
      <c r="J8" s="87">
        <v>45</v>
      </c>
      <c r="K8" s="88">
        <f>G8*I8*J8</f>
        <v>54000</v>
      </c>
      <c r="L8" s="89"/>
    </row>
    <row r="9" spans="1:12" s="83" customFormat="1" ht="30" customHeight="1">
      <c r="A9" s="84">
        <v>7</v>
      </c>
      <c r="B9" s="85" t="str">
        <f>VLOOKUP($A9,'L3-明细条目报价'!$A$2:$G$109,2,FALSE)</f>
        <v>单次使用
1、包含8小时100公里</v>
      </c>
      <c r="C9" s="84" t="str">
        <f>VLOOKUP($A9,'L3-明细条目报价'!$A$2:$G$109,3,FALSE)</f>
        <v>丰田考斯特</v>
      </c>
      <c r="D9" s="84" t="str">
        <f>VLOOKUP($A9,'L3-明细条目报价'!$A$2:$G$109,4,FALSE)</f>
        <v>19-22座普通小巴
或等同档次</v>
      </c>
      <c r="E9" s="94">
        <f>VLOOKUP($A9,'L3-明细条目报价'!$A$2:$G$109,5,FALSE)</f>
        <v>0</v>
      </c>
      <c r="F9" s="84" t="str">
        <f>VLOOKUP($A9,'L3-明细条目报价'!$A$2:$G$109,6,FALSE)</f>
        <v>车/趟</v>
      </c>
      <c r="G9" s="86">
        <f>VLOOKUP($A9,'L3-明细条目报价'!$A$2:$G$109,7,FALSE)</f>
        <v>900</v>
      </c>
      <c r="H9" s="86">
        <f>VLOOKUP($A9,'L3-明细条目报价'!$A$2:$G$109,7,FALSE)</f>
        <v>900</v>
      </c>
      <c r="I9" s="87">
        <v>2</v>
      </c>
      <c r="J9" s="87">
        <v>5</v>
      </c>
      <c r="K9" s="88">
        <f t="shared" ref="K9:K16" si="0">G9*I9*J9</f>
        <v>9000</v>
      </c>
      <c r="L9" s="89"/>
    </row>
    <row r="10" spans="1:12" s="83" customFormat="1" ht="30" customHeight="1">
      <c r="A10" s="84">
        <v>16</v>
      </c>
      <c r="B10" s="85" t="str">
        <f>VLOOKUP($A10,'L3-明细条目报价'!$A$2:$G$109,2,FALSE)</f>
        <v>包车
1、包含8小时100公里</v>
      </c>
      <c r="C10" s="84" t="str">
        <f>VLOOKUP($A10,'L3-明细条目报价'!$A$2:$G$109,3,FALSE)</f>
        <v>别克GL8</v>
      </c>
      <c r="D10" s="84" t="str">
        <f>VLOOKUP($A10,'L3-明细条目报价'!$A$2:$G$109,4,FALSE)</f>
        <v>7座普通商务车
或等同档次</v>
      </c>
      <c r="E10" s="94">
        <f>VLOOKUP($A10,'L3-明细条目报价'!$A$2:$G$109,5,FALSE)</f>
        <v>0</v>
      </c>
      <c r="F10" s="84" t="str">
        <f>VLOOKUP($A10,'L3-明细条目报价'!$A$2:$G$109,6,FALSE)</f>
        <v>车次*天</v>
      </c>
      <c r="G10" s="86">
        <f>VLOOKUP($A10,'L3-明细条目报价'!$A$2:$G$109,7,FALSE)</f>
        <v>800</v>
      </c>
      <c r="H10" s="86">
        <f>VLOOKUP($A10,'L3-明细条目报价'!$A$2:$G$109,7,FALSE)</f>
        <v>800</v>
      </c>
      <c r="I10" s="90">
        <v>5</v>
      </c>
      <c r="J10" s="87">
        <v>5</v>
      </c>
      <c r="K10" s="88">
        <f t="shared" si="0"/>
        <v>20000</v>
      </c>
      <c r="L10" s="89"/>
    </row>
    <row r="11" spans="1:12" s="83" customFormat="1" ht="30" customHeight="1">
      <c r="A11" s="84">
        <v>26</v>
      </c>
      <c r="B11" s="85" t="str">
        <f>VLOOKUP($A11,'L3-明细条目报价'!$A$2:$G$109,2,FALSE)</f>
        <v>包车
1、包含8小时100公里</v>
      </c>
      <c r="C11" s="84" t="str">
        <f>VLOOKUP($A11,'L3-明细条目报价'!$A$2:$G$109,3,FALSE)</f>
        <v>金龙</v>
      </c>
      <c r="D11" s="84" t="str">
        <f>VLOOKUP($A11,'L3-明细条目报价'!$A$2:$G$109,4,FALSE)</f>
        <v>57座中巴
或等同档次</v>
      </c>
      <c r="E11" s="94">
        <f>VLOOKUP($A11,'L3-明细条目报价'!$A$2:$G$109,5,FALSE)</f>
        <v>0</v>
      </c>
      <c r="F11" s="84" t="str">
        <f>VLOOKUP($A11,'L3-明细条目报价'!$A$2:$G$109,6,FALSE)</f>
        <v>车次*天</v>
      </c>
      <c r="G11" s="86">
        <f>VLOOKUP($A11,'L3-明细条目报价'!$A$2:$G$109,7,FALSE)</f>
        <v>2400</v>
      </c>
      <c r="H11" s="86">
        <f>VLOOKUP($A11,'L3-明细条目报价'!$A$2:$G$109,7,FALSE)</f>
        <v>2400</v>
      </c>
      <c r="I11" s="90">
        <v>2</v>
      </c>
      <c r="J11" s="87">
        <v>4</v>
      </c>
      <c r="K11" s="88">
        <f>G11*I11*J11</f>
        <v>19200</v>
      </c>
      <c r="L11" s="89"/>
    </row>
    <row r="12" spans="1:12" s="83" customFormat="1" ht="30" customHeight="1">
      <c r="A12" s="84">
        <v>20</v>
      </c>
      <c r="B12" s="85" t="str">
        <f>VLOOKUP($A12,'L3-明细条目报价'!$A$2:$G$109,2,FALSE)</f>
        <v>包车
1、包含8小时100公里</v>
      </c>
      <c r="C12" s="84" t="str">
        <f>VLOOKUP($A12,'L3-明细条目报价'!$A$2:$G$109,3,FALSE)</f>
        <v>丰田考斯特</v>
      </c>
      <c r="D12" s="84" t="str">
        <f>VLOOKUP($A12,'L3-明细条目报价'!$A$2:$G$109,4,FALSE)</f>
        <v>19-22座普通小巴
或等同档次</v>
      </c>
      <c r="E12" s="94">
        <f>VLOOKUP($A12,'L3-明细条目报价'!$A$2:$G$109,5,FALSE)</f>
        <v>0</v>
      </c>
      <c r="F12" s="84" t="str">
        <f>VLOOKUP($A12,'L3-明细条目报价'!$A$2:$G$109,6,FALSE)</f>
        <v>车次*天</v>
      </c>
      <c r="G12" s="86">
        <f>VLOOKUP($A12,'L3-明细条目报价'!$A$2:$G$109,7,FALSE)</f>
        <v>1400</v>
      </c>
      <c r="H12" s="86">
        <f>VLOOKUP($A12,'L3-明细条目报价'!$A$2:$G$109,7,FALSE)</f>
        <v>1400</v>
      </c>
      <c r="I12" s="90">
        <v>2</v>
      </c>
      <c r="J12" s="87">
        <v>2</v>
      </c>
      <c r="K12" s="88">
        <f t="shared" si="0"/>
        <v>5600</v>
      </c>
      <c r="L12" s="89"/>
    </row>
    <row r="13" spans="1:12" s="83" customFormat="1" ht="30" customHeight="1">
      <c r="A13" s="84">
        <v>29</v>
      </c>
      <c r="B13" s="85" t="str">
        <f>VLOOKUP($A13,'L3-明细条目报价'!$A$2:$G$109,2,FALSE)</f>
        <v>车辆超公里费</v>
      </c>
      <c r="C13" s="84" t="str">
        <f>VLOOKUP($A13,'L3-明细条目报价'!$A$2:$G$109,3,FALSE)</f>
        <v>别克GL8</v>
      </c>
      <c r="D13" s="84" t="str">
        <f>VLOOKUP($A13,'L3-明细条目报价'!$A$2:$G$109,4,FALSE)</f>
        <v>7座普通商务车
或等同档次</v>
      </c>
      <c r="E13" s="94">
        <f>VLOOKUP($A13,'L3-明细条目报价'!$A$2:$G$109,5,FALSE)</f>
        <v>0</v>
      </c>
      <c r="F13" s="84" t="str">
        <f>VLOOKUP($A13,'L3-明细条目报价'!$A$2:$G$109,6,FALSE)</f>
        <v>每公里</v>
      </c>
      <c r="G13" s="86">
        <f>VLOOKUP($A13,'L3-明细条目报价'!$A$2:$G$109,7,FALSE)</f>
        <v>5</v>
      </c>
      <c r="H13" s="86">
        <f>VLOOKUP($A13,'L3-明细条目报价'!$A$2:$G$109,7,FALSE)</f>
        <v>5</v>
      </c>
      <c r="I13" s="90">
        <v>4</v>
      </c>
      <c r="J13" s="87">
        <v>5</v>
      </c>
      <c r="K13" s="88">
        <f t="shared" si="0"/>
        <v>100</v>
      </c>
      <c r="L13" s="89"/>
    </row>
    <row r="14" spans="1:12" s="83" customFormat="1" ht="30" customHeight="1">
      <c r="A14" s="84">
        <v>42</v>
      </c>
      <c r="B14" s="85" t="str">
        <f>VLOOKUP($A14,'L3-明细条目报价'!$A$2:$G$109,2,FALSE)</f>
        <v>车辆超时间费</v>
      </c>
      <c r="C14" s="84" t="str">
        <f>VLOOKUP($A14,'L3-明细条目报价'!$A$2:$G$109,3,FALSE)</f>
        <v>别克GL8</v>
      </c>
      <c r="D14" s="84" t="str">
        <f>VLOOKUP($A14,'L3-明细条目报价'!$A$2:$G$109,4,FALSE)</f>
        <v>7座普通商务车
或等同档次</v>
      </c>
      <c r="E14" s="94">
        <f>VLOOKUP($A14,'L3-明细条目报价'!$A$2:$G$109,5,FALSE)</f>
        <v>0</v>
      </c>
      <c r="F14" s="84" t="str">
        <f>VLOOKUP($A14,'L3-明细条目报价'!$A$2:$G$109,6,FALSE)</f>
        <v>每小时</v>
      </c>
      <c r="G14" s="86">
        <f>VLOOKUP($A14,'L3-明细条目报价'!$A$2:$G$109,7,FALSE)</f>
        <v>70</v>
      </c>
      <c r="H14" s="86">
        <f>VLOOKUP($A14,'L3-明细条目报价'!$A$2:$G$109,7,FALSE)</f>
        <v>70</v>
      </c>
      <c r="I14" s="90">
        <v>10</v>
      </c>
      <c r="J14" s="87">
        <v>5</v>
      </c>
      <c r="K14" s="88">
        <f t="shared" si="0"/>
        <v>3500</v>
      </c>
      <c r="L14" s="89"/>
    </row>
    <row r="15" spans="1:12" s="83" customFormat="1" ht="30" customHeight="1">
      <c r="A15" s="84">
        <v>33</v>
      </c>
      <c r="B15" s="85" t="str">
        <f>VLOOKUP($A15,'L3-明细条目报价'!$A$2:$G$109,2,FALSE)</f>
        <v>车辆超公里费</v>
      </c>
      <c r="C15" s="84" t="str">
        <f>VLOOKUP($A15,'L3-明细条目报价'!$A$2:$G$109,3,FALSE)</f>
        <v>丰田考斯特</v>
      </c>
      <c r="D15" s="84" t="str">
        <f>VLOOKUP($A15,'L3-明细条目报价'!$A$2:$G$109,4,FALSE)</f>
        <v>19-22座普通小巴
或等同档次</v>
      </c>
      <c r="E15" s="94">
        <f>VLOOKUP($A15,'L3-明细条目报价'!$A$2:$G$109,5,FALSE)</f>
        <v>0</v>
      </c>
      <c r="F15" s="84" t="str">
        <f>VLOOKUP($A15,'L3-明细条目报价'!$A$2:$G$109,6,FALSE)</f>
        <v>每公里</v>
      </c>
      <c r="G15" s="86">
        <f>VLOOKUP($A15,'L3-明细条目报价'!$A$2:$G$109,7,FALSE)</f>
        <v>5</v>
      </c>
      <c r="H15" s="86">
        <f>VLOOKUP($A15,'L3-明细条目报价'!$A$2:$G$109,7,FALSE)</f>
        <v>5</v>
      </c>
      <c r="I15" s="90">
        <v>4</v>
      </c>
      <c r="J15" s="87">
        <v>5</v>
      </c>
      <c r="K15" s="88">
        <f t="shared" si="0"/>
        <v>100</v>
      </c>
      <c r="L15" s="89"/>
    </row>
    <row r="16" spans="1:12" s="83" customFormat="1" ht="30" customHeight="1">
      <c r="A16" s="84">
        <v>46</v>
      </c>
      <c r="B16" s="85" t="str">
        <f>VLOOKUP($A16,'L3-明细条目报价'!$A$2:$G$109,2,FALSE)</f>
        <v>车辆超时间费</v>
      </c>
      <c r="C16" s="84" t="str">
        <f>VLOOKUP($A16,'L3-明细条目报价'!$A$2:$G$109,3,FALSE)</f>
        <v>丰田考斯特</v>
      </c>
      <c r="D16" s="84" t="str">
        <f>VLOOKUP($A16,'L3-明细条目报价'!$A$2:$G$109,4,FALSE)</f>
        <v>19-22座普通小巴
或等同档次</v>
      </c>
      <c r="E16" s="94">
        <f>VLOOKUP($A16,'L3-明细条目报价'!$A$2:$G$109,5,FALSE)</f>
        <v>0</v>
      </c>
      <c r="F16" s="84" t="str">
        <f>VLOOKUP($A16,'L3-明细条目报价'!$A$2:$G$109,6,FALSE)</f>
        <v>每小时</v>
      </c>
      <c r="G16" s="86">
        <f>VLOOKUP($A16,'L3-明细条目报价'!$A$2:$G$109,7,FALSE)</f>
        <v>70</v>
      </c>
      <c r="H16" s="86">
        <f>VLOOKUP($A16,'L3-明细条目报价'!$A$2:$G$109,7,FALSE)</f>
        <v>70</v>
      </c>
      <c r="I16" s="90">
        <v>10</v>
      </c>
      <c r="J16" s="87">
        <v>5</v>
      </c>
      <c r="K16" s="88">
        <f t="shared" si="0"/>
        <v>3500</v>
      </c>
      <c r="L16" s="89"/>
    </row>
    <row r="17" spans="1:12" ht="32.25" customHeight="1">
      <c r="A17" s="43" t="s">
        <v>11</v>
      </c>
      <c r="B17" s="146" t="s">
        <v>12</v>
      </c>
      <c r="C17" s="145"/>
      <c r="D17" s="145"/>
      <c r="E17" s="145"/>
      <c r="F17" s="145"/>
      <c r="G17" s="147"/>
      <c r="H17" s="50"/>
      <c r="I17" s="54"/>
      <c r="J17" s="54" t="s">
        <v>45</v>
      </c>
      <c r="K17" s="55">
        <f>SUM(K19:K24)</f>
        <v>23150</v>
      </c>
      <c r="L17" s="54"/>
    </row>
    <row r="18" spans="1:12" s="83" customFormat="1" ht="30" customHeight="1">
      <c r="A18" s="81" t="s">
        <v>1</v>
      </c>
      <c r="B18" s="81" t="s">
        <v>54</v>
      </c>
      <c r="C18" s="81" t="s">
        <v>55</v>
      </c>
      <c r="D18" s="81" t="s">
        <v>56</v>
      </c>
      <c r="E18" s="93" t="s">
        <v>7</v>
      </c>
      <c r="F18" s="81" t="s">
        <v>57</v>
      </c>
      <c r="G18" s="82" t="s">
        <v>50</v>
      </c>
      <c r="H18" s="82" t="s">
        <v>51</v>
      </c>
      <c r="I18" s="82" t="s">
        <v>52</v>
      </c>
      <c r="J18" s="82" t="s">
        <v>53</v>
      </c>
      <c r="K18" s="82" t="s">
        <v>6</v>
      </c>
      <c r="L18" s="82" t="s">
        <v>7</v>
      </c>
    </row>
    <row r="19" spans="1:12" s="83" customFormat="1" ht="30" customHeight="1">
      <c r="A19" s="84">
        <v>54</v>
      </c>
      <c r="B19" s="85" t="str">
        <f>VLOOKUP($A19,'L3-明细条目报价'!$A$2:$G$109,2,FALSE)</f>
        <v>KT板</v>
      </c>
      <c r="C19" s="84" t="str">
        <f>VLOOKUP($A19,'L3-明细条目报价'!$A$2:$G$109,3,FALSE)</f>
        <v>/</v>
      </c>
      <c r="D19" s="84" t="str">
        <f>VLOOKUP($A19,'L3-明细条目报价'!$A$2:$G$109,4,FALSE)</f>
        <v>/</v>
      </c>
      <c r="E19" s="94" t="str">
        <f>VLOOKUP($A19,'L3-明细条目报价'!$A$2:$G$109,5,FALSE)</f>
        <v>接机牌、引领牌、手举牌</v>
      </c>
      <c r="F19" s="84" t="str">
        <f>VLOOKUP($A19,'L3-明细条目报价'!$A$2:$G$109,6,FALSE)</f>
        <v>m2</v>
      </c>
      <c r="G19" s="86">
        <f>VLOOKUP($A19,'L3-明细条目报价'!$A$2:$G$109,7,FALSE)</f>
        <v>50</v>
      </c>
      <c r="H19" s="86">
        <f>VLOOKUP($A19,'L3-明细条目报价'!$A$2:$G$109,7,FALSE)</f>
        <v>50</v>
      </c>
      <c r="I19" s="90">
        <v>1</v>
      </c>
      <c r="J19" s="87">
        <v>3</v>
      </c>
      <c r="K19" s="91">
        <f>G19*I19*J19</f>
        <v>150</v>
      </c>
      <c r="L19" s="89"/>
    </row>
    <row r="20" spans="1:12" s="83" customFormat="1" ht="30" customHeight="1">
      <c r="A20" s="84">
        <v>57</v>
      </c>
      <c r="B20" s="85" t="str">
        <f>VLOOKUP($A20,'L3-明细条目报价'!$A$2:$G$109,2,FALSE)</f>
        <v>车头牌</v>
      </c>
      <c r="C20" s="84" t="str">
        <f>VLOOKUP($A20,'L3-明细条目报价'!$A$2:$G$109,3,FALSE)</f>
        <v>/</v>
      </c>
      <c r="D20" s="84" t="str">
        <f>VLOOKUP($A20,'L3-明细条目报价'!$A$2:$G$109,4,FALSE)</f>
        <v>/</v>
      </c>
      <c r="E20" s="94" t="str">
        <f>VLOOKUP($A20,'L3-明细条目报价'!$A$2:$G$109,5,FALSE)</f>
        <v>A3塑封</v>
      </c>
      <c r="F20" s="84" t="str">
        <f>VLOOKUP($A20,'L3-明细条目报价'!$A$2:$G$109,6,FALSE)</f>
        <v>m2</v>
      </c>
      <c r="G20" s="86">
        <f>VLOOKUP($A20,'L3-明细条目报价'!$A$2:$G$109,7,FALSE)</f>
        <v>15</v>
      </c>
      <c r="H20" s="86">
        <f>VLOOKUP($A20,'L3-明细条目报价'!$A$2:$G$109,7,FALSE)</f>
        <v>15</v>
      </c>
      <c r="I20" s="90">
        <v>2</v>
      </c>
      <c r="J20" s="87">
        <v>10</v>
      </c>
      <c r="K20" s="91">
        <f>G20*I20*J20</f>
        <v>300</v>
      </c>
      <c r="L20" s="92"/>
    </row>
    <row r="21" spans="1:12" s="83" customFormat="1" ht="30" customHeight="1">
      <c r="A21" s="84">
        <v>66</v>
      </c>
      <c r="B21" s="85" t="str">
        <f>VLOOKUP($A21,'L3-明细条目报价'!$A$2:$G$109,2,FALSE)</f>
        <v>发光字</v>
      </c>
      <c r="C21" s="84" t="str">
        <f>VLOOKUP($A21,'L3-明细条目报价'!$A$2:$G$109,3,FALSE)</f>
        <v>/</v>
      </c>
      <c r="D21" s="84" t="str">
        <f>VLOOKUP($A21,'L3-明细条目报价'!$A$2:$G$109,4,FALSE)</f>
        <v>/</v>
      </c>
      <c r="E21" s="94">
        <f>VLOOKUP($A21,'L3-明细条目报价'!$A$2:$G$109,5,FALSE)</f>
        <v>0</v>
      </c>
      <c r="F21" s="84" t="str">
        <f>VLOOKUP($A21,'L3-明细条目报价'!$A$2:$G$109,6,FALSE)</f>
        <v>延米</v>
      </c>
      <c r="G21" s="86">
        <f>VLOOKUP($A21,'L3-明细条目报价'!$A$2:$G$109,7,FALSE)</f>
        <v>600</v>
      </c>
      <c r="H21" s="86">
        <f>VLOOKUP($A21,'L3-明细条目报价'!$A$2:$G$109,7,FALSE)</f>
        <v>600</v>
      </c>
      <c r="I21" s="90">
        <v>1</v>
      </c>
      <c r="J21" s="87">
        <v>16</v>
      </c>
      <c r="K21" s="91">
        <f t="shared" ref="K21:K24" si="1">G21*I21*J21</f>
        <v>9600</v>
      </c>
      <c r="L21" s="92"/>
    </row>
    <row r="22" spans="1:12" s="83" customFormat="1" ht="30" customHeight="1">
      <c r="A22" s="84">
        <v>65</v>
      </c>
      <c r="B22" s="85" t="str">
        <f>VLOOKUP($A22,'L3-明细条目报价'!$A$2:$G$109,2,FALSE)</f>
        <v>道旗</v>
      </c>
      <c r="C22" s="84" t="str">
        <f>VLOOKUP($A22,'L3-明细条目报价'!$A$2:$G$109,3,FALSE)</f>
        <v>/</v>
      </c>
      <c r="D22" s="84" t="str">
        <f>VLOOKUP($A22,'L3-明细条目报价'!$A$2:$G$109,4,FALSE)</f>
        <v>/</v>
      </c>
      <c r="E22" s="94">
        <f>VLOOKUP($A22,'L3-明细条目报价'!$A$2:$G$109,5,FALSE)</f>
        <v>0</v>
      </c>
      <c r="F22" s="84" t="str">
        <f>VLOOKUP($A22,'L3-明细条目报价'!$A$2:$G$109,6,FALSE)</f>
        <v>个</v>
      </c>
      <c r="G22" s="86">
        <f>VLOOKUP($A22,'L3-明细条目报价'!$A$2:$G$109,7,FALSE)</f>
        <v>200</v>
      </c>
      <c r="H22" s="86">
        <f>VLOOKUP($A22,'L3-明细条目报价'!$A$2:$G$109,7,FALSE)</f>
        <v>200</v>
      </c>
      <c r="I22" s="90">
        <v>4</v>
      </c>
      <c r="J22" s="87">
        <v>4</v>
      </c>
      <c r="K22" s="91">
        <f t="shared" si="1"/>
        <v>3200</v>
      </c>
      <c r="L22" s="92"/>
    </row>
    <row r="23" spans="1:12" s="83" customFormat="1" ht="30" customHeight="1">
      <c r="A23" s="84">
        <v>62</v>
      </c>
      <c r="B23" s="85" t="str">
        <f>VLOOKUP($A23,'L3-明细条目报价'!$A$2:$G$109,2,FALSE)</f>
        <v>平面设计费</v>
      </c>
      <c r="C23" s="84" t="str">
        <f>VLOOKUP($A23,'L3-明细条目报价'!$A$2:$G$109,3,FALSE)</f>
        <v>/</v>
      </c>
      <c r="D23" s="84" t="str">
        <f>VLOOKUP($A23,'L3-明细条目报价'!$A$2:$G$109,4,FALSE)</f>
        <v>/</v>
      </c>
      <c r="E23" s="94">
        <f>VLOOKUP($A23,'L3-明细条目报价'!$A$2:$G$109,5,FALSE)</f>
        <v>0</v>
      </c>
      <c r="F23" s="84" t="str">
        <f>VLOOKUP($A23,'L3-明细条目报价'!$A$2:$G$109,6,FALSE)</f>
        <v>pcs</v>
      </c>
      <c r="G23" s="86">
        <f>VLOOKUP($A23,'L3-明细条目报价'!$A$2:$G$109,7,FALSE)</f>
        <v>700</v>
      </c>
      <c r="H23" s="86">
        <f>VLOOKUP($A23,'L3-明细条目报价'!$A$2:$G$109,7,FALSE)</f>
        <v>700</v>
      </c>
      <c r="I23" s="90">
        <v>9</v>
      </c>
      <c r="J23" s="87">
        <v>1</v>
      </c>
      <c r="K23" s="91">
        <f t="shared" si="1"/>
        <v>6300</v>
      </c>
      <c r="L23" s="89"/>
    </row>
    <row r="24" spans="1:12" s="83" customFormat="1" ht="30" customHeight="1">
      <c r="A24" s="84">
        <v>69</v>
      </c>
      <c r="B24" s="85" t="str">
        <f>VLOOKUP($A24,'L3-明细条目报价'!$A$2:$G$109,2,FALSE)</f>
        <v>木质搭建</v>
      </c>
      <c r="C24" s="84" t="str">
        <f>VLOOKUP($A24,'L3-明细条目报价'!$A$2:$G$109,3,FALSE)</f>
        <v>/</v>
      </c>
      <c r="D24" s="84" t="str">
        <f>VLOOKUP($A24,'L3-明细条目报价'!$A$2:$G$109,4,FALSE)</f>
        <v>/</v>
      </c>
      <c r="E24" s="94" t="str">
        <f>VLOOKUP($A24,'L3-明细条目报价'!$A$2:$G$109,5,FALSE)</f>
        <v>例如：接待处背板</v>
      </c>
      <c r="F24" s="84" t="str">
        <f>VLOOKUP($A24,'L3-明细条目报价'!$A$2:$G$109,6,FALSE)</f>
        <v>m2</v>
      </c>
      <c r="G24" s="86">
        <f>VLOOKUP($A24,'L3-明细条目报价'!$A$2:$G$109,7,FALSE)</f>
        <v>240</v>
      </c>
      <c r="H24" s="86">
        <f>VLOOKUP($A24,'L3-明细条目报价'!$A$2:$G$109,7,FALSE)</f>
        <v>240</v>
      </c>
      <c r="I24" s="90">
        <v>3</v>
      </c>
      <c r="J24" s="87">
        <v>5</v>
      </c>
      <c r="K24" s="91">
        <f t="shared" si="1"/>
        <v>3600</v>
      </c>
      <c r="L24" s="89"/>
    </row>
    <row r="25" spans="1:12" ht="32.25" customHeight="1">
      <c r="A25" s="49" t="s">
        <v>13</v>
      </c>
      <c r="B25" s="148" t="s">
        <v>58</v>
      </c>
      <c r="C25" s="148"/>
      <c r="D25" s="148"/>
      <c r="E25" s="148"/>
      <c r="F25" s="148"/>
      <c r="G25" s="148"/>
      <c r="H25" s="43"/>
      <c r="I25" s="54"/>
      <c r="J25" s="54" t="s">
        <v>45</v>
      </c>
      <c r="K25" s="55">
        <f>SUM(K27:K37)</f>
        <v>86050</v>
      </c>
      <c r="L25" s="54"/>
    </row>
    <row r="26" spans="1:12">
      <c r="A26" s="46" t="s">
        <v>1</v>
      </c>
      <c r="B26" s="46" t="s">
        <v>54</v>
      </c>
      <c r="C26" s="46" t="s">
        <v>55</v>
      </c>
      <c r="D26" s="46" t="s">
        <v>56</v>
      </c>
      <c r="E26" s="95" t="s">
        <v>7</v>
      </c>
      <c r="F26" s="46" t="s">
        <v>57</v>
      </c>
      <c r="G26" s="47" t="s">
        <v>50</v>
      </c>
      <c r="H26" s="47" t="s">
        <v>51</v>
      </c>
      <c r="I26" s="47" t="s">
        <v>52</v>
      </c>
      <c r="J26" s="47" t="s">
        <v>53</v>
      </c>
      <c r="K26" s="47" t="s">
        <v>6</v>
      </c>
      <c r="L26" s="47" t="s">
        <v>7</v>
      </c>
    </row>
    <row r="27" spans="1:12" s="83" customFormat="1" ht="30" customHeight="1">
      <c r="A27" s="84">
        <v>70</v>
      </c>
      <c r="B27" s="85" t="str">
        <f>VLOOKUP($A27,'L3-明细条目报价'!$A$2:$G$109,2,FALSE)</f>
        <v>活动现场前期运营</v>
      </c>
      <c r="C27" s="84" t="str">
        <f>VLOOKUP($A27,'L3-明细条目报价'!$A$2:$G$109,3,FALSE)</f>
        <v>/</v>
      </c>
      <c r="D27" s="84" t="str">
        <f>VLOOKUP($A27,'L3-明细条目报价'!$A$2:$G$109,4,FALSE)</f>
        <v>/</v>
      </c>
      <c r="E27" s="96" t="str">
        <f>VLOOKUP($A27,'L3-明细条目报价'!$A$2:$G$109,5,FALSE)</f>
        <v>工作时长8小时、供应商自有人员</v>
      </c>
      <c r="F27" s="84" t="str">
        <f>VLOOKUP($A27,'L3-明细条目报价'!$A$2:$G$109,6,FALSE)</f>
        <v>人/次</v>
      </c>
      <c r="G27" s="84">
        <f>VLOOKUP($A27,'L3-明细条目报价'!$A$2:$G$109,7,FALSE)</f>
        <v>1300</v>
      </c>
      <c r="H27" s="84">
        <f>VLOOKUP($A27,'L3-明细条目报价'!$A$2:$G$109,7,FALSE)</f>
        <v>1300</v>
      </c>
      <c r="I27" s="90">
        <v>4</v>
      </c>
      <c r="J27" s="87">
        <v>4</v>
      </c>
      <c r="K27" s="91">
        <f>G27*I27*J27</f>
        <v>20800</v>
      </c>
      <c r="L27" s="89"/>
    </row>
    <row r="28" spans="1:12" s="83" customFormat="1" ht="30" customHeight="1">
      <c r="A28" s="84">
        <v>72</v>
      </c>
      <c r="B28" s="85" t="str">
        <f>VLOOKUP($A28,'L3-明细条目报价'!$A$2:$G$109,2,FALSE)</f>
        <v>活动现场执行人员</v>
      </c>
      <c r="C28" s="84" t="str">
        <f>VLOOKUP($A28,'L3-明细条目报价'!$A$2:$G$109,3,FALSE)</f>
        <v>/</v>
      </c>
      <c r="D28" s="84" t="str">
        <f>VLOOKUP($A28,'L3-明细条目报价'!$A$2:$G$109,4,FALSE)</f>
        <v>/</v>
      </c>
      <c r="E28" s="96">
        <f>VLOOKUP($A28,'L3-明细条目报价'!$A$2:$G$109,5,FALSE)</f>
        <v>0</v>
      </c>
      <c r="F28" s="84" t="str">
        <f>VLOOKUP($A28,'L3-明细条目报价'!$A$2:$G$109,6,FALSE)</f>
        <v>人/天</v>
      </c>
      <c r="G28" s="84">
        <f>VLOOKUP($A28,'L3-明细条目报价'!$A$2:$G$109,7,FALSE)</f>
        <v>700</v>
      </c>
      <c r="H28" s="84">
        <f>VLOOKUP($A28,'L3-明细条目报价'!$A$2:$G$109,7,FALSE)</f>
        <v>700</v>
      </c>
      <c r="I28" s="90">
        <v>6</v>
      </c>
      <c r="J28" s="87">
        <v>5</v>
      </c>
      <c r="K28" s="91">
        <f t="shared" ref="K28:K36" si="2">G28*I28*J28</f>
        <v>21000</v>
      </c>
      <c r="L28" s="89"/>
    </row>
    <row r="29" spans="1:12" s="83" customFormat="1" ht="30" customHeight="1">
      <c r="A29" s="84">
        <v>74</v>
      </c>
      <c r="B29" s="85" t="str">
        <f>VLOOKUP($A29,'L3-明细条目报价'!$A$2:$G$109,2,FALSE)</f>
        <v>第三方统筹</v>
      </c>
      <c r="C29" s="84" t="str">
        <f>VLOOKUP($A29,'L3-明细条目报价'!$A$2:$G$109,3,FALSE)</f>
        <v>/</v>
      </c>
      <c r="D29" s="84" t="str">
        <f>VLOOKUP($A29,'L3-明细条目报价'!$A$2:$G$109,4,FALSE)</f>
        <v>/</v>
      </c>
      <c r="E29" s="96" t="str">
        <f>VLOOKUP($A29,'L3-明细条目报价'!$A$2:$G$109,5,FALSE)</f>
        <v>工作时长8小时、第三方外包人员</v>
      </c>
      <c r="F29" s="84" t="str">
        <f>VLOOKUP($A29,'L3-明细条目报价'!$A$2:$G$109,6,FALSE)</f>
        <v>人/天</v>
      </c>
      <c r="G29" s="84">
        <f>VLOOKUP($A29,'L3-明细条目报价'!$A$2:$G$109,7,FALSE)</f>
        <v>1000</v>
      </c>
      <c r="H29" s="84">
        <f>VLOOKUP($A29,'L3-明细条目报价'!$A$2:$G$109,7,FALSE)</f>
        <v>1000</v>
      </c>
      <c r="I29" s="90">
        <v>1</v>
      </c>
      <c r="J29" s="87">
        <v>3</v>
      </c>
      <c r="K29" s="91">
        <f t="shared" si="2"/>
        <v>3000</v>
      </c>
      <c r="L29" s="89"/>
    </row>
    <row r="30" spans="1:12" s="83" customFormat="1" ht="30" customHeight="1">
      <c r="A30" s="84">
        <v>78</v>
      </c>
      <c r="B30" s="85" t="str">
        <f>VLOOKUP($A30,'L3-明细条目报价'!$A$2:$G$109,2,FALSE)</f>
        <v>机场工作人员-其他</v>
      </c>
      <c r="C30" s="84" t="str">
        <f>VLOOKUP($A30,'L3-明细条目报价'!$A$2:$G$109,3,FALSE)</f>
        <v>/</v>
      </c>
      <c r="D30" s="84" t="str">
        <f>VLOOKUP($A30,'L3-明细条目报价'!$A$2:$G$109,4,FALSE)</f>
        <v>/</v>
      </c>
      <c r="E30" s="96">
        <f>VLOOKUP($A30,'L3-明细条目报价'!$A$2:$G$109,5,FALSE)</f>
        <v>0</v>
      </c>
      <c r="F30" s="84" t="str">
        <f>VLOOKUP($A30,'L3-明细条目报价'!$A$2:$G$109,6,FALSE)</f>
        <v>人/天</v>
      </c>
      <c r="G30" s="84">
        <f>VLOOKUP($A30,'L3-明细条目报价'!$A$2:$G$109,7,FALSE)</f>
        <v>550</v>
      </c>
      <c r="H30" s="84">
        <f>VLOOKUP($A30,'L3-明细条目报价'!$A$2:$G$109,7,FALSE)</f>
        <v>550</v>
      </c>
      <c r="I30" s="90">
        <v>1</v>
      </c>
      <c r="J30" s="87">
        <v>3</v>
      </c>
      <c r="K30" s="91">
        <f t="shared" si="2"/>
        <v>1650</v>
      </c>
      <c r="L30" s="89"/>
    </row>
    <row r="31" spans="1:12" s="83" customFormat="1" ht="30" customHeight="1">
      <c r="A31" s="84">
        <v>86</v>
      </c>
      <c r="B31" s="85" t="str">
        <f>VLOOKUP($A31,'L3-明细条目报价'!$A$2:$G$109,2,FALSE)</f>
        <v>酒店工作人员-其他</v>
      </c>
      <c r="C31" s="84" t="str">
        <f>VLOOKUP($A31,'L3-明细条目报价'!$A$2:$G$109,3,FALSE)</f>
        <v>/</v>
      </c>
      <c r="D31" s="84" t="str">
        <f>VLOOKUP($A31,'L3-明细条目报价'!$A$2:$G$109,4,FALSE)</f>
        <v>/</v>
      </c>
      <c r="E31" s="113">
        <f>VLOOKUP($A31,'L3-明细条目报价'!$A$2:$G$109,5,FALSE)</f>
        <v>0</v>
      </c>
      <c r="F31" s="84" t="str">
        <f>VLOOKUP($A31,'L3-明细条目报价'!$A$2:$G$109,6,FALSE)</f>
        <v>人/天</v>
      </c>
      <c r="G31" s="84">
        <f>VLOOKUP($A31,'L3-明细条目报价'!$A$2:$G$109,7,FALSE)</f>
        <v>550</v>
      </c>
      <c r="H31" s="84">
        <f>VLOOKUP($A31,'L3-明细条目报价'!$A$2:$G$109,7,FALSE)</f>
        <v>550</v>
      </c>
      <c r="I31" s="90">
        <v>5</v>
      </c>
      <c r="J31" s="87">
        <v>4</v>
      </c>
      <c r="K31" s="91">
        <f t="shared" si="2"/>
        <v>11000</v>
      </c>
      <c r="L31" s="89"/>
    </row>
    <row r="32" spans="1:12" s="83" customFormat="1" ht="30" customHeight="1">
      <c r="A32" s="84">
        <v>87</v>
      </c>
      <c r="B32" s="85" t="str">
        <f>VLOOKUP($A32,'L3-明细条目报价'!$A$2:$G$109,2,FALSE)</f>
        <v>场馆工作人员-其他</v>
      </c>
      <c r="C32" s="84" t="str">
        <f>VLOOKUP($A32,'L3-明细条目报价'!$A$2:$G$109,3,FALSE)</f>
        <v>/</v>
      </c>
      <c r="D32" s="84" t="str">
        <f>VLOOKUP($A32,'L3-明细条目报价'!$A$2:$G$109,4,FALSE)</f>
        <v>/</v>
      </c>
      <c r="E32" s="113">
        <f>VLOOKUP($A32,'L3-明细条目报价'!$A$2:$G$109,5,FALSE)</f>
        <v>0</v>
      </c>
      <c r="F32" s="84" t="str">
        <f>VLOOKUP($A32,'L3-明细条目报价'!$A$2:$G$109,6,FALSE)</f>
        <v>人/天</v>
      </c>
      <c r="G32" s="84">
        <f>VLOOKUP($A32,'L3-明细条目报价'!$A$2:$G$109,7,FALSE)</f>
        <v>550</v>
      </c>
      <c r="H32" s="84">
        <f>VLOOKUP($A32,'L3-明细条目报价'!$A$2:$G$109,7,FALSE)</f>
        <v>550</v>
      </c>
      <c r="I32" s="90">
        <v>6</v>
      </c>
      <c r="J32" s="87">
        <v>3</v>
      </c>
      <c r="K32" s="91">
        <f t="shared" si="2"/>
        <v>9900</v>
      </c>
      <c r="L32" s="89"/>
    </row>
    <row r="33" spans="1:12" s="83" customFormat="1" ht="30" customHeight="1">
      <c r="A33" s="84">
        <v>82</v>
      </c>
      <c r="B33" s="85" t="str">
        <f>VLOOKUP($A33,'L3-明细条目报价'!$A$2:$G$109,2,FALSE)</f>
        <v>高铁站工作人员-其他</v>
      </c>
      <c r="C33" s="84" t="str">
        <f>VLOOKUP($A33,'L3-明细条目报价'!$A$2:$G$109,3,FALSE)</f>
        <v>/</v>
      </c>
      <c r="D33" s="84" t="str">
        <f>VLOOKUP($A33,'L3-明细条目报价'!$A$2:$G$109,4,FALSE)</f>
        <v>/</v>
      </c>
      <c r="E33" s="96">
        <f>VLOOKUP($A33,'L3-明细条目报价'!$A$2:$G$109,5,FALSE)</f>
        <v>0</v>
      </c>
      <c r="F33" s="84" t="str">
        <f>VLOOKUP($A33,'L3-明细条目报价'!$A$2:$G$109,6,FALSE)</f>
        <v>人/天</v>
      </c>
      <c r="G33" s="84">
        <f>VLOOKUP($A33,'L3-明细条目报价'!$A$2:$G$109,7,FALSE)</f>
        <v>550</v>
      </c>
      <c r="H33" s="84">
        <f>VLOOKUP($A33,'L3-明细条目报价'!$A$2:$G$109,7,FALSE)</f>
        <v>550</v>
      </c>
      <c r="I33" s="90">
        <v>1</v>
      </c>
      <c r="J33" s="87">
        <v>2</v>
      </c>
      <c r="K33" s="91">
        <f t="shared" si="2"/>
        <v>1100</v>
      </c>
      <c r="L33" s="89"/>
    </row>
    <row r="34" spans="1:12" s="83" customFormat="1" ht="56" customHeight="1">
      <c r="A34" s="84">
        <v>88</v>
      </c>
      <c r="B34" s="85" t="str">
        <f>VLOOKUP($A34,'L3-明细条目报价'!$A$2:$G$109,2,FALSE)</f>
        <v>人员补助</v>
      </c>
      <c r="C34" s="84" t="str">
        <f>VLOOKUP($A34,'L3-明细条目报价'!$A$2:$G$109,3,FALSE)</f>
        <v>餐补</v>
      </c>
      <c r="D34" s="84" t="str">
        <f>VLOOKUP($A34,'L3-明细条目报价'!$A$2:$G$109,4,FALSE)</f>
        <v>/</v>
      </c>
      <c r="E34" s="96" t="str">
        <f>VLOOKUP($A34,'L3-明细条目报价'!$A$2:$G$109,5,FALSE)</f>
        <v>每人每天80（仅供应商自有人员可以报）
凭证完整：凭证金额与补助金额取低值；</v>
      </c>
      <c r="F34" s="84" t="str">
        <f>VLOOKUP($A34,'L3-明细条目报价'!$A$2:$G$109,6,FALSE)</f>
        <v>人/天</v>
      </c>
      <c r="G34" s="84">
        <f>VLOOKUP($A34,'L3-明细条目报价'!$A$2:$G$109,7,FALSE)</f>
        <v>80</v>
      </c>
      <c r="H34" s="84">
        <f>VLOOKUP($A34,'L3-明细条目报价'!$A$2:$G$109,7,FALSE)</f>
        <v>80</v>
      </c>
      <c r="I34" s="90">
        <v>6</v>
      </c>
      <c r="J34" s="87">
        <v>5</v>
      </c>
      <c r="K34" s="91">
        <f t="shared" si="2"/>
        <v>2400</v>
      </c>
      <c r="L34" s="89"/>
    </row>
    <row r="35" spans="1:12" s="83" customFormat="1" ht="51" customHeight="1">
      <c r="A35" s="84">
        <v>90</v>
      </c>
      <c r="B35" s="85" t="str">
        <f>VLOOKUP($A35,'L3-明细条目报价'!$A$2:$G$109,2,FALSE)</f>
        <v>人员补助</v>
      </c>
      <c r="C35" s="84" t="str">
        <f>VLOOKUP($A35,'L3-明细条目报价'!$A$2:$G$109,3,FALSE)</f>
        <v>住宿补助</v>
      </c>
      <c r="D35" s="84" t="str">
        <f>VLOOKUP($A35,'L3-明细条目报价'!$A$2:$G$109,4,FALSE)</f>
        <v>/</v>
      </c>
      <c r="E35" s="96" t="str">
        <f>VLOOKUP($A35,'L3-明细条目报价'!$A$2:$G$109,5,FALSE)</f>
        <v>同性双床350/天，不分城市（仅供应商自有人员可以报）
凭证完整：凭证金额与补助金额取低值；</v>
      </c>
      <c r="F35" s="84" t="str">
        <f>VLOOKUP($A35,'L3-明细条目报价'!$A$2:$G$109,6,FALSE)</f>
        <v>2人/天</v>
      </c>
      <c r="G35" s="84">
        <f>VLOOKUP($A35,'L3-明细条目报价'!$A$2:$G$109,7,FALSE)</f>
        <v>350</v>
      </c>
      <c r="H35" s="84">
        <f>VLOOKUP($A35,'L3-明细条目报价'!$A$2:$G$109,7,FALSE)</f>
        <v>350</v>
      </c>
      <c r="I35" s="90">
        <v>6</v>
      </c>
      <c r="J35" s="87">
        <v>3</v>
      </c>
      <c r="K35" s="91">
        <f t="shared" si="2"/>
        <v>6300</v>
      </c>
      <c r="L35" s="89"/>
    </row>
    <row r="36" spans="1:12" s="83" customFormat="1" ht="59" customHeight="1">
      <c r="A36" s="84">
        <v>91</v>
      </c>
      <c r="B36" s="85" t="str">
        <f>VLOOKUP($A36,'L3-明细条目报价'!$A$2:$G$109,2,FALSE)</f>
        <v>人员补助</v>
      </c>
      <c r="C36" s="84" t="str">
        <f>VLOOKUP($A36,'L3-明细条目报价'!$A$2:$G$109,3,FALSE)</f>
        <v>小交通补助（打车）</v>
      </c>
      <c r="D36" s="84" t="str">
        <f>VLOOKUP($A36,'L3-明细条目报价'!$A$2:$G$109,4,FALSE)</f>
        <v>/</v>
      </c>
      <c r="E36" s="96" t="str">
        <f>VLOOKUP($A36,'L3-明细条目报价'!$A$2:$G$109,5,FALSE)</f>
        <v>30/天/人
凭证完整：凭证金额与补助金额取低值；</v>
      </c>
      <c r="F36" s="84" t="str">
        <f>VLOOKUP($A36,'L3-明细条目报价'!$A$2:$G$109,6,FALSE)</f>
        <v>天/人</v>
      </c>
      <c r="G36" s="84">
        <f>VLOOKUP($A36,'L3-明细条目报价'!$A$2:$G$109,7,FALSE)</f>
        <v>30</v>
      </c>
      <c r="H36" s="84">
        <f>VLOOKUP($A36,'L3-明细条目报价'!$A$2:$G$109,7,FALSE)</f>
        <v>30</v>
      </c>
      <c r="I36" s="90">
        <v>6</v>
      </c>
      <c r="J36" s="87">
        <v>5</v>
      </c>
      <c r="K36" s="91">
        <f t="shared" si="2"/>
        <v>900</v>
      </c>
      <c r="L36" s="89"/>
    </row>
    <row r="37" spans="1:12" s="83" customFormat="1" ht="61" customHeight="1">
      <c r="A37" s="84">
        <v>92</v>
      </c>
      <c r="B37" s="85" t="str">
        <f>VLOOKUP($A37,'L3-明细条目报价'!$A$2:$G$109,2,FALSE)</f>
        <v>人员补助</v>
      </c>
      <c r="C37" s="84" t="str">
        <f>VLOOKUP($A37,'L3-明细条目报价'!$A$2:$G$109,3,FALSE)</f>
        <v>超时费</v>
      </c>
      <c r="D37" s="84" t="str">
        <f>VLOOKUP($A37,'L3-明细条目报价'!$A$2:$G$109,4,FALSE)</f>
        <v>/</v>
      </c>
      <c r="E37" s="96" t="str">
        <f>VLOOKUP($A37,'L3-明细条目报价'!$A$2:$G$109,5,FALSE)</f>
        <v>50/小时
凭证完整：凭证金额与补助金额取低值；</v>
      </c>
      <c r="F37" s="84" t="str">
        <f>VLOOKUP($A37,'L3-明细条目报价'!$A$2:$G$109,6,FALSE)</f>
        <v>小时</v>
      </c>
      <c r="G37" s="84">
        <f>VLOOKUP($A37,'L3-明细条目报价'!$A$2:$G$109,7,FALSE)</f>
        <v>50</v>
      </c>
      <c r="H37" s="84">
        <f>VLOOKUP($A37,'L3-明细条目报价'!$A$2:$G$109,7,FALSE)</f>
        <v>50</v>
      </c>
      <c r="I37" s="87">
        <v>8</v>
      </c>
      <c r="J37" s="87">
        <v>20</v>
      </c>
      <c r="K37" s="91">
        <f t="shared" ref="K37" si="3">G37*I37*J37</f>
        <v>8000</v>
      </c>
      <c r="L37" s="89"/>
    </row>
    <row r="38" spans="1:12" ht="32.25" customHeight="1">
      <c r="A38" s="43" t="s">
        <v>15</v>
      </c>
      <c r="B38" s="146" t="s">
        <v>16</v>
      </c>
      <c r="C38" s="145"/>
      <c r="D38" s="145"/>
      <c r="E38" s="145"/>
      <c r="F38" s="145"/>
      <c r="G38" s="147"/>
      <c r="H38" s="50"/>
      <c r="I38" s="54"/>
      <c r="J38" s="54" t="s">
        <v>45</v>
      </c>
      <c r="K38" s="55">
        <f>SUM(K40:K68)</f>
        <v>404930</v>
      </c>
      <c r="L38" s="54"/>
    </row>
    <row r="39" spans="1:12">
      <c r="A39" s="46" t="s">
        <v>1</v>
      </c>
      <c r="B39" s="46" t="s">
        <v>54</v>
      </c>
      <c r="C39" s="46" t="s">
        <v>55</v>
      </c>
      <c r="D39" s="46" t="s">
        <v>56</v>
      </c>
      <c r="E39" s="95" t="s">
        <v>7</v>
      </c>
      <c r="F39" s="46" t="s">
        <v>57</v>
      </c>
      <c r="G39" s="47" t="s">
        <v>50</v>
      </c>
      <c r="H39" s="47" t="s">
        <v>51</v>
      </c>
      <c r="I39" s="47" t="s">
        <v>52</v>
      </c>
      <c r="J39" s="47" t="s">
        <v>53</v>
      </c>
      <c r="K39" s="47" t="s">
        <v>6</v>
      </c>
      <c r="L39" s="47" t="s">
        <v>7</v>
      </c>
    </row>
    <row r="40" spans="1:12" s="109" customFormat="1" ht="30" customHeight="1">
      <c r="A40" s="101">
        <v>1</v>
      </c>
      <c r="B40" s="149" t="s">
        <v>59</v>
      </c>
      <c r="C40" s="102" t="s">
        <v>60</v>
      </c>
      <c r="D40" s="102" t="s">
        <v>61</v>
      </c>
      <c r="E40" s="98" t="s">
        <v>219</v>
      </c>
      <c r="F40" s="103" t="s">
        <v>62</v>
      </c>
      <c r="G40" s="96" t="s">
        <v>63</v>
      </c>
      <c r="H40" s="104">
        <v>1300</v>
      </c>
      <c r="I40" s="105">
        <v>2</v>
      </c>
      <c r="J40" s="106">
        <v>30</v>
      </c>
      <c r="K40" s="107">
        <f>H40*I40*J40</f>
        <v>78000</v>
      </c>
      <c r="L40" s="108"/>
    </row>
    <row r="41" spans="1:12" s="109" customFormat="1" ht="30" customHeight="1">
      <c r="A41" s="101"/>
      <c r="B41" s="149"/>
      <c r="C41" s="102" t="s">
        <v>230</v>
      </c>
      <c r="D41" s="102" t="s">
        <v>61</v>
      </c>
      <c r="E41" s="98" t="s">
        <v>244</v>
      </c>
      <c r="F41" s="103" t="s">
        <v>62</v>
      </c>
      <c r="G41" s="100" t="s">
        <v>63</v>
      </c>
      <c r="H41" s="104">
        <v>1300</v>
      </c>
      <c r="I41" s="105">
        <v>2</v>
      </c>
      <c r="J41" s="106">
        <v>6</v>
      </c>
      <c r="K41" s="107">
        <f>H41*I41*J41</f>
        <v>15600</v>
      </c>
      <c r="L41" s="108"/>
    </row>
    <row r="42" spans="1:12" s="109" customFormat="1" ht="30" customHeight="1">
      <c r="A42" s="101">
        <v>2</v>
      </c>
      <c r="B42" s="149"/>
      <c r="C42" s="102" t="s">
        <v>64</v>
      </c>
      <c r="D42" s="102" t="s">
        <v>65</v>
      </c>
      <c r="E42" s="98" t="s">
        <v>220</v>
      </c>
      <c r="F42" s="103" t="s">
        <v>62</v>
      </c>
      <c r="G42" s="96" t="s">
        <v>63</v>
      </c>
      <c r="H42" s="104">
        <v>260</v>
      </c>
      <c r="I42" s="105">
        <v>2</v>
      </c>
      <c r="J42" s="106">
        <v>20</v>
      </c>
      <c r="K42" s="107">
        <f t="shared" ref="K42:K60" si="4">H42*I42*J42</f>
        <v>10400</v>
      </c>
      <c r="L42" s="108"/>
    </row>
    <row r="43" spans="1:12" s="109" customFormat="1" ht="47.5" customHeight="1">
      <c r="A43" s="101">
        <v>3</v>
      </c>
      <c r="B43" s="149" t="s">
        <v>66</v>
      </c>
      <c r="C43" s="102" t="s">
        <v>213</v>
      </c>
      <c r="D43" s="102" t="s">
        <v>245</v>
      </c>
      <c r="E43" s="98" t="s">
        <v>215</v>
      </c>
      <c r="F43" s="103" t="s">
        <v>67</v>
      </c>
      <c r="G43" s="96" t="s">
        <v>63</v>
      </c>
      <c r="H43" s="104">
        <v>750</v>
      </c>
      <c r="I43" s="105">
        <v>20</v>
      </c>
      <c r="J43" s="106">
        <v>7</v>
      </c>
      <c r="K43" s="107">
        <f t="shared" si="4"/>
        <v>105000</v>
      </c>
      <c r="L43" s="108"/>
    </row>
    <row r="44" spans="1:12" s="109" customFormat="1" ht="30" customHeight="1">
      <c r="A44" s="101">
        <v>5</v>
      </c>
      <c r="B44" s="149"/>
      <c r="C44" s="102" t="s">
        <v>213</v>
      </c>
      <c r="D44" s="102" t="s">
        <v>68</v>
      </c>
      <c r="E44" s="98" t="s">
        <v>69</v>
      </c>
      <c r="F44" s="103" t="s">
        <v>67</v>
      </c>
      <c r="G44" s="96" t="s">
        <v>63</v>
      </c>
      <c r="H44" s="104">
        <v>1300</v>
      </c>
      <c r="I44" s="105">
        <v>1</v>
      </c>
      <c r="J44" s="106">
        <v>3</v>
      </c>
      <c r="K44" s="107">
        <f t="shared" si="4"/>
        <v>3900</v>
      </c>
      <c r="L44" s="108"/>
    </row>
    <row r="45" spans="1:12" s="109" customFormat="1" ht="30" customHeight="1">
      <c r="A45" s="101">
        <v>6</v>
      </c>
      <c r="B45" s="150" t="s">
        <v>70</v>
      </c>
      <c r="C45" s="153" t="s">
        <v>71</v>
      </c>
      <c r="D45" s="153" t="s">
        <v>72</v>
      </c>
      <c r="E45" s="99" t="s">
        <v>214</v>
      </c>
      <c r="F45" s="103" t="s">
        <v>73</v>
      </c>
      <c r="G45" s="96" t="s">
        <v>63</v>
      </c>
      <c r="H45" s="104">
        <v>2000</v>
      </c>
      <c r="I45" s="106">
        <v>1</v>
      </c>
      <c r="J45" s="106">
        <v>1</v>
      </c>
      <c r="K45" s="107">
        <f t="shared" ref="K45" si="5">H45*I45*J45</f>
        <v>2000</v>
      </c>
      <c r="L45" s="108"/>
    </row>
    <row r="46" spans="1:12" s="109" customFormat="1" ht="30" customHeight="1">
      <c r="A46" s="101">
        <v>6</v>
      </c>
      <c r="B46" s="151"/>
      <c r="C46" s="154"/>
      <c r="D46" s="154"/>
      <c r="E46" s="99" t="s">
        <v>74</v>
      </c>
      <c r="F46" s="103" t="s">
        <v>73</v>
      </c>
      <c r="G46" s="96" t="s">
        <v>63</v>
      </c>
      <c r="H46" s="104">
        <v>4000</v>
      </c>
      <c r="I46" s="106">
        <v>1</v>
      </c>
      <c r="J46" s="106">
        <v>1</v>
      </c>
      <c r="K46" s="107">
        <f t="shared" si="4"/>
        <v>4000</v>
      </c>
      <c r="L46" s="108"/>
    </row>
    <row r="47" spans="1:12" s="109" customFormat="1" ht="30" customHeight="1">
      <c r="A47" s="101">
        <v>7</v>
      </c>
      <c r="B47" s="152" t="s">
        <v>75</v>
      </c>
      <c r="C47" s="96" t="s">
        <v>76</v>
      </c>
      <c r="D47" s="96" t="s">
        <v>223</v>
      </c>
      <c r="E47" s="94" t="s">
        <v>224</v>
      </c>
      <c r="F47" s="103" t="s">
        <v>77</v>
      </c>
      <c r="G47" s="96" t="s">
        <v>63</v>
      </c>
      <c r="H47" s="110">
        <v>188</v>
      </c>
      <c r="I47" s="106">
        <v>5</v>
      </c>
      <c r="J47" s="106">
        <v>9</v>
      </c>
      <c r="K47" s="107">
        <f t="shared" si="4"/>
        <v>8460</v>
      </c>
      <c r="L47" s="108"/>
    </row>
    <row r="48" spans="1:12" s="109" customFormat="1" ht="30" customHeight="1">
      <c r="A48" s="101">
        <v>8</v>
      </c>
      <c r="B48" s="152"/>
      <c r="C48" s="96" t="s">
        <v>78</v>
      </c>
      <c r="D48" s="96" t="s">
        <v>79</v>
      </c>
      <c r="E48" s="94" t="s">
        <v>240</v>
      </c>
      <c r="F48" s="103" t="s">
        <v>80</v>
      </c>
      <c r="G48" s="96" t="s">
        <v>63</v>
      </c>
      <c r="H48" s="110">
        <v>168</v>
      </c>
      <c r="I48" s="106">
        <v>2</v>
      </c>
      <c r="J48" s="106">
        <v>50</v>
      </c>
      <c r="K48" s="107">
        <f t="shared" si="4"/>
        <v>16800</v>
      </c>
      <c r="L48" s="108"/>
    </row>
    <row r="49" spans="1:12" s="109" customFormat="1" ht="30" customHeight="1">
      <c r="A49" s="101">
        <v>9</v>
      </c>
      <c r="B49" s="152"/>
      <c r="C49" s="96" t="s">
        <v>81</v>
      </c>
      <c r="D49" s="96" t="s">
        <v>82</v>
      </c>
      <c r="E49" s="94" t="s">
        <v>239</v>
      </c>
      <c r="F49" s="103" t="s">
        <v>80</v>
      </c>
      <c r="G49" s="96" t="s">
        <v>63</v>
      </c>
      <c r="H49" s="110">
        <v>238</v>
      </c>
      <c r="I49" s="106">
        <v>2</v>
      </c>
      <c r="J49" s="106">
        <v>50</v>
      </c>
      <c r="K49" s="107">
        <f t="shared" si="4"/>
        <v>23800</v>
      </c>
      <c r="L49" s="108"/>
    </row>
    <row r="50" spans="1:12" s="109" customFormat="1" ht="30" customHeight="1">
      <c r="A50" s="101">
        <v>11</v>
      </c>
      <c r="B50" s="152"/>
      <c r="C50" s="96" t="s">
        <v>237</v>
      </c>
      <c r="D50" s="96" t="s">
        <v>232</v>
      </c>
      <c r="E50" s="94" t="s">
        <v>238</v>
      </c>
      <c r="F50" s="103" t="s">
        <v>80</v>
      </c>
      <c r="G50" s="96" t="s">
        <v>63</v>
      </c>
      <c r="H50" s="110">
        <v>65</v>
      </c>
      <c r="I50" s="106">
        <v>50</v>
      </c>
      <c r="J50" s="106">
        <v>1</v>
      </c>
      <c r="K50" s="107">
        <f t="shared" si="4"/>
        <v>3250</v>
      </c>
      <c r="L50" s="108"/>
    </row>
    <row r="51" spans="1:12" s="109" customFormat="1" ht="30" customHeight="1">
      <c r="A51" s="101">
        <v>12</v>
      </c>
      <c r="B51" s="152"/>
      <c r="C51" s="96" t="s">
        <v>231</v>
      </c>
      <c r="D51" s="96" t="s">
        <v>232</v>
      </c>
      <c r="E51" s="94" t="s">
        <v>236</v>
      </c>
      <c r="F51" s="103" t="s">
        <v>80</v>
      </c>
      <c r="G51" s="96" t="s">
        <v>63</v>
      </c>
      <c r="H51" s="110">
        <v>65</v>
      </c>
      <c r="I51" s="106">
        <v>1</v>
      </c>
      <c r="J51" s="106">
        <v>70</v>
      </c>
      <c r="K51" s="107">
        <f t="shared" ref="K51" si="6">H51*I51*J51</f>
        <v>4550</v>
      </c>
      <c r="L51" s="108"/>
    </row>
    <row r="52" spans="1:12" s="109" customFormat="1" ht="30" customHeight="1">
      <c r="A52" s="101">
        <v>13</v>
      </c>
      <c r="B52" s="152"/>
      <c r="C52" s="96" t="s">
        <v>233</v>
      </c>
      <c r="D52" s="111" t="s">
        <v>234</v>
      </c>
      <c r="E52" s="94" t="s">
        <v>235</v>
      </c>
      <c r="F52" s="103" t="s">
        <v>80</v>
      </c>
      <c r="G52" s="96" t="s">
        <v>63</v>
      </c>
      <c r="H52" s="110">
        <v>9500</v>
      </c>
      <c r="I52" s="106">
        <v>1</v>
      </c>
      <c r="J52" s="106">
        <v>7</v>
      </c>
      <c r="K52" s="107">
        <f t="shared" si="4"/>
        <v>66500</v>
      </c>
      <c r="L52" s="108"/>
    </row>
    <row r="53" spans="1:12" s="109" customFormat="1" ht="30" customHeight="1">
      <c r="A53" s="101">
        <v>15</v>
      </c>
      <c r="B53" s="152"/>
      <c r="C53" s="155"/>
      <c r="D53" s="111" t="s">
        <v>84</v>
      </c>
      <c r="E53" s="94" t="s">
        <v>211</v>
      </c>
      <c r="F53" s="103" t="s">
        <v>73</v>
      </c>
      <c r="G53" s="96" t="s">
        <v>63</v>
      </c>
      <c r="H53" s="110">
        <v>9100</v>
      </c>
      <c r="I53" s="106">
        <v>1</v>
      </c>
      <c r="J53" s="106">
        <v>1</v>
      </c>
      <c r="K53" s="107">
        <f t="shared" si="4"/>
        <v>9100</v>
      </c>
      <c r="L53" s="108"/>
    </row>
    <row r="54" spans="1:12" s="109" customFormat="1" ht="30" customHeight="1">
      <c r="A54" s="101">
        <v>16</v>
      </c>
      <c r="B54" s="152"/>
      <c r="C54" s="155"/>
      <c r="D54" s="111" t="s">
        <v>85</v>
      </c>
      <c r="E54" s="94" t="s">
        <v>212</v>
      </c>
      <c r="F54" s="103" t="s">
        <v>73</v>
      </c>
      <c r="G54" s="96" t="s">
        <v>63</v>
      </c>
      <c r="H54" s="110">
        <v>9000</v>
      </c>
      <c r="I54" s="106">
        <v>1</v>
      </c>
      <c r="J54" s="106">
        <v>1</v>
      </c>
      <c r="K54" s="107">
        <f t="shared" si="4"/>
        <v>9000</v>
      </c>
      <c r="L54" s="108"/>
    </row>
    <row r="55" spans="1:12" s="109" customFormat="1" ht="30" customHeight="1">
      <c r="A55" s="101">
        <v>17</v>
      </c>
      <c r="B55" s="152"/>
      <c r="C55" s="155"/>
      <c r="D55" s="111" t="s">
        <v>222</v>
      </c>
      <c r="E55" s="94" t="s">
        <v>241</v>
      </c>
      <c r="F55" s="103" t="s">
        <v>73</v>
      </c>
      <c r="G55" s="100" t="s">
        <v>63</v>
      </c>
      <c r="H55" s="110">
        <v>200</v>
      </c>
      <c r="I55" s="106">
        <v>1</v>
      </c>
      <c r="J55" s="106">
        <v>1</v>
      </c>
      <c r="K55" s="107">
        <f t="shared" ref="K55" si="7">H55*I55*J55</f>
        <v>200</v>
      </c>
      <c r="L55" s="108"/>
    </row>
    <row r="56" spans="1:12" s="109" customFormat="1" ht="30" customHeight="1">
      <c r="A56" s="101">
        <v>17</v>
      </c>
      <c r="B56" s="152"/>
      <c r="C56" s="155"/>
      <c r="D56" s="111" t="s">
        <v>225</v>
      </c>
      <c r="E56" s="94" t="s">
        <v>242</v>
      </c>
      <c r="F56" s="103" t="s">
        <v>73</v>
      </c>
      <c r="G56" s="96" t="s">
        <v>63</v>
      </c>
      <c r="H56" s="110">
        <v>45</v>
      </c>
      <c r="I56" s="106">
        <v>28</v>
      </c>
      <c r="J56" s="106">
        <v>1</v>
      </c>
      <c r="K56" s="107">
        <f t="shared" si="4"/>
        <v>1260</v>
      </c>
      <c r="L56" s="108"/>
    </row>
    <row r="57" spans="1:12" s="109" customFormat="1" ht="30" customHeight="1">
      <c r="A57" s="101">
        <v>18</v>
      </c>
      <c r="B57" s="152"/>
      <c r="C57" s="155"/>
      <c r="D57" s="111" t="s">
        <v>86</v>
      </c>
      <c r="E57" s="94" t="s">
        <v>87</v>
      </c>
      <c r="F57" s="103" t="s">
        <v>73</v>
      </c>
      <c r="G57" s="96" t="s">
        <v>63</v>
      </c>
      <c r="H57" s="110">
        <v>0.5</v>
      </c>
      <c r="I57" s="106">
        <v>300</v>
      </c>
      <c r="J57" s="106">
        <v>1</v>
      </c>
      <c r="K57" s="107">
        <f t="shared" si="4"/>
        <v>150</v>
      </c>
      <c r="L57" s="108"/>
    </row>
    <row r="58" spans="1:12" s="109" customFormat="1" ht="30" customHeight="1">
      <c r="A58" s="101">
        <v>19</v>
      </c>
      <c r="B58" s="152"/>
      <c r="C58" s="155"/>
      <c r="D58" s="111" t="s">
        <v>88</v>
      </c>
      <c r="E58" s="94" t="s">
        <v>228</v>
      </c>
      <c r="F58" s="103" t="s">
        <v>73</v>
      </c>
      <c r="G58" s="96" t="s">
        <v>63</v>
      </c>
      <c r="H58" s="110">
        <v>800</v>
      </c>
      <c r="I58" s="106">
        <v>1</v>
      </c>
      <c r="J58" s="106">
        <v>1</v>
      </c>
      <c r="K58" s="107">
        <f t="shared" si="4"/>
        <v>800</v>
      </c>
      <c r="L58" s="108"/>
    </row>
    <row r="59" spans="1:12" s="109" customFormat="1" ht="30" customHeight="1">
      <c r="A59" s="101">
        <v>20</v>
      </c>
      <c r="B59" s="152"/>
      <c r="C59" s="155" t="s">
        <v>89</v>
      </c>
      <c r="D59" s="111" t="s">
        <v>90</v>
      </c>
      <c r="E59" s="94" t="s">
        <v>91</v>
      </c>
      <c r="F59" s="103" t="s">
        <v>83</v>
      </c>
      <c r="G59" s="96" t="s">
        <v>63</v>
      </c>
      <c r="H59" s="110">
        <v>8</v>
      </c>
      <c r="I59" s="106">
        <v>2</v>
      </c>
      <c r="J59" s="106">
        <v>50</v>
      </c>
      <c r="K59" s="107">
        <f t="shared" ref="K59" si="8">H59*I59*J59</f>
        <v>800</v>
      </c>
      <c r="L59" s="108"/>
    </row>
    <row r="60" spans="1:12" s="109" customFormat="1" ht="30" customHeight="1">
      <c r="A60" s="101">
        <v>22</v>
      </c>
      <c r="B60" s="152"/>
      <c r="C60" s="155"/>
      <c r="D60" s="111" t="s">
        <v>221</v>
      </c>
      <c r="E60" s="94" t="s">
        <v>243</v>
      </c>
      <c r="F60" s="103" t="s">
        <v>83</v>
      </c>
      <c r="G60" s="96" t="s">
        <v>63</v>
      </c>
      <c r="H60" s="110">
        <v>128</v>
      </c>
      <c r="I60" s="106">
        <v>2</v>
      </c>
      <c r="J60" s="106">
        <v>30</v>
      </c>
      <c r="K60" s="107">
        <f t="shared" si="4"/>
        <v>7680</v>
      </c>
      <c r="L60" s="108"/>
    </row>
    <row r="61" spans="1:12" s="109" customFormat="1" ht="30" customHeight="1">
      <c r="A61" s="101">
        <v>26</v>
      </c>
      <c r="B61" s="152"/>
      <c r="C61" s="155"/>
      <c r="D61" s="111" t="s">
        <v>92</v>
      </c>
      <c r="E61" s="94" t="s">
        <v>227</v>
      </c>
      <c r="F61" s="103" t="s">
        <v>83</v>
      </c>
      <c r="G61" s="96" t="s">
        <v>63</v>
      </c>
      <c r="H61" s="110">
        <v>10</v>
      </c>
      <c r="I61" s="106">
        <v>2</v>
      </c>
      <c r="J61" s="106">
        <v>31</v>
      </c>
      <c r="K61" s="107">
        <f t="shared" ref="K61:K68" si="9">H61*I61*J61</f>
        <v>620</v>
      </c>
      <c r="L61" s="108"/>
    </row>
    <row r="62" spans="1:12" s="109" customFormat="1" ht="30" customHeight="1">
      <c r="A62" s="101"/>
      <c r="B62" s="152"/>
      <c r="C62" s="155"/>
      <c r="D62" s="111" t="s">
        <v>229</v>
      </c>
      <c r="E62" s="94" t="s">
        <v>94</v>
      </c>
      <c r="F62" s="103" t="s">
        <v>73</v>
      </c>
      <c r="G62" s="100" t="s">
        <v>63</v>
      </c>
      <c r="H62" s="110">
        <v>100</v>
      </c>
      <c r="I62" s="106">
        <v>1</v>
      </c>
      <c r="J62" s="106">
        <v>1</v>
      </c>
      <c r="K62" s="107">
        <f t="shared" si="9"/>
        <v>100</v>
      </c>
      <c r="L62" s="108"/>
    </row>
    <row r="63" spans="1:12" s="109" customFormat="1" ht="30" customHeight="1">
      <c r="A63" s="101">
        <v>28</v>
      </c>
      <c r="B63" s="152"/>
      <c r="C63" s="155"/>
      <c r="D63" s="111" t="s">
        <v>93</v>
      </c>
      <c r="E63" s="94" t="s">
        <v>94</v>
      </c>
      <c r="F63" s="103" t="s">
        <v>83</v>
      </c>
      <c r="G63" s="96" t="s">
        <v>63</v>
      </c>
      <c r="H63" s="110">
        <v>260</v>
      </c>
      <c r="I63" s="106">
        <v>2</v>
      </c>
      <c r="J63" s="106">
        <v>3</v>
      </c>
      <c r="K63" s="107">
        <f t="shared" si="9"/>
        <v>1560</v>
      </c>
      <c r="L63" s="108"/>
    </row>
    <row r="64" spans="1:12" s="109" customFormat="1" ht="30" customHeight="1">
      <c r="A64" s="101">
        <v>29</v>
      </c>
      <c r="B64" s="152"/>
      <c r="C64" s="155"/>
      <c r="D64" s="111" t="s">
        <v>95</v>
      </c>
      <c r="E64" s="94" t="s">
        <v>96</v>
      </c>
      <c r="F64" s="103" t="s">
        <v>73</v>
      </c>
      <c r="G64" s="96" t="s">
        <v>63</v>
      </c>
      <c r="H64" s="110">
        <v>13000</v>
      </c>
      <c r="I64" s="105">
        <v>1</v>
      </c>
      <c r="J64" s="106">
        <v>1</v>
      </c>
      <c r="K64" s="107">
        <f t="shared" si="9"/>
        <v>13000</v>
      </c>
      <c r="L64" s="108"/>
    </row>
    <row r="65" spans="1:12" s="109" customFormat="1" ht="30" customHeight="1">
      <c r="A65" s="101">
        <v>30</v>
      </c>
      <c r="B65" s="152"/>
      <c r="C65" s="155"/>
      <c r="D65" s="96" t="s">
        <v>97</v>
      </c>
      <c r="E65" s="94" t="s">
        <v>94</v>
      </c>
      <c r="F65" s="103" t="s">
        <v>83</v>
      </c>
      <c r="G65" s="96" t="s">
        <v>63</v>
      </c>
      <c r="H65" s="110">
        <v>900</v>
      </c>
      <c r="I65" s="106">
        <v>6</v>
      </c>
      <c r="J65" s="106">
        <v>1</v>
      </c>
      <c r="K65" s="107">
        <f t="shared" si="9"/>
        <v>5400</v>
      </c>
      <c r="L65" s="108"/>
    </row>
    <row r="66" spans="1:12" s="109" customFormat="1" ht="30" customHeight="1">
      <c r="A66" s="101"/>
      <c r="B66" s="152"/>
      <c r="C66" s="112" t="s">
        <v>216</v>
      </c>
      <c r="D66" s="100" t="s">
        <v>216</v>
      </c>
      <c r="E66" s="94" t="s">
        <v>226</v>
      </c>
      <c r="F66" s="103" t="s">
        <v>83</v>
      </c>
      <c r="G66" s="100" t="s">
        <v>63</v>
      </c>
      <c r="H66" s="110">
        <v>25</v>
      </c>
      <c r="I66" s="106">
        <v>2</v>
      </c>
      <c r="J66" s="106">
        <v>30</v>
      </c>
      <c r="K66" s="107">
        <f t="shared" ref="K66" si="10">H66*I66*J66</f>
        <v>1500</v>
      </c>
      <c r="L66" s="108"/>
    </row>
    <row r="67" spans="1:12" s="109" customFormat="1" ht="30" customHeight="1">
      <c r="A67" s="101"/>
      <c r="B67" s="152"/>
      <c r="C67" s="112" t="s">
        <v>217</v>
      </c>
      <c r="D67" s="100" t="s">
        <v>217</v>
      </c>
      <c r="E67" s="94" t="s">
        <v>218</v>
      </c>
      <c r="F67" s="103" t="s">
        <v>73</v>
      </c>
      <c r="G67" s="100" t="s">
        <v>63</v>
      </c>
      <c r="H67" s="110">
        <v>1500</v>
      </c>
      <c r="I67" s="106">
        <v>1</v>
      </c>
      <c r="J67" s="106">
        <v>1</v>
      </c>
      <c r="K67" s="107">
        <f t="shared" si="9"/>
        <v>1500</v>
      </c>
      <c r="L67" s="108"/>
    </row>
    <row r="68" spans="1:12" s="109" customFormat="1" ht="30" customHeight="1">
      <c r="A68" s="101">
        <v>31</v>
      </c>
      <c r="B68" s="152"/>
      <c r="C68" s="112" t="s">
        <v>98</v>
      </c>
      <c r="D68" s="96" t="s">
        <v>98</v>
      </c>
      <c r="E68" s="94" t="s">
        <v>63</v>
      </c>
      <c r="F68" s="103" t="s">
        <v>73</v>
      </c>
      <c r="G68" s="96" t="s">
        <v>63</v>
      </c>
      <c r="H68" s="110">
        <v>10000</v>
      </c>
      <c r="I68" s="106">
        <v>1</v>
      </c>
      <c r="J68" s="106">
        <v>1</v>
      </c>
      <c r="K68" s="107">
        <f t="shared" si="9"/>
        <v>10000</v>
      </c>
      <c r="L68" s="108"/>
    </row>
    <row r="69" spans="1:12" ht="32.25" customHeight="1">
      <c r="A69" s="43" t="s">
        <v>17</v>
      </c>
      <c r="B69" s="146" t="s">
        <v>18</v>
      </c>
      <c r="C69" s="145"/>
      <c r="D69" s="145"/>
      <c r="E69" s="145"/>
      <c r="F69" s="145"/>
      <c r="G69" s="147"/>
      <c r="H69" s="50"/>
      <c r="I69" s="54"/>
      <c r="J69" s="54" t="s">
        <v>45</v>
      </c>
      <c r="K69" s="55">
        <f>SUM(K71:K73)</f>
        <v>70866.467999999993</v>
      </c>
      <c r="L69" s="54"/>
    </row>
    <row r="70" spans="1:12">
      <c r="A70" s="46" t="s">
        <v>1</v>
      </c>
      <c r="B70" s="46" t="s">
        <v>54</v>
      </c>
      <c r="C70" s="46" t="s">
        <v>55</v>
      </c>
      <c r="D70" s="46" t="s">
        <v>56</v>
      </c>
      <c r="E70" s="95" t="s">
        <v>7</v>
      </c>
      <c r="F70" s="46" t="s">
        <v>57</v>
      </c>
      <c r="G70" s="47" t="s">
        <v>99</v>
      </c>
      <c r="H70" s="47"/>
      <c r="I70" s="47" t="s">
        <v>52</v>
      </c>
      <c r="J70" s="47" t="s">
        <v>53</v>
      </c>
      <c r="K70" s="47" t="s">
        <v>6</v>
      </c>
      <c r="L70" s="47" t="s">
        <v>7</v>
      </c>
    </row>
    <row r="71" spans="1:12" ht="34.5" customHeight="1">
      <c r="A71" s="4">
        <v>93</v>
      </c>
      <c r="B71" s="9" t="str">
        <f>VLOOKUP($A71,'L3-明细条目报价'!$A$2:$G$109,2,FALSE)</f>
        <v>服务费</v>
      </c>
      <c r="C71" s="4" t="str">
        <f>VLOOKUP($A71,'L3-明细条目报价'!$A$2:$G$109,3,FALSE)</f>
        <v>/</v>
      </c>
      <c r="D71" s="4" t="str">
        <f>VLOOKUP($A71,'L3-明细条目报价'!$A$2:$G$109,4,FALSE)</f>
        <v>/</v>
      </c>
      <c r="E71" s="51">
        <f>VLOOKUP($A71,'L3-明细条目报价'!$A$2:$G$109,5,FALSE)</f>
        <v>0</v>
      </c>
      <c r="F71" s="4" t="str">
        <f>VLOOKUP($A71,'L3-明细条目报价'!$A$2:$G$109,6,FALSE)</f>
        <v>填写百分比</v>
      </c>
      <c r="G71" s="48">
        <f>VLOOKUP($A71,'L3-明细条目报价'!$A$2:$G$109,7,FALSE)</f>
        <v>0.06</v>
      </c>
      <c r="H71" s="48">
        <f>K38+K25+K17+K6</f>
        <v>629130</v>
      </c>
      <c r="I71" s="60">
        <v>1</v>
      </c>
      <c r="J71" s="57">
        <v>1</v>
      </c>
      <c r="K71" s="61">
        <f>I71*J71*G71*H71</f>
        <v>37747.799999999996</v>
      </c>
      <c r="L71" s="56"/>
    </row>
    <row r="72" spans="1:12" s="31" customFormat="1" ht="32.5" customHeight="1">
      <c r="A72" s="4">
        <v>95</v>
      </c>
      <c r="B72" s="9" t="str">
        <f>VLOOKUP($A72,'L3-明细条目报价'!$A$2:$G$109,2,FALSE)</f>
        <v>税费</v>
      </c>
      <c r="C72" s="4" t="str">
        <f>VLOOKUP($A72,'L3-明细条目报价'!$A$2:$G$109,3,FALSE)</f>
        <v>/</v>
      </c>
      <c r="D72" s="4" t="str">
        <f>VLOOKUP($A72,'L3-明细条目报价'!$A$2:$G$109,4,FALSE)</f>
        <v>/</v>
      </c>
      <c r="E72" s="51">
        <f>VLOOKUP($A72,'L3-明细条目报价'!$A$2:$G$109,5,FALSE)</f>
        <v>0</v>
      </c>
      <c r="F72" s="4" t="str">
        <f>VLOOKUP($A72,'L3-明细条目报价'!$A$2:$G$109,6,FALSE)</f>
        <v>填写税率</v>
      </c>
      <c r="G72" s="48">
        <f>VLOOKUP($A72,'L3-明细条目报价'!$A$2:$G$109,7,FALSE)</f>
        <v>0.06</v>
      </c>
      <c r="H72" s="58">
        <f>H71+K71</f>
        <v>666877.80000000005</v>
      </c>
      <c r="I72" s="60">
        <v>1</v>
      </c>
      <c r="J72" s="57">
        <v>1</v>
      </c>
      <c r="K72" s="61">
        <f>I72*J72*G72*H72</f>
        <v>40012.667999999998</v>
      </c>
      <c r="L72" s="62"/>
    </row>
    <row r="73" spans="1:12" s="31" customFormat="1" ht="32.5" customHeight="1">
      <c r="A73" s="4">
        <v>95</v>
      </c>
      <c r="B73" s="9" t="str">
        <f>VLOOKUP($A73,'L3-明细条目报价'!$A$2:$G$109,2,FALSE)</f>
        <v>税费</v>
      </c>
      <c r="C73" s="4" t="str">
        <f>VLOOKUP($A73,'L3-明细条目报价'!$A$2:$G$109,3,FALSE)</f>
        <v>/</v>
      </c>
      <c r="D73" s="4" t="str">
        <f>VLOOKUP($A73,'L3-明细条目报价'!$A$2:$G$109,4,FALSE)</f>
        <v>/</v>
      </c>
      <c r="E73" s="52" t="s">
        <v>100</v>
      </c>
      <c r="F73" s="4" t="str">
        <f>VLOOKUP($A73,'L3-明细条目报价'!$A$2:$G$109,6,FALSE)</f>
        <v>填写税率</v>
      </c>
      <c r="G73" s="59" t="s">
        <v>63</v>
      </c>
      <c r="H73" s="114">
        <v>-6894</v>
      </c>
      <c r="I73" s="60">
        <v>1</v>
      </c>
      <c r="J73" s="57">
        <v>1</v>
      </c>
      <c r="K73" s="63">
        <f>H73</f>
        <v>-6894</v>
      </c>
      <c r="L73" s="62"/>
    </row>
  </sheetData>
  <mergeCells count="25">
    <mergeCell ref="B6:E6"/>
    <mergeCell ref="B17:G17"/>
    <mergeCell ref="B25:G25"/>
    <mergeCell ref="B38:G38"/>
    <mergeCell ref="B69:G69"/>
    <mergeCell ref="B40:B42"/>
    <mergeCell ref="B43:B44"/>
    <mergeCell ref="B45:B46"/>
    <mergeCell ref="B47:B52"/>
    <mergeCell ref="B53:B68"/>
    <mergeCell ref="C45:C46"/>
    <mergeCell ref="C53:C58"/>
    <mergeCell ref="C59:C65"/>
    <mergeCell ref="D45:D46"/>
    <mergeCell ref="F3:H3"/>
    <mergeCell ref="J3:K3"/>
    <mergeCell ref="E4:F4"/>
    <mergeCell ref="G4:K4"/>
    <mergeCell ref="A5:K5"/>
    <mergeCell ref="B1:D1"/>
    <mergeCell ref="F1:H1"/>
    <mergeCell ref="J1:K1"/>
    <mergeCell ref="B2:D2"/>
    <mergeCell ref="F2:H2"/>
    <mergeCell ref="J2:K2"/>
  </mergeCells>
  <phoneticPr fontId="36" type="noConversion"/>
  <conditionalFormatting sqref="A19:A24 A27:H37 G40:H44 A40:A68 C43:F44 C45:H45 F46:H46 C47:H51 C52 D52:H68 A72:G73">
    <cfRule type="expression" dxfId="15" priority="34">
      <formula>IF(AND($E19&lt;&gt;"",#REF!=""),1,0)</formula>
    </cfRule>
  </conditionalFormatting>
  <conditionalFormatting sqref="B40:B41">
    <cfRule type="expression" dxfId="14" priority="13">
      <formula>IF(AND($E40&lt;&gt;"",#REF!=""),1,0)</formula>
    </cfRule>
  </conditionalFormatting>
  <conditionalFormatting sqref="B47">
    <cfRule type="expression" dxfId="13" priority="14">
      <formula>IF(AND($E47&lt;&gt;"",#REF!=""),1,0)</formula>
    </cfRule>
  </conditionalFormatting>
  <conditionalFormatting sqref="B19:H19 A71:H71">
    <cfRule type="expression" dxfId="12" priority="55">
      <formula>IF(AND($E19&lt;&gt;"",#REF!=""),1,0)</formula>
    </cfRule>
  </conditionalFormatting>
  <conditionalFormatting sqref="C40:E42">
    <cfRule type="expression" dxfId="11" priority="7">
      <formula>IF(AND($E40&lt;&gt;"",#REF!=""),1,0)</formula>
    </cfRule>
  </conditionalFormatting>
  <conditionalFormatting sqref="F40:F41">
    <cfRule type="expression" dxfId="10" priority="4">
      <formula>IF(AND($E38&lt;&gt;"",#REF!=""),1,0)</formula>
    </cfRule>
  </conditionalFormatting>
  <conditionalFormatting sqref="F40:F42">
    <cfRule type="expression" dxfId="9" priority="5">
      <formula>IF(AND(#REF!&lt;&gt;"",#REF!=""),1,0)</formula>
    </cfRule>
  </conditionalFormatting>
  <conditionalFormatting sqref="F42">
    <cfRule type="expression" dxfId="8" priority="58">
      <formula>IF(AND($E39&lt;&gt;"",#REF!=""),1,0)</formula>
    </cfRule>
  </conditionalFormatting>
  <dataValidations count="1">
    <dataValidation type="list" allowBlank="1" showInputMessage="1" showErrorMessage="1" sqref="D40:D42" xr:uid="{00000000-0002-0000-0100-000000000000}">
      <formula1>"经济舱（境内）,经济舱（境外）,商务舱（境内）,商务舱（境外）,头等舱（境内）,头等舱（境外）,火车票,服务费,其他"</formula1>
    </dataValidation>
  </dataValidations>
  <hyperlinks>
    <hyperlink ref="D4" r:id="rId1" xr:uid="{00000000-0004-0000-0100-000000000000}"/>
    <hyperlink ref="J2" r:id="rId2" xr:uid="{00000000-0004-0000-0100-000002000000}"/>
  </hyperlinks>
  <pageMargins left="0.7" right="0.7" top="0.75" bottom="0.75" header="0.3" footer="0.3"/>
  <pageSetup paperSize="9" scale="36" fitToHeight="0"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9"/>
  <sheetViews>
    <sheetView topLeftCell="A69" zoomScale="80" zoomScaleNormal="80" workbookViewId="0">
      <selection activeCell="G95" sqref="G95"/>
    </sheetView>
  </sheetViews>
  <sheetFormatPr defaultColWidth="9.07421875" defaultRowHeight="15.5"/>
  <cols>
    <col min="1" max="1" width="18.921875" customWidth="1"/>
    <col min="2" max="2" width="39.4609375" customWidth="1"/>
    <col min="3" max="3" width="20.23046875" customWidth="1"/>
    <col min="4" max="4" width="30.23046875" customWidth="1"/>
    <col min="5" max="5" width="65.69140625" customWidth="1"/>
    <col min="6" max="6" width="34.53515625" customWidth="1"/>
    <col min="7" max="7" width="11.23046875" style="1" customWidth="1"/>
  </cols>
  <sheetData>
    <row r="1" spans="1:7" ht="20">
      <c r="A1" s="2" t="s">
        <v>9</v>
      </c>
      <c r="B1" s="2" t="s">
        <v>54</v>
      </c>
      <c r="C1" s="2" t="s">
        <v>55</v>
      </c>
      <c r="D1" s="2" t="s">
        <v>56</v>
      </c>
      <c r="E1" s="2" t="s">
        <v>101</v>
      </c>
      <c r="F1" s="2" t="s">
        <v>102</v>
      </c>
      <c r="G1" s="3" t="s">
        <v>99</v>
      </c>
    </row>
    <row r="2" spans="1:7" ht="26">
      <c r="A2" s="4">
        <v>1</v>
      </c>
      <c r="B2" s="5" t="s">
        <v>103</v>
      </c>
      <c r="C2" s="6" t="s">
        <v>104</v>
      </c>
      <c r="D2" s="5" t="s">
        <v>105</v>
      </c>
      <c r="E2" s="7"/>
      <c r="F2" s="6" t="s">
        <v>106</v>
      </c>
      <c r="G2" s="8">
        <v>300</v>
      </c>
    </row>
    <row r="3" spans="1:7" ht="26">
      <c r="A3" s="4">
        <v>2</v>
      </c>
      <c r="B3" s="5" t="s">
        <v>103</v>
      </c>
      <c r="C3" s="6" t="s">
        <v>107</v>
      </c>
      <c r="D3" s="5" t="s">
        <v>108</v>
      </c>
      <c r="E3" s="9"/>
      <c r="F3" s="6" t="s">
        <v>106</v>
      </c>
      <c r="G3" s="8">
        <v>500</v>
      </c>
    </row>
    <row r="4" spans="1:7" ht="26">
      <c r="A4" s="4">
        <v>3</v>
      </c>
      <c r="B4" s="5" t="s">
        <v>103</v>
      </c>
      <c r="C4" s="6" t="s">
        <v>109</v>
      </c>
      <c r="D4" s="6" t="s">
        <v>110</v>
      </c>
      <c r="E4" s="9"/>
      <c r="F4" s="6" t="s">
        <v>106</v>
      </c>
      <c r="G4" s="8">
        <v>600</v>
      </c>
    </row>
    <row r="5" spans="1:7" ht="26">
      <c r="A5" s="4">
        <v>4</v>
      </c>
      <c r="B5" s="5" t="s">
        <v>103</v>
      </c>
      <c r="C5" s="6" t="s">
        <v>111</v>
      </c>
      <c r="D5" s="6" t="s">
        <v>112</v>
      </c>
      <c r="E5" s="9"/>
      <c r="F5" s="6" t="s">
        <v>106</v>
      </c>
      <c r="G5" s="8">
        <v>850</v>
      </c>
    </row>
    <row r="6" spans="1:7" ht="26">
      <c r="A6" s="4">
        <v>5</v>
      </c>
      <c r="B6" s="5" t="s">
        <v>103</v>
      </c>
      <c r="C6" s="6" t="s">
        <v>113</v>
      </c>
      <c r="D6" s="6" t="s">
        <v>114</v>
      </c>
      <c r="E6" s="9"/>
      <c r="F6" s="6" t="s">
        <v>106</v>
      </c>
      <c r="G6" s="8">
        <v>900</v>
      </c>
    </row>
    <row r="7" spans="1:7" ht="26">
      <c r="A7" s="4">
        <v>6</v>
      </c>
      <c r="B7" s="5" t="s">
        <v>103</v>
      </c>
      <c r="C7" s="6" t="s">
        <v>113</v>
      </c>
      <c r="D7" s="6" t="s">
        <v>115</v>
      </c>
      <c r="E7" s="9"/>
      <c r="F7" s="6" t="s">
        <v>106</v>
      </c>
      <c r="G7" s="8">
        <v>900</v>
      </c>
    </row>
    <row r="8" spans="1:7" ht="26">
      <c r="A8" s="4">
        <v>7</v>
      </c>
      <c r="B8" s="5" t="s">
        <v>103</v>
      </c>
      <c r="C8" s="6" t="s">
        <v>113</v>
      </c>
      <c r="D8" s="6" t="s">
        <v>116</v>
      </c>
      <c r="E8" s="9"/>
      <c r="F8" s="6" t="s">
        <v>106</v>
      </c>
      <c r="G8" s="8">
        <v>900</v>
      </c>
    </row>
    <row r="9" spans="1:7" ht="26">
      <c r="A9" s="4">
        <v>8</v>
      </c>
      <c r="B9" s="5" t="s">
        <v>103</v>
      </c>
      <c r="C9" s="6" t="s">
        <v>113</v>
      </c>
      <c r="D9" s="6" t="s">
        <v>117</v>
      </c>
      <c r="E9" s="9"/>
      <c r="F9" s="6" t="s">
        <v>106</v>
      </c>
      <c r="G9" s="8">
        <v>900</v>
      </c>
    </row>
    <row r="10" spans="1:7" ht="26">
      <c r="A10" s="4">
        <v>9</v>
      </c>
      <c r="B10" s="5" t="s">
        <v>103</v>
      </c>
      <c r="C10" s="6" t="s">
        <v>118</v>
      </c>
      <c r="D10" s="6" t="s">
        <v>119</v>
      </c>
      <c r="E10" s="9"/>
      <c r="F10" s="6" t="s">
        <v>106</v>
      </c>
      <c r="G10" s="8">
        <v>1100</v>
      </c>
    </row>
    <row r="11" spans="1:7" ht="26">
      <c r="A11" s="4">
        <v>10</v>
      </c>
      <c r="B11" s="5" t="s">
        <v>103</v>
      </c>
      <c r="C11" s="6" t="s">
        <v>118</v>
      </c>
      <c r="D11" s="6" t="s">
        <v>120</v>
      </c>
      <c r="E11" s="9"/>
      <c r="F11" s="6" t="s">
        <v>106</v>
      </c>
      <c r="G11" s="8">
        <v>1100</v>
      </c>
    </row>
    <row r="12" spans="1:7" ht="26">
      <c r="A12" s="4">
        <v>11</v>
      </c>
      <c r="B12" s="5" t="s">
        <v>103</v>
      </c>
      <c r="C12" s="6" t="s">
        <v>118</v>
      </c>
      <c r="D12" s="6" t="s">
        <v>121</v>
      </c>
      <c r="E12" s="10"/>
      <c r="F12" s="6" t="s">
        <v>106</v>
      </c>
      <c r="G12" s="8">
        <v>1300</v>
      </c>
    </row>
    <row r="13" spans="1:7" ht="26">
      <c r="A13" s="4">
        <v>12</v>
      </c>
      <c r="B13" s="5" t="s">
        <v>103</v>
      </c>
      <c r="C13" s="6" t="s">
        <v>118</v>
      </c>
      <c r="D13" s="6" t="s">
        <v>122</v>
      </c>
      <c r="E13" s="10"/>
      <c r="F13" s="6" t="s">
        <v>106</v>
      </c>
      <c r="G13" s="8">
        <v>1300</v>
      </c>
    </row>
    <row r="14" spans="1:7" ht="26">
      <c r="A14" s="4">
        <v>13</v>
      </c>
      <c r="B14" s="5" t="s">
        <v>103</v>
      </c>
      <c r="C14" s="6" t="s">
        <v>118</v>
      </c>
      <c r="D14" s="6" t="s">
        <v>123</v>
      </c>
      <c r="E14" s="10"/>
      <c r="F14" s="6" t="s">
        <v>106</v>
      </c>
      <c r="G14" s="8">
        <v>1300</v>
      </c>
    </row>
    <row r="15" spans="1:7" ht="26">
      <c r="A15" s="4">
        <v>14</v>
      </c>
      <c r="B15" s="5" t="s">
        <v>124</v>
      </c>
      <c r="C15" s="6" t="s">
        <v>104</v>
      </c>
      <c r="D15" s="5" t="s">
        <v>105</v>
      </c>
      <c r="E15" s="10"/>
      <c r="F15" s="6" t="s">
        <v>125</v>
      </c>
      <c r="G15" s="8">
        <v>600</v>
      </c>
    </row>
    <row r="16" spans="1:7" ht="26">
      <c r="A16" s="4">
        <v>15</v>
      </c>
      <c r="B16" s="5" t="s">
        <v>124</v>
      </c>
      <c r="C16" s="6" t="s">
        <v>107</v>
      </c>
      <c r="D16" s="5" t="s">
        <v>108</v>
      </c>
      <c r="E16" s="11"/>
      <c r="F16" s="6" t="s">
        <v>125</v>
      </c>
      <c r="G16" s="8">
        <v>800</v>
      </c>
    </row>
    <row r="17" spans="1:7" ht="26">
      <c r="A17" s="4">
        <v>16</v>
      </c>
      <c r="B17" s="5" t="s">
        <v>124</v>
      </c>
      <c r="C17" s="6" t="s">
        <v>109</v>
      </c>
      <c r="D17" s="6" t="s">
        <v>110</v>
      </c>
      <c r="E17" s="11"/>
      <c r="F17" s="6" t="s">
        <v>125</v>
      </c>
      <c r="G17" s="8">
        <v>800</v>
      </c>
    </row>
    <row r="18" spans="1:7" ht="26">
      <c r="A18" s="4">
        <v>17</v>
      </c>
      <c r="B18" s="5" t="s">
        <v>124</v>
      </c>
      <c r="C18" s="6" t="s">
        <v>111</v>
      </c>
      <c r="D18" s="6" t="s">
        <v>112</v>
      </c>
      <c r="E18" s="11"/>
      <c r="F18" s="6" t="s">
        <v>125</v>
      </c>
      <c r="G18" s="8">
        <v>1000</v>
      </c>
    </row>
    <row r="19" spans="1:7" ht="26">
      <c r="A19" s="4">
        <v>18</v>
      </c>
      <c r="B19" s="5" t="s">
        <v>124</v>
      </c>
      <c r="C19" s="6" t="s">
        <v>113</v>
      </c>
      <c r="D19" s="6" t="s">
        <v>114</v>
      </c>
      <c r="E19" s="11"/>
      <c r="F19" s="6" t="s">
        <v>125</v>
      </c>
      <c r="G19" s="8">
        <v>1300</v>
      </c>
    </row>
    <row r="20" spans="1:7" ht="26">
      <c r="A20" s="4">
        <v>19</v>
      </c>
      <c r="B20" s="5" t="s">
        <v>124</v>
      </c>
      <c r="C20" s="6" t="s">
        <v>113</v>
      </c>
      <c r="D20" s="6" t="s">
        <v>115</v>
      </c>
      <c r="E20" s="9"/>
      <c r="F20" s="6" t="s">
        <v>125</v>
      </c>
      <c r="G20" s="8">
        <v>1300</v>
      </c>
    </row>
    <row r="21" spans="1:7" ht="26">
      <c r="A21" s="4">
        <v>20</v>
      </c>
      <c r="B21" s="5" t="s">
        <v>124</v>
      </c>
      <c r="C21" s="6" t="s">
        <v>113</v>
      </c>
      <c r="D21" s="6" t="s">
        <v>116</v>
      </c>
      <c r="E21" s="9"/>
      <c r="F21" s="6" t="s">
        <v>125</v>
      </c>
      <c r="G21" s="8">
        <v>1400</v>
      </c>
    </row>
    <row r="22" spans="1:7" ht="26">
      <c r="A22" s="4">
        <v>21</v>
      </c>
      <c r="B22" s="5" t="s">
        <v>124</v>
      </c>
      <c r="C22" s="6" t="s">
        <v>113</v>
      </c>
      <c r="D22" s="6" t="s">
        <v>117</v>
      </c>
      <c r="E22" s="9"/>
      <c r="F22" s="6" t="s">
        <v>125</v>
      </c>
      <c r="G22" s="8">
        <v>1500</v>
      </c>
    </row>
    <row r="23" spans="1:7" ht="26">
      <c r="A23" s="4">
        <v>22</v>
      </c>
      <c r="B23" s="5" t="s">
        <v>124</v>
      </c>
      <c r="C23" s="6" t="s">
        <v>118</v>
      </c>
      <c r="D23" s="6" t="s">
        <v>119</v>
      </c>
      <c r="E23" s="9"/>
      <c r="F23" s="6" t="s">
        <v>125</v>
      </c>
      <c r="G23" s="8">
        <v>1400</v>
      </c>
    </row>
    <row r="24" spans="1:7" ht="26">
      <c r="A24" s="4">
        <v>23</v>
      </c>
      <c r="B24" s="5" t="s">
        <v>124</v>
      </c>
      <c r="C24" s="6" t="s">
        <v>118</v>
      </c>
      <c r="D24" s="6" t="s">
        <v>120</v>
      </c>
      <c r="E24" s="9"/>
      <c r="F24" s="6" t="s">
        <v>125</v>
      </c>
      <c r="G24" s="8">
        <v>1500</v>
      </c>
    </row>
    <row r="25" spans="1:7" ht="26">
      <c r="A25" s="4">
        <v>24</v>
      </c>
      <c r="B25" s="5" t="s">
        <v>124</v>
      </c>
      <c r="C25" s="6" t="s">
        <v>118</v>
      </c>
      <c r="D25" s="6" t="s">
        <v>121</v>
      </c>
      <c r="E25" s="9"/>
      <c r="F25" s="6" t="s">
        <v>125</v>
      </c>
      <c r="G25" s="8">
        <v>2400</v>
      </c>
    </row>
    <row r="26" spans="1:7" ht="26">
      <c r="A26" s="4">
        <v>25</v>
      </c>
      <c r="B26" s="5" t="s">
        <v>124</v>
      </c>
      <c r="C26" s="6" t="s">
        <v>118</v>
      </c>
      <c r="D26" s="6" t="s">
        <v>122</v>
      </c>
      <c r="E26" s="9"/>
      <c r="F26" s="6" t="s">
        <v>125</v>
      </c>
      <c r="G26" s="8">
        <v>2200</v>
      </c>
    </row>
    <row r="27" spans="1:7" ht="26">
      <c r="A27" s="4">
        <v>26</v>
      </c>
      <c r="B27" s="5" t="s">
        <v>124</v>
      </c>
      <c r="C27" s="6" t="s">
        <v>118</v>
      </c>
      <c r="D27" s="6" t="s">
        <v>123</v>
      </c>
      <c r="E27" s="9"/>
      <c r="F27" s="6" t="s">
        <v>125</v>
      </c>
      <c r="G27" s="8">
        <v>2400</v>
      </c>
    </row>
    <row r="28" spans="1:7">
      <c r="A28" s="4">
        <v>27</v>
      </c>
      <c r="B28" s="6" t="s">
        <v>126</v>
      </c>
      <c r="C28" s="6" t="s">
        <v>104</v>
      </c>
      <c r="D28" s="5" t="s">
        <v>105</v>
      </c>
      <c r="E28" s="9"/>
      <c r="F28" s="6" t="s">
        <v>127</v>
      </c>
      <c r="G28" s="8">
        <v>5</v>
      </c>
    </row>
    <row r="29" spans="1:7">
      <c r="A29" s="4">
        <v>28</v>
      </c>
      <c r="B29" s="6" t="s">
        <v>126</v>
      </c>
      <c r="C29" s="6" t="s">
        <v>107</v>
      </c>
      <c r="D29" s="5" t="s">
        <v>108</v>
      </c>
      <c r="E29" s="9"/>
      <c r="F29" s="6" t="s">
        <v>127</v>
      </c>
      <c r="G29" s="8">
        <v>5</v>
      </c>
    </row>
    <row r="30" spans="1:7">
      <c r="A30" s="4">
        <v>29</v>
      </c>
      <c r="B30" s="6" t="s">
        <v>126</v>
      </c>
      <c r="C30" s="6" t="s">
        <v>109</v>
      </c>
      <c r="D30" s="6" t="s">
        <v>110</v>
      </c>
      <c r="E30" s="9"/>
      <c r="F30" s="6" t="s">
        <v>127</v>
      </c>
      <c r="G30" s="8">
        <v>5</v>
      </c>
    </row>
    <row r="31" spans="1:7">
      <c r="A31" s="4">
        <v>30</v>
      </c>
      <c r="B31" s="6" t="s">
        <v>126</v>
      </c>
      <c r="C31" s="6" t="s">
        <v>111</v>
      </c>
      <c r="D31" s="6" t="s">
        <v>112</v>
      </c>
      <c r="E31" s="9"/>
      <c r="F31" s="6" t="s">
        <v>127</v>
      </c>
      <c r="G31" s="8">
        <v>5</v>
      </c>
    </row>
    <row r="32" spans="1:7">
      <c r="A32" s="4">
        <v>31</v>
      </c>
      <c r="B32" s="6" t="s">
        <v>126</v>
      </c>
      <c r="C32" s="6" t="s">
        <v>113</v>
      </c>
      <c r="D32" s="6" t="s">
        <v>114</v>
      </c>
      <c r="E32" s="9"/>
      <c r="F32" s="6" t="s">
        <v>127</v>
      </c>
      <c r="G32" s="8">
        <v>5</v>
      </c>
    </row>
    <row r="33" spans="1:7">
      <c r="A33" s="4">
        <v>32</v>
      </c>
      <c r="B33" s="6" t="s">
        <v>126</v>
      </c>
      <c r="C33" s="6" t="s">
        <v>113</v>
      </c>
      <c r="D33" s="6" t="s">
        <v>115</v>
      </c>
      <c r="E33" s="9"/>
      <c r="F33" s="6" t="s">
        <v>127</v>
      </c>
      <c r="G33" s="8">
        <v>5</v>
      </c>
    </row>
    <row r="34" spans="1:7">
      <c r="A34" s="4">
        <v>33</v>
      </c>
      <c r="B34" s="6" t="s">
        <v>126</v>
      </c>
      <c r="C34" s="6" t="s">
        <v>113</v>
      </c>
      <c r="D34" s="6" t="s">
        <v>116</v>
      </c>
      <c r="E34" s="12"/>
      <c r="F34" s="6" t="s">
        <v>127</v>
      </c>
      <c r="G34" s="8">
        <v>5</v>
      </c>
    </row>
    <row r="35" spans="1:7">
      <c r="A35" s="4">
        <v>34</v>
      </c>
      <c r="B35" s="6" t="s">
        <v>126</v>
      </c>
      <c r="C35" s="6" t="s">
        <v>113</v>
      </c>
      <c r="D35" s="6" t="s">
        <v>117</v>
      </c>
      <c r="E35" s="9"/>
      <c r="F35" s="6" t="s">
        <v>127</v>
      </c>
      <c r="G35" s="8">
        <v>5</v>
      </c>
    </row>
    <row r="36" spans="1:7">
      <c r="A36" s="4">
        <v>35</v>
      </c>
      <c r="B36" s="6" t="s">
        <v>126</v>
      </c>
      <c r="C36" s="6" t="s">
        <v>118</v>
      </c>
      <c r="D36" s="6" t="s">
        <v>119</v>
      </c>
      <c r="E36" s="9"/>
      <c r="F36" s="6" t="s">
        <v>127</v>
      </c>
      <c r="G36" s="8">
        <v>5</v>
      </c>
    </row>
    <row r="37" spans="1:7">
      <c r="A37" s="4">
        <v>36</v>
      </c>
      <c r="B37" s="6" t="s">
        <v>126</v>
      </c>
      <c r="C37" s="6" t="s">
        <v>118</v>
      </c>
      <c r="D37" s="6" t="s">
        <v>120</v>
      </c>
      <c r="E37" s="9"/>
      <c r="F37" s="6" t="s">
        <v>127</v>
      </c>
      <c r="G37" s="8">
        <v>5</v>
      </c>
    </row>
    <row r="38" spans="1:7">
      <c r="A38" s="4">
        <v>37</v>
      </c>
      <c r="B38" s="6" t="s">
        <v>126</v>
      </c>
      <c r="C38" s="6" t="s">
        <v>118</v>
      </c>
      <c r="D38" s="6" t="s">
        <v>121</v>
      </c>
      <c r="E38" s="9"/>
      <c r="F38" s="6" t="s">
        <v>127</v>
      </c>
      <c r="G38" s="8">
        <v>5</v>
      </c>
    </row>
    <row r="39" spans="1:7">
      <c r="A39" s="4">
        <v>38</v>
      </c>
      <c r="B39" s="6" t="s">
        <v>126</v>
      </c>
      <c r="C39" s="6" t="s">
        <v>118</v>
      </c>
      <c r="D39" s="6" t="s">
        <v>122</v>
      </c>
      <c r="E39" s="9"/>
      <c r="F39" s="6" t="s">
        <v>127</v>
      </c>
      <c r="G39" s="8">
        <v>5</v>
      </c>
    </row>
    <row r="40" spans="1:7">
      <c r="A40" s="4">
        <v>39</v>
      </c>
      <c r="B40" s="6" t="s">
        <v>126</v>
      </c>
      <c r="C40" s="6" t="s">
        <v>118</v>
      </c>
      <c r="D40" s="6" t="s">
        <v>123</v>
      </c>
      <c r="E40" s="9"/>
      <c r="F40" s="6" t="s">
        <v>127</v>
      </c>
      <c r="G40" s="8">
        <v>5</v>
      </c>
    </row>
    <row r="41" spans="1:7">
      <c r="A41" s="4">
        <v>40</v>
      </c>
      <c r="B41" s="6" t="s">
        <v>128</v>
      </c>
      <c r="C41" s="6" t="s">
        <v>104</v>
      </c>
      <c r="D41" s="5" t="s">
        <v>105</v>
      </c>
      <c r="E41" s="9"/>
      <c r="F41" s="6" t="s">
        <v>129</v>
      </c>
      <c r="G41" s="8">
        <v>70</v>
      </c>
    </row>
    <row r="42" spans="1:7">
      <c r="A42" s="4">
        <v>41</v>
      </c>
      <c r="B42" s="6" t="s">
        <v>128</v>
      </c>
      <c r="C42" s="6" t="s">
        <v>107</v>
      </c>
      <c r="D42" s="5" t="s">
        <v>108</v>
      </c>
      <c r="E42" s="9"/>
      <c r="F42" s="6" t="s">
        <v>129</v>
      </c>
      <c r="G42" s="8">
        <v>70</v>
      </c>
    </row>
    <row r="43" spans="1:7">
      <c r="A43" s="4">
        <v>42</v>
      </c>
      <c r="B43" s="6" t="s">
        <v>128</v>
      </c>
      <c r="C43" s="6" t="s">
        <v>109</v>
      </c>
      <c r="D43" s="6" t="s">
        <v>110</v>
      </c>
      <c r="E43" s="9"/>
      <c r="F43" s="6" t="s">
        <v>129</v>
      </c>
      <c r="G43" s="8">
        <v>70</v>
      </c>
    </row>
    <row r="44" spans="1:7">
      <c r="A44" s="4">
        <v>43</v>
      </c>
      <c r="B44" s="6" t="s">
        <v>128</v>
      </c>
      <c r="C44" s="6" t="s">
        <v>111</v>
      </c>
      <c r="D44" s="6" t="s">
        <v>112</v>
      </c>
      <c r="E44" s="9"/>
      <c r="F44" s="6" t="s">
        <v>129</v>
      </c>
      <c r="G44" s="8">
        <v>70</v>
      </c>
    </row>
    <row r="45" spans="1:7">
      <c r="A45" s="4">
        <v>44</v>
      </c>
      <c r="B45" s="6" t="s">
        <v>128</v>
      </c>
      <c r="C45" s="6" t="s">
        <v>113</v>
      </c>
      <c r="D45" s="6" t="s">
        <v>114</v>
      </c>
      <c r="E45" s="9"/>
      <c r="F45" s="6" t="s">
        <v>129</v>
      </c>
      <c r="G45" s="8">
        <v>70</v>
      </c>
    </row>
    <row r="46" spans="1:7">
      <c r="A46" s="4">
        <v>45</v>
      </c>
      <c r="B46" s="6" t="s">
        <v>128</v>
      </c>
      <c r="C46" s="6" t="s">
        <v>113</v>
      </c>
      <c r="D46" s="6" t="s">
        <v>115</v>
      </c>
      <c r="E46" s="9"/>
      <c r="F46" s="6" t="s">
        <v>129</v>
      </c>
      <c r="G46" s="8">
        <v>70</v>
      </c>
    </row>
    <row r="47" spans="1:7">
      <c r="A47" s="4">
        <v>46</v>
      </c>
      <c r="B47" s="6" t="s">
        <v>128</v>
      </c>
      <c r="C47" s="6" t="s">
        <v>113</v>
      </c>
      <c r="D47" s="6" t="s">
        <v>116</v>
      </c>
      <c r="E47" s="9"/>
      <c r="F47" s="6" t="s">
        <v>129</v>
      </c>
      <c r="G47" s="8">
        <v>70</v>
      </c>
    </row>
    <row r="48" spans="1:7">
      <c r="A48" s="4">
        <v>47</v>
      </c>
      <c r="B48" s="6" t="s">
        <v>128</v>
      </c>
      <c r="C48" s="6" t="s">
        <v>113</v>
      </c>
      <c r="D48" s="6" t="s">
        <v>117</v>
      </c>
      <c r="E48" s="9"/>
      <c r="F48" s="6" t="s">
        <v>129</v>
      </c>
      <c r="G48" s="8">
        <v>70</v>
      </c>
    </row>
    <row r="49" spans="1:7">
      <c r="A49" s="4">
        <v>48</v>
      </c>
      <c r="B49" s="6" t="s">
        <v>128</v>
      </c>
      <c r="C49" s="6" t="s">
        <v>118</v>
      </c>
      <c r="D49" s="6" t="s">
        <v>119</v>
      </c>
      <c r="E49" s="13"/>
      <c r="F49" s="6" t="s">
        <v>129</v>
      </c>
      <c r="G49" s="8">
        <v>70</v>
      </c>
    </row>
    <row r="50" spans="1:7">
      <c r="A50" s="4">
        <v>49</v>
      </c>
      <c r="B50" s="6" t="s">
        <v>128</v>
      </c>
      <c r="C50" s="6" t="s">
        <v>118</v>
      </c>
      <c r="D50" s="6" t="s">
        <v>120</v>
      </c>
      <c r="E50" s="9"/>
      <c r="F50" s="6" t="s">
        <v>129</v>
      </c>
      <c r="G50" s="8">
        <v>70</v>
      </c>
    </row>
    <row r="51" spans="1:7">
      <c r="A51" s="4">
        <v>50</v>
      </c>
      <c r="B51" s="6" t="s">
        <v>128</v>
      </c>
      <c r="C51" s="6" t="s">
        <v>118</v>
      </c>
      <c r="D51" s="6" t="s">
        <v>121</v>
      </c>
      <c r="E51" s="14"/>
      <c r="F51" s="6" t="s">
        <v>129</v>
      </c>
      <c r="G51" s="8">
        <v>70</v>
      </c>
    </row>
    <row r="52" spans="1:7">
      <c r="A52" s="4">
        <v>51</v>
      </c>
      <c r="B52" s="6" t="s">
        <v>128</v>
      </c>
      <c r="C52" s="6" t="s">
        <v>118</v>
      </c>
      <c r="D52" s="6" t="s">
        <v>122</v>
      </c>
      <c r="E52" s="15"/>
      <c r="F52" s="6" t="s">
        <v>129</v>
      </c>
      <c r="G52" s="8">
        <v>70</v>
      </c>
    </row>
    <row r="53" spans="1:7">
      <c r="A53" s="4">
        <v>52</v>
      </c>
      <c r="B53" s="6" t="s">
        <v>128</v>
      </c>
      <c r="C53" s="6" t="s">
        <v>118</v>
      </c>
      <c r="D53" s="6" t="s">
        <v>123</v>
      </c>
      <c r="E53" s="9"/>
      <c r="F53" s="6" t="s">
        <v>129</v>
      </c>
      <c r="G53" s="8">
        <v>70</v>
      </c>
    </row>
    <row r="54" spans="1:7" ht="52">
      <c r="A54" s="4">
        <v>53</v>
      </c>
      <c r="B54" s="16" t="s">
        <v>130</v>
      </c>
      <c r="C54" s="6" t="s">
        <v>131</v>
      </c>
      <c r="D54" s="5" t="s">
        <v>132</v>
      </c>
      <c r="E54" s="9"/>
      <c r="F54" s="6" t="s">
        <v>63</v>
      </c>
      <c r="G54" s="17"/>
    </row>
    <row r="55" spans="1:7" ht="20">
      <c r="A55" s="2" t="s">
        <v>12</v>
      </c>
      <c r="B55" s="2" t="s">
        <v>54</v>
      </c>
      <c r="C55" s="2" t="s">
        <v>55</v>
      </c>
      <c r="D55" s="2" t="s">
        <v>56</v>
      </c>
      <c r="E55" s="2" t="s">
        <v>7</v>
      </c>
      <c r="F55" s="2" t="s">
        <v>57</v>
      </c>
      <c r="G55" s="3" t="s">
        <v>99</v>
      </c>
    </row>
    <row r="56" spans="1:7">
      <c r="A56" s="4">
        <v>54</v>
      </c>
      <c r="B56" s="6" t="s">
        <v>133</v>
      </c>
      <c r="C56" s="9" t="s">
        <v>63</v>
      </c>
      <c r="D56" s="9" t="s">
        <v>63</v>
      </c>
      <c r="E56" s="6" t="s">
        <v>134</v>
      </c>
      <c r="F56" s="6" t="s">
        <v>135</v>
      </c>
      <c r="G56" s="18">
        <v>50</v>
      </c>
    </row>
    <row r="57" spans="1:7">
      <c r="A57" s="4">
        <v>55</v>
      </c>
      <c r="B57" s="6" t="s">
        <v>136</v>
      </c>
      <c r="C57" s="9" t="s">
        <v>63</v>
      </c>
      <c r="D57" s="9" t="s">
        <v>63</v>
      </c>
      <c r="E57" s="6" t="s">
        <v>137</v>
      </c>
      <c r="F57" s="6" t="s">
        <v>135</v>
      </c>
      <c r="G57" s="18">
        <v>150</v>
      </c>
    </row>
    <row r="58" spans="1:7">
      <c r="A58" s="4">
        <v>56</v>
      </c>
      <c r="B58" s="6" t="s">
        <v>138</v>
      </c>
      <c r="C58" s="9" t="s">
        <v>63</v>
      </c>
      <c r="D58" s="9" t="s">
        <v>63</v>
      </c>
      <c r="E58" s="6" t="s">
        <v>139</v>
      </c>
      <c r="F58" s="6" t="s">
        <v>140</v>
      </c>
      <c r="G58" s="18">
        <v>10</v>
      </c>
    </row>
    <row r="59" spans="1:7">
      <c r="A59" s="4">
        <v>57</v>
      </c>
      <c r="B59" s="6" t="s">
        <v>141</v>
      </c>
      <c r="C59" s="9" t="s">
        <v>63</v>
      </c>
      <c r="D59" s="9" t="s">
        <v>63</v>
      </c>
      <c r="E59" s="6" t="s">
        <v>142</v>
      </c>
      <c r="F59" s="6" t="s">
        <v>135</v>
      </c>
      <c r="G59" s="18">
        <v>15</v>
      </c>
    </row>
    <row r="60" spans="1:7">
      <c r="A60" s="4">
        <v>58</v>
      </c>
      <c r="B60" s="6" t="s">
        <v>143</v>
      </c>
      <c r="C60" s="9" t="s">
        <v>63</v>
      </c>
      <c r="D60" s="9" t="s">
        <v>63</v>
      </c>
      <c r="E60" s="6" t="s">
        <v>144</v>
      </c>
      <c r="F60" s="6" t="s">
        <v>140</v>
      </c>
      <c r="G60" s="18">
        <v>0</v>
      </c>
    </row>
    <row r="61" spans="1:7">
      <c r="A61" s="4">
        <v>59</v>
      </c>
      <c r="B61" s="6" t="s">
        <v>145</v>
      </c>
      <c r="C61" s="9" t="s">
        <v>63</v>
      </c>
      <c r="D61" s="9" t="s">
        <v>63</v>
      </c>
      <c r="E61" s="6" t="s">
        <v>146</v>
      </c>
      <c r="F61" s="6" t="s">
        <v>135</v>
      </c>
      <c r="G61" s="18">
        <v>150</v>
      </c>
    </row>
    <row r="62" spans="1:7">
      <c r="A62" s="4">
        <v>60</v>
      </c>
      <c r="B62" s="6" t="s">
        <v>147</v>
      </c>
      <c r="C62" s="9" t="s">
        <v>63</v>
      </c>
      <c r="D62" s="9" t="s">
        <v>63</v>
      </c>
      <c r="E62" s="6" t="s">
        <v>148</v>
      </c>
      <c r="F62" s="6" t="s">
        <v>149</v>
      </c>
      <c r="G62" s="18">
        <v>80</v>
      </c>
    </row>
    <row r="63" spans="1:7">
      <c r="A63" s="4">
        <v>61</v>
      </c>
      <c r="B63" s="6" t="s">
        <v>150</v>
      </c>
      <c r="C63" s="9" t="s">
        <v>63</v>
      </c>
      <c r="D63" s="9" t="s">
        <v>63</v>
      </c>
      <c r="E63" s="19"/>
      <c r="F63" s="6" t="s">
        <v>151</v>
      </c>
      <c r="G63" s="18">
        <v>1400</v>
      </c>
    </row>
    <row r="64" spans="1:7">
      <c r="A64" s="4">
        <v>62</v>
      </c>
      <c r="B64" s="6" t="s">
        <v>152</v>
      </c>
      <c r="C64" s="9" t="s">
        <v>63</v>
      </c>
      <c r="D64" s="9" t="s">
        <v>63</v>
      </c>
      <c r="E64" s="19"/>
      <c r="F64" s="6" t="s">
        <v>151</v>
      </c>
      <c r="G64" s="18">
        <v>700</v>
      </c>
    </row>
    <row r="65" spans="1:7">
      <c r="A65" s="4">
        <v>63</v>
      </c>
      <c r="B65" s="6" t="s">
        <v>153</v>
      </c>
      <c r="C65" s="9" t="s">
        <v>63</v>
      </c>
      <c r="D65" s="9" t="s">
        <v>63</v>
      </c>
      <c r="E65" s="19"/>
      <c r="F65" s="6" t="s">
        <v>154</v>
      </c>
      <c r="G65" s="18">
        <v>3</v>
      </c>
    </row>
    <row r="66" spans="1:7">
      <c r="A66" s="4">
        <v>64</v>
      </c>
      <c r="B66" s="6" t="s">
        <v>155</v>
      </c>
      <c r="C66" s="9" t="s">
        <v>63</v>
      </c>
      <c r="D66" s="9" t="s">
        <v>63</v>
      </c>
      <c r="E66" s="19"/>
      <c r="F66" s="6" t="s">
        <v>156</v>
      </c>
      <c r="G66" s="18">
        <v>50</v>
      </c>
    </row>
    <row r="67" spans="1:7">
      <c r="A67" s="4">
        <v>65</v>
      </c>
      <c r="B67" s="6" t="s">
        <v>157</v>
      </c>
      <c r="C67" s="9" t="s">
        <v>63</v>
      </c>
      <c r="D67" s="9" t="s">
        <v>63</v>
      </c>
      <c r="E67" s="19"/>
      <c r="F67" s="6" t="s">
        <v>149</v>
      </c>
      <c r="G67" s="18">
        <v>200</v>
      </c>
    </row>
    <row r="68" spans="1:7">
      <c r="A68" s="4">
        <v>66</v>
      </c>
      <c r="B68" s="6" t="s">
        <v>158</v>
      </c>
      <c r="C68" s="9" t="s">
        <v>63</v>
      </c>
      <c r="D68" s="9" t="s">
        <v>63</v>
      </c>
      <c r="E68" s="19"/>
      <c r="F68" s="6" t="s">
        <v>159</v>
      </c>
      <c r="G68" s="18">
        <v>600</v>
      </c>
    </row>
    <row r="69" spans="1:7">
      <c r="A69" s="4">
        <v>67</v>
      </c>
      <c r="B69" s="6" t="s">
        <v>160</v>
      </c>
      <c r="C69" s="9" t="s">
        <v>63</v>
      </c>
      <c r="D69" s="9" t="s">
        <v>63</v>
      </c>
      <c r="E69" s="19"/>
      <c r="F69" s="6" t="s">
        <v>159</v>
      </c>
      <c r="G69" s="18">
        <v>550</v>
      </c>
    </row>
    <row r="70" spans="1:7">
      <c r="A70" s="4">
        <v>68</v>
      </c>
      <c r="B70" s="6" t="s">
        <v>161</v>
      </c>
      <c r="C70" s="9" t="s">
        <v>63</v>
      </c>
      <c r="D70" s="9" t="s">
        <v>63</v>
      </c>
      <c r="E70" s="19"/>
      <c r="F70" s="6" t="s">
        <v>159</v>
      </c>
      <c r="G70" s="18">
        <v>350</v>
      </c>
    </row>
    <row r="71" spans="1:7">
      <c r="A71" s="4">
        <v>69</v>
      </c>
      <c r="B71" s="6" t="s">
        <v>162</v>
      </c>
      <c r="C71" s="9" t="s">
        <v>63</v>
      </c>
      <c r="D71" s="9" t="s">
        <v>63</v>
      </c>
      <c r="E71" s="6" t="s">
        <v>163</v>
      </c>
      <c r="F71" s="6" t="s">
        <v>135</v>
      </c>
      <c r="G71" s="20">
        <v>240</v>
      </c>
    </row>
    <row r="72" spans="1:7" ht="20">
      <c r="A72" s="2" t="s">
        <v>164</v>
      </c>
      <c r="B72" s="2" t="s">
        <v>54</v>
      </c>
      <c r="C72" s="2" t="s">
        <v>55</v>
      </c>
      <c r="D72" s="2" t="s">
        <v>56</v>
      </c>
      <c r="E72" s="21" t="s">
        <v>7</v>
      </c>
      <c r="F72" s="2" t="s">
        <v>57</v>
      </c>
      <c r="G72" s="3" t="s">
        <v>99</v>
      </c>
    </row>
    <row r="73" spans="1:7">
      <c r="A73" s="4">
        <v>70</v>
      </c>
      <c r="B73" s="6" t="s">
        <v>165</v>
      </c>
      <c r="C73" s="9" t="s">
        <v>63</v>
      </c>
      <c r="D73" s="9" t="s">
        <v>63</v>
      </c>
      <c r="E73" s="156" t="s">
        <v>166</v>
      </c>
      <c r="F73" s="6" t="s">
        <v>62</v>
      </c>
      <c r="G73" s="22">
        <v>1300</v>
      </c>
    </row>
    <row r="74" spans="1:7">
      <c r="A74" s="4">
        <v>71</v>
      </c>
      <c r="B74" s="6" t="s">
        <v>167</v>
      </c>
      <c r="C74" s="9" t="s">
        <v>63</v>
      </c>
      <c r="D74" s="9" t="s">
        <v>63</v>
      </c>
      <c r="E74" s="156"/>
      <c r="F74" s="6" t="s">
        <v>168</v>
      </c>
      <c r="G74" s="22">
        <v>800</v>
      </c>
    </row>
    <row r="75" spans="1:7">
      <c r="A75" s="4">
        <v>72</v>
      </c>
      <c r="B75" s="6" t="s">
        <v>169</v>
      </c>
      <c r="C75" s="9" t="s">
        <v>63</v>
      </c>
      <c r="D75" s="9" t="s">
        <v>63</v>
      </c>
      <c r="E75" s="156"/>
      <c r="F75" s="6" t="s">
        <v>168</v>
      </c>
      <c r="G75" s="22">
        <v>700</v>
      </c>
    </row>
    <row r="76" spans="1:7">
      <c r="A76" s="4">
        <v>73</v>
      </c>
      <c r="B76" s="6" t="s">
        <v>170</v>
      </c>
      <c r="C76" s="9" t="s">
        <v>63</v>
      </c>
      <c r="D76" s="9" t="s">
        <v>63</v>
      </c>
      <c r="E76" s="156"/>
      <c r="F76" s="6" t="s">
        <v>168</v>
      </c>
      <c r="G76" s="22">
        <v>1000</v>
      </c>
    </row>
    <row r="77" spans="1:7">
      <c r="A77" s="4">
        <v>74</v>
      </c>
      <c r="B77" s="6" t="s">
        <v>171</v>
      </c>
      <c r="C77" s="9" t="s">
        <v>63</v>
      </c>
      <c r="D77" s="9" t="s">
        <v>63</v>
      </c>
      <c r="E77" s="156" t="s">
        <v>172</v>
      </c>
      <c r="F77" s="6" t="s">
        <v>168</v>
      </c>
      <c r="G77" s="22">
        <v>1000</v>
      </c>
    </row>
    <row r="78" spans="1:7">
      <c r="A78" s="4">
        <v>75</v>
      </c>
      <c r="B78" s="6" t="s">
        <v>173</v>
      </c>
      <c r="C78" s="9" t="s">
        <v>63</v>
      </c>
      <c r="D78" s="9" t="s">
        <v>63</v>
      </c>
      <c r="E78" s="156"/>
      <c r="F78" s="6" t="s">
        <v>168</v>
      </c>
      <c r="G78" s="22">
        <v>1200</v>
      </c>
    </row>
    <row r="79" spans="1:7">
      <c r="A79" s="4">
        <v>76</v>
      </c>
      <c r="B79" s="6" t="s">
        <v>174</v>
      </c>
      <c r="C79" s="9" t="s">
        <v>63</v>
      </c>
      <c r="D79" s="9" t="s">
        <v>63</v>
      </c>
      <c r="E79" s="156"/>
      <c r="F79" s="6" t="s">
        <v>168</v>
      </c>
      <c r="G79" s="22">
        <v>1500</v>
      </c>
    </row>
    <row r="80" spans="1:7">
      <c r="A80" s="4">
        <v>77</v>
      </c>
      <c r="B80" s="6" t="s">
        <v>175</v>
      </c>
      <c r="C80" s="9" t="s">
        <v>63</v>
      </c>
      <c r="D80" s="9" t="s">
        <v>63</v>
      </c>
      <c r="E80" s="156"/>
      <c r="F80" s="6" t="s">
        <v>168</v>
      </c>
      <c r="G80" s="22">
        <v>3500</v>
      </c>
    </row>
    <row r="81" spans="1:7">
      <c r="A81" s="4">
        <v>78</v>
      </c>
      <c r="B81" s="6" t="s">
        <v>176</v>
      </c>
      <c r="C81" s="9" t="s">
        <v>63</v>
      </c>
      <c r="D81" s="9" t="s">
        <v>63</v>
      </c>
      <c r="E81" s="156"/>
      <c r="F81" s="6" t="s">
        <v>168</v>
      </c>
      <c r="G81" s="22">
        <v>550</v>
      </c>
    </row>
    <row r="82" spans="1:7">
      <c r="A82" s="4">
        <v>79</v>
      </c>
      <c r="B82" s="6" t="s">
        <v>177</v>
      </c>
      <c r="C82" s="9" t="s">
        <v>63</v>
      </c>
      <c r="D82" s="9" t="s">
        <v>63</v>
      </c>
      <c r="E82" s="156"/>
      <c r="F82" s="6" t="s">
        <v>168</v>
      </c>
      <c r="G82" s="22">
        <v>1200</v>
      </c>
    </row>
    <row r="83" spans="1:7">
      <c r="A83" s="4">
        <v>80</v>
      </c>
      <c r="B83" s="6" t="s">
        <v>178</v>
      </c>
      <c r="C83" s="9" t="s">
        <v>63</v>
      </c>
      <c r="D83" s="9" t="s">
        <v>63</v>
      </c>
      <c r="E83" s="156"/>
      <c r="F83" s="6" t="s">
        <v>168</v>
      </c>
      <c r="G83" s="22">
        <v>1500</v>
      </c>
    </row>
    <row r="84" spans="1:7">
      <c r="A84" s="4">
        <v>81</v>
      </c>
      <c r="B84" s="6" t="s">
        <v>179</v>
      </c>
      <c r="C84" s="9" t="s">
        <v>63</v>
      </c>
      <c r="D84" s="9" t="s">
        <v>63</v>
      </c>
      <c r="E84" s="156"/>
      <c r="F84" s="6" t="s">
        <v>168</v>
      </c>
      <c r="G84" s="22">
        <v>3500</v>
      </c>
    </row>
    <row r="85" spans="1:7">
      <c r="A85" s="4">
        <v>82</v>
      </c>
      <c r="B85" s="6" t="s">
        <v>180</v>
      </c>
      <c r="C85" s="9" t="s">
        <v>63</v>
      </c>
      <c r="D85" s="9" t="s">
        <v>63</v>
      </c>
      <c r="E85" s="156"/>
      <c r="F85" s="6" t="s">
        <v>168</v>
      </c>
      <c r="G85" s="22">
        <v>550</v>
      </c>
    </row>
    <row r="86" spans="1:7">
      <c r="A86" s="4">
        <v>83</v>
      </c>
      <c r="B86" s="6" t="s">
        <v>181</v>
      </c>
      <c r="C86" s="9" t="s">
        <v>63</v>
      </c>
      <c r="D86" s="9" t="s">
        <v>63</v>
      </c>
      <c r="E86" s="156"/>
      <c r="F86" s="6" t="s">
        <v>168</v>
      </c>
      <c r="G86" s="22">
        <v>1200</v>
      </c>
    </row>
    <row r="87" spans="1:7">
      <c r="A87" s="4">
        <v>84</v>
      </c>
      <c r="B87" s="6" t="s">
        <v>182</v>
      </c>
      <c r="C87" s="9" t="s">
        <v>63</v>
      </c>
      <c r="D87" s="9" t="s">
        <v>63</v>
      </c>
      <c r="E87" s="156"/>
      <c r="F87" s="6" t="s">
        <v>168</v>
      </c>
      <c r="G87" s="22">
        <v>1500</v>
      </c>
    </row>
    <row r="88" spans="1:7">
      <c r="A88" s="4">
        <v>85</v>
      </c>
      <c r="B88" s="6" t="s">
        <v>183</v>
      </c>
      <c r="C88" s="9" t="s">
        <v>63</v>
      </c>
      <c r="D88" s="9" t="s">
        <v>63</v>
      </c>
      <c r="E88" s="156"/>
      <c r="F88" s="6" t="s">
        <v>168</v>
      </c>
      <c r="G88" s="22">
        <v>3500</v>
      </c>
    </row>
    <row r="89" spans="1:7">
      <c r="A89" s="4">
        <v>86</v>
      </c>
      <c r="B89" s="6" t="s">
        <v>184</v>
      </c>
      <c r="C89" s="9" t="s">
        <v>63</v>
      </c>
      <c r="D89" s="9" t="s">
        <v>63</v>
      </c>
      <c r="E89" s="156"/>
      <c r="F89" s="6" t="s">
        <v>168</v>
      </c>
      <c r="G89" s="22">
        <v>550</v>
      </c>
    </row>
    <row r="90" spans="1:7">
      <c r="A90" s="4">
        <v>87</v>
      </c>
      <c r="B90" s="6" t="s">
        <v>185</v>
      </c>
      <c r="C90" s="9" t="s">
        <v>63</v>
      </c>
      <c r="D90" s="9" t="s">
        <v>63</v>
      </c>
      <c r="E90" s="156"/>
      <c r="F90" s="6" t="s">
        <v>168</v>
      </c>
      <c r="G90" s="22">
        <v>550</v>
      </c>
    </row>
    <row r="91" spans="1:7" ht="26">
      <c r="A91" s="4">
        <v>88</v>
      </c>
      <c r="B91" s="6" t="s">
        <v>186</v>
      </c>
      <c r="C91" s="6" t="s">
        <v>187</v>
      </c>
      <c r="D91" s="9" t="s">
        <v>63</v>
      </c>
      <c r="E91" s="23" t="s">
        <v>188</v>
      </c>
      <c r="F91" s="6" t="s">
        <v>168</v>
      </c>
      <c r="G91" s="24">
        <v>80</v>
      </c>
    </row>
    <row r="92" spans="1:7">
      <c r="A92" s="4">
        <v>89</v>
      </c>
      <c r="B92" s="6" t="s">
        <v>186</v>
      </c>
      <c r="C92" s="6" t="s">
        <v>189</v>
      </c>
      <c r="D92" s="9" t="s">
        <v>63</v>
      </c>
      <c r="E92" s="23" t="s">
        <v>190</v>
      </c>
      <c r="F92" s="6"/>
      <c r="G92" s="24"/>
    </row>
    <row r="93" spans="1:7" ht="26">
      <c r="A93" s="4">
        <v>90</v>
      </c>
      <c r="B93" s="6" t="s">
        <v>186</v>
      </c>
      <c r="C93" s="6" t="s">
        <v>191</v>
      </c>
      <c r="D93" s="9" t="s">
        <v>63</v>
      </c>
      <c r="E93" s="23" t="s">
        <v>192</v>
      </c>
      <c r="F93" s="6" t="s">
        <v>193</v>
      </c>
      <c r="G93" s="24">
        <v>350</v>
      </c>
    </row>
    <row r="94" spans="1:7" ht="26">
      <c r="A94" s="4">
        <v>91</v>
      </c>
      <c r="B94" s="6" t="s">
        <v>186</v>
      </c>
      <c r="C94" s="6" t="s">
        <v>194</v>
      </c>
      <c r="D94" s="9" t="s">
        <v>63</v>
      </c>
      <c r="E94" s="23" t="s">
        <v>195</v>
      </c>
      <c r="F94" s="6" t="s">
        <v>196</v>
      </c>
      <c r="G94" s="24">
        <v>30</v>
      </c>
    </row>
    <row r="95" spans="1:7" ht="26">
      <c r="A95" s="4">
        <v>92</v>
      </c>
      <c r="B95" s="6" t="s">
        <v>186</v>
      </c>
      <c r="C95" s="6" t="s">
        <v>197</v>
      </c>
      <c r="D95" s="9" t="s">
        <v>63</v>
      </c>
      <c r="E95" s="23" t="s">
        <v>198</v>
      </c>
      <c r="F95" s="6" t="s">
        <v>199</v>
      </c>
      <c r="G95" s="24">
        <v>50</v>
      </c>
    </row>
    <row r="96" spans="1:7" ht="20">
      <c r="A96" s="2" t="s">
        <v>16</v>
      </c>
      <c r="B96" s="2" t="s">
        <v>54</v>
      </c>
      <c r="C96" s="2" t="s">
        <v>55</v>
      </c>
      <c r="D96" s="2" t="s">
        <v>56</v>
      </c>
      <c r="E96" s="21" t="s">
        <v>7</v>
      </c>
      <c r="F96" s="2" t="s">
        <v>57</v>
      </c>
      <c r="G96" s="3" t="s">
        <v>99</v>
      </c>
    </row>
    <row r="97" spans="1:7">
      <c r="A97" s="4"/>
      <c r="B97" s="9"/>
      <c r="C97" s="25"/>
      <c r="D97" s="9"/>
      <c r="E97" s="26"/>
      <c r="F97" s="27"/>
      <c r="G97" s="28"/>
    </row>
    <row r="98" spans="1:7">
      <c r="A98" s="4"/>
      <c r="B98" s="9"/>
      <c r="C98" s="25"/>
      <c r="D98" s="9"/>
      <c r="E98" s="26"/>
      <c r="F98" s="27"/>
      <c r="G98" s="28"/>
    </row>
    <row r="99" spans="1:7">
      <c r="A99" s="4"/>
      <c r="B99" s="9"/>
      <c r="C99" s="25"/>
      <c r="D99" s="9"/>
      <c r="E99" s="26"/>
      <c r="F99" s="27"/>
      <c r="G99" s="28"/>
    </row>
    <row r="100" spans="1:7">
      <c r="A100" s="4"/>
      <c r="B100" s="9"/>
      <c r="C100" s="25"/>
      <c r="D100" s="9"/>
      <c r="E100" s="26"/>
      <c r="F100" s="27"/>
      <c r="G100" s="28"/>
    </row>
    <row r="101" spans="1:7">
      <c r="A101" s="4"/>
      <c r="B101" s="9"/>
      <c r="C101" s="25"/>
      <c r="D101" s="9"/>
      <c r="E101" s="26"/>
      <c r="F101" s="27"/>
      <c r="G101" s="28"/>
    </row>
    <row r="102" spans="1:7">
      <c r="A102" s="4"/>
      <c r="B102" s="9"/>
      <c r="C102" s="25"/>
      <c r="D102" s="9"/>
      <c r="E102" s="26"/>
      <c r="F102" s="27"/>
      <c r="G102" s="28"/>
    </row>
    <row r="103" spans="1:7">
      <c r="A103" s="4"/>
      <c r="B103" s="9"/>
      <c r="C103" s="25"/>
      <c r="D103" s="9"/>
      <c r="E103" s="26"/>
      <c r="F103" s="27"/>
      <c r="G103" s="28"/>
    </row>
    <row r="104" spans="1:7">
      <c r="A104" s="4"/>
      <c r="B104" s="9"/>
      <c r="C104" s="25"/>
      <c r="D104" s="9"/>
      <c r="E104" s="26"/>
      <c r="F104" s="27"/>
      <c r="G104" s="28"/>
    </row>
    <row r="105" spans="1:7">
      <c r="A105" s="4"/>
      <c r="B105" s="9"/>
      <c r="C105" s="25"/>
      <c r="D105" s="9"/>
      <c r="E105" s="26"/>
      <c r="F105" s="27"/>
      <c r="G105" s="28"/>
    </row>
    <row r="106" spans="1:7" ht="20">
      <c r="A106" s="2" t="s">
        <v>18</v>
      </c>
      <c r="B106" s="2" t="s">
        <v>54</v>
      </c>
      <c r="C106" s="2" t="s">
        <v>55</v>
      </c>
      <c r="D106" s="2" t="s">
        <v>56</v>
      </c>
      <c r="E106" s="2" t="s">
        <v>7</v>
      </c>
      <c r="F106" s="2" t="s">
        <v>57</v>
      </c>
      <c r="G106" s="3" t="s">
        <v>99</v>
      </c>
    </row>
    <row r="107" spans="1:7">
      <c r="A107" s="4">
        <v>93</v>
      </c>
      <c r="B107" s="6" t="s">
        <v>200</v>
      </c>
      <c r="C107" s="9" t="s">
        <v>63</v>
      </c>
      <c r="D107" s="9" t="s">
        <v>63</v>
      </c>
      <c r="E107" s="9"/>
      <c r="F107" s="4" t="s">
        <v>201</v>
      </c>
      <c r="G107" s="29">
        <v>0.06</v>
      </c>
    </row>
    <row r="108" spans="1:7">
      <c r="A108" s="4">
        <v>94</v>
      </c>
      <c r="B108" s="6" t="s">
        <v>202</v>
      </c>
      <c r="C108" s="9" t="s">
        <v>63</v>
      </c>
      <c r="D108" s="9" t="s">
        <v>63</v>
      </c>
      <c r="E108" s="9" t="s">
        <v>203</v>
      </c>
      <c r="F108" s="4" t="s">
        <v>201</v>
      </c>
      <c r="G108" s="29">
        <v>0.1</v>
      </c>
    </row>
    <row r="109" spans="1:7">
      <c r="A109" s="4">
        <v>95</v>
      </c>
      <c r="B109" s="6" t="s">
        <v>204</v>
      </c>
      <c r="C109" s="9" t="s">
        <v>63</v>
      </c>
      <c r="D109" s="9" t="s">
        <v>63</v>
      </c>
      <c r="E109" s="9"/>
      <c r="F109" s="4" t="s">
        <v>205</v>
      </c>
      <c r="G109" s="29">
        <v>0.06</v>
      </c>
    </row>
  </sheetData>
  <sheetProtection algorithmName="SHA-512" hashValue="aqv2mi3xRwfD9CqJeLZDmqX+7W1QCvMf1kwnIXOzbBE7C02TFUDmiYZfol/FaZbjS5HQSEttT3YmdB5wk8UXKg==" saltValue="BcYY6NCdpDL2LBBg1fb6VA==" spinCount="100000" sheet="1" objects="1" selectLockedCells="1" selectUnlockedCells="1"/>
  <mergeCells count="2">
    <mergeCell ref="E73:E76"/>
    <mergeCell ref="E77:E90"/>
  </mergeCells>
  <phoneticPr fontId="36" type="noConversion"/>
  <conditionalFormatting sqref="A56:D62 G56:G71 A63:E70 A71:D71 A73:A95 C73:E95 G73:G95 A97:G105 A107:A109 C107:G109">
    <cfRule type="expression" dxfId="7" priority="14">
      <formula>IF(AND($E56&lt;&gt;"",#REF!=""),1,0)</formula>
    </cfRule>
  </conditionalFormatting>
  <conditionalFormatting sqref="B2:B54">
    <cfRule type="expression" dxfId="6" priority="1">
      <formula>IF(AND($E2&lt;&gt;"",#REF!=""),1,0)</formula>
    </cfRule>
  </conditionalFormatting>
  <conditionalFormatting sqref="E22:E33">
    <cfRule type="expression" dxfId="5" priority="16">
      <formula>IF(AND($E22&lt;&gt;"",#REF!=""),1,0)</formula>
    </cfRule>
  </conditionalFormatting>
  <conditionalFormatting sqref="E35">
    <cfRule type="expression" dxfId="4" priority="18">
      <formula>IF(AND($D35&lt;&gt;"",#REF!=""),1,0)</formula>
    </cfRule>
  </conditionalFormatting>
  <conditionalFormatting sqref="E36:E48 E53">
    <cfRule type="expression" dxfId="3" priority="19">
      <formula>IF(AND($E36&lt;&gt;"",#REF!=""),1,0)</formula>
    </cfRule>
  </conditionalFormatting>
  <conditionalFormatting sqref="E50">
    <cfRule type="expression" dxfId="2" priority="21">
      <formula>IF(AND($D50&lt;&gt;"",#REF!=""),1,0)</formula>
    </cfRule>
  </conditionalFormatting>
  <conditionalFormatting sqref="E52">
    <cfRule type="expression" dxfId="1" priority="17">
      <formula>IF(AND($E52&lt;&gt;"",#REF!=""),1,0)</formula>
    </cfRule>
  </conditionalFormatting>
  <conditionalFormatting sqref="E54">
    <cfRule type="expression" dxfId="0" priority="2">
      <formula>IF(AND($E54&lt;&gt;"",#REF!=""),1,0)</formula>
    </cfRule>
  </conditionalFormatting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3" master="" otherUserPermission="visible"/>
  <rangeList sheetStid="30" master="" otherUserPermission="visible"/>
  <rangeList sheetStid="3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L1 报价汇总</vt:lpstr>
      <vt:lpstr>L2-模块报价</vt:lpstr>
      <vt:lpstr>L3-明细条目报价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来 张</cp:lastModifiedBy>
  <cp:lastPrinted>2025-11-03T01:01:04Z</cp:lastPrinted>
  <dcterms:created xsi:type="dcterms:W3CDTF">2021-12-21T11:21:00Z</dcterms:created>
  <dcterms:modified xsi:type="dcterms:W3CDTF">2025-11-26T06:30:06Z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66D0362192E34633A22CD5238359751D_13</vt:lpwstr>
  </property>
  <property fmtid="{D5CDD505-2E9C-101B-9397-08002B2CF9AE}" pid="3" name="KSOProductBuildVer">
    <vt:lpwstr>2052-12.1.0.23125</vt:lpwstr>
  </property>
</Properties>
</file>