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filterPrivacy="1" codeName="ThisWorkbook" defaultThemeVersion="124226"/>
  <xr:revisionPtr revIDLastSave="0" documentId="13_ncr:1_{CE429A2F-0D0B-DD42-9BF7-A9167BBEC07B}" xr6:coauthVersionLast="47" xr6:coauthVersionMax="47" xr10:uidLastSave="{00000000-0000-0000-0000-000000000000}"/>
  <bookViews>
    <workbookView xWindow="8020" yWindow="460" windowWidth="18260" windowHeight="17040" xr2:uid="{00000000-000D-0000-FFFF-FFFF00000000}"/>
  </bookViews>
  <sheets>
    <sheet name="投资人报价明细" sheetId="4" r:id="rId1"/>
  </sheets>
  <definedNames>
    <definedName name="_xlnm.Print_Area" localSheetId="0">投资人报价明细!$A$1:$J$70</definedName>
  </definedNames>
  <calcPr calcId="191029"/>
</workbook>
</file>

<file path=xl/calcChain.xml><?xml version="1.0" encoding="utf-8"?>
<calcChain xmlns="http://schemas.openxmlformats.org/spreadsheetml/2006/main">
  <c r="I14" i="4" l="1"/>
  <c r="I9" i="4"/>
  <c r="I8" i="4"/>
  <c r="I7" i="4"/>
  <c r="H33" i="4" l="1"/>
  <c r="I33" i="4"/>
  <c r="I32" i="4"/>
  <c r="H31" i="4"/>
  <c r="H29" i="4"/>
  <c r="I29" i="4" s="1"/>
  <c r="H27" i="4"/>
  <c r="H26" i="4"/>
  <c r="I26" i="4" s="1"/>
  <c r="H25" i="4"/>
  <c r="I25" i="4" s="1"/>
  <c r="H24" i="4"/>
  <c r="H23" i="4"/>
  <c r="I23" i="4" s="1"/>
  <c r="I24" i="4"/>
  <c r="H22" i="4"/>
  <c r="I22" i="4" s="1"/>
  <c r="I20" i="4"/>
  <c r="H18" i="4"/>
  <c r="I18" i="4" s="1"/>
  <c r="I15" i="4" l="1"/>
  <c r="I21" i="4"/>
  <c r="I19" i="4"/>
  <c r="I17" i="4"/>
  <c r="I16" i="4"/>
  <c r="I28" i="4"/>
  <c r="I27" i="4"/>
  <c r="I43" i="4"/>
  <c r="I13" i="4" l="1"/>
  <c r="I12" i="4"/>
  <c r="I6" i="4" l="1"/>
  <c r="I53" i="4"/>
  <c r="I42" i="4"/>
  <c r="I50" i="4" l="1"/>
  <c r="I35" i="4"/>
  <c r="I36" i="4"/>
  <c r="I37" i="4"/>
  <c r="I38" i="4"/>
  <c r="I39" i="4"/>
  <c r="I40" i="4"/>
  <c r="I41" i="4"/>
  <c r="I44" i="4"/>
  <c r="I45" i="4"/>
  <c r="I46" i="4"/>
  <c r="I47" i="4"/>
  <c r="I48" i="4"/>
  <c r="I49" i="4"/>
  <c r="I51" i="4"/>
  <c r="I52" i="4"/>
  <c r="I54" i="4"/>
  <c r="I55" i="4"/>
  <c r="I56" i="4"/>
  <c r="I57" i="4"/>
  <c r="I58" i="4"/>
  <c r="I59" i="4"/>
  <c r="I60" i="4"/>
  <c r="I61" i="4"/>
  <c r="I62" i="4" l="1"/>
  <c r="I31" i="4"/>
  <c r="I30" i="4"/>
  <c r="I34" i="4" s="1"/>
  <c r="I11" i="4"/>
  <c r="I10" i="4"/>
  <c r="I5" i="4"/>
  <c r="I4" i="4"/>
  <c r="J63" i="4" l="1"/>
  <c r="J64" i="4" s="1"/>
  <c r="J65" i="4" s="1"/>
  <c r="J66" i="4" s="1"/>
  <c r="J67" i="4" s="1"/>
</calcChain>
</file>

<file path=xl/sharedStrings.xml><?xml version="1.0" encoding="utf-8"?>
<sst xmlns="http://schemas.openxmlformats.org/spreadsheetml/2006/main" count="230" uniqueCount="126">
  <si>
    <t>项目</t>
  </si>
  <si>
    <t>规格</t>
  </si>
  <si>
    <t>数量</t>
  </si>
  <si>
    <t>单价</t>
    <phoneticPr fontId="6" type="noConversion"/>
  </si>
  <si>
    <t>合计</t>
    <phoneticPr fontId="6" type="noConversion"/>
  </si>
  <si>
    <t>备注</t>
  </si>
  <si>
    <t>NO.</t>
  </si>
  <si>
    <t>单位</t>
  </si>
  <si>
    <t>元</t>
    <phoneticPr fontId="6" type="noConversion"/>
  </si>
  <si>
    <t>航班</t>
  </si>
  <si>
    <t>上海口岸</t>
    <phoneticPr fontId="6" type="noConversion"/>
  </si>
  <si>
    <t>人</t>
  </si>
  <si>
    <t>次</t>
  </si>
  <si>
    <t>澳大利亚境内段</t>
    <phoneticPr fontId="6" type="noConversion"/>
  </si>
  <si>
    <t>机票总计</t>
  </si>
  <si>
    <t>酒店</t>
  </si>
  <si>
    <t>悉尼</t>
    <phoneticPr fontId="6" type="noConversion"/>
  </si>
  <si>
    <t>间</t>
  </si>
  <si>
    <t>晚</t>
  </si>
  <si>
    <t>酒店总计</t>
  </si>
  <si>
    <t>团</t>
  </si>
  <si>
    <t>程</t>
  </si>
  <si>
    <t>用餐总计</t>
    <phoneticPr fontId="6" type="noConversion"/>
  </si>
  <si>
    <t>次</t>
    <phoneticPr fontId="6" type="noConversion"/>
  </si>
  <si>
    <t>门票</t>
    <phoneticPr fontId="6" type="noConversion"/>
  </si>
  <si>
    <t>蓝山国家公园，含领导7人</t>
    <phoneticPr fontId="6" type="noConversion"/>
  </si>
  <si>
    <t>用车</t>
  </si>
  <si>
    <t>悉尼段，25座空调旅游巴士，全天10小时用车</t>
    <phoneticPr fontId="6" type="noConversion"/>
  </si>
  <si>
    <t>辆</t>
  </si>
  <si>
    <t>程</t>
    <phoneticPr fontId="6" type="noConversion"/>
  </si>
  <si>
    <t>超时费，以实际发生为准</t>
  </si>
  <si>
    <t>小时</t>
    <phoneticPr fontId="6" type="noConversion"/>
  </si>
  <si>
    <t>辆</t>
    <phoneticPr fontId="6" type="noConversion"/>
  </si>
  <si>
    <t>天</t>
    <phoneticPr fontId="6" type="noConversion"/>
  </si>
  <si>
    <t>人</t>
    <phoneticPr fontId="6" type="noConversion"/>
  </si>
  <si>
    <t>导游</t>
  </si>
  <si>
    <t>悉尼优秀中文导游，全天10小时工作</t>
    <phoneticPr fontId="6" type="noConversion"/>
  </si>
  <si>
    <t>天</t>
  </si>
  <si>
    <t>司导餐补</t>
    <phoneticPr fontId="6" type="noConversion"/>
  </si>
  <si>
    <t>司导小费</t>
  </si>
  <si>
    <t>小时</t>
  </si>
  <si>
    <t>签证费</t>
  </si>
  <si>
    <t>保险</t>
  </si>
  <si>
    <t>其他</t>
    <phoneticPr fontId="6" type="noConversion"/>
  </si>
  <si>
    <t>台</t>
    <phoneticPr fontId="6" type="noConversion"/>
  </si>
  <si>
    <t>其他</t>
  </si>
  <si>
    <t>领队</t>
  </si>
  <si>
    <t>全程陪同领队服务，含机票、住宿、餐补、工资等</t>
    <phoneticPr fontId="6" type="noConversion"/>
  </si>
  <si>
    <t>矿泉水</t>
  </si>
  <si>
    <t>2瓶/人/天</t>
  </si>
  <si>
    <t>团队物品</t>
  </si>
  <si>
    <t>电子版出团手册</t>
  </si>
  <si>
    <t>旅游三宝</t>
  </si>
  <si>
    <t>套</t>
  </si>
  <si>
    <t>转换插头</t>
  </si>
  <si>
    <t>个</t>
  </si>
  <si>
    <t>接待总计</t>
  </si>
  <si>
    <t>以上项目合计</t>
  </si>
  <si>
    <t>项目管理费（10%）</t>
    <phoneticPr fontId="6" type="noConversion"/>
  </si>
  <si>
    <t>费用总计(人民币,元)</t>
  </si>
  <si>
    <t>增值税（6%）</t>
  </si>
  <si>
    <t>Total</t>
  </si>
  <si>
    <t>*以上报价未作预定，最终价格将以实际预定时价格为准</t>
  </si>
  <si>
    <t>*以上服务不可拆分使用</t>
  </si>
  <si>
    <t>超时费，按8H报价，按时结算</t>
    <phoneticPr fontId="6" type="noConversion"/>
  </si>
  <si>
    <t>免费赠送</t>
    <phoneticPr fontId="6" type="noConversion"/>
  </si>
  <si>
    <t>凯恩斯</t>
    <phoneticPr fontId="6" type="noConversion"/>
  </si>
  <si>
    <t>悉尼/凯恩斯 经济舱散客票，含税
9月13日 JQ958  15:10-18:15 悉尼-凯恩斯</t>
    <phoneticPr fontId="6" type="noConversion"/>
  </si>
  <si>
    <t>库兰达热带雨林</t>
    <phoneticPr fontId="6" type="noConversion"/>
  </si>
  <si>
    <t>太阳恋人号大堡礁一日游</t>
    <phoneticPr fontId="6" type="noConversion"/>
  </si>
  <si>
    <t>邦迪冰山泳池</t>
    <phoneticPr fontId="6" type="noConversion"/>
  </si>
  <si>
    <t>悉尼段，39座空调旅游巴士，全天10小时用车</t>
    <phoneticPr fontId="6" type="noConversion"/>
  </si>
  <si>
    <t>凯恩斯段，25座空调旅游巴士，全天10小时用车</t>
    <phoneticPr fontId="6" type="noConversion"/>
  </si>
  <si>
    <t>凯恩斯段，25座空调旅游巴士，接机及晚餐</t>
    <phoneticPr fontId="6" type="noConversion"/>
  </si>
  <si>
    <t>凯恩斯优秀中文导游，全天10小时工作</t>
    <phoneticPr fontId="6" type="noConversion"/>
  </si>
  <si>
    <t>三年多次</t>
    <phoneticPr fontId="6" type="noConversion"/>
  </si>
  <si>
    <t>蓝总工作车</t>
    <phoneticPr fontId="6" type="noConversion"/>
  </si>
  <si>
    <t>采购价</t>
    <phoneticPr fontId="6" type="noConversion"/>
  </si>
  <si>
    <t>工作车司机</t>
    <phoneticPr fontId="6" type="noConversion"/>
  </si>
  <si>
    <t>伴手礼</t>
    <phoneticPr fontId="6" type="noConversion"/>
  </si>
  <si>
    <t>份</t>
    <phoneticPr fontId="6" type="noConversion"/>
  </si>
  <si>
    <t>夏军机票</t>
    <phoneticPr fontId="6" type="noConversion"/>
  </si>
  <si>
    <t xml:space="preserve">往：上海-悉尼  9月10日 MU561
悉尼-墨尔本 QF435    墨尔本-上海 MU738   </t>
    <phoneticPr fontId="6" type="noConversion"/>
  </si>
  <si>
    <t>欢迎晚宴,385澳币</t>
    <phoneticPr fontId="6" type="noConversion"/>
  </si>
  <si>
    <t>包含直升机体验</t>
    <phoneticPr fontId="6" type="noConversion"/>
  </si>
  <si>
    <t>定制颈枕，服装，抽绳包等</t>
    <phoneticPr fontId="6" type="noConversion"/>
  </si>
  <si>
    <t>安盛境外保险</t>
    <phoneticPr fontId="6" type="noConversion"/>
  </si>
  <si>
    <t>不含考拉拍照</t>
    <phoneticPr fontId="6" type="noConversion"/>
  </si>
  <si>
    <t>澳大利亚个人旅游</t>
    <phoneticPr fontId="6" type="noConversion"/>
  </si>
  <si>
    <t>出行物料</t>
    <phoneticPr fontId="6" type="noConversion"/>
  </si>
  <si>
    <t>定制衣服</t>
    <phoneticPr fontId="6" type="noConversion"/>
  </si>
  <si>
    <t>件</t>
    <phoneticPr fontId="6" type="noConversion"/>
  </si>
  <si>
    <t>墨尔本</t>
    <phoneticPr fontId="6" type="noConversion"/>
  </si>
  <si>
    <t>墨尔本朗廷酒店 5*，含早餐</t>
    <phoneticPr fontId="6" type="noConversion"/>
  </si>
  <si>
    <t>悉尼四季酒店 5*，含早餐</t>
    <phoneticPr fontId="6" type="noConversion"/>
  </si>
  <si>
    <t>悉尼朗廷酒店 5*，含早餐</t>
    <phoneticPr fontId="6" type="noConversion"/>
  </si>
  <si>
    <t>凯恩斯希尔顿酒店 5*，含早餐</t>
    <phoneticPr fontId="6" type="noConversion"/>
  </si>
  <si>
    <t>凯恩斯段，25座空调旅游巴士，送机</t>
    <phoneticPr fontId="6" type="noConversion"/>
  </si>
  <si>
    <t>电话卡</t>
    <phoneticPr fontId="6" type="noConversion"/>
  </si>
  <si>
    <t>Day1</t>
  </si>
  <si>
    <t>Day2</t>
  </si>
  <si>
    <t>Day3</t>
  </si>
  <si>
    <t>Day4</t>
  </si>
  <si>
    <t>Day5</t>
  </si>
  <si>
    <t>午餐</t>
  </si>
  <si>
    <t>晚餐</t>
  </si>
  <si>
    <t>Tao中餐</t>
  </si>
  <si>
    <t>酒吧</t>
  </si>
  <si>
    <t>场</t>
  </si>
  <si>
    <t>下午小镇冰淇淋</t>
  </si>
  <si>
    <t>Mumian晚餐</t>
  </si>
  <si>
    <t>Mumian加菜：肉蟹+葱油饼+炒饭+花生米</t>
  </si>
  <si>
    <t>Mumian红酒8瓶  每瓶85澳币</t>
  </si>
  <si>
    <t>Mumian大瓶威士忌 350澳币</t>
  </si>
  <si>
    <t>晚餐酒水：奔富10瓶  120澳币一瓶</t>
  </si>
  <si>
    <t>晚餐酒水：麦卡伦威士忌2瓶 150澳币一瓶</t>
  </si>
  <si>
    <t>瓶</t>
  </si>
  <si>
    <t>晚餐加菜</t>
  </si>
  <si>
    <t>Day6</t>
  </si>
  <si>
    <t>往：上海-悉尼  9月10日 MU735；
返：布里斯班 -上海 经济舱
9月16日 MU4209 凯恩斯-墨尔本
9月16日 MU740 墨尔本-上海</t>
  </si>
  <si>
    <t>机票改签费</t>
    <phoneticPr fontId="6" type="noConversion"/>
  </si>
  <si>
    <t>经济舱</t>
    <phoneticPr fontId="6" type="noConversion"/>
  </si>
  <si>
    <t>公务舱</t>
    <phoneticPr fontId="6" type="noConversion"/>
  </si>
  <si>
    <t>悉尼段导游超时4小时</t>
  </si>
  <si>
    <t>蓝山</t>
  </si>
  <si>
    <t>结算单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</si>
</sst>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¥&quot;#,##0"/>
    <numFmt numFmtId="165" formatCode="&quot;¥&quot;#,##0.00"/>
  </numFmts>
  <fonts count="15">
    <font>
      <sz val="12"/>
      <name val="宋体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6"/>
      <name val="微软雅黑"/>
      <family val="2"/>
      <charset val="134"/>
    </font>
    <font>
      <sz val="10"/>
      <name val="Arial"/>
      <family val="2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>
      <alignment vertical="center"/>
    </xf>
  </cellStyleXfs>
  <cellXfs count="99">
    <xf numFmtId="0" fontId="0" fillId="0" borderId="0" xfId="0"/>
    <xf numFmtId="0" fontId="4" fillId="3" borderId="0" xfId="1" applyFont="1" applyFill="1"/>
    <xf numFmtId="0" fontId="4" fillId="0" borderId="0" xfId="1" applyFont="1"/>
    <xf numFmtId="0" fontId="5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" fillId="3" borderId="0" xfId="1" applyFont="1" applyFill="1"/>
    <xf numFmtId="0" fontId="1" fillId="0" borderId="0" xfId="1" applyFont="1"/>
    <xf numFmtId="164" fontId="5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/>
    </xf>
    <xf numFmtId="0" fontId="9" fillId="3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right" vertical="center"/>
    </xf>
    <xf numFmtId="164" fontId="10" fillId="3" borderId="1" xfId="1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164" fontId="7" fillId="4" borderId="1" xfId="1" applyNumberFormat="1" applyFont="1" applyFill="1" applyBorder="1" applyAlignment="1">
      <alignment horizontal="right" vertical="center"/>
    </xf>
    <xf numFmtId="0" fontId="8" fillId="4" borderId="1" xfId="1" applyFont="1" applyFill="1" applyBorder="1" applyAlignment="1">
      <alignment horizontal="left"/>
    </xf>
    <xf numFmtId="0" fontId="9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164" fontId="9" fillId="3" borderId="1" xfId="1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164" fontId="9" fillId="3" borderId="1" xfId="0" applyNumberFormat="1" applyFont="1" applyFill="1" applyBorder="1" applyAlignment="1">
      <alignment horizontal="right" vertical="center" shrinkToFit="1"/>
    </xf>
    <xf numFmtId="0" fontId="9" fillId="5" borderId="1" xfId="0" applyFont="1" applyFill="1" applyBorder="1" applyAlignment="1">
      <alignment horizontal="left" vertical="center" wrapText="1"/>
    </xf>
    <xf numFmtId="164" fontId="10" fillId="5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164" fontId="9" fillId="3" borderId="3" xfId="0" applyNumberFormat="1" applyFont="1" applyFill="1" applyBorder="1" applyAlignment="1">
      <alignment horizontal="right" vertical="center" shrinkToFi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right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/>
    </xf>
    <xf numFmtId="0" fontId="10" fillId="3" borderId="3" xfId="1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164" fontId="9" fillId="3" borderId="5" xfId="1" applyNumberFormat="1" applyFont="1" applyFill="1" applyBorder="1" applyAlignment="1">
      <alignment horizontal="right" vertical="center"/>
    </xf>
    <xf numFmtId="0" fontId="8" fillId="4" borderId="1" xfId="1" applyFont="1" applyFill="1" applyBorder="1" applyAlignment="1">
      <alignment horizontal="center"/>
    </xf>
    <xf numFmtId="164" fontId="7" fillId="3" borderId="2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horizontal="center"/>
    </xf>
    <xf numFmtId="0" fontId="11" fillId="3" borderId="0" xfId="1" applyFont="1" applyFill="1"/>
    <xf numFmtId="0" fontId="11" fillId="0" borderId="0" xfId="1" applyFont="1"/>
    <xf numFmtId="164" fontId="5" fillId="3" borderId="2" xfId="1" applyNumberFormat="1" applyFont="1" applyFill="1" applyBorder="1" applyAlignment="1">
      <alignment horizontal="right"/>
    </xf>
    <xf numFmtId="165" fontId="7" fillId="0" borderId="1" xfId="1" applyNumberFormat="1" applyFont="1" applyBorder="1" applyAlignment="1">
      <alignment horizontal="center"/>
    </xf>
    <xf numFmtId="0" fontId="12" fillId="3" borderId="0" xfId="1" applyFont="1" applyFill="1"/>
    <xf numFmtId="0" fontId="12" fillId="0" borderId="0" xfId="1" applyFont="1"/>
    <xf numFmtId="164" fontId="5" fillId="3" borderId="2" xfId="1" applyNumberFormat="1" applyFont="1" applyFill="1" applyBorder="1" applyAlignment="1">
      <alignment horizontal="right" vertical="center" wrapText="1"/>
    </xf>
    <xf numFmtId="165" fontId="9" fillId="0" borderId="1" xfId="1" applyNumberFormat="1" applyFont="1" applyBorder="1" applyAlignment="1">
      <alignment horizontal="center"/>
    </xf>
    <xf numFmtId="164" fontId="5" fillId="4" borderId="2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9" fillId="0" borderId="1" xfId="0" applyNumberFormat="1" applyFont="1" applyBorder="1" applyAlignment="1">
      <alignment vertical="center" wrapText="1"/>
    </xf>
    <xf numFmtId="164" fontId="1" fillId="3" borderId="0" xfId="1" applyNumberFormat="1" applyFont="1" applyFill="1"/>
    <xf numFmtId="164" fontId="10" fillId="3" borderId="3" xfId="1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165" fontId="7" fillId="0" borderId="1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14" fontId="9" fillId="2" borderId="3" xfId="0" applyNumberFormat="1" applyFont="1" applyFill="1" applyBorder="1" applyAlignment="1">
      <alignment horizontal="left" vertical="center"/>
    </xf>
    <xf numFmtId="14" fontId="9" fillId="2" borderId="7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3" borderId="4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</cellXfs>
  <cellStyles count="3">
    <cellStyle name="_ET_STYLE_NoName_00_" xfId="1" xr:uid="{00000000-0005-0000-0000-000000000000}"/>
    <cellStyle name="Normal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0"/>
  <sheetViews>
    <sheetView tabSelected="1" view="pageBreakPreview" topLeftCell="A4" zoomScaleNormal="100" zoomScaleSheetLayoutView="100" workbookViewId="0">
      <selection activeCell="J10" sqref="J10"/>
    </sheetView>
  </sheetViews>
  <sheetFormatPr baseColWidth="10" defaultColWidth="9" defaultRowHeight="13"/>
  <cols>
    <col min="1" max="1" width="8.6640625" style="59" customWidth="1"/>
    <col min="2" max="2" width="21.6640625" style="59" customWidth="1"/>
    <col min="3" max="3" width="39.83203125" style="59" customWidth="1"/>
    <col min="4" max="7" width="5.1640625" style="59" customWidth="1"/>
    <col min="8" max="8" width="9.5" style="60" customWidth="1"/>
    <col min="9" max="9" width="12.5" style="60" customWidth="1"/>
    <col min="10" max="10" width="23.1640625" style="59" customWidth="1"/>
    <col min="11" max="12" width="10" style="58" bestFit="1" customWidth="1"/>
    <col min="13" max="23" width="9" style="58"/>
    <col min="24" max="16384" width="9" style="59"/>
  </cols>
  <sheetData>
    <row r="1" spans="1:23" s="2" customFormat="1" ht="22.5" customHeight="1">
      <c r="A1" s="72" t="s">
        <v>125</v>
      </c>
      <c r="B1" s="73"/>
      <c r="C1" s="73"/>
      <c r="D1" s="73"/>
      <c r="E1" s="73"/>
      <c r="F1" s="73"/>
      <c r="G1" s="73"/>
      <c r="H1" s="73"/>
      <c r="I1" s="73"/>
      <c r="J1" s="7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7" customFormat="1" ht="15" customHeight="1">
      <c r="A2" s="75" t="s">
        <v>0</v>
      </c>
      <c r="B2" s="75"/>
      <c r="C2" s="76" t="s">
        <v>1</v>
      </c>
      <c r="D2" s="78" t="s">
        <v>2</v>
      </c>
      <c r="E2" s="78"/>
      <c r="F2" s="78"/>
      <c r="G2" s="78"/>
      <c r="H2" s="4" t="s">
        <v>3</v>
      </c>
      <c r="I2" s="4" t="s">
        <v>4</v>
      </c>
      <c r="J2" s="5" t="s">
        <v>5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7" customFormat="1" ht="15" customHeight="1">
      <c r="A3" s="75"/>
      <c r="B3" s="75"/>
      <c r="C3" s="77"/>
      <c r="D3" s="3" t="s">
        <v>6</v>
      </c>
      <c r="E3" s="3" t="s">
        <v>7</v>
      </c>
      <c r="F3" s="3" t="s">
        <v>6</v>
      </c>
      <c r="G3" s="3" t="s">
        <v>7</v>
      </c>
      <c r="H3" s="8" t="s">
        <v>8</v>
      </c>
      <c r="I3" s="8" t="s">
        <v>8</v>
      </c>
      <c r="J3" s="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6" customFormat="1" ht="68">
      <c r="A4" s="79" t="s">
        <v>9</v>
      </c>
      <c r="B4" s="10" t="s">
        <v>10</v>
      </c>
      <c r="C4" s="11" t="s">
        <v>119</v>
      </c>
      <c r="D4" s="12">
        <v>10</v>
      </c>
      <c r="E4" s="13" t="s">
        <v>11</v>
      </c>
      <c r="F4" s="14">
        <v>1</v>
      </c>
      <c r="G4" s="14" t="s">
        <v>12</v>
      </c>
      <c r="H4" s="15">
        <v>13950</v>
      </c>
      <c r="I4" s="16">
        <f>D4*F4*H4</f>
        <v>139500</v>
      </c>
      <c r="J4" s="17"/>
    </row>
    <row r="5" spans="1:23" s="6" customFormat="1" ht="34">
      <c r="A5" s="80"/>
      <c r="B5" s="10" t="s">
        <v>13</v>
      </c>
      <c r="C5" s="11" t="s">
        <v>67</v>
      </c>
      <c r="D5" s="12">
        <v>11</v>
      </c>
      <c r="E5" s="13" t="s">
        <v>11</v>
      </c>
      <c r="F5" s="14">
        <v>1</v>
      </c>
      <c r="G5" s="14" t="s">
        <v>12</v>
      </c>
      <c r="H5" s="16">
        <v>2835</v>
      </c>
      <c r="I5" s="16">
        <f>D5*F5*H5</f>
        <v>31185</v>
      </c>
      <c r="J5" s="17"/>
    </row>
    <row r="6" spans="1:23" s="6" customFormat="1" ht="34">
      <c r="A6" s="80"/>
      <c r="B6" s="67" t="s">
        <v>81</v>
      </c>
      <c r="C6" s="11" t="s">
        <v>82</v>
      </c>
      <c r="D6" s="12">
        <v>1</v>
      </c>
      <c r="E6" s="64" t="s">
        <v>11</v>
      </c>
      <c r="F6" s="14">
        <v>1</v>
      </c>
      <c r="G6" s="14" t="s">
        <v>12</v>
      </c>
      <c r="H6" s="16">
        <v>16135</v>
      </c>
      <c r="I6" s="16">
        <f>D6*F6*H6</f>
        <v>16135</v>
      </c>
      <c r="J6" s="17"/>
    </row>
    <row r="7" spans="1:23" s="6" customFormat="1" ht="17">
      <c r="A7" s="80"/>
      <c r="B7" s="83" t="s">
        <v>120</v>
      </c>
      <c r="C7" s="11" t="s">
        <v>121</v>
      </c>
      <c r="D7" s="12">
        <v>17</v>
      </c>
      <c r="E7" s="64" t="s">
        <v>11</v>
      </c>
      <c r="F7" s="14">
        <v>1</v>
      </c>
      <c r="G7" s="14" t="s">
        <v>12</v>
      </c>
      <c r="H7" s="16">
        <v>2910</v>
      </c>
      <c r="I7" s="16">
        <f>D7*F7*H7</f>
        <v>49470</v>
      </c>
      <c r="J7" s="17"/>
    </row>
    <row r="8" spans="1:23" s="6" customFormat="1" ht="17">
      <c r="A8" s="80"/>
      <c r="B8" s="84"/>
      <c r="C8" s="11" t="s">
        <v>122</v>
      </c>
      <c r="D8" s="12">
        <v>1</v>
      </c>
      <c r="E8" s="64" t="s">
        <v>11</v>
      </c>
      <c r="F8" s="14">
        <v>1</v>
      </c>
      <c r="G8" s="14" t="s">
        <v>12</v>
      </c>
      <c r="H8" s="16">
        <v>3100</v>
      </c>
      <c r="I8" s="16">
        <f>D8*F8*H8</f>
        <v>3100</v>
      </c>
      <c r="J8" s="17"/>
    </row>
    <row r="9" spans="1:23" s="7" customFormat="1" ht="15" customHeight="1">
      <c r="A9" s="81"/>
      <c r="B9" s="82" t="s">
        <v>14</v>
      </c>
      <c r="C9" s="82"/>
      <c r="D9" s="82"/>
      <c r="E9" s="82"/>
      <c r="F9" s="82"/>
      <c r="G9" s="82"/>
      <c r="H9" s="18"/>
      <c r="I9" s="18">
        <f>SUM(I4:I8)</f>
        <v>239390</v>
      </c>
      <c r="J9" s="1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6" customFormat="1" ht="17">
      <c r="A10" s="80" t="s">
        <v>15</v>
      </c>
      <c r="B10" s="17" t="s">
        <v>16</v>
      </c>
      <c r="C10" s="11" t="s">
        <v>95</v>
      </c>
      <c r="D10" s="12">
        <v>10</v>
      </c>
      <c r="E10" s="13" t="s">
        <v>17</v>
      </c>
      <c r="F10" s="20">
        <v>3</v>
      </c>
      <c r="G10" s="14" t="s">
        <v>18</v>
      </c>
      <c r="H10" s="15">
        <v>2400</v>
      </c>
      <c r="I10" s="16">
        <f>D10*F10*H10</f>
        <v>72000</v>
      </c>
      <c r="J10" s="17"/>
    </row>
    <row r="11" spans="1:23" s="6" customFormat="1" ht="17">
      <c r="A11" s="80"/>
      <c r="B11" s="17" t="s">
        <v>66</v>
      </c>
      <c r="C11" s="11" t="s">
        <v>96</v>
      </c>
      <c r="D11" s="12">
        <v>10</v>
      </c>
      <c r="E11" s="13" t="s">
        <v>17</v>
      </c>
      <c r="F11" s="14">
        <v>3</v>
      </c>
      <c r="G11" s="14" t="s">
        <v>18</v>
      </c>
      <c r="H11" s="15">
        <v>2500</v>
      </c>
      <c r="I11" s="16">
        <f>D11*F11*H11</f>
        <v>75000</v>
      </c>
      <c r="J11" s="17"/>
    </row>
    <row r="12" spans="1:23" s="6" customFormat="1" ht="17">
      <c r="A12" s="80"/>
      <c r="B12" s="17" t="s">
        <v>16</v>
      </c>
      <c r="C12" s="11" t="s">
        <v>94</v>
      </c>
      <c r="D12" s="12">
        <v>1</v>
      </c>
      <c r="E12" s="64" t="s">
        <v>17</v>
      </c>
      <c r="F12" s="20">
        <v>3</v>
      </c>
      <c r="G12" s="14" t="s">
        <v>18</v>
      </c>
      <c r="H12" s="15">
        <v>2600</v>
      </c>
      <c r="I12" s="16">
        <f>D12*F12*H12</f>
        <v>7800</v>
      </c>
      <c r="J12" s="17"/>
    </row>
    <row r="13" spans="1:23" s="6" customFormat="1" ht="17">
      <c r="A13" s="80"/>
      <c r="B13" s="17" t="s">
        <v>92</v>
      </c>
      <c r="C13" s="11" t="s">
        <v>93</v>
      </c>
      <c r="D13" s="12">
        <v>1</v>
      </c>
      <c r="E13" s="64" t="s">
        <v>17</v>
      </c>
      <c r="F13" s="14">
        <v>2</v>
      </c>
      <c r="G13" s="14" t="s">
        <v>18</v>
      </c>
      <c r="H13" s="15">
        <v>2400</v>
      </c>
      <c r="I13" s="16">
        <f>D13*F13*H13</f>
        <v>4800</v>
      </c>
      <c r="J13" s="17"/>
    </row>
    <row r="14" spans="1:23" s="7" customFormat="1" ht="15" customHeight="1">
      <c r="A14" s="81"/>
      <c r="B14" s="82" t="s">
        <v>19</v>
      </c>
      <c r="C14" s="82"/>
      <c r="D14" s="82"/>
      <c r="E14" s="82"/>
      <c r="F14" s="82"/>
      <c r="G14" s="82"/>
      <c r="H14" s="18"/>
      <c r="I14" s="18">
        <f>SUM(I10:I13)</f>
        <v>159600</v>
      </c>
      <c r="J14" s="1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6" customFormat="1" ht="15" customHeight="1">
      <c r="A15" s="80"/>
      <c r="B15" s="70" t="s">
        <v>99</v>
      </c>
      <c r="C15" s="21" t="s">
        <v>105</v>
      </c>
      <c r="D15" s="12">
        <v>10</v>
      </c>
      <c r="E15" s="64" t="s">
        <v>11</v>
      </c>
      <c r="F15" s="20">
        <v>1</v>
      </c>
      <c r="G15" s="20" t="s">
        <v>12</v>
      </c>
      <c r="H15" s="22">
        <v>600</v>
      </c>
      <c r="I15" s="16">
        <f t="shared" ref="I15" si="0">D15*F15*H15</f>
        <v>6000</v>
      </c>
      <c r="J15" s="17"/>
    </row>
    <row r="16" spans="1:23" s="6" customFormat="1" ht="15" customHeight="1">
      <c r="A16" s="80"/>
      <c r="B16" s="85" t="s">
        <v>100</v>
      </c>
      <c r="C16" s="21" t="s">
        <v>106</v>
      </c>
      <c r="D16" s="12">
        <v>10</v>
      </c>
      <c r="E16" s="64" t="s">
        <v>11</v>
      </c>
      <c r="F16" s="20">
        <v>1</v>
      </c>
      <c r="G16" s="20" t="s">
        <v>12</v>
      </c>
      <c r="H16" s="22">
        <v>650</v>
      </c>
      <c r="I16" s="16">
        <f t="shared" ref="I16:I21" si="1">D16*F16*H16</f>
        <v>6500</v>
      </c>
      <c r="J16" s="17"/>
    </row>
    <row r="17" spans="1:10" s="6" customFormat="1" ht="15" customHeight="1">
      <c r="A17" s="80"/>
      <c r="B17" s="89"/>
      <c r="C17" s="21" t="s">
        <v>83</v>
      </c>
      <c r="D17" s="12">
        <v>18</v>
      </c>
      <c r="E17" s="64" t="s">
        <v>11</v>
      </c>
      <c r="F17" s="20">
        <v>1</v>
      </c>
      <c r="G17" s="20" t="s">
        <v>12</v>
      </c>
      <c r="H17" s="22">
        <v>1925</v>
      </c>
      <c r="I17" s="16">
        <f t="shared" si="1"/>
        <v>34650</v>
      </c>
      <c r="J17" s="17"/>
    </row>
    <row r="18" spans="1:10" s="6" customFormat="1" ht="15" customHeight="1">
      <c r="A18" s="80"/>
      <c r="B18" s="86"/>
      <c r="C18" s="21" t="s">
        <v>107</v>
      </c>
      <c r="D18" s="12">
        <v>1</v>
      </c>
      <c r="E18" s="64" t="s">
        <v>108</v>
      </c>
      <c r="F18" s="20">
        <v>1</v>
      </c>
      <c r="G18" s="20" t="s">
        <v>12</v>
      </c>
      <c r="H18" s="22">
        <f>1523*5</f>
        <v>7615</v>
      </c>
      <c r="I18" s="16">
        <f t="shared" ref="I18" si="2">D18*F18*H18</f>
        <v>7615</v>
      </c>
      <c r="J18" s="17"/>
    </row>
    <row r="19" spans="1:10" s="6" customFormat="1" ht="15" customHeight="1">
      <c r="A19" s="80"/>
      <c r="B19" s="85" t="s">
        <v>101</v>
      </c>
      <c r="C19" s="21" t="s">
        <v>104</v>
      </c>
      <c r="D19" s="12">
        <v>10</v>
      </c>
      <c r="E19" s="64" t="s">
        <v>11</v>
      </c>
      <c r="F19" s="20">
        <v>1</v>
      </c>
      <c r="G19" s="20" t="s">
        <v>12</v>
      </c>
      <c r="H19" s="22">
        <v>500</v>
      </c>
      <c r="I19" s="16">
        <f t="shared" si="1"/>
        <v>5000</v>
      </c>
      <c r="J19" s="17"/>
    </row>
    <row r="20" spans="1:10" s="6" customFormat="1" ht="15" customHeight="1">
      <c r="A20" s="80"/>
      <c r="B20" s="89"/>
      <c r="C20" s="21" t="s">
        <v>109</v>
      </c>
      <c r="D20" s="12">
        <v>13</v>
      </c>
      <c r="E20" s="64" t="s">
        <v>55</v>
      </c>
      <c r="F20" s="20">
        <v>1</v>
      </c>
      <c r="G20" s="20" t="s">
        <v>12</v>
      </c>
      <c r="H20" s="22">
        <v>50</v>
      </c>
      <c r="I20" s="16">
        <f t="shared" ref="I20" si="3">D20*F20*H20</f>
        <v>650</v>
      </c>
      <c r="J20" s="17"/>
    </row>
    <row r="21" spans="1:10" s="6" customFormat="1" ht="15" customHeight="1">
      <c r="A21" s="80"/>
      <c r="B21" s="89"/>
      <c r="C21" s="21" t="s">
        <v>110</v>
      </c>
      <c r="D21" s="12">
        <v>25</v>
      </c>
      <c r="E21" s="64" t="s">
        <v>11</v>
      </c>
      <c r="F21" s="20">
        <v>1</v>
      </c>
      <c r="G21" s="20" t="s">
        <v>12</v>
      </c>
      <c r="H21" s="22">
        <v>600</v>
      </c>
      <c r="I21" s="16">
        <f t="shared" si="1"/>
        <v>15000</v>
      </c>
      <c r="J21" s="17"/>
    </row>
    <row r="22" spans="1:10" s="6" customFormat="1" ht="15" customHeight="1">
      <c r="A22" s="80"/>
      <c r="B22" s="89"/>
      <c r="C22" s="21" t="s">
        <v>111</v>
      </c>
      <c r="D22" s="12">
        <v>1</v>
      </c>
      <c r="E22" s="64" t="s">
        <v>12</v>
      </c>
      <c r="F22" s="20">
        <v>1</v>
      </c>
      <c r="G22" s="20" t="s">
        <v>12</v>
      </c>
      <c r="H22" s="22">
        <f>806*5</f>
        <v>4030</v>
      </c>
      <c r="I22" s="16">
        <f t="shared" ref="I22" si="4">D22*F22*H22</f>
        <v>4030</v>
      </c>
      <c r="J22" s="17"/>
    </row>
    <row r="23" spans="1:10" s="6" customFormat="1" ht="17" customHeight="1">
      <c r="A23" s="80"/>
      <c r="B23" s="89"/>
      <c r="C23" s="71" t="s">
        <v>112</v>
      </c>
      <c r="D23" s="12">
        <v>8</v>
      </c>
      <c r="E23" s="64" t="s">
        <v>116</v>
      </c>
      <c r="F23" s="20">
        <v>1</v>
      </c>
      <c r="G23" s="20" t="s">
        <v>12</v>
      </c>
      <c r="H23" s="22">
        <f>85*5</f>
        <v>425</v>
      </c>
      <c r="I23" s="16">
        <f t="shared" ref="I23:I25" si="5">D23*F23*H23</f>
        <v>3400</v>
      </c>
      <c r="J23" s="17"/>
    </row>
    <row r="24" spans="1:10" s="6" customFormat="1" ht="15" customHeight="1">
      <c r="A24" s="80"/>
      <c r="B24" s="89"/>
      <c r="C24" s="21" t="s">
        <v>113</v>
      </c>
      <c r="D24" s="12">
        <v>1</v>
      </c>
      <c r="E24" s="64" t="s">
        <v>116</v>
      </c>
      <c r="F24" s="20">
        <v>1</v>
      </c>
      <c r="G24" s="20" t="s">
        <v>12</v>
      </c>
      <c r="H24" s="22">
        <f>350*5</f>
        <v>1750</v>
      </c>
      <c r="I24" s="16">
        <f t="shared" si="5"/>
        <v>1750</v>
      </c>
      <c r="J24" s="17"/>
    </row>
    <row r="25" spans="1:10" s="6" customFormat="1" ht="15" customHeight="1">
      <c r="A25" s="80"/>
      <c r="B25" s="89"/>
      <c r="C25" s="21" t="s">
        <v>114</v>
      </c>
      <c r="D25" s="12">
        <v>10</v>
      </c>
      <c r="E25" s="64" t="s">
        <v>116</v>
      </c>
      <c r="F25" s="20">
        <v>1</v>
      </c>
      <c r="G25" s="20" t="s">
        <v>12</v>
      </c>
      <c r="H25" s="22">
        <f>120*5</f>
        <v>600</v>
      </c>
      <c r="I25" s="16">
        <f t="shared" si="5"/>
        <v>6000</v>
      </c>
      <c r="J25" s="17"/>
    </row>
    <row r="26" spans="1:10" s="6" customFormat="1" ht="17" customHeight="1">
      <c r="A26" s="80"/>
      <c r="B26" s="86"/>
      <c r="C26" s="71" t="s">
        <v>115</v>
      </c>
      <c r="D26" s="12">
        <v>2</v>
      </c>
      <c r="E26" s="64" t="s">
        <v>116</v>
      </c>
      <c r="F26" s="20">
        <v>1</v>
      </c>
      <c r="G26" s="20" t="s">
        <v>12</v>
      </c>
      <c r="H26" s="22">
        <f>150*5</f>
        <v>750</v>
      </c>
      <c r="I26" s="16">
        <f t="shared" ref="I26" si="6">D26*F26*H26</f>
        <v>1500</v>
      </c>
      <c r="J26" s="17"/>
    </row>
    <row r="27" spans="1:10" s="6" customFormat="1" ht="15" customHeight="1">
      <c r="A27" s="80"/>
      <c r="B27" s="85" t="s">
        <v>102</v>
      </c>
      <c r="C27" s="21" t="s">
        <v>104</v>
      </c>
      <c r="D27" s="12">
        <v>10</v>
      </c>
      <c r="E27" s="64" t="s">
        <v>11</v>
      </c>
      <c r="F27" s="20">
        <v>1</v>
      </c>
      <c r="G27" s="20" t="s">
        <v>12</v>
      </c>
      <c r="H27" s="22">
        <f>35*5</f>
        <v>175</v>
      </c>
      <c r="I27" s="16">
        <f t="shared" ref="I27:I28" si="7">D27*F27*H27</f>
        <v>1750</v>
      </c>
      <c r="J27" s="17"/>
    </row>
    <row r="28" spans="1:10" s="6" customFormat="1" ht="15" customHeight="1">
      <c r="A28" s="80"/>
      <c r="B28" s="89"/>
      <c r="C28" s="21" t="s">
        <v>105</v>
      </c>
      <c r="D28" s="12">
        <v>10</v>
      </c>
      <c r="E28" s="64" t="s">
        <v>11</v>
      </c>
      <c r="F28" s="20">
        <v>1</v>
      </c>
      <c r="G28" s="20" t="s">
        <v>12</v>
      </c>
      <c r="H28" s="22">
        <v>600</v>
      </c>
      <c r="I28" s="16">
        <f t="shared" si="7"/>
        <v>6000</v>
      </c>
      <c r="J28" s="17"/>
    </row>
    <row r="29" spans="1:10" s="6" customFormat="1" ht="15" customHeight="1">
      <c r="A29" s="80"/>
      <c r="B29" s="86"/>
      <c r="C29" s="21" t="s">
        <v>117</v>
      </c>
      <c r="D29" s="12">
        <v>1</v>
      </c>
      <c r="E29" s="64" t="s">
        <v>12</v>
      </c>
      <c r="F29" s="20">
        <v>1</v>
      </c>
      <c r="G29" s="20" t="s">
        <v>12</v>
      </c>
      <c r="H29" s="22">
        <f>472*5</f>
        <v>2360</v>
      </c>
      <c r="I29" s="16">
        <f t="shared" ref="I29" si="8">D29*F29*H29</f>
        <v>2360</v>
      </c>
      <c r="J29" s="17"/>
    </row>
    <row r="30" spans="1:10" s="6" customFormat="1" ht="15" customHeight="1">
      <c r="A30" s="80"/>
      <c r="B30" s="85" t="s">
        <v>103</v>
      </c>
      <c r="C30" s="21" t="s">
        <v>104</v>
      </c>
      <c r="D30" s="12">
        <v>10</v>
      </c>
      <c r="E30" s="13" t="s">
        <v>11</v>
      </c>
      <c r="F30" s="20">
        <v>1</v>
      </c>
      <c r="G30" s="20" t="s">
        <v>12</v>
      </c>
      <c r="H30" s="22">
        <v>350</v>
      </c>
      <c r="I30" s="16">
        <f t="shared" ref="I30:I61" si="9">D30*F30*H30</f>
        <v>3500</v>
      </c>
      <c r="J30" s="17"/>
    </row>
    <row r="31" spans="1:10" s="6" customFormat="1" ht="15" customHeight="1">
      <c r="A31" s="80"/>
      <c r="B31" s="86"/>
      <c r="C31" s="21" t="s">
        <v>105</v>
      </c>
      <c r="D31" s="12">
        <v>10</v>
      </c>
      <c r="E31" s="13" t="s">
        <v>11</v>
      </c>
      <c r="F31" s="20">
        <v>1</v>
      </c>
      <c r="G31" s="20" t="s">
        <v>12</v>
      </c>
      <c r="H31" s="22">
        <f>133*5</f>
        <v>665</v>
      </c>
      <c r="I31" s="16">
        <f t="shared" si="9"/>
        <v>6650</v>
      </c>
      <c r="J31" s="17"/>
    </row>
    <row r="32" spans="1:10" s="6" customFormat="1" ht="15" customHeight="1">
      <c r="A32" s="80"/>
      <c r="B32" s="85" t="s">
        <v>118</v>
      </c>
      <c r="C32" s="21" t="s">
        <v>104</v>
      </c>
      <c r="D32" s="12">
        <v>10</v>
      </c>
      <c r="E32" s="64" t="s">
        <v>11</v>
      </c>
      <c r="F32" s="20">
        <v>1</v>
      </c>
      <c r="G32" s="20" t="s">
        <v>12</v>
      </c>
      <c r="H32" s="22">
        <v>400</v>
      </c>
      <c r="I32" s="16">
        <f t="shared" ref="I32:I33" si="10">D32*F32*H32</f>
        <v>4000</v>
      </c>
      <c r="J32" s="17"/>
    </row>
    <row r="33" spans="1:23" s="6" customFormat="1" ht="15" customHeight="1">
      <c r="A33" s="80"/>
      <c r="B33" s="86"/>
      <c r="C33" s="21" t="s">
        <v>105</v>
      </c>
      <c r="D33" s="12">
        <v>10</v>
      </c>
      <c r="E33" s="64" t="s">
        <v>11</v>
      </c>
      <c r="F33" s="20">
        <v>1</v>
      </c>
      <c r="G33" s="20" t="s">
        <v>12</v>
      </c>
      <c r="H33" s="22">
        <f>155*5</f>
        <v>775</v>
      </c>
      <c r="I33" s="16">
        <f t="shared" si="10"/>
        <v>7750</v>
      </c>
      <c r="J33" s="17"/>
    </row>
    <row r="34" spans="1:23" s="7" customFormat="1" ht="15" customHeight="1">
      <c r="A34" s="81"/>
      <c r="B34" s="82" t="s">
        <v>22</v>
      </c>
      <c r="C34" s="82"/>
      <c r="D34" s="82"/>
      <c r="E34" s="82"/>
      <c r="F34" s="82"/>
      <c r="G34" s="82"/>
      <c r="H34" s="18"/>
      <c r="I34" s="18">
        <f>SUM(I15:I33)</f>
        <v>124105</v>
      </c>
      <c r="J34" s="19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6" customFormat="1" ht="15" customHeight="1">
      <c r="A35" s="79" t="s">
        <v>43</v>
      </c>
      <c r="B35" s="85" t="s">
        <v>24</v>
      </c>
      <c r="C35" s="23" t="s">
        <v>70</v>
      </c>
      <c r="D35" s="12">
        <v>10</v>
      </c>
      <c r="E35" s="64" t="s">
        <v>11</v>
      </c>
      <c r="F35" s="14">
        <v>1</v>
      </c>
      <c r="G35" s="14" t="s">
        <v>23</v>
      </c>
      <c r="H35" s="16">
        <v>100</v>
      </c>
      <c r="I35" s="16">
        <f t="shared" ref="I35" si="11">D35*F35*H35</f>
        <v>1000</v>
      </c>
      <c r="J35" s="17"/>
    </row>
    <row r="36" spans="1:23" s="6" customFormat="1" ht="15" customHeight="1">
      <c r="A36" s="80"/>
      <c r="B36" s="89"/>
      <c r="C36" s="23" t="s">
        <v>25</v>
      </c>
      <c r="D36" s="12">
        <v>20</v>
      </c>
      <c r="E36" s="13" t="s">
        <v>11</v>
      </c>
      <c r="F36" s="14">
        <v>1</v>
      </c>
      <c r="G36" s="14" t="s">
        <v>23</v>
      </c>
      <c r="H36" s="16">
        <v>300</v>
      </c>
      <c r="I36" s="16">
        <f t="shared" si="9"/>
        <v>6000</v>
      </c>
      <c r="J36" s="17"/>
    </row>
    <row r="37" spans="1:23" s="6" customFormat="1" ht="14" customHeight="1">
      <c r="A37" s="80"/>
      <c r="B37" s="89"/>
      <c r="C37" s="23" t="s">
        <v>68</v>
      </c>
      <c r="D37" s="12">
        <v>10</v>
      </c>
      <c r="E37" s="13" t="s">
        <v>11</v>
      </c>
      <c r="F37" s="14">
        <v>1</v>
      </c>
      <c r="G37" s="14" t="s">
        <v>23</v>
      </c>
      <c r="H37" s="16">
        <v>1375</v>
      </c>
      <c r="I37" s="16">
        <f t="shared" si="9"/>
        <v>13750</v>
      </c>
      <c r="J37" s="11" t="s">
        <v>87</v>
      </c>
    </row>
    <row r="38" spans="1:23" s="6" customFormat="1" ht="15" customHeight="1">
      <c r="A38" s="80"/>
      <c r="B38" s="89"/>
      <c r="C38" s="23" t="s">
        <v>69</v>
      </c>
      <c r="D38" s="12">
        <v>10</v>
      </c>
      <c r="E38" s="13" t="s">
        <v>11</v>
      </c>
      <c r="F38" s="14">
        <v>1</v>
      </c>
      <c r="G38" s="14" t="s">
        <v>12</v>
      </c>
      <c r="H38" s="16">
        <v>2910</v>
      </c>
      <c r="I38" s="16">
        <f t="shared" si="9"/>
        <v>29100</v>
      </c>
      <c r="J38" s="11" t="s">
        <v>84</v>
      </c>
    </row>
    <row r="39" spans="1:23" s="6" customFormat="1" ht="17">
      <c r="A39" s="80"/>
      <c r="B39" s="87" t="s">
        <v>26</v>
      </c>
      <c r="C39" s="11" t="s">
        <v>71</v>
      </c>
      <c r="D39" s="24">
        <v>1</v>
      </c>
      <c r="E39" s="25" t="s">
        <v>28</v>
      </c>
      <c r="F39" s="24">
        <v>1</v>
      </c>
      <c r="G39" s="24" t="s">
        <v>29</v>
      </c>
      <c r="H39" s="26">
        <v>7850</v>
      </c>
      <c r="I39" s="16">
        <f t="shared" si="9"/>
        <v>7850</v>
      </c>
      <c r="J39" s="11" t="s">
        <v>124</v>
      </c>
      <c r="L39" s="62"/>
    </row>
    <row r="40" spans="1:23" s="6" customFormat="1" ht="17">
      <c r="A40" s="80"/>
      <c r="B40" s="88"/>
      <c r="C40" s="11" t="s">
        <v>27</v>
      </c>
      <c r="D40" s="24">
        <v>1</v>
      </c>
      <c r="E40" s="25" t="s">
        <v>28</v>
      </c>
      <c r="F40" s="69">
        <v>2</v>
      </c>
      <c r="G40" s="24" t="s">
        <v>29</v>
      </c>
      <c r="H40" s="26">
        <v>5600</v>
      </c>
      <c r="I40" s="16">
        <f t="shared" ref="I40" si="12">D40*F40*H40</f>
        <v>11200</v>
      </c>
      <c r="J40" s="11"/>
      <c r="L40" s="62"/>
    </row>
    <row r="41" spans="1:23" s="6" customFormat="1" ht="17">
      <c r="A41" s="80"/>
      <c r="B41" s="88"/>
      <c r="C41" s="11" t="s">
        <v>73</v>
      </c>
      <c r="D41" s="24">
        <v>1</v>
      </c>
      <c r="E41" s="25" t="s">
        <v>28</v>
      </c>
      <c r="F41" s="24">
        <v>1</v>
      </c>
      <c r="G41" s="24" t="s">
        <v>29</v>
      </c>
      <c r="H41" s="26">
        <v>5600</v>
      </c>
      <c r="I41" s="16">
        <f t="shared" si="9"/>
        <v>5600</v>
      </c>
      <c r="J41" s="11"/>
    </row>
    <row r="42" spans="1:23" s="6" customFormat="1" ht="17">
      <c r="A42" s="80"/>
      <c r="B42" s="88"/>
      <c r="C42" s="11" t="s">
        <v>72</v>
      </c>
      <c r="D42" s="24">
        <v>1</v>
      </c>
      <c r="E42" s="25" t="s">
        <v>28</v>
      </c>
      <c r="F42" s="24">
        <v>2</v>
      </c>
      <c r="G42" s="24" t="s">
        <v>29</v>
      </c>
      <c r="H42" s="26">
        <v>5600</v>
      </c>
      <c r="I42" s="16">
        <f t="shared" si="9"/>
        <v>11200</v>
      </c>
      <c r="J42" s="11"/>
    </row>
    <row r="43" spans="1:23" s="6" customFormat="1" ht="17">
      <c r="A43" s="80"/>
      <c r="B43" s="88"/>
      <c r="C43" s="11" t="s">
        <v>97</v>
      </c>
      <c r="D43" s="24">
        <v>1</v>
      </c>
      <c r="E43" s="25" t="s">
        <v>28</v>
      </c>
      <c r="F43" s="24">
        <v>1</v>
      </c>
      <c r="G43" s="24" t="s">
        <v>29</v>
      </c>
      <c r="H43" s="26">
        <v>2300</v>
      </c>
      <c r="I43" s="16">
        <f t="shared" ref="I43" si="13">D43*F43*H43</f>
        <v>2300</v>
      </c>
      <c r="J43" s="11"/>
    </row>
    <row r="44" spans="1:23" s="6" customFormat="1" ht="15" customHeight="1">
      <c r="A44" s="80"/>
      <c r="B44" s="88"/>
      <c r="C44" s="31" t="s">
        <v>64</v>
      </c>
      <c r="D44" s="25">
        <v>1</v>
      </c>
      <c r="E44" s="25" t="s">
        <v>32</v>
      </c>
      <c r="F44" s="25">
        <v>0</v>
      </c>
      <c r="G44" s="25" t="s">
        <v>31</v>
      </c>
      <c r="H44" s="30">
        <v>500</v>
      </c>
      <c r="I44" s="63">
        <f>D44*F44*H44</f>
        <v>0</v>
      </c>
      <c r="J44" s="29"/>
    </row>
    <row r="45" spans="1:23" s="6" customFormat="1" ht="15" customHeight="1">
      <c r="A45" s="80"/>
      <c r="B45" s="85" t="s">
        <v>35</v>
      </c>
      <c r="C45" s="11" t="s">
        <v>36</v>
      </c>
      <c r="D45" s="24">
        <v>1</v>
      </c>
      <c r="E45" s="25" t="s">
        <v>11</v>
      </c>
      <c r="F45" s="69">
        <v>3</v>
      </c>
      <c r="G45" s="24" t="s">
        <v>37</v>
      </c>
      <c r="H45" s="30">
        <v>2000</v>
      </c>
      <c r="I45" s="16">
        <f t="shared" si="9"/>
        <v>6000</v>
      </c>
      <c r="J45" s="31"/>
    </row>
    <row r="46" spans="1:23" s="6" customFormat="1" ht="15" customHeight="1">
      <c r="A46" s="80"/>
      <c r="B46" s="89"/>
      <c r="C46" s="11" t="s">
        <v>74</v>
      </c>
      <c r="D46" s="24">
        <v>1</v>
      </c>
      <c r="E46" s="25" t="s">
        <v>11</v>
      </c>
      <c r="F46" s="24">
        <v>4</v>
      </c>
      <c r="G46" s="24" t="s">
        <v>37</v>
      </c>
      <c r="H46" s="30">
        <v>2000</v>
      </c>
      <c r="I46" s="16">
        <f t="shared" si="9"/>
        <v>8000</v>
      </c>
      <c r="J46" s="31"/>
    </row>
    <row r="47" spans="1:23" s="6" customFormat="1" ht="15" customHeight="1">
      <c r="A47" s="80"/>
      <c r="B47" s="89"/>
      <c r="C47" s="11" t="s">
        <v>38</v>
      </c>
      <c r="D47" s="24">
        <v>2</v>
      </c>
      <c r="E47" s="25" t="s">
        <v>34</v>
      </c>
      <c r="F47" s="24">
        <v>13</v>
      </c>
      <c r="G47" s="24" t="s">
        <v>23</v>
      </c>
      <c r="H47" s="30">
        <v>150</v>
      </c>
      <c r="I47" s="16">
        <f t="shared" si="9"/>
        <v>3900</v>
      </c>
      <c r="J47" s="31"/>
    </row>
    <row r="48" spans="1:23" s="6" customFormat="1" ht="15" customHeight="1">
      <c r="A48" s="80"/>
      <c r="B48" s="89"/>
      <c r="C48" s="32" t="s">
        <v>39</v>
      </c>
      <c r="D48" s="12">
        <v>10</v>
      </c>
      <c r="E48" s="13" t="s">
        <v>11</v>
      </c>
      <c r="F48" s="20">
        <v>8</v>
      </c>
      <c r="G48" s="20" t="s">
        <v>37</v>
      </c>
      <c r="H48" s="22">
        <v>60</v>
      </c>
      <c r="I48" s="16">
        <f t="shared" si="9"/>
        <v>4800</v>
      </c>
      <c r="J48" s="17"/>
    </row>
    <row r="49" spans="1:23" s="6" customFormat="1" ht="15" customHeight="1">
      <c r="A49" s="80"/>
      <c r="B49" s="86"/>
      <c r="C49" s="27" t="s">
        <v>30</v>
      </c>
      <c r="D49" s="33">
        <v>1</v>
      </c>
      <c r="E49" s="34" t="s">
        <v>11</v>
      </c>
      <c r="F49" s="35">
        <v>4</v>
      </c>
      <c r="G49" s="35" t="s">
        <v>40</v>
      </c>
      <c r="H49" s="36">
        <v>500</v>
      </c>
      <c r="I49" s="28">
        <f t="shared" si="9"/>
        <v>2000</v>
      </c>
      <c r="J49" s="61" t="s">
        <v>123</v>
      </c>
      <c r="K49" s="62"/>
    </row>
    <row r="50" spans="1:23" s="6" customFormat="1" ht="15" customHeight="1">
      <c r="A50" s="80"/>
      <c r="B50" s="65" t="s">
        <v>78</v>
      </c>
      <c r="C50" s="32" t="s">
        <v>76</v>
      </c>
      <c r="D50" s="12">
        <v>1</v>
      </c>
      <c r="E50" s="64" t="s">
        <v>11</v>
      </c>
      <c r="F50" s="14">
        <v>2</v>
      </c>
      <c r="G50" s="14" t="s">
        <v>33</v>
      </c>
      <c r="H50" s="16">
        <v>0</v>
      </c>
      <c r="I50" s="16">
        <f t="shared" ref="I50" si="14">D50*F50*H50</f>
        <v>0</v>
      </c>
      <c r="J50" s="11"/>
    </row>
    <row r="51" spans="1:23" s="6" customFormat="1" ht="15" customHeight="1">
      <c r="A51" s="80"/>
      <c r="B51" s="10" t="s">
        <v>41</v>
      </c>
      <c r="C51" s="32" t="s">
        <v>88</v>
      </c>
      <c r="D51" s="12">
        <v>9</v>
      </c>
      <c r="E51" s="13" t="s">
        <v>11</v>
      </c>
      <c r="F51" s="14">
        <v>1</v>
      </c>
      <c r="G51" s="14" t="s">
        <v>12</v>
      </c>
      <c r="H51" s="16">
        <v>1500</v>
      </c>
      <c r="I51" s="16">
        <f t="shared" si="9"/>
        <v>13500</v>
      </c>
      <c r="J51" s="11" t="s">
        <v>75</v>
      </c>
    </row>
    <row r="52" spans="1:23" s="6" customFormat="1" ht="15" customHeight="1">
      <c r="A52" s="80"/>
      <c r="B52" s="37" t="s">
        <v>42</v>
      </c>
      <c r="C52" s="38" t="s">
        <v>86</v>
      </c>
      <c r="D52" s="12">
        <v>11</v>
      </c>
      <c r="E52" s="14" t="s">
        <v>11</v>
      </c>
      <c r="F52" s="14">
        <v>1</v>
      </c>
      <c r="G52" s="14" t="s">
        <v>12</v>
      </c>
      <c r="H52" s="16">
        <v>280</v>
      </c>
      <c r="I52" s="16">
        <f t="shared" si="9"/>
        <v>3080</v>
      </c>
      <c r="J52" s="11"/>
    </row>
    <row r="53" spans="1:23" s="6" customFormat="1" ht="15" customHeight="1">
      <c r="A53" s="80"/>
      <c r="B53" s="39" t="s">
        <v>79</v>
      </c>
      <c r="C53" s="38" t="s">
        <v>79</v>
      </c>
      <c r="D53" s="12">
        <v>11</v>
      </c>
      <c r="E53" s="40" t="s">
        <v>34</v>
      </c>
      <c r="F53" s="14">
        <v>1</v>
      </c>
      <c r="G53" s="14" t="s">
        <v>80</v>
      </c>
      <c r="H53" s="41">
        <v>1000</v>
      </c>
      <c r="I53" s="16">
        <f t="shared" ref="I53" si="15">D53*F53*H53</f>
        <v>11000</v>
      </c>
      <c r="J53" s="42"/>
    </row>
    <row r="54" spans="1:23" s="6" customFormat="1" ht="15" customHeight="1">
      <c r="A54" s="80"/>
      <c r="B54" s="39" t="s">
        <v>43</v>
      </c>
      <c r="C54" s="38" t="s">
        <v>98</v>
      </c>
      <c r="D54" s="12">
        <v>11</v>
      </c>
      <c r="E54" s="40" t="s">
        <v>44</v>
      </c>
      <c r="F54" s="14">
        <v>6</v>
      </c>
      <c r="G54" s="14" t="s">
        <v>33</v>
      </c>
      <c r="H54" s="41">
        <v>50</v>
      </c>
      <c r="I54" s="16">
        <f t="shared" si="9"/>
        <v>3300</v>
      </c>
      <c r="J54" s="42"/>
    </row>
    <row r="55" spans="1:23" s="6" customFormat="1" ht="15" customHeight="1">
      <c r="A55" s="80"/>
      <c r="B55" s="39" t="s">
        <v>45</v>
      </c>
      <c r="C55" s="38" t="s">
        <v>89</v>
      </c>
      <c r="D55" s="12">
        <v>21</v>
      </c>
      <c r="E55" s="40" t="s">
        <v>34</v>
      </c>
      <c r="F55" s="14">
        <v>1</v>
      </c>
      <c r="G55" s="14" t="s">
        <v>23</v>
      </c>
      <c r="H55" s="41">
        <v>350</v>
      </c>
      <c r="I55" s="16">
        <f t="shared" si="9"/>
        <v>7350</v>
      </c>
      <c r="J55" s="42" t="s">
        <v>85</v>
      </c>
    </row>
    <row r="56" spans="1:23" s="6" customFormat="1" ht="15" customHeight="1">
      <c r="A56" s="80"/>
      <c r="B56" s="39" t="s">
        <v>45</v>
      </c>
      <c r="C56" s="38" t="s">
        <v>90</v>
      </c>
      <c r="D56" s="68">
        <v>21</v>
      </c>
      <c r="E56" s="40" t="s">
        <v>34</v>
      </c>
      <c r="F56" s="14">
        <v>1</v>
      </c>
      <c r="G56" s="14" t="s">
        <v>91</v>
      </c>
      <c r="H56" s="41">
        <v>350</v>
      </c>
      <c r="I56" s="16">
        <f t="shared" si="9"/>
        <v>7350</v>
      </c>
      <c r="J56" s="43"/>
    </row>
    <row r="57" spans="1:23" s="6" customFormat="1" ht="15" customHeight="1">
      <c r="A57" s="80"/>
      <c r="B57" s="10" t="s">
        <v>46</v>
      </c>
      <c r="C57" s="11" t="s">
        <v>47</v>
      </c>
      <c r="D57" s="12">
        <v>1</v>
      </c>
      <c r="E57" s="13" t="s">
        <v>11</v>
      </c>
      <c r="F57" s="20">
        <v>1</v>
      </c>
      <c r="G57" s="20" t="s">
        <v>21</v>
      </c>
      <c r="H57" s="44">
        <v>20000</v>
      </c>
      <c r="I57" s="16">
        <f t="shared" si="9"/>
        <v>20000</v>
      </c>
      <c r="J57" s="42"/>
    </row>
    <row r="58" spans="1:23" s="6" customFormat="1" ht="15" customHeight="1">
      <c r="A58" s="80"/>
      <c r="B58" s="10" t="s">
        <v>48</v>
      </c>
      <c r="C58" s="32" t="s">
        <v>49</v>
      </c>
      <c r="D58" s="12">
        <v>11</v>
      </c>
      <c r="E58" s="13" t="s">
        <v>11</v>
      </c>
      <c r="F58" s="14">
        <v>6</v>
      </c>
      <c r="G58" s="14" t="s">
        <v>37</v>
      </c>
      <c r="H58" s="41">
        <v>0</v>
      </c>
      <c r="I58" s="16">
        <f t="shared" si="9"/>
        <v>0</v>
      </c>
      <c r="J58" s="42" t="s">
        <v>65</v>
      </c>
    </row>
    <row r="59" spans="1:23" s="6" customFormat="1" ht="15" customHeight="1">
      <c r="A59" s="80"/>
      <c r="B59" s="85" t="s">
        <v>50</v>
      </c>
      <c r="C59" s="11" t="s">
        <v>51</v>
      </c>
      <c r="D59" s="12">
        <v>1</v>
      </c>
      <c r="E59" s="13" t="s">
        <v>20</v>
      </c>
      <c r="F59" s="20">
        <v>1</v>
      </c>
      <c r="G59" s="20" t="s">
        <v>12</v>
      </c>
      <c r="H59" s="44">
        <v>0</v>
      </c>
      <c r="I59" s="16">
        <f t="shared" si="9"/>
        <v>0</v>
      </c>
      <c r="J59" s="42" t="s">
        <v>65</v>
      </c>
    </row>
    <row r="60" spans="1:23" s="6" customFormat="1" ht="15" customHeight="1">
      <c r="A60" s="80"/>
      <c r="B60" s="89"/>
      <c r="C60" s="11" t="s">
        <v>52</v>
      </c>
      <c r="D60" s="12">
        <v>11</v>
      </c>
      <c r="E60" s="13" t="s">
        <v>11</v>
      </c>
      <c r="F60" s="20">
        <v>1</v>
      </c>
      <c r="G60" s="20" t="s">
        <v>53</v>
      </c>
      <c r="H60" s="44">
        <v>0</v>
      </c>
      <c r="I60" s="16">
        <f t="shared" si="9"/>
        <v>0</v>
      </c>
      <c r="J60" s="42" t="s">
        <v>65</v>
      </c>
    </row>
    <row r="61" spans="1:23" s="6" customFormat="1" ht="15" customHeight="1">
      <c r="A61" s="80"/>
      <c r="B61" s="86"/>
      <c r="C61" s="11" t="s">
        <v>54</v>
      </c>
      <c r="D61" s="12">
        <v>11</v>
      </c>
      <c r="E61" s="13" t="s">
        <v>55</v>
      </c>
      <c r="F61" s="20">
        <v>1</v>
      </c>
      <c r="G61" s="20" t="s">
        <v>12</v>
      </c>
      <c r="H61" s="44">
        <v>0</v>
      </c>
      <c r="I61" s="16">
        <f t="shared" si="9"/>
        <v>0</v>
      </c>
      <c r="J61" s="42" t="s">
        <v>65</v>
      </c>
    </row>
    <row r="62" spans="1:23" s="7" customFormat="1" ht="15" customHeight="1">
      <c r="A62" s="81"/>
      <c r="B62" s="82" t="s">
        <v>56</v>
      </c>
      <c r="C62" s="82"/>
      <c r="D62" s="82"/>
      <c r="E62" s="82"/>
      <c r="F62" s="82"/>
      <c r="G62" s="82"/>
      <c r="H62" s="18"/>
      <c r="I62" s="18">
        <f>SUM(I35:I61)</f>
        <v>178280</v>
      </c>
      <c r="J62" s="4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49" customFormat="1" ht="15" customHeight="1">
      <c r="A63" s="91" t="s">
        <v>57</v>
      </c>
      <c r="B63" s="92"/>
      <c r="C63" s="92"/>
      <c r="D63" s="92"/>
      <c r="E63" s="92"/>
      <c r="F63" s="92"/>
      <c r="G63" s="92"/>
      <c r="H63" s="46"/>
      <c r="I63" s="46"/>
      <c r="J63" s="47">
        <f>I62+I34+I14+I9</f>
        <v>701375</v>
      </c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pans="1:23" s="53" customFormat="1" ht="15" customHeight="1">
      <c r="A64" s="91" t="s">
        <v>58</v>
      </c>
      <c r="B64" s="93"/>
      <c r="C64" s="93"/>
      <c r="D64" s="93"/>
      <c r="E64" s="93"/>
      <c r="F64" s="93"/>
      <c r="G64" s="93"/>
      <c r="H64" s="50"/>
      <c r="I64" s="50"/>
      <c r="J64" s="51">
        <f>J63*0.1</f>
        <v>70137.5</v>
      </c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</row>
    <row r="65" spans="1:23" s="53" customFormat="1" ht="15.75" customHeight="1">
      <c r="A65" s="94" t="s">
        <v>59</v>
      </c>
      <c r="B65" s="95"/>
      <c r="C65" s="95"/>
      <c r="D65" s="95"/>
      <c r="E65" s="95"/>
      <c r="F65" s="95"/>
      <c r="G65" s="95"/>
      <c r="H65" s="54"/>
      <c r="I65" s="54"/>
      <c r="J65" s="51">
        <f>J63+J64</f>
        <v>771512.5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</row>
    <row r="66" spans="1:23" s="53" customFormat="1" ht="15.75" customHeight="1">
      <c r="A66" s="94" t="s">
        <v>60</v>
      </c>
      <c r="B66" s="95"/>
      <c r="C66" s="95"/>
      <c r="D66" s="95"/>
      <c r="E66" s="95"/>
      <c r="F66" s="95"/>
      <c r="G66" s="95"/>
      <c r="H66" s="54"/>
      <c r="I66" s="54"/>
      <c r="J66" s="55">
        <f>J65*0.06</f>
        <v>46290.75</v>
      </c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</row>
    <row r="67" spans="1:23" s="53" customFormat="1" ht="15.75" customHeight="1">
      <c r="A67" s="96" t="s">
        <v>61</v>
      </c>
      <c r="B67" s="97"/>
      <c r="C67" s="97"/>
      <c r="D67" s="97"/>
      <c r="E67" s="97"/>
      <c r="F67" s="97"/>
      <c r="G67" s="97"/>
      <c r="H67" s="56"/>
      <c r="I67" s="56"/>
      <c r="J67" s="57">
        <f>J65+J66</f>
        <v>817803.25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</row>
    <row r="68" spans="1:23" ht="16">
      <c r="A68" s="98" t="s">
        <v>77</v>
      </c>
      <c r="B68" s="98"/>
      <c r="C68" s="98"/>
      <c r="D68" s="98"/>
      <c r="E68" s="98"/>
      <c r="F68" s="98"/>
      <c r="G68" s="98"/>
      <c r="H68" s="98"/>
      <c r="I68" s="98"/>
      <c r="J68" s="66">
        <v>61000</v>
      </c>
    </row>
    <row r="69" spans="1:23" ht="16">
      <c r="A69" s="90" t="s">
        <v>62</v>
      </c>
      <c r="B69" s="90"/>
      <c r="C69" s="90"/>
      <c r="D69" s="90"/>
      <c r="E69" s="90"/>
      <c r="F69" s="90"/>
      <c r="G69" s="90"/>
      <c r="H69" s="90"/>
      <c r="I69" s="90"/>
      <c r="J69" s="90"/>
    </row>
    <row r="70" spans="1:23" ht="16">
      <c r="A70" s="90" t="s">
        <v>63</v>
      </c>
      <c r="B70" s="90"/>
      <c r="C70" s="90"/>
      <c r="D70" s="90"/>
      <c r="E70" s="90"/>
      <c r="F70" s="90"/>
      <c r="G70" s="90"/>
      <c r="H70" s="90"/>
      <c r="I70" s="90"/>
      <c r="J70" s="90"/>
    </row>
  </sheetData>
  <mergeCells count="30">
    <mergeCell ref="A69:J69"/>
    <mergeCell ref="A70:J70"/>
    <mergeCell ref="A63:G63"/>
    <mergeCell ref="A64:G64"/>
    <mergeCell ref="A65:G65"/>
    <mergeCell ref="A66:G66"/>
    <mergeCell ref="A67:G67"/>
    <mergeCell ref="A68:I68"/>
    <mergeCell ref="A35:A62"/>
    <mergeCell ref="A10:A14"/>
    <mergeCell ref="B14:G14"/>
    <mergeCell ref="B30:B31"/>
    <mergeCell ref="B34:G34"/>
    <mergeCell ref="B39:B44"/>
    <mergeCell ref="B45:B49"/>
    <mergeCell ref="B59:B61"/>
    <mergeCell ref="B62:G62"/>
    <mergeCell ref="B35:B38"/>
    <mergeCell ref="A15:A34"/>
    <mergeCell ref="B16:B18"/>
    <mergeCell ref="B19:B26"/>
    <mergeCell ref="B27:B29"/>
    <mergeCell ref="B32:B33"/>
    <mergeCell ref="A1:J1"/>
    <mergeCell ref="A2:B3"/>
    <mergeCell ref="C2:C3"/>
    <mergeCell ref="D2:G2"/>
    <mergeCell ref="A4:A9"/>
    <mergeCell ref="B9:G9"/>
    <mergeCell ref="B7:B8"/>
  </mergeCells>
  <phoneticPr fontId="6" type="noConversion"/>
  <pageMargins left="0.75" right="0.75" top="1" bottom="1" header="0.5" footer="0.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投资人报价明细</vt:lpstr>
      <vt:lpstr>投资人报价明细!Print_Area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2010-06-24T03:23:33Z</cp:lastPrinted>
  <dcterms:created xsi:type="dcterms:W3CDTF">1996-12-17T01:32:42Z</dcterms:created>
  <dcterms:modified xsi:type="dcterms:W3CDTF">2023-10-12T06:32:41Z</dcterms:modified>
</cp:coreProperties>
</file>