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 tabRatio="788" firstSheet="6" activeTab="7"/>
  </bookViews>
  <sheets>
    <sheet name="7_DD Summary" sheetId="109" state="hidden" r:id="rId1"/>
    <sheet name="7DD XS1&amp;S2  Service Scope" sheetId="110" state="hidden" r:id="rId2"/>
    <sheet name="7DD XS1&amp;S2cost" sheetId="111" state="hidden" r:id="rId3"/>
    <sheet name="XS1 (5)" sheetId="112" state="hidden" r:id="rId4"/>
    <sheet name="S1 (4)" sheetId="113" state="hidden" r:id="rId5"/>
    <sheet name="S2 (3)" sheetId="114" state="hidden" r:id="rId6"/>
    <sheet name="Summary" sheetId="117" r:id="rId7"/>
    <sheet name="XL1" sheetId="115" r:id="rId8"/>
    <sheet name="7_DD BBA" sheetId="118" r:id="rId9"/>
    <sheet name="7_DD NSC" sheetId="119" r:id="rId10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'XL1'!$A$4:$AB$25</definedName>
    <definedName name="_xlnm._FilterDatabase" localSheetId="2" hidden="1">#REF!</definedName>
    <definedName name="_xlnm._FilterDatabase" localSheetId="5" hidden="1">#REF!</definedName>
    <definedName name="_xlnm._FilterDatabase" localSheetId="3" hidden="1">#REF!</definedName>
    <definedName name="_xlnm._FilterDatabase" hidden="1">#REF!</definedName>
    <definedName name="aa" localSheetId="5">[1]Sheet3!$A$1:$A$14</definedName>
    <definedName name="aa" localSheetId="3">[1]Sheet3!$A$1:$A$14</definedName>
    <definedName name="aa">[2]Sheet3!$A$1:$A$14</definedName>
    <definedName name="bb" localSheetId="5">[3]选项!$B:$B</definedName>
    <definedName name="bb" localSheetId="3">[3]选项!$B:$B</definedName>
    <definedName name="bb">[4]选项!$B:$B</definedName>
    <definedName name="fl" localSheetId="5">[5]分类标准!$A$4:$A$14</definedName>
    <definedName name="fl" localSheetId="3">[5]分类标准!$A$4:$A$14</definedName>
    <definedName name="fl">[6]分类标准!$A$4:$A$14</definedName>
    <definedName name="hh" localSheetId="2">#REF!</definedName>
    <definedName name="hh" localSheetId="5">#REF!</definedName>
    <definedName name="hh" localSheetId="3">#REF!</definedName>
    <definedName name="hh">#REF!</definedName>
    <definedName name="jj" localSheetId="2">#REF!</definedName>
    <definedName name="jj" localSheetId="5">#REF!</definedName>
    <definedName name="jj" localSheetId="3">#REF!</definedName>
    <definedName name="jj">#REF!</definedName>
    <definedName name="lb" localSheetId="2">#REF!</definedName>
    <definedName name="lb" localSheetId="5">#REF!</definedName>
    <definedName name="lb" localSheetId="3">#REF!</definedName>
    <definedName name="lb">#REF!</definedName>
    <definedName name="_xlnm.Print_Area" localSheetId="8">'7_DD BBA'!$B$3:$G$25</definedName>
    <definedName name="_xlnm.Print_Area" localSheetId="9">'7_DD NSC'!$B$3:$G$25</definedName>
    <definedName name="_xlnm.Print_Area" localSheetId="0">'7_DD Summary'!$B$3:$G$31</definedName>
    <definedName name="_xlnm.Print_Area" localSheetId="2">'7DD XS1&amp;S2cost'!$A$4:$W$17</definedName>
    <definedName name="_xlnm.Print_Area" localSheetId="5">#REF!</definedName>
    <definedName name="_xlnm.Print_Area" localSheetId="6">Summary!$B$3:$G$27</definedName>
    <definedName name="_xlnm.Print_Area" localSheetId="3">#REF!</definedName>
    <definedName name="_xlnm.Print_Area">#REF!</definedName>
    <definedName name="_xlnm.Print_Titles" localSheetId="2">'7DD XS1&amp;S2cost'!$A:$B</definedName>
    <definedName name="sij">#REF!</definedName>
    <definedName name="v" localSheetId="2">#REF!</definedName>
    <definedName name="v" localSheetId="5">#REF!</definedName>
    <definedName name="v" localSheetId="3">#REF!</definedName>
    <definedName name="v">#REF!</definedName>
    <definedName name="xm" localSheetId="5">[7]伦敦办明细!$A$299:$A$312</definedName>
    <definedName name="xm" localSheetId="3">[7]伦敦办明细!$A$299:$A$312</definedName>
    <definedName name="xm">[8]伦敦办明细!$A$299:$A$312</definedName>
    <definedName name="额" localSheetId="5">#REF!</definedName>
    <definedName name="额" localSheetId="3">#REF!</definedName>
    <definedName name="额">#REF!</definedName>
    <definedName name="二分v" localSheetId="5">#REF!</definedName>
    <definedName name="二分v" localSheetId="3">#REF!</definedName>
    <definedName name="二分v">#REF!</definedName>
    <definedName name="分v我" localSheetId="5">#REF!</definedName>
    <definedName name="分v我" localSheetId="3">#REF!</definedName>
    <definedName name="分v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<sst xmlns="http://schemas.openxmlformats.org/spreadsheetml/2006/main" count="1367" uniqueCount="472">
  <si>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</si>
  <si>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</si>
  <si>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</si>
  <si>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</si>
  <si>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</si>
  <si>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</si>
  <si>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2024.2.7</t>
  </si>
  <si>
    <t>Quotation Version</t>
  </si>
  <si>
    <t>D1</t>
  </si>
  <si>
    <t>Contact</t>
  </si>
  <si>
    <t>Name</t>
  </si>
  <si>
    <t>LAN</t>
  </si>
  <si>
    <t>Surname</t>
  </si>
  <si>
    <t>ZHONG</t>
  </si>
  <si>
    <t>Position</t>
  </si>
  <si>
    <t>Account Director</t>
  </si>
  <si>
    <t>Mobile</t>
  </si>
  <si>
    <t>Fixed line</t>
  </si>
  <si>
    <t>Email</t>
  </si>
  <si>
    <t>zhonglan@cct.cn</t>
  </si>
  <si>
    <t>Each project name</t>
  </si>
  <si>
    <t>Quoted Price</t>
  </si>
  <si>
    <t>Quantities for 5 years</t>
  </si>
  <si>
    <t>Total Price</t>
  </si>
  <si>
    <t>Number of participants</t>
  </si>
  <si>
    <t>Clustering in T-shirt Sizes. (XS: 50pax, S: 200pax, M: 300pax, L: 500pax, XL: 800pax).</t>
  </si>
  <si>
    <t>Total Person in 5years</t>
  </si>
  <si>
    <t>price per Person in 5 years</t>
  </si>
  <si>
    <t>XS1</t>
  </si>
  <si>
    <t>DD_Project 3: Retail Standards Project KO and Auditor Training MICE agency</t>
  </si>
  <si>
    <t xml:space="preserve">XS </t>
  </si>
  <si>
    <t>S1</t>
  </si>
  <si>
    <t>DD_Project 2: 2nd  Dealer Group CFO Workshop</t>
  </si>
  <si>
    <t>S</t>
  </si>
  <si>
    <t>S2</t>
  </si>
  <si>
    <t xml:space="preserve">DD_Project 4: National Dealer Training MICE agency </t>
  </si>
  <si>
    <t xml:space="preserve">S </t>
  </si>
  <si>
    <t>XL1</t>
  </si>
  <si>
    <t>DD_Project 1: National Finance Manager Conference &amp; 1st  Dealer Group CFO Workshop</t>
  </si>
  <si>
    <t>XL</t>
  </si>
  <si>
    <t>Total Net</t>
  </si>
  <si>
    <t>BBA 78% in net</t>
  </si>
  <si>
    <t>NSC 22% in net</t>
  </si>
  <si>
    <t>VAT (6%) **</t>
  </si>
  <si>
    <t>Gross Total</t>
  </si>
  <si>
    <t xml:space="preserve">BBA 78% in gross </t>
  </si>
  <si>
    <t xml:space="preserve">NSC 22% in gross </t>
  </si>
  <si>
    <t>DETAILS  服务范围      (Included in meeting package unit price  所有服务报价包括服务费都含在会议打包价内)</t>
  </si>
  <si>
    <t>Meeting 1</t>
  </si>
  <si>
    <t>Meeting 2</t>
  </si>
  <si>
    <t>A. On site support
现场支持</t>
  </si>
  <si>
    <t>Service Item
服务项目</t>
  </si>
  <si>
    <t>Description
描述</t>
  </si>
  <si>
    <t xml:space="preserve">On Site Coordinator 
现场协调人员 </t>
  </si>
  <si>
    <r>
      <rPr>
        <sz val="10"/>
        <rFont val="BMW Group Condensed"/>
        <charset val="134"/>
      </rPr>
      <t xml:space="preserve">Onsite coordination &amp; control &amp; support. Transportation, commendation and meals  are included
</t>
    </r>
    <r>
      <rPr>
        <sz val="10"/>
        <rFont val="微软雅黑"/>
        <charset val="134"/>
      </rPr>
      <t>工作人员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  </r>
  </si>
  <si>
    <t>1 person</t>
  </si>
  <si>
    <t>2 persons</t>
  </si>
  <si>
    <t>Manpower for setup working staff
场地搭建人员</t>
  </si>
  <si>
    <r>
      <rPr>
        <sz val="10"/>
        <rFont val="BMW Group Condensed"/>
        <charset val="134"/>
      </rPr>
      <t xml:space="preserve">Set up before the event (not needed during event)
</t>
    </r>
    <r>
      <rPr>
        <sz val="10"/>
        <rFont val="微软雅黑"/>
        <charset val="134"/>
      </rPr>
      <t>负责事前搭建（当天不用在场）</t>
    </r>
  </si>
  <si>
    <t>Y</t>
  </si>
  <si>
    <t>B. F&amp;B
餐饮</t>
  </si>
  <si>
    <t>Tea Break 茶歇</t>
  </si>
  <si>
    <r>
      <rPr>
        <sz val="10"/>
        <rFont val="BMW Group Condensed"/>
        <charset val="134"/>
      </rPr>
      <t xml:space="preserve">Area outside of the meeting room
</t>
    </r>
    <r>
      <rPr>
        <sz val="10"/>
        <rFont val="微软雅黑"/>
        <charset val="134"/>
      </rPr>
      <t>咖啡、红茶从早8:30开始全天供应；点心4-5种，时令水果；需要宝马元素布置；茶歇摆放在会场外部</t>
    </r>
  </si>
  <si>
    <t>2 times</t>
  </si>
  <si>
    <t xml:space="preserve">Lunch Buffet 自助午餐
</t>
  </si>
  <si>
    <r>
      <rPr>
        <sz val="10"/>
        <rFont val="BMW Group Condensed"/>
        <charset val="134"/>
      </rPr>
      <t xml:space="preserve">In one restaurant of the meeting hotel
</t>
    </r>
    <r>
      <rPr>
        <sz val="10"/>
        <rFont val="微软雅黑"/>
        <charset val="134"/>
      </rPr>
      <t>酒店内自助午餐，餐厅用餐；</t>
    </r>
  </si>
  <si>
    <t>1 time</t>
  </si>
  <si>
    <t>C.Meeting  Venue
会场</t>
  </si>
  <si>
    <r>
      <rPr>
        <sz val="10"/>
        <color rgb="FF000000"/>
        <rFont val="BMW Group Condensed"/>
        <charset val="134"/>
      </rPr>
      <t xml:space="preserve">Hotel Ballroom
</t>
    </r>
    <r>
      <rPr>
        <sz val="10"/>
        <color rgb="FF000000"/>
        <rFont val="方正书宋_GBK"/>
        <charset val="134"/>
      </rPr>
      <t>酒店会议室</t>
    </r>
  </si>
  <si>
    <t>Capital city,International 5 Star Hotel
省会城市或直辖市国际五星级酒店</t>
  </si>
  <si>
    <r>
      <rPr>
        <sz val="11"/>
        <color rgb="FF000000"/>
        <rFont val="BMW Group Condensed"/>
        <charset val="134"/>
      </rPr>
      <t>200</t>
    </r>
    <r>
      <rPr>
        <sz val="10"/>
        <color rgb="FF000000"/>
        <rFont val="方正书宋_GBK"/>
        <charset val="134"/>
      </rPr>
      <t>㎡</t>
    </r>
    <r>
      <rPr>
        <sz val="10"/>
        <color rgb="FF000000"/>
        <rFont val="BMW Group Condensed"/>
        <charset val="134"/>
      </rPr>
      <t xml:space="preserve"> meeting room 
200</t>
    </r>
    <r>
      <rPr>
        <sz val="10"/>
        <color rgb="FF000000"/>
        <rFont val="方正书宋_GBK"/>
        <charset val="134"/>
      </rPr>
      <t>㎡会议室</t>
    </r>
  </si>
  <si>
    <r>
      <rPr>
        <sz val="11"/>
        <color rgb="FF000000"/>
        <rFont val="BMW Group Condensed"/>
        <charset val="134"/>
      </rPr>
      <t xml:space="preserve">700 </t>
    </r>
    <r>
      <rPr>
        <sz val="11"/>
        <color rgb="FF000000"/>
        <rFont val="方正书宋_GBK"/>
        <charset val="134"/>
      </rPr>
      <t>㎡</t>
    </r>
    <r>
      <rPr>
        <sz val="11"/>
        <color rgb="FF000000"/>
        <rFont val="BMW Group Condensed"/>
        <charset val="134"/>
      </rPr>
      <t xml:space="preserve"> ball room 
700</t>
    </r>
    <r>
      <rPr>
        <sz val="11"/>
        <color rgb="FF000000"/>
        <rFont val="方正书宋_GBK"/>
        <charset val="134"/>
      </rPr>
      <t>㎡</t>
    </r>
    <r>
      <rPr>
        <sz val="11"/>
        <color rgb="FF000000"/>
        <rFont val="BMW Group Condensed"/>
        <charset val="134"/>
      </rPr>
      <t xml:space="preserve"> </t>
    </r>
    <r>
      <rPr>
        <sz val="11"/>
        <color rgb="FF000000"/>
        <rFont val="方正书宋_GBK"/>
        <charset val="134"/>
      </rPr>
      <t>宴会厅</t>
    </r>
    <r>
      <rPr>
        <sz val="11"/>
        <color rgb="FF000000"/>
        <rFont val="BMW Group Condensed"/>
        <charset val="134"/>
      </rPr>
      <t xml:space="preserve">
</t>
    </r>
  </si>
  <si>
    <t>Opening time within 8 years
开业时间在8年内
Conrad, Westin,Kempinski,JW Marriott, Hyatt, Mandarin Orienal,Shangri-La
康莱德，威斯汀，凯宾斯基，万豪，君悦，文华东方，香格里拉</t>
  </si>
  <si>
    <t>Proposed Event Date
会议日期</t>
  </si>
  <si>
    <t>Jan-Dec</t>
  </si>
  <si>
    <r>
      <rPr>
        <sz val="10"/>
        <color rgb="FF000000"/>
        <rFont val="BMW Group Condensed"/>
        <charset val="134"/>
      </rPr>
      <t xml:space="preserve">Duration (days) </t>
    </r>
    <r>
      <rPr>
        <sz val="10"/>
        <color rgb="FF000000"/>
        <rFont val="方正书宋_GBK"/>
        <charset val="134"/>
      </rPr>
      <t>会议时长</t>
    </r>
  </si>
  <si>
    <t>2days / group</t>
  </si>
  <si>
    <t>1day / group</t>
  </si>
  <si>
    <r>
      <rPr>
        <sz val="10"/>
        <color rgb="FF000000"/>
        <rFont val="BMW Group Condensed"/>
        <charset val="134"/>
      </rPr>
      <t xml:space="preserve">Pax 
</t>
    </r>
    <r>
      <rPr>
        <sz val="10"/>
        <color rgb="FF000000"/>
        <rFont val="方正书宋_GBK"/>
        <charset val="134"/>
      </rPr>
      <t>会议参考人数</t>
    </r>
    <r>
      <rPr>
        <sz val="10"/>
        <color rgb="FF000000"/>
        <rFont val="BMW Group Condensed"/>
        <charset val="134"/>
      </rPr>
      <t xml:space="preserve">
</t>
    </r>
    <r>
      <rPr>
        <sz val="10"/>
        <color rgb="FF000000"/>
        <rFont val="方正书宋_GBK"/>
        <charset val="134"/>
      </rPr>
      <t>（仅作参考，以实际人数为准）</t>
    </r>
  </si>
  <si>
    <t>refer to quotation template
参考报价模板</t>
  </si>
  <si>
    <t>Venue Rental
会场场租</t>
  </si>
  <si>
    <t>Meeting room layout should get pre-confirmation
会议室格局需要事先获得宝马确认，布置需符合宝马CI</t>
  </si>
  <si>
    <t>Projector 
投影设备</t>
  </si>
  <si>
    <t>Meeting 2 need 1 large High solution P3 LED screen (backboard size) . Meeting 1 can use normal projectors
会议2  需要和背板同尺寸的，P3 高清LED大屏投影设备，会议1 可以用普通投影设备。</t>
  </si>
  <si>
    <t>N</t>
  </si>
  <si>
    <t>Background sized LED screen &amp; multi screens set up
背板尺寸的高清LED屏幕和多屏显示搭建</t>
  </si>
  <si>
    <t>Stage set up
舞台搭建</t>
  </si>
  <si>
    <r>
      <rPr>
        <sz val="10"/>
        <rFont val="BMW Group Condensed"/>
        <charset val="134"/>
      </rPr>
      <t xml:space="preserve">BMW CI，9m*3.6m
</t>
    </r>
    <r>
      <rPr>
        <sz val="10"/>
        <rFont val="微软雅黑"/>
        <charset val="134"/>
      </rPr>
      <t>需符合宝马</t>
    </r>
    <r>
      <rPr>
        <sz val="10"/>
        <rFont val="Arial"/>
        <charset val="134"/>
      </rPr>
      <t>CI</t>
    </r>
    <r>
      <rPr>
        <sz val="10"/>
        <rFont val="微软雅黑"/>
        <charset val="134"/>
      </rPr>
      <t>，</t>
    </r>
    <r>
      <rPr>
        <sz val="10"/>
        <rFont val="Arial"/>
        <charset val="134"/>
      </rPr>
      <t>9*3.6</t>
    </r>
    <r>
      <rPr>
        <sz val="10"/>
        <rFont val="微软雅黑"/>
        <charset val="134"/>
      </rPr>
      <t>米，高度</t>
    </r>
    <r>
      <rPr>
        <sz val="10"/>
        <rFont val="Arial"/>
        <charset val="134"/>
      </rPr>
      <t>0.4</t>
    </r>
    <r>
      <rPr>
        <sz val="10"/>
        <rFont val="微软雅黑"/>
        <charset val="134"/>
      </rPr>
      <t>米，灰色丝绒地毯，木质包边，含踏步板</t>
    </r>
    <r>
      <rPr>
        <sz val="10"/>
        <rFont val="Arial"/>
        <charset val="134"/>
      </rPr>
      <t>3</t>
    </r>
    <r>
      <rPr>
        <sz val="10"/>
        <rFont val="微软雅黑"/>
        <charset val="134"/>
      </rPr>
      <t>个；</t>
    </r>
  </si>
  <si>
    <t>Laptop
笔记本电脑</t>
  </si>
  <si>
    <t>Laptop for presentation
笔记本电脑用于投屏演示</t>
  </si>
  <si>
    <t>演讲桌</t>
  </si>
  <si>
    <t>BMW CI
需符合宝马CI</t>
  </si>
  <si>
    <t>Leser pen
激光笔</t>
  </si>
  <si>
    <t>Please purchase 2 laser pens, and deliver to meeting venues in advance.
请购买两只激光笔，并提前放到开会场所。</t>
  </si>
  <si>
    <t>Mic preparation
麦克风准备</t>
  </si>
  <si>
    <t>At least one wifi mic
至少一个无线麦克风</t>
  </si>
  <si>
    <t>Audio setting for short video playing &amp; background music playing
现场音频支持，播放短视频和背景音乐</t>
  </si>
  <si>
    <t>High quality audio power emplifier equipment
需要高音质外放设备。</t>
  </si>
  <si>
    <t>Guiding Board
指引牌</t>
  </si>
  <si>
    <r>
      <rPr>
        <sz val="10"/>
        <rFont val="BMW Group Condensed"/>
        <charset val="134"/>
      </rPr>
      <t xml:space="preserve">BMW CI,0.8m*2m
</t>
    </r>
    <r>
      <rPr>
        <sz val="10"/>
        <rFont val="微软雅黑"/>
        <charset val="134"/>
      </rPr>
      <t>需符合宝马</t>
    </r>
    <r>
      <rPr>
        <sz val="10"/>
        <rFont val="Arial"/>
        <charset val="134"/>
      </rPr>
      <t>CI</t>
    </r>
    <r>
      <rPr>
        <sz val="10"/>
        <rFont val="微软雅黑"/>
        <charset val="134"/>
      </rPr>
      <t>，木质结构，0.8*2米；</t>
    </r>
  </si>
  <si>
    <t>Registration Background
签到板</t>
  </si>
  <si>
    <r>
      <rPr>
        <sz val="10"/>
        <rFont val="BMW Group Condensed"/>
        <charset val="134"/>
      </rPr>
      <t xml:space="preserve">BMW CI,3m*4m
</t>
    </r>
    <r>
      <rPr>
        <sz val="10"/>
        <rFont val="微软雅黑"/>
        <charset val="134"/>
      </rPr>
      <t>需符合宝马</t>
    </r>
    <r>
      <rPr>
        <sz val="10"/>
        <rFont val="Arial"/>
        <charset val="134"/>
      </rPr>
      <t>CI</t>
    </r>
    <r>
      <rPr>
        <sz val="10"/>
        <rFont val="BMW Group Condensed"/>
        <charset val="134"/>
      </rPr>
      <t>，</t>
    </r>
    <r>
      <rPr>
        <sz val="10"/>
        <rFont val="微软雅黑"/>
        <charset val="134"/>
      </rPr>
      <t>木质结构，</t>
    </r>
    <r>
      <rPr>
        <sz val="10"/>
        <rFont val="BMW Group Condensed"/>
        <charset val="134"/>
      </rPr>
      <t>3</t>
    </r>
    <r>
      <rPr>
        <sz val="10"/>
        <rFont val="微软雅黑"/>
        <charset val="134"/>
      </rPr>
      <t>米</t>
    </r>
    <r>
      <rPr>
        <sz val="10"/>
        <rFont val="BMW Group Condensed"/>
        <charset val="134"/>
      </rPr>
      <t>*4</t>
    </r>
    <r>
      <rPr>
        <sz val="10"/>
        <rFont val="微软雅黑"/>
        <charset val="134"/>
      </rPr>
      <t>米</t>
    </r>
  </si>
  <si>
    <t>Registration desk/ list
签到桌和签到单</t>
  </si>
  <si>
    <r>
      <rPr>
        <sz val="10"/>
        <rFont val="BMW Group Condensed"/>
        <charset val="134"/>
      </rPr>
      <t xml:space="preserve">BMW CI,0.8m*3m
</t>
    </r>
    <r>
      <rPr>
        <sz val="10"/>
        <rFont val="微软雅黑"/>
        <charset val="134"/>
      </rPr>
      <t>需符合宝马</t>
    </r>
    <r>
      <rPr>
        <sz val="10"/>
        <rFont val="Arial"/>
        <charset val="134"/>
      </rPr>
      <t>CI</t>
    </r>
    <r>
      <rPr>
        <sz val="10"/>
        <rFont val="微软雅黑"/>
        <charset val="134"/>
      </rPr>
      <t>，烤漆异形，</t>
    </r>
    <r>
      <rPr>
        <sz val="10"/>
        <rFont val="BMW Group Condensed"/>
        <charset val="134"/>
      </rPr>
      <t>0.8*3</t>
    </r>
    <r>
      <rPr>
        <sz val="10"/>
        <rFont val="微软雅黑"/>
        <charset val="134"/>
      </rPr>
      <t>米</t>
    </r>
  </si>
  <si>
    <t>Badge
参会人员胸卡</t>
  </si>
  <si>
    <r>
      <rPr>
        <sz val="10"/>
        <rFont val="BMW Group Condensed"/>
        <charset val="134"/>
      </rPr>
      <t xml:space="preserve">BMW CI
</t>
    </r>
    <r>
      <rPr>
        <sz val="10"/>
        <rFont val="微软雅黑"/>
        <charset val="134"/>
      </rPr>
      <t>需符合宝马</t>
    </r>
    <r>
      <rPr>
        <sz val="10"/>
        <rFont val="Arial"/>
        <charset val="134"/>
      </rPr>
      <t>CI</t>
    </r>
    <r>
      <rPr>
        <sz val="10"/>
        <rFont val="BMW Group Condensed"/>
        <charset val="134"/>
      </rPr>
      <t>，</t>
    </r>
    <r>
      <rPr>
        <sz val="10"/>
        <rFont val="微软雅黑"/>
        <charset val="134"/>
      </rPr>
      <t>打印名字、经销商名称；胸绳胶印</t>
    </r>
    <r>
      <rPr>
        <sz val="10"/>
        <rFont val="BMW Group Condensed"/>
        <charset val="134"/>
      </rPr>
      <t>LOGO</t>
    </r>
  </si>
  <si>
    <t>RegistraTable Flowers
签到台和演讲台桌花</t>
  </si>
  <si>
    <r>
      <rPr>
        <sz val="10"/>
        <color indexed="8"/>
        <rFont val="BMW Group Condensed"/>
        <charset val="134"/>
      </rPr>
      <t xml:space="preserve">BMW CI
</t>
    </r>
    <r>
      <rPr>
        <sz val="10"/>
        <color rgb="FF000000"/>
        <rFont val="微软雅黑"/>
        <charset val="134"/>
      </rPr>
      <t>需符合宝马</t>
    </r>
    <r>
      <rPr>
        <sz val="10"/>
        <color rgb="FF000000"/>
        <rFont val="Arial"/>
        <charset val="134"/>
      </rPr>
      <t>CI</t>
    </r>
  </si>
  <si>
    <t>Paper, pen, water, agenda, training material display
纸，笔，水，日程表，培训材料摆放</t>
  </si>
  <si>
    <t>Onsite Wifi &amp; power supply
现场wifi和插座电源提供</t>
  </si>
  <si>
    <r>
      <rPr>
        <sz val="10"/>
        <rFont val="微软雅黑"/>
        <charset val="134"/>
      </rPr>
      <t>Onsite Wifi &amp; power supply单独搭建无线网络，独享专网，上下带宽保证</t>
    </r>
    <r>
      <rPr>
        <sz val="10"/>
        <rFont val="Arial"/>
        <charset val="134"/>
      </rPr>
      <t>300</t>
    </r>
    <r>
      <rPr>
        <sz val="10"/>
        <rFont val="微软雅黑"/>
        <charset val="134"/>
      </rPr>
      <t>兆以上速度</t>
    </r>
  </si>
  <si>
    <t>Vedio &amp; photo
摄影摄像</t>
  </si>
  <si>
    <r>
      <rPr>
        <sz val="10"/>
        <color indexed="8"/>
        <rFont val="BMW Group Condensed"/>
        <charset val="134"/>
      </rPr>
      <t xml:space="preserve">All time onsite support, provide edited ppt document later
</t>
    </r>
    <r>
      <rPr>
        <sz val="10"/>
        <color rgb="FF000000"/>
        <rFont val="微软雅黑"/>
        <charset val="134"/>
      </rPr>
      <t>现场支持，之后提供编辑好的</t>
    </r>
    <r>
      <rPr>
        <sz val="10"/>
        <color rgb="FF000000"/>
        <rFont val="Arial"/>
        <charset val="134"/>
      </rPr>
      <t>PPT</t>
    </r>
    <r>
      <rPr>
        <sz val="10"/>
        <color rgb="FF000000"/>
        <rFont val="微软雅黑"/>
        <charset val="134"/>
      </rPr>
      <t>文件</t>
    </r>
  </si>
  <si>
    <t>D. Miscellaneous
杂项</t>
  </si>
  <si>
    <t>Gift
礼品</t>
  </si>
  <si>
    <t xml:space="preserve">
Provide a list of commercial gift, e.g. u disk, charger, earphone, driving license bag etc., which fit with BMW/MINI style. 提供推荐清单，如符合宝马/MINI风格的u盘，充电宝，耳机，皮夹等。
• Around RMB 150 for each.大概每个150人民币左右。
</t>
  </si>
  <si>
    <t>Gift Delivery
礼品运输</t>
  </si>
  <si>
    <t>• Directly deliver to training site at least one day in advance and ship redundant gifts back to BMW Beijing office after all trainings completed.
至少提前一天运输到培训地点，并将每场培训剩余的礼品寄回宝马北京办公室。</t>
  </si>
  <si>
    <t>E . Reservation Service
注册和预定服务</t>
  </si>
  <si>
    <t>Information Collection &amp; feedback
会议报名信息收集整理及反馈</t>
  </si>
  <si>
    <r>
      <rPr>
        <sz val="10"/>
        <rFont val="BMW Group Condensed"/>
        <charset val="134"/>
      </rPr>
      <t xml:space="preserve">Weekly follow up and report
</t>
    </r>
    <r>
      <rPr>
        <sz val="10"/>
        <rFont val="微软雅黑"/>
        <charset val="134"/>
      </rPr>
      <t>需要每周跟进及汇报</t>
    </r>
  </si>
  <si>
    <t>Call center for RSVP infromation &amp; push registration
电话呼叫中心解答经销商参会问题及报名通知</t>
  </si>
  <si>
    <t>Weekly follow up and report
需要每周跟进及汇报</t>
  </si>
  <si>
    <t>Inform message
会议邀请短信通知</t>
  </si>
  <si>
    <t>Hotel Room Booking
酒店房间预定</t>
  </si>
  <si>
    <t>*Vendor should have capabilities of handling event date change in the circumstances of unexpected matter occurs. For 2024-2028, dates not fixed yet. 
*Attendees number is depend on actual registration and unexpected matter occurs.</t>
  </si>
  <si>
    <t>Both in EN &amp; CN</t>
  </si>
  <si>
    <r>
      <rPr>
        <sz val="11"/>
        <color rgb="FF000000"/>
        <rFont val="BMW Group Condensed"/>
        <charset val="134"/>
      </rPr>
      <t>Project Name: BMW&amp;MINI Retail Standards 2024-2028 Training Event Bidding  /</t>
    </r>
    <r>
      <rPr>
        <sz val="11"/>
        <color rgb="FF000000"/>
        <rFont val="方正书宋_GBK"/>
        <charset val="134"/>
      </rPr>
      <t>宝马</t>
    </r>
    <r>
      <rPr>
        <sz val="11"/>
        <color rgb="FF000000"/>
        <rFont val="BMW Group Condensed"/>
        <charset val="134"/>
      </rPr>
      <t>&amp;MINI</t>
    </r>
    <r>
      <rPr>
        <sz val="11"/>
        <color rgb="FF000000"/>
        <rFont val="方正书宋_GBK"/>
        <charset val="134"/>
      </rPr>
      <t>零售标准</t>
    </r>
    <r>
      <rPr>
        <sz val="11"/>
        <color rgb="FF000000"/>
        <rFont val="BMW Group Condensed"/>
        <charset val="134"/>
      </rPr>
      <t>2024-2028</t>
    </r>
    <r>
      <rPr>
        <sz val="11"/>
        <color rgb="FF000000"/>
        <rFont val="方正书宋_GBK"/>
        <charset val="134"/>
      </rPr>
      <t>培训投标</t>
    </r>
  </si>
  <si>
    <t>Project Date: 2024-2029</t>
  </si>
  <si>
    <t>Quotation Date:  2024.2.7</t>
  </si>
  <si>
    <t>Agency Name:  COMFORT INTERNATIONAL M.I.C.E. SERVICE CO., LTD.</t>
  </si>
  <si>
    <t>Agency Address:1510, 12th Floor, No.13 Nongzhangguan South Road, Nongchaoyang District, Beijing</t>
  </si>
  <si>
    <t>Contact Info.:13910193620</t>
  </si>
  <si>
    <t>Meeting Code
会议编号</t>
  </si>
  <si>
    <t>Meeting (Detailed service scope please refer the the description in next page)
会议（具体服务内容请参见下页描述）</t>
  </si>
  <si>
    <r>
      <rPr>
        <sz val="10"/>
        <rFont val="BMW Group Condensed"/>
        <charset val="134"/>
      </rPr>
      <t xml:space="preserve">2024 Meeting Package Unit Price VAT excl.(RMB)
2024 </t>
    </r>
    <r>
      <rPr>
        <sz val="10"/>
        <rFont val="微软雅黑"/>
        <charset val="134"/>
      </rPr>
      <t>会议打包</t>
    </r>
    <r>
      <rPr>
        <sz val="10"/>
        <rFont val="Arial"/>
        <charset val="134"/>
      </rPr>
      <t>j</t>
    </r>
    <r>
      <rPr>
        <sz val="10"/>
        <rFont val="微软雅黑"/>
        <charset val="134"/>
      </rPr>
      <t>净价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>)</t>
    </r>
    <r>
      <rPr>
        <sz val="10"/>
        <rFont val="BMW Group Condensed"/>
        <charset val="134"/>
      </rPr>
      <t xml:space="preserve">
</t>
    </r>
  </si>
  <si>
    <r>
      <rPr>
        <sz val="10"/>
        <rFont val="BMW Group Condensed"/>
        <charset val="134"/>
      </rPr>
      <t xml:space="preserve">2024 Meeting Package Unit Price VAT Incl.(RMB)
2024 </t>
    </r>
    <r>
      <rPr>
        <sz val="10"/>
        <rFont val="微软雅黑"/>
        <charset val="134"/>
      </rPr>
      <t>会议打包价含税价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>)</t>
    </r>
  </si>
  <si>
    <t xml:space="preserve">2024 Approx.
Attendees Number
2024 会议人数 </t>
  </si>
  <si>
    <t>2024 Subtotal Amount VAT excl.
2024 小计净价金额(元)</t>
  </si>
  <si>
    <r>
      <rPr>
        <sz val="10"/>
        <rFont val="BMW Group Condensed"/>
        <charset val="134"/>
      </rPr>
      <t xml:space="preserve">2025 Meeting Package Unit Price VAT excl.(RMB)
2025 </t>
    </r>
    <r>
      <rPr>
        <sz val="10"/>
        <rFont val="微软雅黑"/>
        <charset val="134"/>
      </rPr>
      <t>会议打包</t>
    </r>
    <r>
      <rPr>
        <sz val="10"/>
        <rFont val="Arial"/>
        <charset val="134"/>
      </rPr>
      <t>j</t>
    </r>
    <r>
      <rPr>
        <sz val="10"/>
        <rFont val="微软雅黑"/>
        <charset val="134"/>
      </rPr>
      <t>净价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 xml:space="preserve">)
</t>
    </r>
  </si>
  <si>
    <t>2025 Meeting Package Unit Price VAT Incl.(RMB)
2025 会议打包价含税价(元)</t>
  </si>
  <si>
    <t>2025 Approx.
Attendees Number
2025 会议人数</t>
  </si>
  <si>
    <t>2025 Subtotal Amount VAT excl.
2025 小计净价金额(元)</t>
  </si>
  <si>
    <r>
      <rPr>
        <sz val="10"/>
        <rFont val="BMW Group Condensed"/>
        <charset val="134"/>
      </rPr>
      <t xml:space="preserve">2026 Meeting Package Unit Price VAT excl.(RMB)
2026 </t>
    </r>
    <r>
      <rPr>
        <sz val="10"/>
        <rFont val="微软雅黑"/>
        <charset val="134"/>
      </rPr>
      <t>会议打包</t>
    </r>
    <r>
      <rPr>
        <sz val="10"/>
        <rFont val="Arial"/>
        <charset val="134"/>
      </rPr>
      <t>j</t>
    </r>
    <r>
      <rPr>
        <sz val="10"/>
        <rFont val="微软雅黑"/>
        <charset val="134"/>
      </rPr>
      <t>净价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 xml:space="preserve">)
</t>
    </r>
  </si>
  <si>
    <t>2026 Meeting Package Unit Price VAT Incl.(RMB)
2026 会议打包价含税价(元)</t>
  </si>
  <si>
    <t>2026 Approx.
Attendees Number
2026 会议人数</t>
  </si>
  <si>
    <t>2026 Subtotal Amount VAT excl.
2026 小计净价金额(元)</t>
  </si>
  <si>
    <r>
      <rPr>
        <sz val="10"/>
        <rFont val="BMW Group Condensed"/>
        <charset val="134"/>
      </rPr>
      <t xml:space="preserve">2027 Meeting Package Unit Price VAT excl.(RMB)
2027 </t>
    </r>
    <r>
      <rPr>
        <sz val="10"/>
        <rFont val="微软雅黑"/>
        <charset val="134"/>
      </rPr>
      <t>会议打包</t>
    </r>
    <r>
      <rPr>
        <sz val="10"/>
        <rFont val="Arial"/>
        <charset val="134"/>
      </rPr>
      <t>j</t>
    </r>
    <r>
      <rPr>
        <sz val="10"/>
        <rFont val="微软雅黑"/>
        <charset val="134"/>
      </rPr>
      <t>净价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>)</t>
    </r>
    <r>
      <rPr>
        <sz val="10"/>
        <rFont val="BMW Group Condensed"/>
        <charset val="134"/>
      </rPr>
      <t xml:space="preserve">
</t>
    </r>
  </si>
  <si>
    <t>2027 Meeting Package Unit Price VAT Incl.(RMB)
2027 会议打包价含税价(元)</t>
  </si>
  <si>
    <t>2027 Approx.
Attendees Number
2027 会议人数</t>
  </si>
  <si>
    <t>2027 Subtotal Amount VAT excl.
2027 小计净价金额(元)</t>
  </si>
  <si>
    <r>
      <rPr>
        <sz val="10"/>
        <rFont val="BMW Group Condensed"/>
        <charset val="134"/>
      </rPr>
      <t xml:space="preserve">2028 Meeting Package Unit Price VAT excl.(RMB)
2028 </t>
    </r>
    <r>
      <rPr>
        <sz val="10"/>
        <rFont val="微软雅黑"/>
        <charset val="134"/>
      </rPr>
      <t>会议打包</t>
    </r>
    <r>
      <rPr>
        <sz val="10"/>
        <rFont val="Arial"/>
        <charset val="134"/>
      </rPr>
      <t>j</t>
    </r>
    <r>
      <rPr>
        <sz val="10"/>
        <rFont val="微软雅黑"/>
        <charset val="134"/>
      </rPr>
      <t>净价</t>
    </r>
    <r>
      <rPr>
        <sz val="10"/>
        <rFont val="Arial"/>
        <charset val="134"/>
      </rPr>
      <t>(</t>
    </r>
    <r>
      <rPr>
        <sz val="10"/>
        <rFont val="微软雅黑"/>
        <charset val="134"/>
      </rPr>
      <t>元</t>
    </r>
    <r>
      <rPr>
        <sz val="10"/>
        <rFont val="Arial"/>
        <charset val="134"/>
      </rPr>
      <t xml:space="preserve">)
</t>
    </r>
  </si>
  <si>
    <t>2028 Meeting Package Unit Price VAT Incl.(RMB)
2028 会议打包价含税价(元)</t>
  </si>
  <si>
    <t xml:space="preserve">2028 Approx.
Attendees Number
2028 会议人数 </t>
  </si>
  <si>
    <t>2028 Subtotal Amount VAT excl.
2028 小计净价金额(元)</t>
  </si>
  <si>
    <r>
      <rPr>
        <sz val="10"/>
        <color theme="1"/>
        <rFont val="BMW Group Condensed"/>
        <charset val="134"/>
      </rPr>
      <t xml:space="preserve">2029 Meeting Package Unit Price VAT excl.(RMB)
2029 </t>
    </r>
    <r>
      <rPr>
        <sz val="10"/>
        <color theme="1"/>
        <rFont val="微软雅黑"/>
        <charset val="134"/>
      </rPr>
      <t>会议打包</t>
    </r>
    <r>
      <rPr>
        <sz val="10"/>
        <color theme="1"/>
        <rFont val="Arial"/>
        <charset val="134"/>
      </rPr>
      <t>j</t>
    </r>
    <r>
      <rPr>
        <sz val="10"/>
        <color theme="1"/>
        <rFont val="微软雅黑"/>
        <charset val="134"/>
      </rPr>
      <t>净价</t>
    </r>
    <r>
      <rPr>
        <sz val="10"/>
        <color theme="1"/>
        <rFont val="Arial"/>
        <charset val="134"/>
      </rPr>
      <t>(</t>
    </r>
    <r>
      <rPr>
        <sz val="10"/>
        <color theme="1"/>
        <rFont val="微软雅黑"/>
        <charset val="134"/>
      </rPr>
      <t>元</t>
    </r>
    <r>
      <rPr>
        <sz val="10"/>
        <color theme="1"/>
        <rFont val="Arial"/>
        <charset val="134"/>
      </rPr>
      <t xml:space="preserve">)
</t>
    </r>
    <r>
      <rPr>
        <sz val="10"/>
        <color theme="1"/>
        <rFont val="微软雅黑"/>
        <charset val="134"/>
      </rPr>
      <t>如包价形式，</t>
    </r>
  </si>
  <si>
    <t>2029 Meeting Package Unit Price VAT Incl.(RMB)
2029 会议打包价含税价(元)</t>
  </si>
  <si>
    <t xml:space="preserve">2029 Approx.
Attendees Number
2029 会议人数 </t>
  </si>
  <si>
    <t>2029 Subtotal Amount VAT excl.
2029 小计净价金额(元)</t>
  </si>
  <si>
    <t>2024-2029 Grand Total  VAT excl.
2024-2028 年总金额 净价(元)</t>
  </si>
  <si>
    <r>
      <rPr>
        <sz val="10"/>
        <rFont val="BMW Group Condensed"/>
        <charset val="134"/>
      </rPr>
      <t xml:space="preserve">Retail Standards Project KO and Auditor Training MICE agency
</t>
    </r>
    <r>
      <rPr>
        <sz val="10"/>
        <color rgb="FF000000"/>
        <rFont val="微软雅黑"/>
        <charset val="134"/>
      </rPr>
      <t>零售标准项目启动会和审核员培训</t>
    </r>
    <r>
      <rPr>
        <sz val="10"/>
        <color rgb="FF000000"/>
        <rFont val="BMW Group Condensed"/>
        <charset val="134"/>
      </rPr>
      <t xml:space="preserve">
</t>
    </r>
    <r>
      <rPr>
        <sz val="10"/>
        <color rgb="FF000000"/>
        <rFont val="微软雅黑"/>
        <charset val="134"/>
      </rPr>
      <t>（每年</t>
    </r>
    <r>
      <rPr>
        <sz val="10"/>
        <color rgb="FF000000"/>
        <rFont val="BMW Group Condensed"/>
        <charset val="134"/>
      </rPr>
      <t>6</t>
    </r>
    <r>
      <rPr>
        <sz val="10"/>
        <color rgb="FF000000"/>
        <rFont val="微软雅黑"/>
        <charset val="134"/>
      </rPr>
      <t>次</t>
    </r>
    <r>
      <rPr>
        <sz val="10"/>
        <color rgb="FF000000"/>
        <rFont val="BMW Group Condensed"/>
        <charset val="134"/>
      </rPr>
      <t>*2</t>
    </r>
    <r>
      <rPr>
        <sz val="10"/>
        <color rgb="FF000000"/>
        <rFont val="微软雅黑"/>
        <charset val="134"/>
      </rPr>
      <t>天培训时间</t>
    </r>
    <r>
      <rPr>
        <sz val="10"/>
        <color rgb="FF000000"/>
        <rFont val="BMW Group Condensed"/>
        <charset val="134"/>
      </rPr>
      <t>*25</t>
    </r>
    <r>
      <rPr>
        <sz val="10"/>
        <color rgb="FF000000"/>
        <rFont val="微软雅黑"/>
        <charset val="134"/>
      </rPr>
      <t>人每天）</t>
    </r>
    <r>
      <rPr>
        <sz val="10"/>
        <color rgb="FF000000"/>
        <rFont val="BMW Group Condensed"/>
        <charset val="134"/>
      </rPr>
      <t xml:space="preserve">
</t>
    </r>
  </si>
  <si>
    <t>National Dealer Training MICE agency 
全国经销商培训 （每场培训时间为1天，每场上限150人，根据每年实际人数计算场次）</t>
  </si>
  <si>
    <t>Total</t>
  </si>
  <si>
    <t>XS1  DD Project 3 
Retail Standards Project KO and Auditor Training MICE agency
零售标准项目启动会和审核员培训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</si>
  <si>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</si>
  <si>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</si>
  <si>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</si>
  <si>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</si>
  <si>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</si>
  <si>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</si>
  <si>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</si>
  <si>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</si>
  <si>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</si>
  <si>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</si>
  <si>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</si>
  <si>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</si>
  <si>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pax/day</t>
  </si>
  <si>
    <t>根据需求填写</t>
  </si>
  <si>
    <t>I A 2</t>
  </si>
  <si>
    <t>Creative Director</t>
  </si>
  <si>
    <t>I A</t>
  </si>
  <si>
    <t>Sub-Total Agency Fees (Preparation)</t>
  </si>
  <si>
    <t>Agency Fees (On site)</t>
  </si>
  <si>
    <t>I B 1</t>
  </si>
  <si>
    <t>Account Manager</t>
  </si>
  <si>
    <t>I B 2</t>
  </si>
  <si>
    <t>Project Manager</t>
  </si>
  <si>
    <t>Onsite coordination &amp; control &amp; support. Transportation, commendation and meals  are included
工作人员1人：  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</si>
  <si>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</si>
  <si>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</si>
  <si>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</si>
  <si>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</si>
  <si>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</si>
  <si>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</si>
  <si>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</si>
  <si>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</si>
  <si>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</si>
  <si>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Crew flights for event (Economy class) I</t>
  </si>
  <si>
    <t>Round trip</t>
  </si>
  <si>
    <t>II A2</t>
  </si>
  <si>
    <t>Agency Staff Accomodation I</t>
  </si>
  <si>
    <t>unit</t>
  </si>
  <si>
    <t>II A3</t>
  </si>
  <si>
    <t>Agency Staff working on site traffic</t>
  </si>
  <si>
    <t>II A</t>
  </si>
  <si>
    <t>Sub-Total Onsite Event</t>
  </si>
  <si>
    <t>II</t>
  </si>
  <si>
    <t>Total Travel &amp; Accomodation</t>
  </si>
  <si>
    <t>Materials &amp; Operations</t>
  </si>
  <si>
    <t>Materials</t>
  </si>
  <si>
    <t>III B 1</t>
  </si>
  <si>
    <t>Flower</t>
  </si>
  <si>
    <t>III B 2</t>
  </si>
  <si>
    <t>Mic cover</t>
  </si>
  <si>
    <t xml:space="preserve">Mic cover
麦克风套 </t>
  </si>
  <si>
    <t>III B 3</t>
  </si>
  <si>
    <t xml:space="preserve">Material </t>
  </si>
  <si>
    <t>Material Transportation</t>
  </si>
  <si>
    <t>每场物料运输运费预估，以实际产生为准</t>
  </si>
  <si>
    <t>III B 4</t>
  </si>
  <si>
    <t>激光笔</t>
  </si>
  <si>
    <t>Onsite Wifi &amp; power supply单独搭建无线网络，独享专网，上下带宽保证300兆以上速度</t>
  </si>
  <si>
    <t>III B</t>
  </si>
  <si>
    <t>Sub-Total Materials</t>
  </si>
  <si>
    <t>III</t>
  </si>
  <si>
    <t>Total Logistics &amp; Operation</t>
  </si>
  <si>
    <t>Hospitality</t>
  </si>
  <si>
    <t>IV A 1</t>
  </si>
  <si>
    <t>Venue会场</t>
  </si>
  <si>
    <t>Unite</t>
  </si>
  <si>
    <t xml:space="preserve">Capital city,International 5 Star Hotel
省会城市或直辖市国际五星级酒店
Opening time within 8 years
开业时间在8年内
Conrad, Westin,Kempinski,JW Marriott, Hyatt, Mandarin Orienal,Shangri-La
康莱德，威斯汀，凯宾斯基，万豪，君悦，文华东方，香格里拉
200㎡ meeting room 
200㎡会议室
Meeting room layout should get pre-confirmation
会议室格局需要事先获得宝马确认，布置需符合宝马CI
会议时间：全年不定期召开，全年6次会议，每次为期2天，
人数：参考报价模板，以实际人数为准
</t>
  </si>
  <si>
    <t>IV A 2</t>
  </si>
  <si>
    <t>pax</t>
  </si>
  <si>
    <t>全天上下午两次茶歇；
咖啡、红茶从早8:30开始全天供应；点心4-5种，时令水果；需要宝马元素布置；茶歇摆放在会场外部</t>
  </si>
  <si>
    <t>IV A 3</t>
  </si>
  <si>
    <t>Lunch 午餐</t>
  </si>
  <si>
    <t>In one restaurant of the meeting hotel
酒店内自助午餐，餐厅用餐；</t>
  </si>
  <si>
    <t>IV A</t>
  </si>
  <si>
    <t xml:space="preserve">Subtotal </t>
  </si>
  <si>
    <t>IV</t>
  </si>
  <si>
    <t>Total Hospitality</t>
  </si>
  <si>
    <t>Setup / Construction</t>
  </si>
  <si>
    <t>Setup Vendor</t>
  </si>
  <si>
    <r>
      <rPr>
        <b/>
        <sz val="14"/>
        <color theme="1"/>
        <rFont val="MINI Serif"/>
        <charset val="134"/>
      </rPr>
      <t xml:space="preserve">Details / Comments
</t>
    </r>
    <r>
      <rPr>
        <sz val="14"/>
        <color theme="1"/>
        <rFont val="MINI Serif"/>
        <charset val="134"/>
      </rPr>
      <t>All descriptions shall be written in EN and CN</t>
    </r>
  </si>
  <si>
    <t>V A 1</t>
  </si>
  <si>
    <t>BMW CI,0.8m*2m
需符合宝马CI，木质结构，0.8*2米；</t>
  </si>
  <si>
    <t>V A 2</t>
  </si>
  <si>
    <t>BMW CI,0.8m*3m
需符合宝马CI，烤漆异形，0.8*3米</t>
  </si>
  <si>
    <t>V A 3</t>
  </si>
  <si>
    <t>V A 4</t>
  </si>
  <si>
    <t>运输</t>
  </si>
  <si>
    <t>V A 5</t>
  </si>
  <si>
    <t>根据需求填写
Set up before the event (not needed during event)
负责事前搭建（当天不用在场）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</si>
  <si>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</si>
  <si>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</si>
  <si>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</si>
  <si>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</si>
  <si>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</si>
  <si>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</si>
  <si>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</si>
  <si>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投影设备</t>
  </si>
  <si>
    <t>VI 2</t>
  </si>
  <si>
    <t>音响麦克</t>
  </si>
  <si>
    <t>At least 2 wifi mic
至少2个无线麦克风</t>
  </si>
  <si>
    <t>VI 3</t>
  </si>
  <si>
    <t>笔记本电脑</t>
  </si>
  <si>
    <t>Laptop for presentation
笔记本电脑用于投屏演示  每场一台</t>
  </si>
  <si>
    <t>VI A</t>
  </si>
  <si>
    <t>Subtotal AV</t>
  </si>
  <si>
    <t>Total AV</t>
  </si>
  <si>
    <t>*Vendor should have capabilities of handling event date change in the circumstances of unexpected matter occurs. For 2024-2029, dates not fixed yet. 
*Attendees number is depend on actual registration and unexpected matter occurs.</t>
  </si>
  <si>
    <t>Project Name / City / Number of participants: 2nd Dealer Group CFO Workshop_Lijiang/Shenyang_60 caps</t>
  </si>
  <si>
    <t>根据活动需求安排</t>
  </si>
  <si>
    <t>I B 3</t>
  </si>
  <si>
    <t>Pick up staff</t>
  </si>
  <si>
    <t>Agency Staff Accomodation II</t>
  </si>
  <si>
    <t>Rm/Night</t>
  </si>
  <si>
    <t>当地住宿</t>
  </si>
  <si>
    <t>支持人员交通</t>
  </si>
  <si>
    <t>Logistics &amp; Operations</t>
  </si>
  <si>
    <t xml:space="preserve">Details / Comments </t>
  </si>
  <si>
    <t>Logistics</t>
  </si>
  <si>
    <t>III A 1</t>
  </si>
  <si>
    <t>Reception for VIP</t>
  </si>
  <si>
    <t>VIP接送机服务   帕萨特级别接机接站单趟</t>
  </si>
  <si>
    <t>III A 2</t>
  </si>
  <si>
    <t>Staff local car usage</t>
  </si>
  <si>
    <t>当地会务用车  帕萨特级别接机接站单趟</t>
  </si>
  <si>
    <t>III A</t>
  </si>
  <si>
    <t>Sub-Total Logistics</t>
  </si>
  <si>
    <r>
      <rPr>
        <sz val="14"/>
        <color theme="1"/>
        <rFont val="MINI Serif"/>
        <charset val="134"/>
      </rPr>
      <t>Table flower 
签到台花 讲台花</t>
    </r>
    <r>
      <rPr>
        <sz val="14"/>
        <color theme="1"/>
        <rFont val="宋体"/>
        <charset val="134"/>
      </rPr>
      <t>符合宝马标准</t>
    </r>
  </si>
  <si>
    <t>Mic cover
麦克风套</t>
  </si>
  <si>
    <t>RSVP</t>
  </si>
  <si>
    <t>报名/来宾信息收集、接送机确认、酒店入住信息确认、二维码签到、集成照片云等</t>
  </si>
  <si>
    <t>Meal Coupon 餐券</t>
  </si>
  <si>
    <t>Lunch coupon午餐餐劵</t>
  </si>
  <si>
    <t>III B 5</t>
  </si>
  <si>
    <t>Meeting agenda 会议议程</t>
  </si>
  <si>
    <t>digital print, 220g special paper数码打印，220g特种纸</t>
  </si>
  <si>
    <t>III B 6</t>
  </si>
  <si>
    <t>Table card</t>
  </si>
  <si>
    <t>300g Coated paper，300g铜版纸。</t>
  </si>
  <si>
    <t>III B 7</t>
  </si>
  <si>
    <r>
      <rPr>
        <sz val="12"/>
        <rFont val="BMW Group Condensed"/>
        <charset val="134"/>
      </rPr>
      <t xml:space="preserve">budge  </t>
    </r>
    <r>
      <rPr>
        <sz val="12"/>
        <rFont val="微软雅黑"/>
        <charset val="134"/>
      </rPr>
      <t>胸卡</t>
    </r>
    <r>
      <rPr>
        <sz val="12"/>
        <rFont val="Arial"/>
        <charset val="134"/>
      </rPr>
      <t xml:space="preserve"> </t>
    </r>
  </si>
  <si>
    <t>Badges
胸卡和胸卡绳 BMW CI,区分BMW内部和经销商</t>
  </si>
  <si>
    <t>III B 8</t>
  </si>
  <si>
    <t>横幅</t>
  </si>
  <si>
    <t>拍照横幅</t>
  </si>
  <si>
    <t>III B 9</t>
  </si>
  <si>
    <t>KV design</t>
  </si>
  <si>
    <t>按需设计会议主题设计背景图</t>
  </si>
  <si>
    <t>Venue rental event date(s)</t>
  </si>
  <si>
    <t>前一天搭建彩排费用预估</t>
  </si>
  <si>
    <t>CFO Meeting 60pax
CFO研讨会 60人鱼骨 200平 全天使用
预估费用，以实际结算</t>
  </si>
  <si>
    <t>第二天研讨会或参观工厂；预估费用，以实际结算</t>
  </si>
  <si>
    <t>IV A 4</t>
  </si>
  <si>
    <t>Tea Break</t>
  </si>
  <si>
    <t>茶歇费用；预估费用，以实际结算</t>
  </si>
  <si>
    <t>IV A 5</t>
  </si>
  <si>
    <t>Lunch</t>
  </si>
  <si>
    <t>DAY1 午餐，DAY2午餐预估</t>
  </si>
  <si>
    <t>IV A 6</t>
  </si>
  <si>
    <t>Dinner</t>
  </si>
  <si>
    <t>晚餐预估</t>
  </si>
  <si>
    <t>IV A 7</t>
  </si>
  <si>
    <t>Dinner wine</t>
  </si>
  <si>
    <t>每桌2瓶红酒预估每瓶350元/预估</t>
  </si>
  <si>
    <t>Direction Board指示牌</t>
  </si>
  <si>
    <t xml:space="preserve">0.8m*2m，木结构喷绘，符合宝马标准 </t>
  </si>
  <si>
    <t>Backboard签到背板</t>
  </si>
  <si>
    <t>5m*3m，木结构喷绘，符合宝马标准</t>
  </si>
  <si>
    <t>V A 8</t>
  </si>
  <si>
    <t>Main stage舞台</t>
  </si>
  <si>
    <t xml:space="preserve">舞台 </t>
  </si>
  <si>
    <t>V A 9</t>
  </si>
  <si>
    <t>The carpet地毯</t>
  </si>
  <si>
    <t>烟灰色抓绒地毯+边缘</t>
  </si>
  <si>
    <t>VI A2</t>
  </si>
  <si>
    <t>运输及搭建</t>
  </si>
  <si>
    <t xml:space="preserve">包含组装，拆卸的运输 </t>
  </si>
  <si>
    <t>VI A3</t>
  </si>
  <si>
    <t>舞台搭建人工</t>
  </si>
  <si>
    <t>根据需求安排物料搭建人工</t>
  </si>
  <si>
    <t xml:space="preserve">VI </t>
  </si>
  <si>
    <t>A</t>
  </si>
  <si>
    <t>VI A1</t>
  </si>
  <si>
    <t>LED</t>
  </si>
  <si>
    <t>P2 LED 预计是4m高*7m长，16:9 PPT及视频播放</t>
  </si>
  <si>
    <t>Video console V3 视频控台V3</t>
  </si>
  <si>
    <t>电视提词器</t>
  </si>
  <si>
    <t>VI A4</t>
  </si>
  <si>
    <t>MACBOOK pro苹果笔记本电脑</t>
  </si>
  <si>
    <t>VI A5</t>
  </si>
  <si>
    <t>LED运输及搭建</t>
  </si>
  <si>
    <t>VI A6</t>
  </si>
  <si>
    <t>LED搭建人工</t>
  </si>
  <si>
    <t>包含组装，拆卸的运输 ，含木质运输人工</t>
  </si>
  <si>
    <t>B</t>
  </si>
  <si>
    <t>音响</t>
  </si>
  <si>
    <t>Wireless head-set mic无线手持麦</t>
  </si>
  <si>
    <t>Full frequency line array speaker 
线阵列全频音箱</t>
  </si>
  <si>
    <t>Low frequency linear array speaker 
线阵列低频音箱</t>
  </si>
  <si>
    <t>Back to listen speaker 返送音箱</t>
  </si>
  <si>
    <t>Sound console 音响控制台</t>
  </si>
  <si>
    <t>The power amplifier 功放</t>
  </si>
  <si>
    <t>SHURE  UA845E  UHF   
U段天线放大传输系统</t>
  </si>
  <si>
    <t>C</t>
  </si>
  <si>
    <t>灯光</t>
  </si>
  <si>
    <t>LED PAR LED Par灯</t>
  </si>
  <si>
    <t>使用酒店灯光</t>
  </si>
  <si>
    <t>lighting console 灯光控制台</t>
  </si>
  <si>
    <t>TRUSS 桁架</t>
  </si>
  <si>
    <t>VI C</t>
  </si>
  <si>
    <t>Photo &amp; Video</t>
  </si>
  <si>
    <t>Photo &amp;Video crew</t>
  </si>
  <si>
    <t>VII  1</t>
  </si>
  <si>
    <t>Photo crew</t>
  </si>
  <si>
    <t>half day/person</t>
  </si>
  <si>
    <r>
      <rPr>
        <sz val="14"/>
        <color theme="1"/>
        <rFont val="MINI Serif"/>
        <charset val="134"/>
      </rPr>
      <t>V photo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>based on standard requirements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 xml:space="preserve">including equipment
</t>
    </r>
    <r>
      <rPr>
        <sz val="14"/>
        <color theme="1"/>
        <rFont val="宋体"/>
        <charset val="134"/>
      </rPr>
      <t xml:space="preserve">云摄影，含设备 </t>
    </r>
  </si>
  <si>
    <t>VII  2</t>
  </si>
  <si>
    <t>Video cut/design</t>
  </si>
  <si>
    <t>按需进行视频设计，活动剪辑 10分钟内 BMW CI&amp;风格</t>
  </si>
  <si>
    <t>VII A</t>
  </si>
  <si>
    <t>VII</t>
  </si>
  <si>
    <t>Total Photo &amp; Video</t>
  </si>
  <si>
    <t xml:space="preserve">S2--DD Project 4
National Dealer Training MICE agency 
全国经销商培训 </t>
  </si>
  <si>
    <t>费用总计/年</t>
  </si>
  <si>
    <t>Onsite coordination &amp; control &amp; support. Transportation, commendation and meals  are included
工作人员2人：  需项目负责人到现场活动支持，提供签到台注册和签到单保管，入场人员控制，发放胸卡材料礼品餐券，摄像，视频音频投影技术支持，以及其它现场支持。包含人员交通（含城际交通及当地交通费用），住宿，餐补。</t>
  </si>
  <si>
    <t xml:space="preserve">II  </t>
  </si>
  <si>
    <r>
      <rPr>
        <sz val="11"/>
        <rFont val="BMW Group Condensed"/>
        <charset val="134"/>
      </rPr>
      <t xml:space="preserve">Weekly follow up and report
</t>
    </r>
    <r>
      <rPr>
        <sz val="11"/>
        <rFont val="微软雅黑"/>
        <charset val="134"/>
      </rPr>
      <t>需要每周跟进及汇报</t>
    </r>
  </si>
  <si>
    <r>
      <rPr>
        <sz val="12"/>
        <color indexed="8"/>
        <rFont val="BMW Group Condensed"/>
        <charset val="134"/>
      </rPr>
      <t xml:space="preserve">Weekly follow up and report
</t>
    </r>
    <r>
      <rPr>
        <sz val="11"/>
        <rFont val="微软雅黑"/>
        <charset val="134"/>
      </rPr>
      <t>需要每周跟进及汇报</t>
    </r>
  </si>
  <si>
    <t>III A 3</t>
  </si>
  <si>
    <t>Inform message
会议邀请短信/电话通知</t>
  </si>
  <si>
    <t>III A 4</t>
  </si>
  <si>
    <t>Mic cover
麦克风套2个</t>
  </si>
  <si>
    <t>BMW CI
需符合宝马CI，打印名字、经销商名称；胸绳胶印LOGO
每年预估人数参考报价模板，结算以实际人数为止</t>
  </si>
  <si>
    <t xml:space="preserve">  2 laser pens, and deliver to meeting venues in advance.
 两只激光笔，并提前放到开会场所。</t>
  </si>
  <si>
    <t>souvenir纪念品</t>
  </si>
  <si>
    <t xml:space="preserve">
Provide a list of commercial souvenir, e.g. u disk, charger, earphone, driving license bag etc., which fit with BMW/MINI style. 提供推荐清单，如符合宝马/MINI风格。
Around RMB 150 for each.大概每个150人民币左右。
每年预估人数参考报价模板，结算以实际人数为止</t>
  </si>
  <si>
    <t>souvenir运输</t>
  </si>
  <si>
    <t>至少提前一天运输到培训地点，并将每场培训剩余的礼品寄回宝马北京办公室。</t>
  </si>
  <si>
    <t xml:space="preserve">III </t>
  </si>
  <si>
    <t>Venue 会场</t>
  </si>
  <si>
    <r>
      <rPr>
        <sz val="12"/>
        <color rgb="FF000000"/>
        <rFont val="微软雅黑"/>
        <charset val="134"/>
      </rPr>
      <t xml:space="preserve">Capital city,International 5 Star Hotel
省会城市或直辖市国际五星级酒店
Opening time within 8 years
开业时间在8年内
</t>
    </r>
    <r>
      <rPr>
        <sz val="12"/>
        <color rgb="FFFF0000"/>
        <rFont val="微软雅黑"/>
        <charset val="134"/>
      </rPr>
      <t xml:space="preserve">
600 ㎡ ball room 
600㎡ 宴会厅</t>
    </r>
    <r>
      <rPr>
        <sz val="12"/>
        <color rgb="FF000000"/>
        <rFont val="微软雅黑"/>
        <charset val="134"/>
      </rPr>
      <t xml:space="preserve">
Meeting room layout should get pre-confirmation
会议室格局需要事先获得宝马确认，布置需符合宝马CI
会议时间：全年预计2次会议：
第一次：Q1（可能发生在春节前1周或后1-2周），每场培训时间为1天，每场上限150人，根据每年实际人数计算场次（可按4-5天预估，以实际人数为准）。举例，场次4天，则是连续开4天会议。
第二次：6/7月，按1场预估，以实际人数为准
人数：参考报价模板，以实际人数为准</t>
    </r>
  </si>
  <si>
    <t>全天上下午两次茶歇；
咖啡、红茶从早8:30开始全天供应；点心4-5种，时令水果；需要宝马元素布置；茶歇摆放在会场外部
每年预估人数参考报价模板，结算以实际人数为止</t>
  </si>
  <si>
    <t>In one restaurant of the meeting hotel
酒店内自助午餐，餐厅用餐；
每年预估人数参考报价模板，结算以实际人数为止</t>
  </si>
  <si>
    <t>平米</t>
  </si>
  <si>
    <t>BMW CI,3m*4m
需符合宝马CI，木质结构，3米*4米</t>
  </si>
  <si>
    <r>
      <rPr>
        <sz val="12"/>
        <rFont val="BMW Group Condensed"/>
        <charset val="134"/>
      </rPr>
      <t>BMW CI</t>
    </r>
    <r>
      <rPr>
        <sz val="12"/>
        <rFont val="微软雅黑"/>
        <charset val="134"/>
      </rPr>
      <t>，</t>
    </r>
    <r>
      <rPr>
        <sz val="12"/>
        <rFont val="Arial"/>
        <charset val="134"/>
      </rPr>
      <t xml:space="preserve">9m*3.6m
</t>
    </r>
    <r>
      <rPr>
        <sz val="12"/>
        <rFont val="微软雅黑"/>
        <charset val="134"/>
      </rPr>
      <t>需符合宝马</t>
    </r>
    <r>
      <rPr>
        <sz val="12"/>
        <rFont val="Arial"/>
        <charset val="134"/>
      </rPr>
      <t>CI</t>
    </r>
    <r>
      <rPr>
        <sz val="12"/>
        <rFont val="微软雅黑"/>
        <charset val="134"/>
      </rPr>
      <t>，</t>
    </r>
    <r>
      <rPr>
        <sz val="12"/>
        <rFont val="Arial"/>
        <charset val="134"/>
      </rPr>
      <t>9*3.6</t>
    </r>
    <r>
      <rPr>
        <sz val="12"/>
        <rFont val="微软雅黑"/>
        <charset val="134"/>
      </rPr>
      <t>米，高度</t>
    </r>
    <r>
      <rPr>
        <sz val="12"/>
        <rFont val="Arial"/>
        <charset val="134"/>
      </rPr>
      <t>0.4</t>
    </r>
    <r>
      <rPr>
        <sz val="12"/>
        <rFont val="微软雅黑"/>
        <charset val="134"/>
      </rPr>
      <t>米，灰色丝绒地毯，木质包边，含踏步板</t>
    </r>
    <r>
      <rPr>
        <sz val="12"/>
        <rFont val="Arial"/>
        <charset val="134"/>
      </rPr>
      <t>3</t>
    </r>
    <r>
      <rPr>
        <sz val="12"/>
        <rFont val="微软雅黑"/>
        <charset val="134"/>
      </rPr>
      <t>个；</t>
    </r>
  </si>
  <si>
    <t>V A 6</t>
  </si>
  <si>
    <t>V A 7</t>
  </si>
  <si>
    <t>往返运输</t>
  </si>
  <si>
    <t>need 1 large High solution P3 LED screen (backboard size) . 
需要和背板同尺寸的，P3 高清LED大屏投影设。
需要有技术人员现场支持</t>
  </si>
  <si>
    <r>
      <rPr>
        <sz val="12"/>
        <color theme="1"/>
        <rFont val="MINI Serif"/>
        <charset val="134"/>
      </rPr>
      <t xml:space="preserve">Manpower for setup working staff
</t>
    </r>
    <r>
      <rPr>
        <sz val="12"/>
        <rFont val="微软雅黑"/>
        <charset val="134"/>
      </rPr>
      <t>场地搭建人员</t>
    </r>
  </si>
  <si>
    <t>VI 4</t>
  </si>
  <si>
    <t>VI 5</t>
  </si>
  <si>
    <t>麦克</t>
  </si>
  <si>
    <t>day/person</t>
  </si>
  <si>
    <t>All time onsite support, provide edited ppt document later
现场支持，之后提供编辑好的PPT文件</t>
  </si>
  <si>
    <t>2025.4.16</t>
  </si>
  <si>
    <t>FENGYU</t>
  </si>
  <si>
    <t>WANG</t>
  </si>
  <si>
    <t>wangfengyu@cct.cn</t>
  </si>
  <si>
    <t>2025.5.27-28 CFO WS quotation</t>
  </si>
  <si>
    <t>BBA in net</t>
  </si>
  <si>
    <t>NSC in net</t>
  </si>
  <si>
    <t xml:space="preserve">BBA in gross </t>
  </si>
  <si>
    <t xml:space="preserve">NSC in gross </t>
  </si>
  <si>
    <t>Project Name / City / Number of participants: Dealer Group CFO Workshop_Shenyang_70 caps</t>
  </si>
  <si>
    <t>活动现场支援，盯搭建、布置等</t>
  </si>
  <si>
    <t>当地交通</t>
  </si>
  <si>
    <r>
      <rPr>
        <sz val="14"/>
        <color theme="1"/>
        <rFont val="MINI Serif"/>
        <charset val="134"/>
      </rPr>
      <t>VIP</t>
    </r>
    <r>
      <rPr>
        <sz val="14"/>
        <color theme="1"/>
        <rFont val="宋体"/>
        <charset val="134"/>
      </rPr>
      <t>接送机服务</t>
    </r>
    <r>
      <rPr>
        <sz val="14"/>
        <color theme="1"/>
        <rFont val="MINI Serif"/>
        <charset val="134"/>
      </rPr>
      <t xml:space="preserve">   </t>
    </r>
    <r>
      <rPr>
        <sz val="14"/>
        <color theme="1"/>
        <rFont val="宋体"/>
        <charset val="134"/>
      </rPr>
      <t>帕萨特级别接机接站单趟</t>
    </r>
    <r>
      <rPr>
        <sz val="14"/>
        <color theme="1"/>
        <rFont val="MINI Serif"/>
        <charset val="134"/>
      </rPr>
      <t>，预估，以实际为准</t>
    </r>
  </si>
  <si>
    <t>Accomodation for VIP</t>
  </si>
  <si>
    <r>
      <rPr>
        <sz val="14"/>
        <color theme="1"/>
        <rFont val="宋体"/>
        <charset val="134"/>
      </rPr>
      <t>部分嘉宾房费</t>
    </r>
    <r>
      <rPr>
        <sz val="14"/>
        <color theme="1"/>
        <rFont val="MINI Serif"/>
        <charset val="134"/>
      </rPr>
      <t>+</t>
    </r>
    <r>
      <rPr>
        <sz val="14"/>
        <color theme="1"/>
        <rFont val="宋体"/>
        <charset val="134"/>
      </rPr>
      <t>大交通，</t>
    </r>
    <r>
      <rPr>
        <sz val="14"/>
        <color rgb="FFFF0000"/>
        <rFont val="宋体"/>
        <charset val="134"/>
      </rPr>
      <t>预估，以实际为准</t>
    </r>
  </si>
  <si>
    <t>local car usage</t>
  </si>
  <si>
    <r>
      <rPr>
        <sz val="14"/>
        <color theme="1"/>
        <rFont val="宋体"/>
        <charset val="134"/>
      </rPr>
      <t>第二天研讨会或参观工厂用车；</t>
    </r>
    <r>
      <rPr>
        <sz val="14"/>
        <color rgb="FFFF0000"/>
        <rFont val="宋体"/>
        <charset val="134"/>
      </rPr>
      <t>待定未计入总价</t>
    </r>
  </si>
  <si>
    <t>小桌花</t>
  </si>
  <si>
    <t xml:space="preserve">Mic cover
麦克风套，亚克力+贴纸 </t>
  </si>
  <si>
    <r>
      <rPr>
        <sz val="14"/>
        <color theme="1"/>
        <rFont val="宋体"/>
        <charset val="134"/>
      </rPr>
      <t>Lunch coupon午餐餐劵；</t>
    </r>
    <r>
      <rPr>
        <sz val="14"/>
        <color rgb="FFFF0000"/>
        <rFont val="宋体"/>
        <charset val="134"/>
      </rPr>
      <t>酒店提供</t>
    </r>
  </si>
  <si>
    <r>
      <rPr>
        <sz val="14"/>
        <color theme="1"/>
        <rFont val="宋体"/>
        <charset val="134"/>
      </rPr>
      <t xml:space="preserve">digital print, </t>
    </r>
    <r>
      <rPr>
        <sz val="14"/>
        <color rgb="FFFF0000"/>
        <rFont val="宋体"/>
        <charset val="134"/>
      </rPr>
      <t>200g铜版纸</t>
    </r>
  </si>
  <si>
    <r>
      <rPr>
        <sz val="14"/>
        <color theme="1"/>
        <rFont val="宋体"/>
        <charset val="134"/>
      </rPr>
      <t>Coated paper，</t>
    </r>
    <r>
      <rPr>
        <sz val="14"/>
        <color rgb="FFFF0000"/>
        <rFont val="宋体"/>
        <charset val="134"/>
      </rPr>
      <t>250g铜版纸</t>
    </r>
  </si>
  <si>
    <t>拍照横幅，加长16m*0.8m</t>
  </si>
  <si>
    <t>III B 10</t>
  </si>
  <si>
    <r>
      <rPr>
        <sz val="14"/>
        <color theme="1"/>
        <rFont val="宋体"/>
        <charset val="134"/>
      </rPr>
      <t>按需设计会议主题设计背景图；</t>
    </r>
    <r>
      <rPr>
        <sz val="14"/>
        <color rgb="FFFF0000"/>
        <rFont val="宋体"/>
        <charset val="134"/>
      </rPr>
      <t>待定未计入总价</t>
    </r>
  </si>
  <si>
    <t>III B 11</t>
  </si>
  <si>
    <t>包</t>
  </si>
  <si>
    <t>符合BMW CI要求的欢迎礼包；印制logo</t>
  </si>
  <si>
    <t>III B 12</t>
  </si>
  <si>
    <t>同声传译</t>
  </si>
  <si>
    <t>采购同声传译设备（自行携带设备）包含以下：
1、线下设备+线上平台：辐射板一块，主机一套，耳机两个，接收器一个，技术人员现场支持一位
2、音响外接调音台，把会议室的音频内容传输到线上，让同传听清楚</t>
  </si>
  <si>
    <t>沈阳新世界酒店
27日CFO Meeting 80pax
CFO研讨会 80人鱼骨 200平 全天使用</t>
  </si>
  <si>
    <t>沈阳新世界酒店
26日15人董事会议室</t>
  </si>
  <si>
    <t>茶歇费用；</t>
  </si>
  <si>
    <t>DAY1 午餐自助</t>
  </si>
  <si>
    <t>晚餐预估，含软饮</t>
  </si>
  <si>
    <t>每桌2瓶红酒预估</t>
  </si>
  <si>
    <t>4m*3m，木结构喷绘，符合宝马标准，木质的背板和签到桌一套</t>
  </si>
  <si>
    <t>签到台</t>
  </si>
  <si>
    <t>搭建人工</t>
  </si>
  <si>
    <t>背板搭建人工、美工等拆卸</t>
  </si>
  <si>
    <r>
      <rPr>
        <sz val="14"/>
        <color theme="1"/>
        <rFont val="BMW Motorrad"/>
        <charset val="134"/>
      </rPr>
      <t>V photo</t>
    </r>
    <r>
      <rPr>
        <sz val="14"/>
        <color theme="1"/>
        <rFont val="宋体"/>
        <charset val="134"/>
      </rPr>
      <t>，</t>
    </r>
    <r>
      <rPr>
        <sz val="14"/>
        <color theme="1"/>
        <rFont val="BMW Motorrad"/>
        <charset val="134"/>
      </rPr>
      <t>based on standard requirements</t>
    </r>
    <r>
      <rPr>
        <sz val="14"/>
        <color theme="1"/>
        <rFont val="宋体"/>
        <charset val="134"/>
      </rPr>
      <t>，</t>
    </r>
    <r>
      <rPr>
        <sz val="14"/>
        <color theme="1"/>
        <rFont val="BMW Motorrad"/>
        <charset val="134"/>
      </rPr>
      <t xml:space="preserve">including equipment
</t>
    </r>
    <r>
      <rPr>
        <sz val="14"/>
        <color theme="1"/>
        <rFont val="宋体"/>
        <charset val="134"/>
      </rPr>
      <t>云摄影，含设备</t>
    </r>
    <r>
      <rPr>
        <sz val="14"/>
        <color theme="1"/>
        <rFont val="BMW Motorrad"/>
        <charset val="134"/>
      </rPr>
      <t xml:space="preserve"> </t>
    </r>
    <r>
      <rPr>
        <sz val="14"/>
        <color theme="1"/>
        <rFont val="宋体"/>
        <charset val="134"/>
      </rPr>
      <t>；含云相册</t>
    </r>
    <r>
      <rPr>
        <sz val="14"/>
        <color theme="1"/>
        <rFont val="BMW Motorrad"/>
        <charset val="134"/>
      </rPr>
      <t>+</t>
    </r>
    <r>
      <rPr>
        <sz val="14"/>
        <color theme="1"/>
        <rFont val="宋体"/>
        <charset val="134"/>
      </rPr>
      <t>修图+餐补</t>
    </r>
  </si>
  <si>
    <t>供应商代码
Supplier code</t>
  </si>
  <si>
    <t>Order NO.</t>
  </si>
  <si>
    <t>W7M004191</t>
  </si>
  <si>
    <t>0000000060</t>
  </si>
  <si>
    <t>PO</t>
  </si>
  <si>
    <t>BBA Gross Total</t>
  </si>
  <si>
    <t>Document Number</t>
  </si>
  <si>
    <t>46002718</t>
  </si>
  <si>
    <t>00060</t>
  </si>
  <si>
    <t>NSC Total Net</t>
  </si>
  <si>
    <t>NSC Gross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</si>
</sst>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[$€-2]\ #,##0"/>
    <numFmt numFmtId="183" formatCode="_-[$¥-411]* #,##0_-;\-[$¥-411]* #,##0_-;_-[$¥-411]* &quot;-&quot;_-;_-@_-"/>
    <numFmt numFmtId="184" formatCode="_ [$¥-804]* #,##0.00_ ;_ [$¥-804]* \-#,##0.00_ ;_ [$¥-804]* &quot;-&quot;??_ ;_ @_ "/>
    <numFmt numFmtId="185" formatCode="\¥#,##0.00_);[Red]\(\¥#,##0.00\)"/>
    <numFmt numFmtId="186" formatCode="#,##0.00_ ;[Red]\-#,##0.00\ "/>
    <numFmt numFmtId="187" formatCode="_(* #,##0_);_(* \(#,##0\);_(* &quot;-&quot;??_);_(@_)"/>
    <numFmt numFmtId="188" formatCode="0_);[Red]\(0\)"/>
    <numFmt numFmtId="189" formatCode="[$¥-804]#,##0.00;[$¥-804]\-#,##0.00"/>
  </numFmts>
  <fonts count="91">
    <font>
      <sz val="11"/>
      <color theme="1"/>
      <name val="宋体"/>
      <charset val="134"/>
      <scheme val="minor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b/>
      <sz val="9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u/>
      <sz val="11"/>
      <color theme="10"/>
      <name val="宋体"/>
      <charset val="134"/>
      <scheme val="minor"/>
    </font>
    <font>
      <sz val="9"/>
      <color theme="1"/>
      <name val="BMW Group"/>
      <charset val="134"/>
    </font>
    <font>
      <b/>
      <sz val="12"/>
      <color theme="5"/>
      <name val="BMW Type Global Regular"/>
      <charset val="134"/>
    </font>
    <font>
      <b/>
      <sz val="12"/>
      <color theme="1"/>
      <name val="BMW Type Global Regular"/>
      <charset val="134"/>
    </font>
    <font>
      <sz val="11"/>
      <color theme="1"/>
      <name val="BMW Type Global Regular"/>
      <charset val="134"/>
    </font>
    <font>
      <sz val="14"/>
      <color theme="1"/>
      <name val="MINI Serif"/>
      <charset val="134"/>
    </font>
    <font>
      <b/>
      <sz val="14"/>
      <color theme="1"/>
      <name val="MINI Serif"/>
      <charset val="134"/>
    </font>
    <font>
      <b/>
      <sz val="14"/>
      <color theme="0"/>
      <name val="MINI Serif"/>
      <charset val="134"/>
    </font>
    <font>
      <sz val="14"/>
      <name val="MINI Serif"/>
      <charset val="134"/>
    </font>
    <font>
      <sz val="12"/>
      <name val="BMW Group Condensed"/>
      <charset val="134"/>
    </font>
    <font>
      <sz val="14"/>
      <color theme="4"/>
      <name val="MINI Serif"/>
      <charset val="134"/>
    </font>
    <font>
      <sz val="14"/>
      <color theme="1"/>
      <name val="宋体"/>
      <charset val="134"/>
    </font>
    <font>
      <sz val="14"/>
      <color rgb="FFFF0000"/>
      <name val="MINI Serif"/>
      <charset val="134"/>
    </font>
    <font>
      <sz val="14"/>
      <color rgb="FFC00000"/>
      <name val="MINI Serif"/>
      <charset val="134"/>
    </font>
    <font>
      <sz val="12"/>
      <name val="BMW Motorrad"/>
      <charset val="134"/>
    </font>
    <font>
      <sz val="14"/>
      <color theme="1"/>
      <name val="BMW Motorrad"/>
      <charset val="134"/>
    </font>
    <font>
      <b/>
      <sz val="12"/>
      <name val="BMW Type Global Regular"/>
      <charset val="134"/>
    </font>
    <font>
      <sz val="11"/>
      <name val="BMW Type Global Regular"/>
      <charset val="134"/>
    </font>
    <font>
      <b/>
      <sz val="16"/>
      <color theme="1"/>
      <name val="MINI Serif"/>
      <charset val="134"/>
    </font>
    <font>
      <b/>
      <sz val="14"/>
      <color rgb="FF000000"/>
      <name val="微软雅黑"/>
      <charset val="134"/>
    </font>
    <font>
      <b/>
      <sz val="14"/>
      <color rgb="FF000000"/>
      <name val="BMW Group Condensed"/>
      <charset val="134"/>
    </font>
    <font>
      <sz val="11"/>
      <color theme="1"/>
      <name val="MINI Serif"/>
      <charset val="134"/>
    </font>
    <font>
      <sz val="12"/>
      <color indexed="8"/>
      <name val="BMW Group Condensed"/>
      <charset val="134"/>
    </font>
    <font>
      <sz val="12"/>
      <color rgb="FF000000"/>
      <name val="微软雅黑"/>
      <charset val="134"/>
    </font>
    <font>
      <sz val="12"/>
      <color theme="1"/>
      <name val="MINI Serif"/>
      <charset val="134"/>
    </font>
    <font>
      <sz val="11"/>
      <color indexed="8"/>
      <name val="BMW Group Condensed"/>
      <charset val="134"/>
    </font>
    <font>
      <b/>
      <sz val="15"/>
      <color indexed="8"/>
      <name val="BMW Group Condensed"/>
      <charset val="134"/>
    </font>
    <font>
      <b/>
      <sz val="16"/>
      <color indexed="8"/>
      <name val="BMW Group Condensed"/>
      <charset val="134"/>
    </font>
    <font>
      <sz val="11"/>
      <color rgb="FF000000"/>
      <name val="BMW Group Condensed"/>
      <charset val="134"/>
    </font>
    <font>
      <u/>
      <sz val="11"/>
      <color indexed="8"/>
      <name val="BMW Group Condensed"/>
      <charset val="134"/>
    </font>
    <font>
      <b/>
      <sz val="10"/>
      <color indexed="8"/>
      <name val="BMW Group Condensed"/>
      <charset val="134"/>
    </font>
    <font>
      <sz val="10"/>
      <color indexed="8"/>
      <name val="BMW Group Condensed"/>
      <charset val="134"/>
    </font>
    <font>
      <sz val="16"/>
      <color indexed="8"/>
      <name val="BMW Group Condensed"/>
      <charset val="134"/>
    </font>
    <font>
      <sz val="10"/>
      <name val="BMW Group Condensed"/>
      <charset val="134"/>
    </font>
    <font>
      <b/>
      <sz val="10"/>
      <color theme="1"/>
      <name val="BMW Group Condensed"/>
      <charset val="134"/>
    </font>
    <font>
      <sz val="10"/>
      <color theme="1"/>
      <name val="BMW Group Condensed"/>
      <charset val="134"/>
    </font>
    <font>
      <b/>
      <sz val="12"/>
      <color indexed="8"/>
      <name val="BMW Group Condensed"/>
      <charset val="134"/>
    </font>
    <font>
      <sz val="11"/>
      <color theme="1"/>
      <name val="BMW Group Condensed"/>
      <charset val="134"/>
    </font>
    <font>
      <b/>
      <sz val="11"/>
      <color theme="1"/>
      <name val="BMW Group Condensed"/>
      <charset val="134"/>
    </font>
    <font>
      <b/>
      <sz val="10"/>
      <color indexed="9"/>
      <name val="BMW Group Condensed"/>
      <charset val="134"/>
    </font>
    <font>
      <b/>
      <sz val="11"/>
      <color indexed="8"/>
      <name val="BMW Group Condensed"/>
      <charset val="134"/>
    </font>
    <font>
      <b/>
      <sz val="11"/>
      <name val="BMW Group Condensed"/>
      <charset val="134"/>
    </font>
    <font>
      <sz val="10"/>
      <color rgb="FF000000"/>
      <name val="BMW Group Condensed"/>
      <charset val="134"/>
    </font>
    <font>
      <u/>
      <sz val="10"/>
      <color indexed="1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2"/>
      <name val="宋体"/>
      <charset val="134"/>
    </font>
    <font>
      <sz val="10"/>
      <name val="Verdana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"/>
      <name val="微软雅黑"/>
      <charset val="134"/>
    </font>
    <font>
      <sz val="10"/>
      <color rgb="FF000000"/>
      <name val="方正书宋_GBK"/>
      <charset val="134"/>
    </font>
    <font>
      <sz val="14"/>
      <color rgb="FFFF0000"/>
      <name val="宋体"/>
      <charset val="134"/>
    </font>
    <font>
      <sz val="11"/>
      <color rgb="FF000000"/>
      <name val="方正书宋_GBK"/>
      <charset val="134"/>
    </font>
    <font>
      <sz val="10"/>
      <color rgb="FF000000"/>
      <name val="微软雅黑"/>
      <charset val="134"/>
    </font>
    <font>
      <sz val="10"/>
      <color rgb="FF000000"/>
      <name val="Arial"/>
      <charset val="134"/>
    </font>
    <font>
      <sz val="12"/>
      <name val="微软雅黑"/>
      <charset val="134"/>
    </font>
    <font>
      <sz val="12"/>
      <name val="Arial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Arial"/>
      <charset val="134"/>
    </font>
    <font>
      <sz val="12"/>
      <color rgb="FFFF0000"/>
      <name val="微软雅黑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0499893185216834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4" tint="0.599993896298105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3" tint="0.399884029663991"/>
        <bgColor indexed="8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5" borderId="2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6" borderId="30" applyNumberFormat="0" applyAlignment="0" applyProtection="0">
      <alignment vertical="center"/>
    </xf>
    <xf numFmtId="0" fontId="61" fillId="27" borderId="31" applyNumberFormat="0" applyAlignment="0" applyProtection="0">
      <alignment vertical="center"/>
    </xf>
    <xf numFmtId="0" fontId="62" fillId="27" borderId="30" applyNumberFormat="0" applyAlignment="0" applyProtection="0">
      <alignment vertical="center"/>
    </xf>
    <xf numFmtId="0" fontId="63" fillId="28" borderId="32" applyNumberFormat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71" fillId="0" borderId="0">
      <alignment vertical="center"/>
    </xf>
    <xf numFmtId="0" fontId="72" fillId="0" borderId="0"/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0" fillId="0" borderId="0"/>
    <xf numFmtId="177" fontId="73" fillId="0" borderId="0"/>
    <xf numFmtId="178" fontId="73" fillId="0" borderId="0"/>
    <xf numFmtId="179" fontId="73" fillId="0" borderId="0"/>
    <xf numFmtId="180" fontId="73" fillId="0" borderId="0"/>
    <xf numFmtId="177" fontId="73" fillId="0" borderId="0"/>
    <xf numFmtId="180" fontId="73" fillId="0" borderId="0">
      <protection locked="0"/>
    </xf>
    <xf numFmtId="180" fontId="73" fillId="0" borderId="0"/>
    <xf numFmtId="179" fontId="73" fillId="0" borderId="0"/>
    <xf numFmtId="181" fontId="73" fillId="0" borderId="0">
      <alignment vertical="center"/>
    </xf>
    <xf numFmtId="180" fontId="73" fillId="0" borderId="0"/>
    <xf numFmtId="177" fontId="73" fillId="0" borderId="0"/>
    <xf numFmtId="180" fontId="73" fillId="0" borderId="0">
      <protection locked="0"/>
    </xf>
    <xf numFmtId="180" fontId="73" fillId="0" borderId="0"/>
    <xf numFmtId="181" fontId="73" fillId="0" borderId="0"/>
    <xf numFmtId="177" fontId="73" fillId="0" borderId="0">
      <alignment vertical="center"/>
    </xf>
    <xf numFmtId="177" fontId="73" fillId="0" borderId="0">
      <protection locked="0"/>
    </xf>
    <xf numFmtId="177" fontId="73" fillId="0" borderId="0"/>
    <xf numFmtId="0" fontId="73" fillId="0" borderId="0"/>
    <xf numFmtId="177" fontId="0" fillId="0" borderId="0"/>
    <xf numFmtId="177" fontId="74" fillId="0" borderId="0">
      <protection locked="0"/>
    </xf>
    <xf numFmtId="177" fontId="0" fillId="0" borderId="0"/>
    <xf numFmtId="0" fontId="0" fillId="0" borderId="0"/>
    <xf numFmtId="177" fontId="0" fillId="0" borderId="0"/>
    <xf numFmtId="177" fontId="0" fillId="0" borderId="0"/>
    <xf numFmtId="177" fontId="0" fillId="0" borderId="0"/>
    <xf numFmtId="0" fontId="75" fillId="0" borderId="0"/>
    <xf numFmtId="177" fontId="0" fillId="0" borderId="0"/>
    <xf numFmtId="177" fontId="0" fillId="0" borderId="0"/>
    <xf numFmtId="0" fontId="72" fillId="0" borderId="0">
      <alignment vertical="center"/>
    </xf>
    <xf numFmtId="181" fontId="0" fillId="0" borderId="0"/>
    <xf numFmtId="181" fontId="0" fillId="0" borderId="0"/>
    <xf numFmtId="181" fontId="0" fillId="0" borderId="0"/>
    <xf numFmtId="0" fontId="0" fillId="0" borderId="0"/>
    <xf numFmtId="0" fontId="0" fillId="0" borderId="0"/>
    <xf numFmtId="0" fontId="0" fillId="0" borderId="0"/>
    <xf numFmtId="177" fontId="75" fillId="0" borderId="0"/>
    <xf numFmtId="0" fontId="75" fillId="0" borderId="0"/>
    <xf numFmtId="0" fontId="7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6" fillId="0" borderId="0">
      <alignment vertical="center"/>
    </xf>
    <xf numFmtId="182" fontId="76" fillId="0" borderId="0">
      <alignment vertical="center"/>
    </xf>
    <xf numFmtId="182" fontId="76" fillId="0" borderId="0">
      <alignment vertical="center"/>
    </xf>
    <xf numFmtId="182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0" fillId="0" borderId="0"/>
    <xf numFmtId="0" fontId="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7" fillId="0" borderId="0">
      <alignment vertical="center"/>
    </xf>
    <xf numFmtId="0" fontId="0" fillId="0" borderId="0"/>
    <xf numFmtId="0" fontId="0" fillId="0" borderId="0"/>
    <xf numFmtId="0" fontId="0" fillId="0" borderId="0"/>
    <xf numFmtId="180" fontId="0" fillId="0" borderId="0"/>
    <xf numFmtId="177" fontId="0" fillId="0" borderId="0"/>
    <xf numFmtId="180" fontId="0" fillId="0" borderId="0"/>
    <xf numFmtId="180" fontId="0" fillId="0" borderId="0"/>
    <xf numFmtId="180" fontId="74" fillId="0" borderId="0">
      <protection locked="0"/>
    </xf>
    <xf numFmtId="180" fontId="0" fillId="0" borderId="0"/>
    <xf numFmtId="180" fontId="0" fillId="0" borderId="0"/>
    <xf numFmtId="183" fontId="0" fillId="0" borderId="0"/>
    <xf numFmtId="183" fontId="0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74" fillId="0" borderId="0">
      <protection locked="0"/>
    </xf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4" fontId="78" fillId="0" borderId="0"/>
    <xf numFmtId="181" fontId="78" fillId="0" borderId="0"/>
    <xf numFmtId="178" fontId="78" fillId="0" borderId="0"/>
    <xf numFmtId="180" fontId="78" fillId="0" borderId="0"/>
    <xf numFmtId="177" fontId="78" fillId="0" borderId="0"/>
    <xf numFmtId="179" fontId="78" fillId="0" borderId="0">
      <alignment vertical="center"/>
    </xf>
    <xf numFmtId="179" fontId="78" fillId="0" borderId="0">
      <protection locked="0"/>
    </xf>
    <xf numFmtId="180" fontId="78" fillId="0" borderId="0">
      <protection locked="0"/>
    </xf>
    <xf numFmtId="180" fontId="78" fillId="0" borderId="0"/>
    <xf numFmtId="179" fontId="78" fillId="0" borderId="0"/>
    <xf numFmtId="177" fontId="78" fillId="0" borderId="0">
      <alignment vertical="center"/>
    </xf>
  </cellStyleXfs>
  <cellXfs count="421">
    <xf numFmtId="0" fontId="0" fillId="0" borderId="0" xfId="0"/>
    <xf numFmtId="0" fontId="0" fillId="0" borderId="0" xfId="111"/>
    <xf numFmtId="0" fontId="1" fillId="0" borderId="0" xfId="111" applyFont="1"/>
    <xf numFmtId="0" fontId="2" fillId="0" borderId="0" xfId="92" applyFont="1"/>
    <xf numFmtId="49" fontId="3" fillId="2" borderId="1" xfId="111" applyNumberFormat="1" applyFont="1" applyFill="1" applyBorder="1" applyAlignment="1">
      <alignment horizontal="center" vertical="center"/>
    </xf>
    <xf numFmtId="0" fontId="1" fillId="2" borderId="1" xfId="111" applyFont="1" applyFill="1" applyBorder="1" applyAlignment="1">
      <alignment vertical="center"/>
    </xf>
    <xf numFmtId="40" fontId="1" fillId="2" borderId="1" xfId="111" applyNumberFormat="1" applyFont="1" applyFill="1" applyBorder="1" applyAlignment="1">
      <alignment horizontal="center" vertical="center"/>
    </xf>
    <xf numFmtId="49" fontId="4" fillId="3" borderId="1" xfId="111" applyNumberFormat="1" applyFont="1" applyFill="1" applyBorder="1" applyAlignment="1">
      <alignment vertical="center"/>
    </xf>
    <xf numFmtId="40" fontId="5" fillId="3" borderId="1" xfId="111" applyNumberFormat="1" applyFont="1" applyFill="1" applyBorder="1" applyAlignment="1">
      <alignment horizontal="center" vertical="center" wrapText="1"/>
    </xf>
    <xf numFmtId="49" fontId="1" fillId="2" borderId="1" xfId="111" applyNumberFormat="1" applyFont="1" applyFill="1" applyBorder="1" applyAlignment="1">
      <alignment vertical="center"/>
    </xf>
    <xf numFmtId="0" fontId="6" fillId="4" borderId="2" xfId="120" applyNumberFormat="1" applyFont="1" applyFill="1" applyBorder="1" applyAlignment="1">
      <alignment horizontal="center" vertical="center" wrapText="1"/>
    </xf>
    <xf numFmtId="49" fontId="1" fillId="2" borderId="1" xfId="111" applyNumberFormat="1" applyFont="1" applyFill="1" applyBorder="1" applyAlignment="1">
      <alignment vertical="center" wrapText="1"/>
    </xf>
    <xf numFmtId="0" fontId="7" fillId="0" borderId="1" xfId="111" applyNumberFormat="1" applyFont="1" applyBorder="1" applyAlignment="1">
      <alignment horizontal="center" vertical="center"/>
    </xf>
    <xf numFmtId="14" fontId="7" fillId="0" borderId="1" xfId="111" applyNumberFormat="1" applyFont="1" applyBorder="1" applyAlignment="1">
      <alignment horizontal="center" vertical="center"/>
    </xf>
    <xf numFmtId="49" fontId="1" fillId="5" borderId="1" xfId="111" applyNumberFormat="1" applyFont="1" applyFill="1" applyBorder="1" applyAlignment="1">
      <alignment horizontal="center" vertical="center"/>
    </xf>
    <xf numFmtId="40" fontId="1" fillId="3" borderId="1" xfId="111" applyNumberFormat="1" applyFont="1" applyFill="1" applyBorder="1" applyAlignment="1">
      <alignment horizontal="center" vertical="center"/>
    </xf>
    <xf numFmtId="49" fontId="1" fillId="2" borderId="3" xfId="111" applyNumberFormat="1" applyFont="1" applyFill="1" applyBorder="1" applyAlignment="1">
      <alignment vertical="center"/>
    </xf>
    <xf numFmtId="0" fontId="6" fillId="0" borderId="1" xfId="111" applyFont="1" applyBorder="1" applyAlignment="1">
      <alignment horizontal="center" vertical="center" wrapText="1"/>
    </xf>
    <xf numFmtId="0" fontId="8" fillId="0" borderId="1" xfId="126" applyNumberFormat="1" applyBorder="1" applyAlignment="1" applyProtection="1">
      <alignment horizontal="center" vertical="center" wrapText="1"/>
    </xf>
    <xf numFmtId="0" fontId="1" fillId="2" borderId="4" xfId="111" applyFont="1" applyFill="1" applyBorder="1" applyAlignment="1">
      <alignment vertical="center"/>
    </xf>
    <xf numFmtId="14" fontId="7" fillId="0" borderId="5" xfId="111" applyNumberFormat="1" applyFont="1" applyBorder="1" applyAlignment="1">
      <alignment horizontal="center" vertical="center"/>
    </xf>
    <xf numFmtId="14" fontId="9" fillId="0" borderId="1" xfId="111" applyNumberFormat="1" applyFont="1" applyBorder="1" applyAlignment="1">
      <alignment horizontal="left" vertical="center" wrapText="1"/>
    </xf>
    <xf numFmtId="0" fontId="1" fillId="5" borderId="1" xfId="111" applyFont="1" applyFill="1" applyBorder="1" applyAlignment="1">
      <alignment horizontal="center" vertical="center"/>
    </xf>
    <xf numFmtId="49" fontId="10" fillId="3" borderId="1" xfId="111" applyNumberFormat="1" applyFont="1" applyFill="1" applyBorder="1" applyAlignment="1">
      <alignment vertical="center"/>
    </xf>
    <xf numFmtId="185" fontId="4" fillId="3" borderId="6" xfId="111" applyNumberFormat="1" applyFont="1" applyFill="1" applyBorder="1" applyAlignment="1">
      <alignment horizontal="center" vertical="center"/>
    </xf>
    <xf numFmtId="0" fontId="4" fillId="3" borderId="6" xfId="111" applyFont="1" applyFill="1" applyBorder="1" applyAlignment="1">
      <alignment vertical="center"/>
    </xf>
    <xf numFmtId="185" fontId="1" fillId="0" borderId="1" xfId="111" applyNumberFormat="1" applyFont="1" applyBorder="1" applyAlignment="1">
      <alignment horizontal="center"/>
    </xf>
    <xf numFmtId="49" fontId="11" fillId="3" borderId="1" xfId="111" applyNumberFormat="1" applyFont="1" applyFill="1" applyBorder="1" applyAlignment="1">
      <alignment horizontal="left" vertical="center" wrapText="1"/>
    </xf>
    <xf numFmtId="185" fontId="4" fillId="3" borderId="1" xfId="111" applyNumberFormat="1" applyFont="1" applyFill="1" applyBorder="1" applyAlignment="1">
      <alignment horizontal="center" vertical="center"/>
    </xf>
    <xf numFmtId="49" fontId="2" fillId="0" borderId="0" xfId="92" applyNumberFormat="1" applyFont="1"/>
    <xf numFmtId="185" fontId="2" fillId="0" borderId="0" xfId="92" applyNumberFormat="1" applyFont="1"/>
    <xf numFmtId="40" fontId="1" fillId="3" borderId="1" xfId="111" applyNumberFormat="1" applyFont="1" applyFill="1" applyBorder="1" applyAlignment="1">
      <alignment horizontal="center" vertical="center" wrapText="1"/>
    </xf>
    <xf numFmtId="40" fontId="12" fillId="6" borderId="1" xfId="111" applyNumberFormat="1" applyFont="1" applyFill="1" applyBorder="1" applyAlignment="1">
      <alignment horizontal="center" vertical="center" wrapText="1"/>
    </xf>
    <xf numFmtId="186" fontId="1" fillId="0" borderId="1" xfId="111" applyNumberFormat="1" applyFont="1" applyBorder="1" applyAlignment="1">
      <alignment horizontal="center" vertical="center"/>
    </xf>
    <xf numFmtId="2" fontId="1" fillId="0" borderId="1" xfId="111" applyNumberFormat="1" applyFont="1" applyBorder="1" applyAlignment="1">
      <alignment horizontal="center" vertical="center"/>
    </xf>
    <xf numFmtId="0" fontId="1" fillId="0" borderId="1" xfId="111" applyFont="1" applyBorder="1" applyAlignment="1">
      <alignment horizontal="center" vertical="center"/>
    </xf>
    <xf numFmtId="0" fontId="1" fillId="0" borderId="1" xfId="111" applyFont="1" applyBorder="1" applyAlignment="1">
      <alignment vertical="center"/>
    </xf>
    <xf numFmtId="185" fontId="4" fillId="3" borderId="6" xfId="111" applyNumberFormat="1" applyFont="1" applyFill="1" applyBorder="1" applyAlignment="1">
      <alignment vertical="center"/>
    </xf>
    <xf numFmtId="0" fontId="1" fillId="0" borderId="1" xfId="111" applyFont="1" applyBorder="1"/>
    <xf numFmtId="185" fontId="12" fillId="6" borderId="1" xfId="111" applyNumberFormat="1" applyFont="1" applyFill="1" applyBorder="1" applyAlignment="1">
      <alignment horizontal="center" vertical="center" wrapText="1"/>
    </xf>
    <xf numFmtId="2" fontId="1" fillId="0" borderId="1" xfId="111" applyNumberFormat="1" applyFont="1" applyBorder="1" applyAlignment="1">
      <alignment vertical="center"/>
    </xf>
    <xf numFmtId="40" fontId="1" fillId="5" borderId="1" xfId="111" applyNumberFormat="1" applyFont="1" applyFill="1" applyBorder="1" applyAlignment="1">
      <alignment horizontal="center" vertical="center"/>
    </xf>
    <xf numFmtId="14" fontId="9" fillId="5" borderId="1" xfId="111" applyNumberFormat="1" applyFont="1" applyFill="1" applyBorder="1" applyAlignment="1">
      <alignment horizontal="center" vertical="center" wrapText="1"/>
    </xf>
    <xf numFmtId="0" fontId="0" fillId="0" borderId="0" xfId="110" applyFont="1" applyFill="1" applyAlignment="1"/>
    <xf numFmtId="177" fontId="13" fillId="0" borderId="0" xfId="78" applyFont="1" applyFill="1" applyAlignment="1">
      <alignment horizontal="left" vertical="center"/>
    </xf>
    <xf numFmtId="49" fontId="13" fillId="0" borderId="0" xfId="78" applyNumberFormat="1" applyFont="1" applyFill="1" applyAlignment="1">
      <alignment horizontal="left" vertical="center"/>
    </xf>
    <xf numFmtId="187" fontId="13" fillId="0" borderId="0" xfId="133" applyNumberFormat="1" applyFont="1" applyAlignment="1">
      <alignment horizontal="left" vertical="center"/>
    </xf>
    <xf numFmtId="0" fontId="13" fillId="0" borderId="0" xfId="133" applyNumberFormat="1" applyFont="1" applyAlignment="1">
      <alignment horizontal="center" vertical="center"/>
    </xf>
    <xf numFmtId="180" fontId="13" fillId="0" borderId="0" xfId="78" applyNumberFormat="1" applyFont="1" applyFill="1" applyAlignment="1">
      <alignment horizontal="center" vertical="center"/>
    </xf>
    <xf numFmtId="180" fontId="13" fillId="0" borderId="0" xfId="78" applyNumberFormat="1" applyFont="1" applyFill="1" applyAlignment="1">
      <alignment horizontal="left" vertical="center"/>
    </xf>
    <xf numFmtId="49" fontId="14" fillId="5" borderId="7" xfId="78" applyNumberFormat="1" applyFont="1" applyFill="1" applyBorder="1" applyAlignment="1">
      <alignment horizontal="left" vertical="center"/>
    </xf>
    <xf numFmtId="49" fontId="14" fillId="7" borderId="1" xfId="110" applyNumberFormat="1" applyFont="1" applyFill="1" applyBorder="1" applyAlignment="1">
      <alignment horizontal="left" vertical="center"/>
    </xf>
    <xf numFmtId="0" fontId="14" fillId="7" borderId="1" xfId="110" applyFont="1" applyFill="1" applyBorder="1" applyAlignment="1">
      <alignment horizontal="left" vertical="center"/>
    </xf>
    <xf numFmtId="176" fontId="14" fillId="7" borderId="1" xfId="133" applyFont="1" applyFill="1" applyBorder="1" applyAlignment="1">
      <alignment horizontal="left" vertical="center"/>
    </xf>
    <xf numFmtId="0" fontId="14" fillId="7" borderId="1" xfId="133" applyNumberFormat="1" applyFont="1" applyFill="1" applyBorder="1" applyAlignment="1">
      <alignment horizontal="center" vertical="center"/>
    </xf>
    <xf numFmtId="180" fontId="14" fillId="8" borderId="1" xfId="59" applyFont="1" applyFill="1" applyBorder="1" applyAlignment="1">
      <alignment horizontal="left" vertical="center"/>
    </xf>
    <xf numFmtId="176" fontId="14" fillId="8" borderId="1" xfId="133" applyFont="1" applyFill="1" applyBorder="1" applyAlignment="1">
      <alignment horizontal="left" vertical="center"/>
    </xf>
    <xf numFmtId="0" fontId="14" fillId="8" borderId="1" xfId="133" applyNumberFormat="1" applyFont="1" applyFill="1" applyBorder="1" applyAlignment="1">
      <alignment horizontal="center" vertical="center"/>
    </xf>
    <xf numFmtId="49" fontId="14" fillId="9" borderId="1" xfId="110" applyNumberFormat="1" applyFont="1" applyFill="1" applyBorder="1" applyAlignment="1">
      <alignment horizontal="left" vertical="center"/>
    </xf>
    <xf numFmtId="0" fontId="14" fillId="9" borderId="1" xfId="110" applyFont="1" applyFill="1" applyBorder="1" applyAlignment="1">
      <alignment horizontal="left" vertical="center"/>
    </xf>
    <xf numFmtId="176" fontId="14" fillId="9" borderId="1" xfId="133" applyFont="1" applyFill="1" applyBorder="1" applyAlignment="1">
      <alignment horizontal="left" vertical="center"/>
    </xf>
    <xf numFmtId="0" fontId="14" fillId="9" borderId="1" xfId="133" applyNumberFormat="1" applyFont="1" applyFill="1" applyBorder="1" applyAlignment="1">
      <alignment horizontal="center" vertical="center"/>
    </xf>
    <xf numFmtId="49" fontId="14" fillId="10" borderId="8" xfId="118" applyNumberFormat="1" applyFont="1" applyFill="1" applyBorder="1" applyAlignment="1">
      <alignment horizontal="left" vertical="center"/>
    </xf>
    <xf numFmtId="180" fontId="14" fillId="10" borderId="1" xfId="138" applyFont="1" applyFill="1" applyBorder="1" applyAlignment="1">
      <alignment horizontal="left" vertical="center"/>
    </xf>
    <xf numFmtId="176" fontId="14" fillId="10" borderId="1" xfId="133" applyFont="1" applyFill="1" applyBorder="1" applyAlignment="1">
      <alignment horizontal="left" vertical="center"/>
    </xf>
    <xf numFmtId="0" fontId="14" fillId="10" borderId="1" xfId="133" applyNumberFormat="1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>
      <alignment horizontal="left" vertical="center"/>
    </xf>
    <xf numFmtId="177" fontId="13" fillId="0" borderId="1" xfId="83" applyFont="1" applyFill="1" applyBorder="1" applyAlignment="1">
      <alignment horizontal="left" vertical="center" wrapText="1"/>
    </xf>
    <xf numFmtId="176" fontId="13" fillId="0" borderId="1" xfId="133" applyFont="1" applyFill="1" applyBorder="1" applyAlignment="1">
      <alignment horizontal="left" vertical="center" wrapText="1"/>
    </xf>
    <xf numFmtId="0" fontId="13" fillId="0" borderId="1" xfId="133" applyNumberFormat="1" applyFont="1" applyFill="1" applyBorder="1" applyAlignment="1">
      <alignment horizontal="center" vertical="center" wrapText="1"/>
    </xf>
    <xf numFmtId="177" fontId="14" fillId="8" borderId="9" xfId="56" applyFont="1" applyFill="1" applyBorder="1" applyAlignment="1">
      <alignment horizontal="left" vertical="center"/>
    </xf>
    <xf numFmtId="177" fontId="14" fillId="8" borderId="10" xfId="56" applyFont="1" applyFill="1" applyBorder="1" applyAlignment="1">
      <alignment horizontal="left" vertical="center"/>
    </xf>
    <xf numFmtId="176" fontId="14" fillId="8" borderId="10" xfId="133" applyFont="1" applyFill="1" applyBorder="1" applyAlignment="1">
      <alignment horizontal="left" vertical="center"/>
    </xf>
    <xf numFmtId="0" fontId="14" fillId="8" borderId="10" xfId="133" applyNumberFormat="1" applyFont="1" applyFill="1" applyBorder="1" applyAlignment="1">
      <alignment horizontal="center" vertical="center"/>
    </xf>
    <xf numFmtId="0" fontId="13" fillId="0" borderId="1" xfId="91" applyNumberFormat="1" applyFont="1" applyFill="1" applyBorder="1" applyAlignment="1">
      <alignment horizontal="left" vertical="center"/>
    </xf>
    <xf numFmtId="49" fontId="15" fillId="11" borderId="1" xfId="110" applyNumberFormat="1" applyFont="1" applyFill="1" applyBorder="1" applyAlignment="1">
      <alignment horizontal="left" vertical="center"/>
    </xf>
    <xf numFmtId="0" fontId="15" fillId="11" borderId="1" xfId="110" applyFont="1" applyFill="1" applyBorder="1" applyAlignment="1">
      <alignment horizontal="left" vertical="center"/>
    </xf>
    <xf numFmtId="176" fontId="15" fillId="11" borderId="1" xfId="133" applyFont="1" applyFill="1" applyBorder="1" applyAlignment="1">
      <alignment horizontal="left" vertical="center"/>
    </xf>
    <xf numFmtId="0" fontId="15" fillId="11" borderId="1" xfId="133" applyNumberFormat="1" applyFont="1" applyFill="1" applyBorder="1" applyAlignment="1">
      <alignment horizontal="center" vertical="center"/>
    </xf>
    <xf numFmtId="176" fontId="13" fillId="0" borderId="0" xfId="133" applyFont="1" applyAlignment="1">
      <alignment horizontal="left" vertical="center"/>
    </xf>
    <xf numFmtId="177" fontId="13" fillId="0" borderId="1" xfId="80" applyFont="1" applyFill="1" applyBorder="1" applyAlignment="1">
      <alignment horizontal="left" vertical="center" wrapText="1"/>
    </xf>
    <xf numFmtId="187" fontId="13" fillId="0" borderId="1" xfId="51" applyNumberFormat="1" applyFont="1" applyFill="1" applyBorder="1" applyAlignment="1">
      <alignment horizontal="left" vertical="center" wrapText="1"/>
    </xf>
    <xf numFmtId="0" fontId="16" fillId="0" borderId="1" xfId="51" applyNumberFormat="1" applyFont="1" applyFill="1" applyBorder="1" applyAlignment="1">
      <alignment horizontal="center" vertical="center" wrapText="1"/>
    </xf>
    <xf numFmtId="179" fontId="17" fillId="0" borderId="1" xfId="144" applyFont="1" applyFill="1" applyBorder="1" applyAlignment="1">
      <alignment vertical="center"/>
    </xf>
    <xf numFmtId="0" fontId="18" fillId="0" borderId="1" xfId="56" applyNumberFormat="1" applyFont="1" applyFill="1" applyBorder="1" applyAlignment="1">
      <alignment horizontal="left" vertical="center"/>
    </xf>
    <xf numFmtId="177" fontId="18" fillId="0" borderId="1" xfId="83" applyFont="1" applyFill="1" applyBorder="1" applyAlignment="1">
      <alignment horizontal="left" vertical="center" wrapText="1"/>
    </xf>
    <xf numFmtId="177" fontId="19" fillId="0" borderId="1" xfId="91" applyFont="1" applyFill="1" applyBorder="1" applyAlignment="1">
      <alignment horizontal="left" vertical="center" wrapText="1"/>
    </xf>
    <xf numFmtId="0" fontId="0" fillId="0" borderId="0" xfId="110" applyFont="1" applyFill="1" applyAlignment="1">
      <alignment horizontal="center"/>
    </xf>
    <xf numFmtId="185" fontId="14" fillId="7" borderId="1" xfId="110" applyNumberFormat="1" applyFont="1" applyFill="1" applyBorder="1" applyAlignment="1">
      <alignment horizontal="center" vertical="center"/>
    </xf>
    <xf numFmtId="0" fontId="14" fillId="8" borderId="1" xfId="133" applyNumberFormat="1" applyFont="1" applyFill="1" applyBorder="1" applyAlignment="1">
      <alignment horizontal="center" vertical="top"/>
    </xf>
    <xf numFmtId="0" fontId="14" fillId="8" borderId="1" xfId="133" applyNumberFormat="1" applyFont="1" applyFill="1" applyBorder="1" applyAlignment="1">
      <alignment horizontal="center" vertical="center" wrapText="1"/>
    </xf>
    <xf numFmtId="185" fontId="14" fillId="8" borderId="1" xfId="59" applyNumberFormat="1" applyFont="1" applyFill="1" applyBorder="1" applyAlignment="1">
      <alignment horizontal="center" vertical="center" wrapText="1"/>
    </xf>
    <xf numFmtId="185" fontId="14" fillId="9" borderId="1" xfId="110" applyNumberFormat="1" applyFont="1" applyFill="1" applyBorder="1" applyAlignment="1">
      <alignment horizontal="center" vertical="center"/>
    </xf>
    <xf numFmtId="0" fontId="14" fillId="10" borderId="1" xfId="133" applyNumberFormat="1" applyFont="1" applyFill="1" applyBorder="1" applyAlignment="1">
      <alignment horizontal="center" vertical="center" wrapText="1"/>
    </xf>
    <xf numFmtId="185" fontId="14" fillId="10" borderId="1" xfId="138" applyNumberFormat="1" applyFont="1" applyFill="1" applyBorder="1" applyAlignment="1">
      <alignment horizontal="center" vertical="center"/>
    </xf>
    <xf numFmtId="185" fontId="14" fillId="10" borderId="1" xfId="65" applyNumberFormat="1" applyFont="1" applyFill="1" applyBorder="1" applyAlignment="1">
      <alignment horizontal="center" vertical="center" wrapText="1"/>
    </xf>
    <xf numFmtId="185" fontId="16" fillId="4" borderId="1" xfId="80" applyNumberFormat="1" applyFont="1" applyFill="1" applyBorder="1" applyAlignment="1">
      <alignment horizontal="center" vertical="center"/>
    </xf>
    <xf numFmtId="185" fontId="13" fillId="4" borderId="1" xfId="78" applyNumberFormat="1" applyFont="1" applyFill="1" applyBorder="1" applyAlignment="1">
      <alignment horizontal="center" vertical="center"/>
    </xf>
    <xf numFmtId="0" fontId="14" fillId="8" borderId="10" xfId="133" applyNumberFormat="1" applyFont="1" applyFill="1" applyBorder="1" applyAlignment="1">
      <alignment horizontal="center" vertical="center" wrapText="1"/>
    </xf>
    <xf numFmtId="185" fontId="14" fillId="8" borderId="10" xfId="56" applyNumberFormat="1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>
      <alignment horizontal="center" vertical="center" wrapText="1"/>
    </xf>
    <xf numFmtId="185" fontId="13" fillId="0" borderId="1" xfId="80" applyNumberFormat="1" applyFont="1" applyFill="1" applyBorder="1" applyAlignment="1">
      <alignment horizontal="center" vertical="center"/>
    </xf>
    <xf numFmtId="185" fontId="13" fillId="0" borderId="1" xfId="91" applyNumberFormat="1" applyFont="1" applyFill="1" applyBorder="1" applyAlignment="1">
      <alignment horizontal="center" vertical="center" wrapText="1"/>
    </xf>
    <xf numFmtId="185" fontId="15" fillId="11" borderId="1" xfId="110" applyNumberFormat="1" applyFont="1" applyFill="1" applyBorder="1" applyAlignment="1">
      <alignment horizontal="center" vertical="center"/>
    </xf>
    <xf numFmtId="185" fontId="13" fillId="0" borderId="0" xfId="74" applyNumberFormat="1" applyFont="1" applyFill="1" applyAlignment="1">
      <alignment horizontal="center" vertical="center"/>
    </xf>
    <xf numFmtId="185" fontId="13" fillId="0" borderId="0" xfId="78" applyNumberFormat="1" applyFont="1" applyFill="1" applyAlignment="1">
      <alignment horizontal="center" vertical="center"/>
    </xf>
    <xf numFmtId="177" fontId="16" fillId="0" borderId="1" xfId="74" applyFont="1" applyFill="1" applyBorder="1" applyAlignment="1">
      <alignment horizontal="center" vertical="center"/>
    </xf>
    <xf numFmtId="180" fontId="13" fillId="0" borderId="1" xfId="91" applyNumberFormat="1" applyFont="1" applyFill="1" applyBorder="1" applyAlignment="1">
      <alignment horizontal="center" vertical="center" wrapText="1"/>
    </xf>
    <xf numFmtId="185" fontId="20" fillId="0" borderId="1" xfId="80" applyNumberFormat="1" applyFont="1" applyFill="1" applyBorder="1" applyAlignment="1">
      <alignment horizontal="center" vertical="center"/>
    </xf>
    <xf numFmtId="185" fontId="16" fillId="0" borderId="1" xfId="80" applyNumberFormat="1" applyFont="1" applyFill="1" applyBorder="1" applyAlignment="1">
      <alignment horizontal="center" vertical="center"/>
    </xf>
    <xf numFmtId="0" fontId="16" fillId="0" borderId="1" xfId="133" applyNumberFormat="1" applyFont="1" applyFill="1" applyBorder="1" applyAlignment="1">
      <alignment horizontal="center" vertical="center" wrapText="1"/>
    </xf>
    <xf numFmtId="0" fontId="18" fillId="0" borderId="1" xfId="133" applyNumberFormat="1" applyFont="1" applyFill="1" applyBorder="1" applyAlignment="1">
      <alignment horizontal="center" vertical="center" wrapText="1"/>
    </xf>
    <xf numFmtId="177" fontId="14" fillId="7" borderId="1" xfId="56" applyFont="1" applyFill="1" applyBorder="1" applyAlignment="1">
      <alignment horizontal="left" vertical="center" wrapText="1"/>
    </xf>
    <xf numFmtId="177" fontId="14" fillId="0" borderId="0" xfId="78" applyFont="1" applyFill="1" applyAlignment="1">
      <alignment horizontal="left" vertical="center"/>
    </xf>
    <xf numFmtId="180" fontId="14" fillId="8" borderId="1" xfId="59" applyFont="1" applyFill="1" applyBorder="1" applyAlignment="1">
      <alignment horizontal="left" vertical="center" wrapText="1"/>
    </xf>
    <xf numFmtId="177" fontId="14" fillId="9" borderId="1" xfId="56" applyFont="1" applyFill="1" applyBorder="1" applyAlignment="1">
      <alignment horizontal="left" vertical="center" wrapText="1"/>
    </xf>
    <xf numFmtId="49" fontId="14" fillId="10" borderId="11" xfId="118" applyNumberFormat="1" applyFont="1" applyFill="1" applyBorder="1" applyAlignment="1">
      <alignment horizontal="left" vertical="center"/>
    </xf>
    <xf numFmtId="177" fontId="13" fillId="0" borderId="1" xfId="83" applyFont="1" applyFill="1" applyBorder="1" applyAlignment="1">
      <alignment vertical="center" wrapText="1"/>
    </xf>
    <xf numFmtId="10" fontId="14" fillId="8" borderId="12" xfId="96" applyNumberFormat="1" applyFont="1" applyFill="1" applyBorder="1" applyAlignment="1">
      <alignment horizontal="left" vertical="center" wrapText="1"/>
    </xf>
    <xf numFmtId="10" fontId="13" fillId="0" borderId="0" xfId="96" applyNumberFormat="1" applyFont="1" applyAlignment="1">
      <alignment horizontal="left" vertical="center"/>
    </xf>
    <xf numFmtId="180" fontId="14" fillId="10" borderId="1" xfId="65" applyFont="1" applyFill="1" applyBorder="1" applyAlignment="1">
      <alignment horizontal="left" vertical="center" wrapText="1"/>
    </xf>
    <xf numFmtId="177" fontId="14" fillId="8" borderId="12" xfId="56" applyFont="1" applyFill="1" applyBorder="1" applyAlignment="1">
      <alignment horizontal="left" vertical="center" wrapText="1"/>
    </xf>
    <xf numFmtId="49" fontId="14" fillId="10" borderId="11" xfId="118" applyNumberFormat="1" applyFont="1" applyFill="1" applyBorder="1" applyAlignment="1">
      <alignment horizontal="left" vertical="center" wrapText="1"/>
    </xf>
    <xf numFmtId="177" fontId="19" fillId="0" borderId="1" xfId="83" applyFont="1" applyFill="1" applyBorder="1" applyAlignment="1">
      <alignment vertical="center" wrapText="1"/>
    </xf>
    <xf numFmtId="49" fontId="14" fillId="10" borderId="1" xfId="133" applyNumberFormat="1" applyFont="1" applyFill="1" applyBorder="1" applyAlignment="1">
      <alignment horizontal="center" vertical="center" wrapText="1"/>
    </xf>
    <xf numFmtId="177" fontId="13" fillId="0" borderId="1" xfId="91" applyFont="1" applyFill="1" applyBorder="1" applyAlignment="1">
      <alignment horizontal="left" vertical="center" wrapText="1"/>
    </xf>
    <xf numFmtId="177" fontId="19" fillId="0" borderId="11" xfId="91" applyFont="1" applyFill="1" applyBorder="1" applyAlignment="1">
      <alignment horizontal="left" vertical="center" wrapText="1"/>
    </xf>
    <xf numFmtId="0" fontId="21" fillId="0" borderId="1" xfId="133" applyNumberFormat="1" applyFont="1" applyFill="1" applyBorder="1" applyAlignment="1">
      <alignment horizontal="center" vertical="center" wrapText="1"/>
    </xf>
    <xf numFmtId="49" fontId="13" fillId="0" borderId="1" xfId="78" applyNumberFormat="1" applyFont="1" applyFill="1" applyBorder="1" applyAlignment="1">
      <alignment horizontal="left" vertical="center"/>
    </xf>
    <xf numFmtId="179" fontId="13" fillId="0" borderId="1" xfId="140" applyFont="1" applyFill="1" applyBorder="1" applyAlignment="1">
      <alignment horizontal="left" vertical="center" wrapText="1"/>
    </xf>
    <xf numFmtId="187" fontId="13" fillId="0" borderId="1" xfId="133" applyNumberFormat="1" applyFont="1" applyFill="1" applyBorder="1" applyAlignment="1">
      <alignment horizontal="left" vertical="center" wrapText="1"/>
    </xf>
    <xf numFmtId="49" fontId="14" fillId="0" borderId="3" xfId="110" applyNumberFormat="1" applyFont="1" applyFill="1" applyBorder="1" applyAlignment="1">
      <alignment horizontal="left" vertical="center"/>
    </xf>
    <xf numFmtId="0" fontId="14" fillId="0" borderId="13" xfId="110" applyFont="1" applyFill="1" applyBorder="1" applyAlignment="1">
      <alignment horizontal="left" vertical="center"/>
    </xf>
    <xf numFmtId="176" fontId="14" fillId="0" borderId="13" xfId="133" applyFont="1" applyFill="1" applyBorder="1" applyAlignment="1">
      <alignment horizontal="left" vertical="center"/>
    </xf>
    <xf numFmtId="0" fontId="14" fillId="0" borderId="13" xfId="133" applyNumberFormat="1" applyFont="1" applyFill="1" applyBorder="1" applyAlignment="1">
      <alignment horizontal="center" vertical="center"/>
    </xf>
    <xf numFmtId="49" fontId="14" fillId="9" borderId="6" xfId="110" applyNumberFormat="1" applyFont="1" applyFill="1" applyBorder="1" applyAlignment="1">
      <alignment horizontal="left" vertical="center"/>
    </xf>
    <xf numFmtId="0" fontId="14" fillId="9" borderId="6" xfId="110" applyFont="1" applyFill="1" applyBorder="1" applyAlignment="1">
      <alignment horizontal="left" vertical="center"/>
    </xf>
    <xf numFmtId="176" fontId="14" fillId="9" borderId="6" xfId="133" applyFont="1" applyFill="1" applyBorder="1" applyAlignment="1">
      <alignment horizontal="left" vertical="center"/>
    </xf>
    <xf numFmtId="0" fontId="14" fillId="9" borderId="6" xfId="133" applyNumberFormat="1" applyFont="1" applyFill="1" applyBorder="1" applyAlignment="1">
      <alignment horizontal="center" vertical="center"/>
    </xf>
    <xf numFmtId="0" fontId="13" fillId="0" borderId="1" xfId="133" applyNumberFormat="1" applyFont="1" applyFill="1" applyBorder="1" applyAlignment="1">
      <alignment vertical="center" wrapText="1"/>
    </xf>
    <xf numFmtId="177" fontId="13" fillId="0" borderId="1" xfId="83" applyFont="1" applyFill="1" applyBorder="1" applyAlignment="1">
      <alignment horizontal="center" vertical="center"/>
    </xf>
    <xf numFmtId="185" fontId="19" fillId="0" borderId="1" xfId="80" applyNumberFormat="1" applyFont="1" applyFill="1" applyBorder="1" applyAlignment="1">
      <alignment horizontal="center" vertical="center"/>
    </xf>
    <xf numFmtId="185" fontId="14" fillId="0" borderId="13" xfId="110" applyNumberFormat="1" applyFont="1" applyFill="1" applyBorder="1" applyAlignment="1">
      <alignment horizontal="center" vertical="center"/>
    </xf>
    <xf numFmtId="185" fontId="14" fillId="0" borderId="11" xfId="110" applyNumberFormat="1" applyFont="1" applyFill="1" applyBorder="1" applyAlignment="1">
      <alignment horizontal="center" vertical="center"/>
    </xf>
    <xf numFmtId="185" fontId="14" fillId="9" borderId="6" xfId="110" applyNumberFormat="1" applyFont="1" applyFill="1" applyBorder="1" applyAlignment="1">
      <alignment horizontal="center" vertical="center"/>
    </xf>
    <xf numFmtId="185" fontId="14" fillId="8" borderId="1" xfId="133" applyNumberFormat="1" applyFont="1" applyFill="1" applyBorder="1" applyAlignment="1">
      <alignment horizontal="center" vertical="center"/>
    </xf>
    <xf numFmtId="0" fontId="13" fillId="0" borderId="1" xfId="133" applyNumberFormat="1" applyFont="1" applyFill="1" applyBorder="1" applyAlignment="1">
      <alignment horizontal="right" vertical="center" wrapText="1"/>
    </xf>
    <xf numFmtId="0" fontId="22" fillId="0" borderId="1" xfId="73" applyFont="1" applyFill="1" applyBorder="1" applyAlignment="1">
      <alignment horizontal="left" vertical="center" wrapText="1"/>
    </xf>
    <xf numFmtId="177" fontId="13" fillId="0" borderId="11" xfId="91" applyFont="1" applyFill="1" applyBorder="1" applyAlignment="1">
      <alignment horizontal="left" vertical="center" wrapText="1"/>
    </xf>
    <xf numFmtId="0" fontId="23" fillId="0" borderId="1" xfId="73" applyFont="1" applyFill="1" applyBorder="1" applyAlignment="1">
      <alignment horizontal="left" vertical="center" wrapText="1"/>
    </xf>
    <xf numFmtId="40" fontId="1" fillId="3" borderId="1" xfId="111" applyNumberFormat="1" applyFont="1" applyFill="1" applyBorder="1" applyAlignment="1">
      <alignment vertical="center"/>
    </xf>
    <xf numFmtId="49" fontId="4" fillId="3" borderId="6" xfId="111" applyNumberFormat="1" applyFont="1" applyFill="1" applyBorder="1" applyAlignment="1">
      <alignment vertical="center"/>
    </xf>
    <xf numFmtId="185" fontId="24" fillId="3" borderId="6" xfId="111" applyNumberFormat="1" applyFont="1" applyFill="1" applyBorder="1" applyAlignment="1">
      <alignment horizontal="center" vertical="center"/>
    </xf>
    <xf numFmtId="185" fontId="24" fillId="3" borderId="1" xfId="111" applyNumberFormat="1" applyFont="1" applyFill="1" applyBorder="1" applyAlignment="1">
      <alignment horizontal="center" vertical="center"/>
    </xf>
    <xf numFmtId="0" fontId="25" fillId="0" borderId="1" xfId="111" applyFont="1" applyBorder="1"/>
    <xf numFmtId="49" fontId="13" fillId="0" borderId="0" xfId="74" applyNumberFormat="1" applyFont="1" applyAlignment="1">
      <alignment horizontal="left" vertical="center"/>
    </xf>
    <xf numFmtId="177" fontId="13" fillId="0" borderId="0" xfId="74" applyFont="1" applyAlignment="1">
      <alignment horizontal="left" vertical="center"/>
    </xf>
    <xf numFmtId="187" fontId="13" fillId="0" borderId="0" xfId="131" applyNumberFormat="1" applyFont="1" applyAlignment="1">
      <alignment horizontal="left" vertical="center"/>
    </xf>
    <xf numFmtId="180" fontId="13" fillId="0" borderId="0" xfId="74" applyNumberFormat="1" applyFont="1" applyAlignment="1">
      <alignment horizontal="left" vertical="center"/>
    </xf>
    <xf numFmtId="49" fontId="14" fillId="5" borderId="7" xfId="74" applyNumberFormat="1" applyFont="1" applyFill="1" applyBorder="1" applyAlignment="1">
      <alignment horizontal="left" vertical="center" wrapText="1"/>
    </xf>
    <xf numFmtId="49" fontId="26" fillId="7" borderId="1" xfId="109" applyNumberFormat="1" applyFont="1" applyFill="1" applyBorder="1" applyAlignment="1">
      <alignment horizontal="left" vertical="center"/>
    </xf>
    <xf numFmtId="0" fontId="27" fillId="7" borderId="3" xfId="109" applyFont="1" applyFill="1" applyBorder="1" applyAlignment="1">
      <alignment horizontal="center" vertical="center"/>
    </xf>
    <xf numFmtId="0" fontId="28" fillId="7" borderId="11" xfId="109" applyFont="1" applyFill="1" applyBorder="1" applyAlignment="1">
      <alignment horizontal="center" vertical="center"/>
    </xf>
    <xf numFmtId="187" fontId="26" fillId="7" borderId="1" xfId="131" applyNumberFormat="1" applyFont="1" applyFill="1" applyBorder="1" applyAlignment="1">
      <alignment horizontal="left" vertical="center"/>
    </xf>
    <xf numFmtId="187" fontId="14" fillId="8" borderId="1" xfId="131" applyNumberFormat="1" applyFont="1" applyFill="1" applyBorder="1" applyAlignment="1">
      <alignment horizontal="left" vertical="center"/>
    </xf>
    <xf numFmtId="49" fontId="14" fillId="9" borderId="1" xfId="109" applyNumberFormat="1" applyFont="1" applyFill="1" applyBorder="1" applyAlignment="1">
      <alignment horizontal="left" vertical="center"/>
    </xf>
    <xf numFmtId="0" fontId="14" fillId="9" borderId="1" xfId="109" applyFont="1" applyFill="1" applyBorder="1" applyAlignment="1">
      <alignment horizontal="left" vertical="center"/>
    </xf>
    <xf numFmtId="187" fontId="14" fillId="9" borderId="1" xfId="131" applyNumberFormat="1" applyFont="1" applyFill="1" applyBorder="1" applyAlignment="1">
      <alignment horizontal="left" vertical="center"/>
    </xf>
    <xf numFmtId="49" fontId="14" fillId="10" borderId="8" xfId="115" applyNumberFormat="1" applyFont="1" applyFill="1" applyBorder="1" applyAlignment="1">
      <alignment horizontal="left" vertical="center"/>
    </xf>
    <xf numFmtId="187" fontId="14" fillId="10" borderId="1" xfId="131" applyNumberFormat="1" applyFont="1" applyFill="1" applyBorder="1" applyAlignment="1">
      <alignment horizontal="left" vertical="center"/>
    </xf>
    <xf numFmtId="0" fontId="13" fillId="0" borderId="1" xfId="56" applyNumberFormat="1" applyFont="1" applyBorder="1" applyAlignment="1">
      <alignment horizontal="left" vertical="center"/>
    </xf>
    <xf numFmtId="177" fontId="13" fillId="0" borderId="1" xfId="80" applyFont="1" applyBorder="1" applyAlignment="1">
      <alignment horizontal="left" vertical="center" wrapText="1"/>
    </xf>
    <xf numFmtId="187" fontId="13" fillId="0" borderId="1" xfId="131" applyNumberFormat="1" applyFont="1" applyFill="1" applyBorder="1" applyAlignment="1">
      <alignment horizontal="left" vertical="center" wrapText="1"/>
    </xf>
    <xf numFmtId="0" fontId="13" fillId="5" borderId="1" xfId="131" applyNumberFormat="1" applyFont="1" applyFill="1" applyBorder="1" applyAlignment="1">
      <alignment horizontal="center" vertical="center" wrapText="1"/>
    </xf>
    <xf numFmtId="187" fontId="14" fillId="8" borderId="10" xfId="131" applyNumberFormat="1" applyFont="1" applyFill="1" applyBorder="1" applyAlignment="1">
      <alignment horizontal="left" vertical="center"/>
    </xf>
    <xf numFmtId="0" fontId="13" fillId="0" borderId="1" xfId="91" applyNumberFormat="1" applyFont="1" applyBorder="1" applyAlignment="1">
      <alignment horizontal="left" vertical="center"/>
    </xf>
    <xf numFmtId="49" fontId="15" fillId="12" borderId="1" xfId="109" applyNumberFormat="1" applyFont="1" applyFill="1" applyBorder="1" applyAlignment="1">
      <alignment horizontal="left" vertical="center"/>
    </xf>
    <xf numFmtId="0" fontId="15" fillId="12" borderId="1" xfId="109" applyFont="1" applyFill="1" applyBorder="1" applyAlignment="1">
      <alignment horizontal="left" vertical="center"/>
    </xf>
    <xf numFmtId="187" fontId="15" fillId="12" borderId="1" xfId="131" applyNumberFormat="1" applyFont="1" applyFill="1" applyBorder="1" applyAlignment="1">
      <alignment horizontal="left" vertical="center"/>
    </xf>
    <xf numFmtId="187" fontId="13" fillId="5" borderId="1" xfId="131" applyNumberFormat="1" applyFont="1" applyFill="1" applyBorder="1" applyAlignment="1">
      <alignment horizontal="left" vertical="center" wrapText="1"/>
    </xf>
    <xf numFmtId="0" fontId="17" fillId="2" borderId="1" xfId="93" applyFont="1" applyFill="1" applyBorder="1" applyAlignment="1">
      <alignment horizontal="left" vertical="center" wrapText="1"/>
    </xf>
    <xf numFmtId="187" fontId="29" fillId="0" borderId="1" xfId="131" applyNumberFormat="1" applyFont="1" applyFill="1" applyBorder="1" applyAlignment="1">
      <alignment horizontal="left" vertical="center" wrapText="1"/>
    </xf>
    <xf numFmtId="0" fontId="30" fillId="2" borderId="1" xfId="93" applyFont="1" applyFill="1" applyBorder="1" applyAlignment="1">
      <alignment horizontal="left" vertical="center" wrapText="1"/>
    </xf>
    <xf numFmtId="177" fontId="19" fillId="0" borderId="1" xfId="91" applyFont="1" applyBorder="1" applyAlignment="1">
      <alignment horizontal="left" vertical="center" wrapText="1"/>
    </xf>
    <xf numFmtId="177" fontId="13" fillId="0" borderId="1" xfId="131" applyNumberFormat="1" applyFont="1" applyFill="1" applyBorder="1" applyAlignment="1">
      <alignment horizontal="left" vertical="center" wrapText="1"/>
    </xf>
    <xf numFmtId="176" fontId="26" fillId="7" borderId="1" xfId="131" applyFont="1" applyFill="1" applyBorder="1" applyAlignment="1">
      <alignment horizontal="left" vertical="center"/>
    </xf>
    <xf numFmtId="177" fontId="26" fillId="7" borderId="1" xfId="109" applyNumberFormat="1" applyFont="1" applyFill="1" applyBorder="1" applyAlignment="1">
      <alignment horizontal="left" vertical="center"/>
    </xf>
    <xf numFmtId="180" fontId="26" fillId="7" borderId="1" xfId="109" applyNumberFormat="1" applyFont="1" applyFill="1" applyBorder="1" applyAlignment="1">
      <alignment horizontal="left" vertical="center"/>
    </xf>
    <xf numFmtId="187" fontId="14" fillId="8" borderId="1" xfId="131" applyNumberFormat="1" applyFont="1" applyFill="1" applyBorder="1" applyAlignment="1">
      <alignment horizontal="left" vertical="center" wrapText="1"/>
    </xf>
    <xf numFmtId="177" fontId="14" fillId="9" borderId="1" xfId="109" applyNumberFormat="1" applyFont="1" applyFill="1" applyBorder="1" applyAlignment="1">
      <alignment horizontal="left" vertical="center"/>
    </xf>
    <xf numFmtId="180" fontId="14" fillId="9" borderId="1" xfId="109" applyNumberFormat="1" applyFont="1" applyFill="1" applyBorder="1" applyAlignment="1">
      <alignment horizontal="left" vertical="center"/>
    </xf>
    <xf numFmtId="187" fontId="14" fillId="10" borderId="1" xfId="131" applyNumberFormat="1" applyFont="1" applyFill="1" applyBorder="1" applyAlignment="1">
      <alignment horizontal="left" vertical="center" wrapText="1"/>
    </xf>
    <xf numFmtId="185" fontId="13" fillId="4" borderId="1" xfId="80" applyNumberFormat="1" applyFont="1" applyFill="1" applyBorder="1" applyAlignment="1">
      <alignment horizontal="left" vertical="center"/>
    </xf>
    <xf numFmtId="177" fontId="13" fillId="4" borderId="1" xfId="74" applyFont="1" applyFill="1" applyBorder="1" applyAlignment="1">
      <alignment horizontal="left" vertical="center"/>
    </xf>
    <xf numFmtId="187" fontId="14" fillId="8" borderId="10" xfId="131" applyNumberFormat="1" applyFont="1" applyFill="1" applyBorder="1" applyAlignment="1">
      <alignment horizontal="left" vertical="center" wrapText="1"/>
    </xf>
    <xf numFmtId="180" fontId="14" fillId="8" borderId="10" xfId="56" applyNumberFormat="1" applyFont="1" applyFill="1" applyBorder="1" applyAlignment="1">
      <alignment horizontal="left" vertical="center" wrapText="1"/>
    </xf>
    <xf numFmtId="177" fontId="13" fillId="4" borderId="1" xfId="80" applyFont="1" applyFill="1" applyBorder="1" applyAlignment="1">
      <alignment horizontal="left" vertical="center"/>
    </xf>
    <xf numFmtId="180" fontId="13" fillId="4" borderId="1" xfId="91" applyNumberFormat="1" applyFont="1" applyFill="1" applyBorder="1" applyAlignment="1">
      <alignment horizontal="left" vertical="center" wrapText="1"/>
    </xf>
    <xf numFmtId="177" fontId="15" fillId="12" borderId="1" xfId="109" applyNumberFormat="1" applyFont="1" applyFill="1" applyBorder="1" applyAlignment="1">
      <alignment horizontal="left" vertical="center"/>
    </xf>
    <xf numFmtId="180" fontId="15" fillId="12" borderId="1" xfId="109" applyNumberFormat="1" applyFont="1" applyFill="1" applyBorder="1" applyAlignment="1">
      <alignment horizontal="left" vertical="center"/>
    </xf>
    <xf numFmtId="180" fontId="13" fillId="0" borderId="1" xfId="91" applyNumberFormat="1" applyFont="1" applyBorder="1" applyAlignment="1">
      <alignment horizontal="left" vertical="center" wrapText="1"/>
    </xf>
    <xf numFmtId="177" fontId="13" fillId="5" borderId="1" xfId="80" applyFont="1" applyFill="1" applyBorder="1" applyAlignment="1">
      <alignment horizontal="left" vertical="center"/>
    </xf>
    <xf numFmtId="185" fontId="13" fillId="0" borderId="1" xfId="80" applyNumberFormat="1" applyFont="1" applyBorder="1" applyAlignment="1">
      <alignment horizontal="left" vertical="center"/>
    </xf>
    <xf numFmtId="180" fontId="13" fillId="5" borderId="1" xfId="80" applyNumberFormat="1" applyFont="1" applyFill="1" applyBorder="1" applyAlignment="1">
      <alignment horizontal="left" vertical="center"/>
    </xf>
    <xf numFmtId="187" fontId="13" fillId="13" borderId="1" xfId="131" applyNumberFormat="1" applyFont="1" applyFill="1" applyBorder="1" applyAlignment="1">
      <alignment horizontal="left" vertical="center" wrapText="1"/>
    </xf>
    <xf numFmtId="180" fontId="13" fillId="0" borderId="1" xfId="80" applyNumberFormat="1" applyFont="1" applyBorder="1" applyAlignment="1">
      <alignment horizontal="left" vertical="center"/>
    </xf>
    <xf numFmtId="177" fontId="13" fillId="0" borderId="1" xfId="80" applyFont="1" applyBorder="1" applyAlignment="1">
      <alignment horizontal="left" vertical="center"/>
    </xf>
    <xf numFmtId="177" fontId="26" fillId="7" borderId="1" xfId="56" applyFont="1" applyFill="1" applyBorder="1" applyAlignment="1">
      <alignment horizontal="left" vertical="center" wrapText="1"/>
    </xf>
    <xf numFmtId="49" fontId="14" fillId="10" borderId="11" xfId="115" applyNumberFormat="1" applyFont="1" applyFill="1" applyBorder="1" applyAlignment="1">
      <alignment horizontal="left" vertical="center"/>
    </xf>
    <xf numFmtId="177" fontId="13" fillId="0" borderId="1" xfId="80" applyFont="1" applyBorder="1" applyAlignment="1">
      <alignment vertical="center" wrapText="1"/>
    </xf>
    <xf numFmtId="10" fontId="14" fillId="8" borderId="10" xfId="95" applyNumberFormat="1" applyFont="1" applyFill="1" applyBorder="1" applyAlignment="1">
      <alignment horizontal="right" vertical="center" wrapText="1"/>
    </xf>
    <xf numFmtId="177" fontId="15" fillId="12" borderId="1" xfId="56" applyFont="1" applyFill="1" applyBorder="1" applyAlignment="1">
      <alignment horizontal="left" vertical="center" wrapText="1"/>
    </xf>
    <xf numFmtId="49" fontId="14" fillId="10" borderId="11" xfId="115" applyNumberFormat="1" applyFont="1" applyFill="1" applyBorder="1" applyAlignment="1">
      <alignment horizontal="left" vertical="center" wrapText="1"/>
    </xf>
    <xf numFmtId="0" fontId="2" fillId="0" borderId="3" xfId="93" applyFont="1" applyBorder="1" applyAlignment="1">
      <alignment horizontal="left" vertical="center" wrapText="1"/>
    </xf>
    <xf numFmtId="177" fontId="13" fillId="0" borderId="1" xfId="91" applyFont="1" applyBorder="1" applyAlignment="1">
      <alignment horizontal="left" vertical="center" wrapText="1"/>
    </xf>
    <xf numFmtId="177" fontId="19" fillId="0" borderId="11" xfId="91" applyFont="1" applyBorder="1" applyAlignment="1">
      <alignment horizontal="left" vertical="center" wrapText="1"/>
    </xf>
    <xf numFmtId="0" fontId="31" fillId="0" borderId="1" xfId="93" applyFont="1" applyBorder="1" applyAlignment="1">
      <alignment horizontal="left" vertical="center" wrapText="1"/>
    </xf>
    <xf numFmtId="182" fontId="17" fillId="0" borderId="3" xfId="99" applyFont="1" applyBorder="1" applyAlignment="1">
      <alignment horizontal="left" vertical="center" wrapText="1"/>
    </xf>
    <xf numFmtId="49" fontId="13" fillId="0" borderId="1" xfId="74" applyNumberFormat="1" applyFont="1" applyBorder="1" applyAlignment="1">
      <alignment horizontal="left" vertical="center"/>
    </xf>
    <xf numFmtId="179" fontId="13" fillId="0" borderId="1" xfId="140" applyFont="1" applyBorder="1" applyAlignment="1">
      <alignment horizontal="left" vertical="center" wrapText="1"/>
    </xf>
    <xf numFmtId="179" fontId="32" fillId="0" borderId="1" xfId="140" applyFont="1" applyBorder="1" applyAlignment="1">
      <alignment horizontal="left" vertical="center" wrapText="1"/>
    </xf>
    <xf numFmtId="49" fontId="14" fillId="0" borderId="3" xfId="109" applyNumberFormat="1" applyFont="1" applyBorder="1" applyAlignment="1">
      <alignment horizontal="left" vertical="center"/>
    </xf>
    <xf numFmtId="0" fontId="14" fillId="0" borderId="13" xfId="109" applyFont="1" applyBorder="1" applyAlignment="1">
      <alignment horizontal="left" vertical="center"/>
    </xf>
    <xf numFmtId="187" fontId="14" fillId="0" borderId="13" xfId="131" applyNumberFormat="1" applyFont="1" applyFill="1" applyBorder="1" applyAlignment="1">
      <alignment horizontal="left" vertical="center"/>
    </xf>
    <xf numFmtId="49" fontId="14" fillId="9" borderId="6" xfId="109" applyNumberFormat="1" applyFont="1" applyFill="1" applyBorder="1" applyAlignment="1">
      <alignment horizontal="left" vertical="center"/>
    </xf>
    <xf numFmtId="0" fontId="14" fillId="9" borderId="6" xfId="109" applyFont="1" applyFill="1" applyBorder="1" applyAlignment="1">
      <alignment horizontal="left" vertical="center"/>
    </xf>
    <xf numFmtId="187" fontId="14" fillId="9" borderId="6" xfId="131" applyNumberFormat="1" applyFont="1" applyFill="1" applyBorder="1" applyAlignment="1">
      <alignment horizontal="left" vertical="center"/>
    </xf>
    <xf numFmtId="0" fontId="14" fillId="0" borderId="13" xfId="109" applyFont="1" applyBorder="1" applyAlignment="1">
      <alignment horizontal="left" vertical="center" wrapText="1"/>
    </xf>
    <xf numFmtId="177" fontId="14" fillId="0" borderId="13" xfId="109" applyNumberFormat="1" applyFont="1" applyBorder="1" applyAlignment="1">
      <alignment horizontal="left" vertical="center"/>
    </xf>
    <xf numFmtId="177" fontId="14" fillId="0" borderId="11" xfId="109" applyNumberFormat="1" applyFont="1" applyBorder="1" applyAlignment="1">
      <alignment horizontal="left" vertical="center"/>
    </xf>
    <xf numFmtId="177" fontId="14" fillId="9" borderId="6" xfId="109" applyNumberFormat="1" applyFont="1" applyFill="1" applyBorder="1" applyAlignment="1">
      <alignment horizontal="left" vertical="center"/>
    </xf>
    <xf numFmtId="180" fontId="14" fillId="9" borderId="6" xfId="109" applyNumberFormat="1" applyFont="1" applyFill="1" applyBorder="1" applyAlignment="1">
      <alignment horizontal="left" vertical="center"/>
    </xf>
    <xf numFmtId="177" fontId="13" fillId="0" borderId="11" xfId="91" applyFont="1" applyBorder="1" applyAlignment="1">
      <alignment horizontal="left" vertical="center" wrapText="1"/>
    </xf>
    <xf numFmtId="0" fontId="0" fillId="0" borderId="0" xfId="110"/>
    <xf numFmtId="49" fontId="13" fillId="0" borderId="0" xfId="78" applyNumberFormat="1" applyFont="1" applyAlignment="1">
      <alignment horizontal="left" vertical="center"/>
    </xf>
    <xf numFmtId="177" fontId="13" fillId="0" borderId="0" xfId="78" applyFont="1" applyAlignment="1">
      <alignment horizontal="left" vertical="center"/>
    </xf>
    <xf numFmtId="180" fontId="13" fillId="0" borderId="0" xfId="78" applyNumberFormat="1" applyFont="1" applyAlignment="1">
      <alignment horizontal="left" vertical="center"/>
    </xf>
    <xf numFmtId="177" fontId="13" fillId="0" borderId="1" xfId="83" applyFont="1" applyBorder="1" applyAlignment="1">
      <alignment horizontal="left" vertical="center" wrapText="1"/>
    </xf>
    <xf numFmtId="179" fontId="17" fillId="0" borderId="1" xfId="144" applyFont="1" applyBorder="1" applyAlignment="1">
      <alignment vertical="center"/>
    </xf>
    <xf numFmtId="0" fontId="13" fillId="14" borderId="1" xfId="133" applyNumberFormat="1" applyFont="1" applyFill="1" applyBorder="1" applyAlignment="1">
      <alignment horizontal="center" vertical="center" wrapText="1"/>
    </xf>
    <xf numFmtId="185" fontId="14" fillId="7" borderId="1" xfId="110" applyNumberFormat="1" applyFont="1" applyFill="1" applyBorder="1" applyAlignment="1">
      <alignment horizontal="left" vertical="center"/>
    </xf>
    <xf numFmtId="185" fontId="14" fillId="8" borderId="1" xfId="59" applyNumberFormat="1" applyFont="1" applyFill="1" applyBorder="1" applyAlignment="1">
      <alignment horizontal="left" vertical="center" wrapText="1"/>
    </xf>
    <xf numFmtId="185" fontId="14" fillId="9" borderId="1" xfId="110" applyNumberFormat="1" applyFont="1" applyFill="1" applyBorder="1" applyAlignment="1">
      <alignment horizontal="left" vertical="center"/>
    </xf>
    <xf numFmtId="185" fontId="14" fillId="10" borderId="1" xfId="65" applyNumberFormat="1" applyFont="1" applyFill="1" applyBorder="1" applyAlignment="1">
      <alignment horizontal="left" vertical="center" wrapText="1"/>
    </xf>
    <xf numFmtId="185" fontId="13" fillId="4" borderId="1" xfId="80" applyNumberFormat="1" applyFont="1" applyFill="1" applyBorder="1" applyAlignment="1">
      <alignment horizontal="center" vertical="center"/>
    </xf>
    <xf numFmtId="185" fontId="13" fillId="4" borderId="1" xfId="78" applyNumberFormat="1" applyFont="1" applyFill="1" applyBorder="1" applyAlignment="1">
      <alignment horizontal="left" vertical="center"/>
    </xf>
    <xf numFmtId="185" fontId="14" fillId="8" borderId="10" xfId="56" applyNumberFormat="1" applyFont="1" applyFill="1" applyBorder="1" applyAlignment="1">
      <alignment horizontal="left" vertical="center" wrapText="1"/>
    </xf>
    <xf numFmtId="185" fontId="13" fillId="4" borderId="1" xfId="91" applyNumberFormat="1" applyFont="1" applyFill="1" applyBorder="1" applyAlignment="1">
      <alignment horizontal="left" vertical="center" wrapText="1"/>
    </xf>
    <xf numFmtId="185" fontId="15" fillId="11" borderId="1" xfId="110" applyNumberFormat="1" applyFont="1" applyFill="1" applyBorder="1" applyAlignment="1">
      <alignment horizontal="left" vertical="center"/>
    </xf>
    <xf numFmtId="185" fontId="13" fillId="0" borderId="0" xfId="74" applyNumberFormat="1" applyFont="1" applyAlignment="1">
      <alignment horizontal="center" vertical="center"/>
    </xf>
    <xf numFmtId="185" fontId="13" fillId="0" borderId="0" xfId="78" applyNumberFormat="1" applyFont="1" applyAlignment="1">
      <alignment horizontal="left" vertical="center"/>
    </xf>
    <xf numFmtId="185" fontId="13" fillId="0" borderId="1" xfId="91" applyNumberFormat="1" applyFont="1" applyBorder="1" applyAlignment="1">
      <alignment horizontal="left" vertical="center" wrapText="1"/>
    </xf>
    <xf numFmtId="177" fontId="13" fillId="0" borderId="1" xfId="74" applyFont="1" applyBorder="1" applyAlignment="1">
      <alignment horizontal="left" vertical="center"/>
    </xf>
    <xf numFmtId="0" fontId="13" fillId="14" borderId="1" xfId="51" applyNumberFormat="1" applyFont="1" applyFill="1" applyBorder="1" applyAlignment="1">
      <alignment horizontal="center" vertical="center" wrapText="1"/>
    </xf>
    <xf numFmtId="185" fontId="13" fillId="0" borderId="1" xfId="80" applyNumberFormat="1" applyFont="1" applyBorder="1" applyAlignment="1">
      <alignment horizontal="center" vertical="center"/>
    </xf>
    <xf numFmtId="185" fontId="13" fillId="15" borderId="1" xfId="80" applyNumberFormat="1" applyFont="1" applyFill="1" applyBorder="1" applyAlignment="1">
      <alignment horizontal="center" vertical="center"/>
    </xf>
    <xf numFmtId="185" fontId="13" fillId="0" borderId="1" xfId="91" applyNumberFormat="1" applyFont="1" applyBorder="1" applyAlignment="1">
      <alignment vertical="center" wrapText="1"/>
    </xf>
    <xf numFmtId="185" fontId="13" fillId="5" borderId="1" xfId="80" applyNumberFormat="1" applyFont="1" applyFill="1" applyBorder="1" applyAlignment="1">
      <alignment horizontal="center" vertical="center"/>
    </xf>
    <xf numFmtId="177" fontId="13" fillId="0" borderId="1" xfId="83" applyFont="1" applyBorder="1" applyAlignment="1">
      <alignment vertical="center" wrapText="1"/>
    </xf>
    <xf numFmtId="49" fontId="13" fillId="0" borderId="1" xfId="78" applyNumberFormat="1" applyFont="1" applyBorder="1" applyAlignment="1">
      <alignment horizontal="left" vertical="center"/>
    </xf>
    <xf numFmtId="49" fontId="14" fillId="0" borderId="3" xfId="110" applyNumberFormat="1" applyFont="1" applyBorder="1" applyAlignment="1">
      <alignment horizontal="left" vertical="center"/>
    </xf>
    <xf numFmtId="0" fontId="14" fillId="0" borderId="13" xfId="110" applyFont="1" applyBorder="1" applyAlignment="1">
      <alignment horizontal="left" vertical="center"/>
    </xf>
    <xf numFmtId="0" fontId="13" fillId="14" borderId="1" xfId="133" applyNumberFormat="1" applyFont="1" applyFill="1" applyBorder="1" applyAlignment="1">
      <alignment vertical="center" wrapText="1"/>
    </xf>
    <xf numFmtId="185" fontId="13" fillId="0" borderId="1" xfId="91" applyNumberFormat="1" applyFont="1" applyBorder="1" applyAlignment="1">
      <alignment horizontal="right" vertical="center" wrapText="1"/>
    </xf>
    <xf numFmtId="177" fontId="13" fillId="0" borderId="1" xfId="83" applyFont="1" applyBorder="1" applyAlignment="1">
      <alignment horizontal="left" vertical="center"/>
    </xf>
    <xf numFmtId="185" fontId="19" fillId="5" borderId="1" xfId="80" applyNumberFormat="1" applyFont="1" applyFill="1" applyBorder="1" applyAlignment="1">
      <alignment horizontal="center" vertical="center"/>
    </xf>
    <xf numFmtId="185" fontId="14" fillId="0" borderId="13" xfId="110" applyNumberFormat="1" applyFont="1" applyBorder="1" applyAlignment="1">
      <alignment horizontal="center" vertical="center"/>
    </xf>
    <xf numFmtId="185" fontId="14" fillId="0" borderId="11" xfId="110" applyNumberFormat="1" applyFont="1" applyBorder="1" applyAlignment="1">
      <alignment horizontal="left" vertical="center"/>
    </xf>
    <xf numFmtId="185" fontId="14" fillId="9" borderId="6" xfId="110" applyNumberFormat="1" applyFont="1" applyFill="1" applyBorder="1" applyAlignment="1">
      <alignment horizontal="left" vertical="center"/>
    </xf>
    <xf numFmtId="185" fontId="14" fillId="8" borderId="1" xfId="133" applyNumberFormat="1" applyFont="1" applyFill="1" applyBorder="1" applyAlignment="1">
      <alignment horizontal="left" vertical="center"/>
    </xf>
    <xf numFmtId="0" fontId="13" fillId="14" borderId="1" xfId="133" applyNumberFormat="1" applyFont="1" applyFill="1" applyBorder="1" applyAlignment="1">
      <alignment horizontal="right" vertical="center" wrapText="1"/>
    </xf>
    <xf numFmtId="0" fontId="22" fillId="0" borderId="1" xfId="73" applyFont="1" applyBorder="1" applyAlignment="1">
      <alignment horizontal="left" vertical="center" wrapText="1"/>
    </xf>
    <xf numFmtId="0" fontId="23" fillId="0" borderId="1" xfId="73" applyFont="1" applyBorder="1" applyAlignment="1">
      <alignment horizontal="left" vertical="center" wrapText="1"/>
    </xf>
    <xf numFmtId="49" fontId="14" fillId="5" borderId="7" xfId="74" applyNumberFormat="1" applyFont="1" applyFill="1" applyBorder="1" applyAlignment="1">
      <alignment horizontal="left" vertical="center"/>
    </xf>
    <xf numFmtId="0" fontId="28" fillId="7" borderId="1" xfId="109" applyFont="1" applyFill="1" applyBorder="1" applyAlignment="1">
      <alignment horizontal="left" vertical="center"/>
    </xf>
    <xf numFmtId="177" fontId="13" fillId="0" borderId="4" xfId="80" applyFont="1" applyBorder="1" applyAlignment="1">
      <alignment horizontal="left" vertical="center" wrapText="1"/>
    </xf>
    <xf numFmtId="187" fontId="13" fillId="0" borderId="4" xfId="131" applyNumberFormat="1" applyFont="1" applyFill="1" applyBorder="1" applyAlignment="1">
      <alignment horizontal="left" vertical="center" wrapText="1"/>
    </xf>
    <xf numFmtId="177" fontId="13" fillId="5" borderId="4" xfId="80" applyFont="1" applyFill="1" applyBorder="1" applyAlignment="1">
      <alignment horizontal="left" vertical="center"/>
    </xf>
    <xf numFmtId="180" fontId="13" fillId="0" borderId="4" xfId="91" applyNumberFormat="1" applyFont="1" applyBorder="1" applyAlignment="1">
      <alignment horizontal="left" vertical="center" wrapText="1"/>
    </xf>
    <xf numFmtId="0" fontId="33" fillId="4" borderId="0" xfId="102" applyFont="1" applyFill="1">
      <alignment vertical="center"/>
    </xf>
    <xf numFmtId="0" fontId="33" fillId="4" borderId="0" xfId="102" applyFont="1" applyFill="1" applyAlignment="1">
      <alignment horizontal="center" vertical="center"/>
    </xf>
    <xf numFmtId="182" fontId="34" fillId="4" borderId="0" xfId="99" applyFont="1" applyFill="1">
      <alignment vertical="center"/>
    </xf>
    <xf numFmtId="182" fontId="35" fillId="4" borderId="0" xfId="99" applyFont="1" applyFill="1">
      <alignment vertical="center"/>
    </xf>
    <xf numFmtId="0" fontId="33" fillId="4" borderId="0" xfId="102" applyFont="1" applyFill="1" applyAlignment="1">
      <alignment horizontal="left" vertical="center"/>
    </xf>
    <xf numFmtId="0" fontId="36" fillId="4" borderId="0" xfId="102" applyFont="1" applyFill="1" applyAlignment="1">
      <alignment horizontal="left" vertical="center"/>
    </xf>
    <xf numFmtId="0" fontId="33" fillId="4" borderId="0" xfId="107" applyFont="1" applyFill="1" applyAlignment="1">
      <alignment horizontal="left" vertical="center"/>
    </xf>
    <xf numFmtId="0" fontId="37" fillId="0" borderId="0" xfId="102" applyFont="1" applyAlignment="1" applyProtection="1">
      <alignment horizontal="left" vertical="center"/>
      <protection locked="0"/>
    </xf>
    <xf numFmtId="0" fontId="37" fillId="0" borderId="0" xfId="102" applyFont="1" applyAlignment="1" applyProtection="1">
      <alignment horizontal="left" vertical="center" wrapText="1"/>
      <protection locked="0"/>
    </xf>
    <xf numFmtId="0" fontId="38" fillId="4" borderId="0" xfId="102" applyFont="1" applyFill="1" applyAlignment="1">
      <alignment horizontal="left" vertical="center"/>
    </xf>
    <xf numFmtId="0" fontId="39" fillId="4" borderId="0" xfId="102" applyFont="1" applyFill="1" applyAlignment="1">
      <alignment horizontal="left" vertical="center"/>
    </xf>
    <xf numFmtId="0" fontId="40" fillId="4" borderId="0" xfId="102" applyFont="1" applyFill="1">
      <alignment vertical="center"/>
    </xf>
    <xf numFmtId="0" fontId="41" fillId="4" borderId="1" xfId="93" applyFont="1" applyFill="1" applyBorder="1" applyAlignment="1">
      <alignment horizontal="center" vertical="center" wrapText="1"/>
    </xf>
    <xf numFmtId="0" fontId="41" fillId="4" borderId="1" xfId="93" applyFont="1" applyFill="1" applyBorder="1" applyAlignment="1">
      <alignment vertical="center" wrapText="1"/>
    </xf>
    <xf numFmtId="0" fontId="41" fillId="16" borderId="1" xfId="93" applyFont="1" applyFill="1" applyBorder="1" applyAlignment="1">
      <alignment vertical="center" wrapText="1"/>
    </xf>
    <xf numFmtId="0" fontId="38" fillId="4" borderId="1" xfId="93" applyFont="1" applyFill="1" applyBorder="1" applyAlignment="1">
      <alignment horizontal="center" vertical="center" wrapText="1"/>
    </xf>
    <xf numFmtId="180" fontId="38" fillId="5" borderId="1" xfId="99" applyNumberFormat="1" applyFont="1" applyFill="1" applyBorder="1" applyProtection="1">
      <alignment vertical="center"/>
      <protection locked="0"/>
    </xf>
    <xf numFmtId="180" fontId="38" fillId="4" borderId="1" xfId="99" applyNumberFormat="1" applyFont="1" applyFill="1" applyBorder="1">
      <alignment vertical="center"/>
    </xf>
    <xf numFmtId="182" fontId="38" fillId="4" borderId="14" xfId="99" applyFont="1" applyFill="1" applyBorder="1" applyAlignment="1">
      <alignment vertical="center" wrapText="1"/>
    </xf>
    <xf numFmtId="182" fontId="38" fillId="4" borderId="7" xfId="99" applyFont="1" applyFill="1" applyBorder="1">
      <alignment vertical="center"/>
    </xf>
    <xf numFmtId="40" fontId="38" fillId="17" borderId="7" xfId="130" applyNumberFormat="1" applyFont="1" applyFill="1" applyBorder="1" applyAlignment="1">
      <alignment vertical="center" wrapText="1"/>
    </xf>
    <xf numFmtId="14" fontId="33" fillId="4" borderId="0" xfId="102" applyNumberFormat="1" applyFont="1" applyFill="1" applyAlignment="1">
      <alignment horizontal="center" vertical="center"/>
    </xf>
    <xf numFmtId="0" fontId="33" fillId="4" borderId="0" xfId="102" applyFont="1" applyFill="1" applyAlignment="1">
      <alignment horizontal="center" vertical="center" wrapText="1"/>
    </xf>
    <xf numFmtId="0" fontId="33" fillId="4" borderId="0" xfId="102" applyFont="1" applyFill="1" applyAlignment="1">
      <alignment vertical="center" wrapText="1"/>
    </xf>
    <xf numFmtId="0" fontId="39" fillId="4" borderId="0" xfId="102" applyFont="1" applyFill="1" applyAlignment="1">
      <alignment horizontal="center" vertical="center"/>
    </xf>
    <xf numFmtId="0" fontId="40" fillId="4" borderId="0" xfId="102" applyFont="1" applyFill="1" applyAlignment="1">
      <alignment horizontal="center" vertical="center"/>
    </xf>
    <xf numFmtId="0" fontId="41" fillId="16" borderId="3" xfId="93" applyFont="1" applyFill="1" applyBorder="1" applyAlignment="1">
      <alignment vertical="center" wrapText="1"/>
    </xf>
    <xf numFmtId="0" fontId="41" fillId="16" borderId="15" xfId="93" applyFont="1" applyFill="1" applyBorder="1" applyAlignment="1">
      <alignment vertical="center" wrapText="1"/>
    </xf>
    <xf numFmtId="0" fontId="41" fillId="18" borderId="1" xfId="93" applyFont="1" applyFill="1" applyBorder="1" applyAlignment="1">
      <alignment vertical="center" wrapText="1"/>
    </xf>
    <xf numFmtId="3" fontId="42" fillId="0" borderId="1" xfId="123" applyNumberFormat="1" applyFont="1" applyBorder="1" applyAlignment="1">
      <alignment vertical="center" wrapText="1"/>
    </xf>
    <xf numFmtId="180" fontId="38" fillId="4" borderId="16" xfId="123" applyNumberFormat="1" applyFont="1" applyFill="1" applyBorder="1" applyAlignment="1">
      <alignment vertical="center" wrapText="1"/>
    </xf>
    <xf numFmtId="40" fontId="38" fillId="17" borderId="7" xfId="130" applyNumberFormat="1" applyFont="1" applyFill="1" applyBorder="1" applyAlignment="1">
      <alignment horizontal="center" vertical="center" wrapText="1"/>
    </xf>
    <xf numFmtId="40" fontId="38" fillId="17" borderId="7" xfId="93" applyNumberFormat="1" applyFont="1" applyFill="1" applyBorder="1" applyAlignment="1">
      <alignment vertical="center" wrapText="1"/>
    </xf>
    <xf numFmtId="188" fontId="33" fillId="4" borderId="0" xfId="102" applyNumberFormat="1" applyFont="1" applyFill="1" applyAlignment="1">
      <alignment vertical="center" wrapText="1"/>
    </xf>
    <xf numFmtId="188" fontId="39" fillId="4" borderId="0" xfId="102" applyNumberFormat="1" applyFont="1" applyFill="1" applyAlignment="1">
      <alignment horizontal="center" vertical="center"/>
    </xf>
    <xf numFmtId="0" fontId="41" fillId="18" borderId="3" xfId="93" applyFont="1" applyFill="1" applyBorder="1" applyAlignment="1">
      <alignment vertical="center" wrapText="1"/>
    </xf>
    <xf numFmtId="0" fontId="41" fillId="18" borderId="15" xfId="93" applyFont="1" applyFill="1" applyBorder="1" applyAlignment="1">
      <alignment vertical="center" wrapText="1"/>
    </xf>
    <xf numFmtId="0" fontId="41" fillId="19" borderId="1" xfId="93" applyFont="1" applyFill="1" applyBorder="1" applyAlignment="1">
      <alignment vertical="center" wrapText="1"/>
    </xf>
    <xf numFmtId="3" fontId="38" fillId="0" borderId="1" xfId="123" applyNumberFormat="1" applyFont="1" applyBorder="1" applyAlignment="1">
      <alignment vertical="center" wrapText="1"/>
    </xf>
    <xf numFmtId="180" fontId="38" fillId="4" borderId="15" xfId="123" applyNumberFormat="1" applyFont="1" applyFill="1" applyBorder="1" applyAlignment="1">
      <alignment vertical="center" wrapText="1"/>
    </xf>
    <xf numFmtId="3" fontId="38" fillId="0" borderId="3" xfId="123" applyNumberFormat="1" applyFont="1" applyBorder="1" applyAlignment="1">
      <alignment vertical="center" wrapText="1"/>
    </xf>
    <xf numFmtId="185" fontId="38" fillId="17" borderId="7" xfId="93" applyNumberFormat="1" applyFont="1" applyFill="1" applyBorder="1" applyAlignment="1">
      <alignment horizontal="right" vertical="center" wrapText="1"/>
    </xf>
    <xf numFmtId="182" fontId="38" fillId="4" borderId="7" xfId="99" applyFont="1" applyFill="1" applyBorder="1" applyAlignment="1">
      <alignment vertical="center" wrapText="1"/>
    </xf>
    <xf numFmtId="0" fontId="41" fillId="19" borderId="3" xfId="93" applyFont="1" applyFill="1" applyBorder="1" applyAlignment="1">
      <alignment vertical="center" wrapText="1"/>
    </xf>
    <xf numFmtId="0" fontId="41" fillId="19" borderId="15" xfId="93" applyFont="1" applyFill="1" applyBorder="1" applyAlignment="1">
      <alignment vertical="center" wrapText="1"/>
    </xf>
    <xf numFmtId="182" fontId="38" fillId="4" borderId="17" xfId="99" applyFont="1" applyFill="1" applyBorder="1" applyAlignment="1">
      <alignment horizontal="center" vertical="center"/>
    </xf>
    <xf numFmtId="40" fontId="38" fillId="17" borderId="17" xfId="130" applyNumberFormat="1" applyFont="1" applyFill="1" applyBorder="1" applyAlignment="1">
      <alignment horizontal="center" vertical="center" wrapText="1"/>
    </xf>
    <xf numFmtId="40" fontId="38" fillId="17" borderId="1" xfId="130" applyNumberFormat="1" applyFont="1" applyFill="1" applyBorder="1" applyAlignment="1">
      <alignment vertical="center" wrapText="1"/>
    </xf>
    <xf numFmtId="0" fontId="43" fillId="16" borderId="1" xfId="93" applyFont="1" applyFill="1" applyBorder="1" applyAlignment="1">
      <alignment vertical="center" wrapText="1"/>
    </xf>
    <xf numFmtId="180" fontId="38" fillId="4" borderId="18" xfId="123" applyNumberFormat="1" applyFont="1" applyFill="1" applyBorder="1" applyAlignment="1">
      <alignment vertical="center" wrapText="1"/>
    </xf>
    <xf numFmtId="180" fontId="38" fillId="4" borderId="1" xfId="123" applyNumberFormat="1" applyFont="1" applyFill="1" applyBorder="1" applyAlignment="1">
      <alignment vertical="center" wrapText="1"/>
    </xf>
    <xf numFmtId="40" fontId="38" fillId="17" borderId="1" xfId="130" applyNumberFormat="1" applyFont="1" applyFill="1" applyBorder="1" applyAlignment="1">
      <alignment horizontal="center" vertical="center" wrapText="1"/>
    </xf>
    <xf numFmtId="0" fontId="43" fillId="16" borderId="3" xfId="93" applyFont="1" applyFill="1" applyBorder="1" applyAlignment="1">
      <alignment vertical="center" wrapText="1"/>
    </xf>
    <xf numFmtId="0" fontId="43" fillId="16" borderId="15" xfId="93" applyFont="1" applyFill="1" applyBorder="1" applyAlignment="1">
      <alignment vertical="center" wrapText="1"/>
    </xf>
    <xf numFmtId="40" fontId="39" fillId="20" borderId="15" xfId="130" applyNumberFormat="1" applyFont="1" applyFill="1" applyBorder="1" applyAlignment="1">
      <alignment horizontal="center" vertical="center" wrapText="1"/>
    </xf>
    <xf numFmtId="40" fontId="12" fillId="6" borderId="1" xfId="110" applyNumberFormat="1" applyFont="1" applyFill="1" applyBorder="1" applyAlignment="1">
      <alignment horizontal="center" vertical="center" wrapText="1"/>
    </xf>
    <xf numFmtId="180" fontId="38" fillId="4" borderId="1" xfId="102" applyNumberFormat="1" applyFont="1" applyFill="1" applyBorder="1">
      <alignment vertical="center"/>
    </xf>
    <xf numFmtId="3" fontId="33" fillId="4" borderId="1" xfId="102" applyNumberFormat="1" applyFont="1" applyFill="1" applyBorder="1">
      <alignment vertical="center"/>
    </xf>
    <xf numFmtId="40" fontId="44" fillId="17" borderId="1" xfId="130" applyNumberFormat="1" applyFont="1" applyFill="1" applyBorder="1" applyAlignment="1">
      <alignment horizontal="right" vertical="center" wrapText="1"/>
    </xf>
    <xf numFmtId="0" fontId="33" fillId="4" borderId="1" xfId="102" applyFont="1" applyFill="1" applyBorder="1">
      <alignment vertical="center"/>
    </xf>
    <xf numFmtId="185" fontId="12" fillId="6" borderId="1" xfId="110" applyNumberFormat="1" applyFont="1" applyFill="1" applyBorder="1" applyAlignment="1">
      <alignment horizontal="center" vertical="center" wrapText="1"/>
    </xf>
    <xf numFmtId="189" fontId="33" fillId="4" borderId="1" xfId="102" applyNumberFormat="1" applyFont="1" applyFill="1" applyBorder="1">
      <alignment vertical="center"/>
    </xf>
    <xf numFmtId="0" fontId="33" fillId="0" borderId="0" xfId="102" applyFont="1">
      <alignment vertical="center"/>
    </xf>
    <xf numFmtId="0" fontId="2" fillId="0" borderId="0" xfId="102" applyFont="1">
      <alignment vertical="center"/>
    </xf>
    <xf numFmtId="0" fontId="33" fillId="0" borderId="0" xfId="107" applyFont="1">
      <alignment vertical="center"/>
    </xf>
    <xf numFmtId="0" fontId="45" fillId="0" borderId="0" xfId="90" applyFont="1" applyAlignment="1">
      <alignment horizontal="left"/>
    </xf>
    <xf numFmtId="0" fontId="45" fillId="0" borderId="0" xfId="90" applyFont="1"/>
    <xf numFmtId="1" fontId="46" fillId="0" borderId="0" xfId="90" applyNumberFormat="1" applyFont="1" applyAlignment="1">
      <alignment horizontal="center"/>
    </xf>
    <xf numFmtId="0" fontId="38" fillId="2" borderId="19" xfId="102" applyFont="1" applyFill="1" applyBorder="1" applyAlignment="1">
      <alignment horizontal="left" vertical="center"/>
    </xf>
    <xf numFmtId="0" fontId="39" fillId="2" borderId="20" xfId="102" applyFont="1" applyFill="1" applyBorder="1" applyAlignment="1">
      <alignment horizontal="left" vertical="center"/>
    </xf>
    <xf numFmtId="188" fontId="39" fillId="2" borderId="21" xfId="102" applyNumberFormat="1" applyFont="1" applyFill="1" applyBorder="1" applyAlignment="1">
      <alignment horizontal="center" vertical="center"/>
    </xf>
    <xf numFmtId="1" fontId="38" fillId="21" borderId="1" xfId="99" applyNumberFormat="1" applyFont="1" applyFill="1" applyBorder="1" applyAlignment="1">
      <alignment horizontal="center" vertical="center" wrapText="1"/>
    </xf>
    <xf numFmtId="0" fontId="47" fillId="22" borderId="8" xfId="93" applyFont="1" applyFill="1" applyBorder="1" applyAlignment="1">
      <alignment horizontal="left" vertical="center" wrapText="1"/>
    </xf>
    <xf numFmtId="0" fontId="47" fillId="22" borderId="1" xfId="93" applyFont="1" applyFill="1" applyBorder="1" applyAlignment="1">
      <alignment horizontal="center" vertical="center" wrapText="1"/>
    </xf>
    <xf numFmtId="0" fontId="47" fillId="22" borderId="3" xfId="93" applyFont="1" applyFill="1" applyBorder="1" applyAlignment="1">
      <alignment horizontal="center" vertical="center" wrapText="1"/>
    </xf>
    <xf numFmtId="1" fontId="48" fillId="23" borderId="1" xfId="102" applyNumberFormat="1" applyFont="1" applyFill="1" applyBorder="1" applyAlignment="1">
      <alignment horizontal="center" vertical="center"/>
    </xf>
    <xf numFmtId="0" fontId="41" fillId="2" borderId="8" xfId="93" applyFont="1" applyFill="1" applyBorder="1" applyAlignment="1">
      <alignment horizontal="center" vertical="center" wrapText="1"/>
    </xf>
    <xf numFmtId="0" fontId="41" fillId="2" borderId="1" xfId="93" applyFont="1" applyFill="1" applyBorder="1" applyAlignment="1">
      <alignment horizontal="left" vertical="center" wrapText="1"/>
    </xf>
    <xf numFmtId="182" fontId="41" fillId="2" borderId="3" xfId="99" applyFont="1" applyFill="1" applyBorder="1" applyAlignment="1">
      <alignment vertical="center" wrapText="1"/>
    </xf>
    <xf numFmtId="1" fontId="49" fillId="4" borderId="1" xfId="102" applyNumberFormat="1" applyFont="1" applyFill="1" applyBorder="1" applyAlignment="1">
      <alignment horizontal="center" vertical="center"/>
    </xf>
    <xf numFmtId="0" fontId="41" fillId="0" borderId="8" xfId="93" applyFont="1" applyBorder="1" applyAlignment="1">
      <alignment horizontal="center" vertical="center" wrapText="1"/>
    </xf>
    <xf numFmtId="0" fontId="41" fillId="2" borderId="3" xfId="93" applyFont="1" applyFill="1" applyBorder="1" applyAlignment="1">
      <alignment horizontal="left" vertical="center" wrapText="1"/>
    </xf>
    <xf numFmtId="0" fontId="39" fillId="4" borderId="22" xfId="93" applyFont="1" applyFill="1" applyBorder="1" applyAlignment="1">
      <alignment horizontal="center" vertical="center" wrapText="1"/>
    </xf>
    <xf numFmtId="0" fontId="50" fillId="0" borderId="4" xfId="93" applyFont="1" applyBorder="1" applyAlignment="1">
      <alignment horizontal="left" vertical="center" wrapText="1"/>
    </xf>
    <xf numFmtId="0" fontId="39" fillId="0" borderId="4" xfId="93" applyFont="1" applyBorder="1" applyAlignment="1">
      <alignment horizontal="center" vertical="center" wrapText="1"/>
    </xf>
    <xf numFmtId="0" fontId="36" fillId="0" borderId="1" xfId="102" applyFont="1" applyBorder="1" applyAlignment="1">
      <alignment horizontal="center" vertical="center" wrapText="1"/>
    </xf>
    <xf numFmtId="0" fontId="39" fillId="4" borderId="23" xfId="93" applyFont="1" applyFill="1" applyBorder="1" applyAlignment="1">
      <alignment horizontal="center" vertical="center" wrapText="1"/>
    </xf>
    <xf numFmtId="0" fontId="39" fillId="0" borderId="6" xfId="93" applyFont="1" applyBorder="1" applyAlignment="1">
      <alignment horizontal="left" vertical="center" wrapText="1"/>
    </xf>
    <xf numFmtId="0" fontId="39" fillId="0" borderId="6" xfId="93" applyFont="1" applyBorder="1" applyAlignment="1">
      <alignment horizontal="center" vertical="center" wrapText="1"/>
    </xf>
    <xf numFmtId="0" fontId="39" fillId="0" borderId="1" xfId="93" applyFont="1" applyBorder="1" applyAlignment="1">
      <alignment horizontal="center" vertical="center" wrapText="1"/>
    </xf>
    <xf numFmtId="0" fontId="39" fillId="4" borderId="8" xfId="93" applyFont="1" applyFill="1" applyBorder="1" applyAlignment="1">
      <alignment horizontal="center" vertical="center" wrapText="1"/>
    </xf>
    <xf numFmtId="0" fontId="39" fillId="0" borderId="1" xfId="93" applyFont="1" applyBorder="1" applyAlignment="1">
      <alignment horizontal="left" vertical="center" wrapText="1"/>
    </xf>
    <xf numFmtId="0" fontId="39" fillId="0" borderId="3" xfId="93" applyFont="1" applyBorder="1" applyAlignment="1">
      <alignment horizontal="left" vertical="center" wrapText="1"/>
    </xf>
    <xf numFmtId="0" fontId="33" fillId="0" borderId="3" xfId="102" applyFont="1" applyBorder="1" applyAlignment="1">
      <alignment horizontal="center" vertical="center" wrapText="1"/>
    </xf>
    <xf numFmtId="0" fontId="50" fillId="0" borderId="1" xfId="93" applyFont="1" applyBorder="1" applyAlignment="1">
      <alignment horizontal="left" vertical="center" wrapText="1"/>
    </xf>
    <xf numFmtId="0" fontId="33" fillId="0" borderId="1" xfId="102" applyFont="1" applyBorder="1" applyAlignment="1">
      <alignment horizontal="center" vertical="center" wrapText="1"/>
    </xf>
    <xf numFmtId="0" fontId="39" fillId="2" borderId="1" xfId="93" applyFont="1" applyFill="1" applyBorder="1" applyAlignment="1">
      <alignment horizontal="left" vertical="center" wrapText="1"/>
    </xf>
    <xf numFmtId="0" fontId="39" fillId="2" borderId="3" xfId="93" applyFont="1" applyFill="1" applyBorder="1" applyAlignment="1">
      <alignment horizontal="left" vertical="center" wrapText="1"/>
    </xf>
    <xf numFmtId="1" fontId="48" fillId="4" borderId="1" xfId="102" applyNumberFormat="1" applyFont="1" applyFill="1" applyBorder="1" applyAlignment="1">
      <alignment horizontal="center" vertical="center"/>
    </xf>
    <xf numFmtId="182" fontId="41" fillId="0" borderId="3" xfId="99" applyFont="1" applyBorder="1" applyAlignment="1">
      <alignment horizontal="left" vertical="center" wrapText="1"/>
    </xf>
    <xf numFmtId="0" fontId="41" fillId="4" borderId="8" xfId="93" applyFont="1" applyFill="1" applyBorder="1" applyAlignment="1">
      <alignment horizontal="center" vertical="center" wrapText="1"/>
    </xf>
    <xf numFmtId="182" fontId="39" fillId="0" borderId="3" xfId="99" applyFont="1" applyBorder="1" applyAlignment="1">
      <alignment horizontal="left" vertical="center" wrapText="1"/>
    </xf>
    <xf numFmtId="1" fontId="49" fillId="24" borderId="1" xfId="102" applyNumberFormat="1" applyFont="1" applyFill="1" applyBorder="1" applyAlignment="1">
      <alignment horizontal="center" vertical="center"/>
    </xf>
    <xf numFmtId="0" fontId="39" fillId="0" borderId="8" xfId="93" applyFont="1" applyBorder="1" applyAlignment="1">
      <alignment horizontal="center" vertical="center" wrapText="1"/>
    </xf>
    <xf numFmtId="0" fontId="41" fillId="0" borderId="1" xfId="90" applyFont="1" applyBorder="1" applyAlignment="1">
      <alignment vertical="top" wrapText="1"/>
    </xf>
    <xf numFmtId="0" fontId="41" fillId="0" borderId="3" xfId="93" applyFont="1" applyBorder="1" applyAlignment="1">
      <alignment horizontal="left" vertical="center" wrapText="1"/>
    </xf>
    <xf numFmtId="0" fontId="45" fillId="0" borderId="24" xfId="90" applyFont="1" applyBorder="1" applyAlignment="1">
      <alignment horizontal="left" vertical="top" wrapText="1"/>
    </xf>
    <xf numFmtId="0" fontId="33" fillId="0" borderId="13" xfId="102" applyFont="1" applyBorder="1" applyAlignment="1">
      <alignment horizontal="center" vertical="center" wrapText="1"/>
    </xf>
    <xf numFmtId="0" fontId="1" fillId="0" borderId="0" xfId="110" applyFont="1"/>
    <xf numFmtId="49" fontId="3" fillId="2" borderId="1" xfId="110" applyNumberFormat="1" applyFont="1" applyFill="1" applyBorder="1" applyAlignment="1">
      <alignment horizontal="center" vertical="center"/>
    </xf>
    <xf numFmtId="0" fontId="1" fillId="2" borderId="1" xfId="110" applyFont="1" applyFill="1" applyBorder="1" applyAlignment="1">
      <alignment vertical="center"/>
    </xf>
    <xf numFmtId="40" fontId="1" fillId="2" borderId="1" xfId="110" applyNumberFormat="1" applyFont="1" applyFill="1" applyBorder="1" applyAlignment="1">
      <alignment horizontal="center" vertical="center"/>
    </xf>
    <xf numFmtId="49" fontId="4" fillId="3" borderId="1" xfId="110" applyNumberFormat="1" applyFont="1" applyFill="1" applyBorder="1" applyAlignment="1">
      <alignment vertical="center"/>
    </xf>
    <xf numFmtId="40" fontId="5" fillId="3" borderId="1" xfId="110" applyNumberFormat="1" applyFont="1" applyFill="1" applyBorder="1" applyAlignment="1">
      <alignment horizontal="center" vertical="center" wrapText="1"/>
    </xf>
    <xf numFmtId="49" fontId="1" fillId="2" borderId="1" xfId="110" applyNumberFormat="1" applyFont="1" applyFill="1" applyBorder="1" applyAlignment="1">
      <alignment vertical="center"/>
    </xf>
    <xf numFmtId="0" fontId="6" fillId="4" borderId="2" xfId="119" applyNumberFormat="1" applyFont="1" applyFill="1" applyBorder="1" applyAlignment="1">
      <alignment horizontal="center" vertical="center" wrapText="1"/>
    </xf>
    <xf numFmtId="14" fontId="7" fillId="0" borderId="1" xfId="110" applyNumberFormat="1" applyFont="1" applyBorder="1" applyAlignment="1">
      <alignment horizontal="center" vertical="center"/>
    </xf>
    <xf numFmtId="40" fontId="1" fillId="3" borderId="1" xfId="110" applyNumberFormat="1" applyFont="1" applyFill="1" applyBorder="1" applyAlignment="1">
      <alignment horizontal="center" vertical="center"/>
    </xf>
    <xf numFmtId="49" fontId="1" fillId="2" borderId="3" xfId="110" applyNumberFormat="1" applyFont="1" applyFill="1" applyBorder="1" applyAlignment="1">
      <alignment vertical="center"/>
    </xf>
    <xf numFmtId="0" fontId="6" fillId="0" borderId="1" xfId="110" applyFont="1" applyBorder="1" applyAlignment="1">
      <alignment horizontal="center" vertical="center" wrapText="1"/>
    </xf>
    <xf numFmtId="0" fontId="51" fillId="0" borderId="1" xfId="125" applyNumberFormat="1" applyFont="1" applyBorder="1" applyAlignment="1" applyProtection="1">
      <alignment horizontal="center" vertical="center" wrapText="1"/>
    </xf>
    <xf numFmtId="0" fontId="1" fillId="2" borderId="4" xfId="110" applyFont="1" applyFill="1" applyBorder="1" applyAlignment="1">
      <alignment vertical="center"/>
    </xf>
    <xf numFmtId="14" fontId="7" fillId="0" borderId="5" xfId="110" applyNumberFormat="1" applyFont="1" applyBorder="1" applyAlignment="1">
      <alignment horizontal="center" vertical="center"/>
    </xf>
    <xf numFmtId="0" fontId="1" fillId="0" borderId="1" xfId="110" applyFont="1" applyBorder="1"/>
    <xf numFmtId="14" fontId="9" fillId="0" borderId="1" xfId="110" applyNumberFormat="1" applyFont="1" applyBorder="1" applyAlignment="1">
      <alignment horizontal="left" vertical="center"/>
    </xf>
    <xf numFmtId="40" fontId="1" fillId="3" borderId="1" xfId="110" applyNumberFormat="1" applyFont="1" applyFill="1" applyBorder="1" applyAlignment="1">
      <alignment vertical="center"/>
    </xf>
    <xf numFmtId="0" fontId="1" fillId="0" borderId="1" xfId="110" applyFont="1" applyBorder="1" applyAlignment="1">
      <alignment horizontal="center" vertical="center"/>
    </xf>
    <xf numFmtId="40" fontId="1" fillId="2" borderId="1" xfId="110" applyNumberFormat="1" applyFont="1" applyFill="1" applyBorder="1" applyAlignment="1">
      <alignment vertical="center"/>
    </xf>
    <xf numFmtId="49" fontId="4" fillId="3" borderId="6" xfId="110" applyNumberFormat="1" applyFont="1" applyFill="1" applyBorder="1" applyAlignment="1">
      <alignment vertical="center"/>
    </xf>
    <xf numFmtId="185" fontId="4" fillId="3" borderId="6" xfId="110" applyNumberFormat="1" applyFont="1" applyFill="1" applyBorder="1" applyAlignment="1">
      <alignment horizontal="center" vertical="center"/>
    </xf>
    <xf numFmtId="49" fontId="10" fillId="3" borderId="1" xfId="110" applyNumberFormat="1" applyFont="1" applyFill="1" applyBorder="1" applyAlignment="1">
      <alignment vertical="center"/>
    </xf>
    <xf numFmtId="185" fontId="4" fillId="3" borderId="1" xfId="110" applyNumberFormat="1" applyFont="1" applyFill="1" applyBorder="1" applyAlignment="1">
      <alignment horizontal="center" vertical="center"/>
    </xf>
    <xf numFmtId="185" fontId="1" fillId="0" borderId="1" xfId="110" applyNumberFormat="1" applyFont="1" applyBorder="1" applyAlignment="1">
      <alignment horizontal="center"/>
    </xf>
    <xf numFmtId="49" fontId="11" fillId="3" borderId="1" xfId="110" applyNumberFormat="1" applyFont="1" applyFill="1" applyBorder="1" applyAlignment="1">
      <alignment horizontal="left" vertical="center" wrapText="1"/>
    </xf>
    <xf numFmtId="0" fontId="1" fillId="2" borderId="25" xfId="110" applyFont="1" applyFill="1" applyBorder="1" applyAlignment="1">
      <alignment vertical="center"/>
    </xf>
    <xf numFmtId="40" fontId="1" fillId="2" borderId="26" xfId="110" applyNumberFormat="1" applyFont="1" applyFill="1" applyBorder="1" applyAlignment="1">
      <alignment vertical="center"/>
    </xf>
    <xf numFmtId="40" fontId="1" fillId="3" borderId="1" xfId="110" applyNumberFormat="1" applyFont="1" applyFill="1" applyBorder="1" applyAlignment="1">
      <alignment horizontal="center" vertical="center" wrapText="1"/>
    </xf>
    <xf numFmtId="0" fontId="1" fillId="0" borderId="1" xfId="110" applyFont="1" applyBorder="1" applyAlignment="1">
      <alignment vertical="center"/>
    </xf>
    <xf numFmtId="0" fontId="12" fillId="0" borderId="1" xfId="110" applyFont="1" applyBorder="1" applyAlignment="1">
      <alignment horizontal="center" vertical="center"/>
    </xf>
    <xf numFmtId="0" fontId="4" fillId="3" borderId="6" xfId="110" applyFont="1" applyFill="1" applyBorder="1" applyAlignment="1">
      <alignment vertical="center"/>
    </xf>
    <xf numFmtId="185" fontId="4" fillId="3" borderId="6" xfId="110" applyNumberFormat="1" applyFont="1" applyFill="1" applyBorder="1" applyAlignment="1">
      <alignment vertical="center"/>
    </xf>
    <xf numFmtId="2" fontId="1" fillId="0" borderId="1" xfId="110" applyNumberFormat="1" applyFont="1" applyBorder="1" applyAlignment="1">
      <alignment vertical="center"/>
    </xf>
  </cellXfs>
  <cellStyles count="1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" xfId="49"/>
    <cellStyle name="0,0_x000d__x000a_NA_x000d__x000a_" xfId="50"/>
    <cellStyle name="Comma 2" xfId="51"/>
    <cellStyle name="Comma 3" xfId="52"/>
    <cellStyle name="Comma 3 2" xfId="53"/>
    <cellStyle name="Comma 3 3" xfId="54"/>
    <cellStyle name="Normal 2" xfId="55"/>
    <cellStyle name="Normal 2 2" xfId="56"/>
    <cellStyle name="Normal 2 2 2" xfId="57"/>
    <cellStyle name="Normal 2 2 2 2" xfId="58"/>
    <cellStyle name="Normal 2 2 2 3" xfId="59"/>
    <cellStyle name="Normal 2 2 2 3 2" xfId="60"/>
    <cellStyle name="Normal 2 2 2 3 3" xfId="61"/>
    <cellStyle name="Normal 2 2 2 3 3 2" xfId="62"/>
    <cellStyle name="Normal 2 2 2 4" xfId="63"/>
    <cellStyle name="Normal 2 2 3" xfId="64"/>
    <cellStyle name="Normal 2 2 3 2" xfId="65"/>
    <cellStyle name="Normal 2 2 3 2 2" xfId="66"/>
    <cellStyle name="Normal 2 2 3 2 3" xfId="67"/>
    <cellStyle name="Normal 2 2 3 2 3 2" xfId="68"/>
    <cellStyle name="Normal 2 2 4" xfId="69"/>
    <cellStyle name="Normal 2 2 4 2" xfId="70"/>
    <cellStyle name="Normal 2 2 5" xfId="71"/>
    <cellStyle name="Normal 2 2 5 2" xfId="72"/>
    <cellStyle name="Normal 2 3" xfId="73"/>
    <cellStyle name="Normal 2 4" xfId="74"/>
    <cellStyle name="Normal 2 5" xfId="75"/>
    <cellStyle name="Normal 2 5 2" xfId="76"/>
    <cellStyle name="Normal 2 6" xfId="77"/>
    <cellStyle name="Normal 2 7" xfId="78"/>
    <cellStyle name="Normal 3" xfId="79"/>
    <cellStyle name="Normal 3 2" xfId="80"/>
    <cellStyle name="Normal 3 3" xfId="81"/>
    <cellStyle name="Normal 3 3 2" xfId="82"/>
    <cellStyle name="Normal 3 4" xfId="83"/>
    <cellStyle name="Normal 3 7" xfId="84"/>
    <cellStyle name="Normal 4" xfId="85"/>
    <cellStyle name="Normal 5" xfId="86"/>
    <cellStyle name="Normal 6" xfId="87"/>
    <cellStyle name="Normal 7" xfId="88"/>
    <cellStyle name="Normal 7 2" xfId="89"/>
    <cellStyle name="Normal 7 2 2" xfId="90"/>
    <cellStyle name="Normal_mck_ceocircle_20060228 2" xfId="91"/>
    <cellStyle name="Normal_mck_ceocircle_20060228_budget_mini_ava_041207.xls" xfId="92"/>
    <cellStyle name="Normal_Sheet1" xfId="93"/>
    <cellStyle name="百分比 2" xfId="94"/>
    <cellStyle name="百分比 2 2" xfId="95"/>
    <cellStyle name="百分比 3" xfId="96"/>
    <cellStyle name="常规 14" xfId="97"/>
    <cellStyle name="常规 14 2" xfId="98"/>
    <cellStyle name="常规 14 2 2" xfId="99"/>
    <cellStyle name="常规 14 3" xfId="100"/>
    <cellStyle name="常规 2" xfId="101"/>
    <cellStyle name="常规 2 2" xfId="102"/>
    <cellStyle name="常规 3" xfId="103"/>
    <cellStyle name="常规 3 2" xfId="104"/>
    <cellStyle name="常规 3 3" xfId="105"/>
    <cellStyle name="常规 3 3 2" xfId="106"/>
    <cellStyle name="常规 3 3 2 2" xfId="107"/>
    <cellStyle name="常规 4" xfId="108"/>
    <cellStyle name="常规 4 2" xfId="109"/>
    <cellStyle name="常规 5" xfId="110"/>
    <cellStyle name="常规 5 2" xfId="111"/>
    <cellStyle name="常规 5 2 2" xfId="112"/>
    <cellStyle name="常规 5 2 2 2" xfId="113"/>
    <cellStyle name="常规 5 2 2 3" xfId="114"/>
    <cellStyle name="常规 5 2 2 3 2" xfId="115"/>
    <cellStyle name="常规 5 2 2 3 3" xfId="116"/>
    <cellStyle name="常规 5 2 2 3 3 2" xfId="117"/>
    <cellStyle name="常规 5 2 2 3 4" xfId="118"/>
    <cellStyle name="常规 6" xfId="119"/>
    <cellStyle name="常规 6 2" xfId="120"/>
    <cellStyle name="常规 9" xfId="121"/>
    <cellStyle name="常规 9 2" xfId="122"/>
    <cellStyle name="常规 9 2 2" xfId="123"/>
    <cellStyle name="超链接 2" xfId="124"/>
    <cellStyle name="超链接 3" xfId="125"/>
    <cellStyle name="超链接 4" xfId="126"/>
    <cellStyle name="千位分隔 2" xfId="127"/>
    <cellStyle name="千位分隔 2 2" xfId="128"/>
    <cellStyle name="千位分隔 2 2 2" xfId="129"/>
    <cellStyle name="千位分隔 2 2 2 2" xfId="130"/>
    <cellStyle name="千位分隔 2 3" xfId="131"/>
    <cellStyle name="千位分隔 3" xfId="132"/>
    <cellStyle name="千位分隔 4" xfId="133"/>
    <cellStyle name="千位分隔 5" xfId="134"/>
    <cellStyle name="样式 1" xfId="135"/>
    <cellStyle name="样式 1 2" xfId="136"/>
    <cellStyle name="样式 1 2 2" xfId="137"/>
    <cellStyle name="样式 1 2 2 2" xfId="138"/>
    <cellStyle name="样式 1 2 2 2 2" xfId="139"/>
    <cellStyle name="样式 1 2 2 2 2 2" xfId="140"/>
    <cellStyle name="样式 1 2 2 2 2 2 2" xfId="141"/>
    <cellStyle name="样式 1 2 2 2 3" xfId="142"/>
    <cellStyle name="样式 1 2 2 2 3 2" xfId="143"/>
    <cellStyle name="样式 1 2 2 3" xfId="144"/>
    <cellStyle name="样式 1 2 4" xfId="14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30446;&#24405;'!$B$39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30446;&#24405;'!$B$47"/><Relationship Id="rId1" Type="http://schemas.openxmlformats.org/officeDocument/2006/relationships/hyperlink" Target="#'&#30446;&#24405;'!$B$40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0</xdr:col>
      <xdr:colOff>869047</xdr:colOff>
      <xdr:row>0</xdr:row>
      <xdr:rowOff>322944</xdr:rowOff>
    </xdr:to>
    <xdr:sp>
      <xdr:nvSpPr>
        <xdr:cNvPr id="2" name="DD Project 3&amp;4 Service Scope_FFCell_Return">
          <a:hlinkClick xmlns:r="http://schemas.openxmlformats.org/officeDocument/2006/relationships" r:id="rId1"/>
        </xdr:cNvPr>
        <xdr:cNvSpPr/>
      </xdr:nvSpPr>
      <xdr:spPr>
        <a:xfrm>
          <a:off x="38100" y="38100"/>
          <a:ext cx="830580" cy="284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  <a:endParaRPr lang="zh-CN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38100</xdr:colOff>
      <xdr:row>0</xdr:row>
      <xdr:rowOff>38100</xdr:rowOff>
    </xdr:from>
    <xdr:to>
      <xdr:col>0</xdr:col>
      <xdr:colOff>866872</xdr:colOff>
      <xdr:row>0</xdr:row>
      <xdr:rowOff>310962</xdr:rowOff>
    </xdr:to>
    <xdr:sp>
      <xdr:nvSpPr>
        <xdr:cNvPr id="2" name="DD Project 3_FFCell_Return">
          <a:hlinkClick xmlns:r="http://schemas.openxmlformats.org/officeDocument/2006/relationships" r:id="rId1"/>
        </xdr:cNvPr>
        <xdr:cNvSpPr/>
      </xdr:nvSpPr>
      <xdr:spPr>
        <a:xfrm>
          <a:off x="38100" y="38100"/>
          <a:ext cx="828675" cy="2724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  <a:endParaRPr lang="zh-CN" altLang="en-US" sz="1100"/>
        </a:p>
      </xdr:txBody>
    </xdr:sp>
    <xdr:clientData fPrintsWithSheet="0"/>
  </xdr:twoCellAnchor>
  <xdr:twoCellAnchor editAs="absolute">
    <xdr:from>
      <xdr:col>0</xdr:col>
      <xdr:colOff>38100</xdr:colOff>
      <xdr:row>0</xdr:row>
      <xdr:rowOff>38100</xdr:rowOff>
    </xdr:from>
    <xdr:to>
      <xdr:col>0</xdr:col>
      <xdr:colOff>863600</xdr:colOff>
      <xdr:row>0</xdr:row>
      <xdr:rowOff>317500</xdr:rowOff>
    </xdr:to>
    <xdr:sp>
      <xdr:nvSpPr>
        <xdr:cNvPr id="3" name="7_DD Project 3_FFCell_Return">
          <a:hlinkClick xmlns:r="http://schemas.openxmlformats.org/officeDocument/2006/relationships" r:id="rId2"/>
        </xdr:cNvPr>
        <xdr:cNvSpPr/>
      </xdr:nvSpPr>
      <xdr:spPr>
        <a:xfrm>
          <a:off x="38100" y="38100"/>
          <a:ext cx="825500" cy="279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返回目录</a:t>
          </a:r>
          <a:endParaRPr lang="zh-CN" altLang="en-US" sz="1100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G: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//private/var/folders/46/6vdj1vl51438ctqfbrb__k7r0000gn/T/com.microsoft.Outlook/Outlook%20Temp/G:/Documents%20and%20Settings/www/Local%20Settings/Temp/CAISSA/&#22885;&#36816;/project/&#21508;&#22242;&#36164;&#26009;/&#26410;&#23613;&#20107;&#23452;/2012&#35834;&#35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G:/Documents%20and%20Settings/www/Local%20Settings/Temp/CAISSA/&#22885;&#36816;/Finance/YAN%20ticket&amp;Housr/&#25151;&#31080;200803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//private/var/folders/46/6vdj1vl51438ctqfbrb__k7r0000gn/T/com.microsoft.Outlook/Outlook%20Temp/G:/Documents%20and%20Settings/www/Local%20Settings/Temp/CAISSA/&#22885;&#36816;/Finance/YAN%20ticket&amp;Housr/&#25151;&#31080;200803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//private/var/folders/46/6vdj1vl51438ctqfbrb__k7r0000gn/T/com.microsoft.Outlook/Outlook%20Temp/D:/D/2012%20Lodon/BMW/&#25253;&#20215;/&#23453;&#39532;&#39033;&#30446;_0828-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G: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tencent.Foxmail/Data/Library/Foxmail/Profiles/zhangruohan@cct.cn/Mail/18/10/7289118061839061578.attachment///private/var/folders/46/6vdj1vl51438ctqfbrb__k7r0000gn/T/com.microsoft.Outlook/Outlook%20Temp/G: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zoomScale="70" zoomScaleNormal="70" zoomScalePageLayoutView="75" topLeftCell="A6" workbookViewId="0">
      <selection activeCell="B31" sqref="B31"/>
    </sheetView>
  </sheetViews>
  <sheetFormatPr defaultColWidth="13.2019230769231" defaultRowHeight="16.8"/>
  <cols>
    <col min="1" max="1" width="7.52884615384615" style="3" customWidth="1"/>
    <col min="2" max="2" width="67.4615384615385" style="3" customWidth="1"/>
    <col min="3" max="3" width="23" style="3" customWidth="1"/>
    <col min="4" max="4" width="20.7980769230769" style="3" customWidth="1"/>
    <col min="5" max="5" width="23" style="3" customWidth="1"/>
    <col min="6" max="6" width="31.9326923076923" style="3" customWidth="1"/>
    <col min="7" max="7" width="47.5961538461538" style="3" customWidth="1"/>
    <col min="8" max="8" width="17.2019230769231" style="3" hidden="1" customWidth="1"/>
    <col min="9" max="9" width="16.2019230769231" style="3" hidden="1" customWidth="1"/>
    <col min="10" max="16384" width="13.2019230769231" style="3"/>
  </cols>
  <sheetData>
    <row r="1" s="233" customFormat="1" ht="28.05" customHeight="1"/>
    <row r="2" s="233" customFormat="1" ht="28.25" customHeight="1"/>
    <row r="3" s="387" customFormat="1" ht="23.2" spans="2:3">
      <c r="B3" s="388" t="s">
        <v>0</v>
      </c>
      <c r="C3" s="388"/>
    </row>
    <row r="4" s="387" customFormat="1" spans="2:3">
      <c r="B4" s="389"/>
      <c r="C4" s="390"/>
    </row>
    <row r="5" s="387" customFormat="1" ht="29.25" customHeight="1" spans="2:3">
      <c r="B5" s="391" t="s">
        <v>1</v>
      </c>
      <c r="C5" s="392" t="s">
        <v>2</v>
      </c>
    </row>
    <row r="6" s="387" customFormat="1" ht="43.25" customHeight="1" spans="2:3">
      <c r="B6" s="393" t="s">
        <v>3</v>
      </c>
      <c r="C6" s="394" t="s">
        <v>4</v>
      </c>
    </row>
    <row r="7" s="387" customFormat="1" ht="17.6" spans="2:3">
      <c r="B7" s="393" t="s">
        <v>5</v>
      </c>
      <c r="C7" s="395" t="s">
        <v>6</v>
      </c>
    </row>
    <row r="8" s="387" customFormat="1" ht="17.6" spans="2:3">
      <c r="B8" s="393" t="s">
        <v>7</v>
      </c>
      <c r="C8" s="395" t="s">
        <v>8</v>
      </c>
    </row>
    <row r="9" s="387" customFormat="1" spans="2:3">
      <c r="B9" s="389"/>
      <c r="C9" s="390"/>
    </row>
    <row r="10" s="387" customFormat="1" ht="17.6" spans="2:3">
      <c r="B10" s="391" t="s">
        <v>9</v>
      </c>
      <c r="C10" s="396"/>
    </row>
    <row r="11" s="387" customFormat="1" ht="18" spans="2:3">
      <c r="B11" s="397" t="s">
        <v>10</v>
      </c>
      <c r="C11" s="398" t="s">
        <v>11</v>
      </c>
    </row>
    <row r="12" s="387" customFormat="1" ht="18" spans="2:3">
      <c r="B12" s="397" t="s">
        <v>12</v>
      </c>
      <c r="C12" s="398" t="s">
        <v>13</v>
      </c>
    </row>
    <row r="13" s="387" customFormat="1" ht="18" spans="2:3">
      <c r="B13" s="397" t="s">
        <v>14</v>
      </c>
      <c r="C13" s="398" t="s">
        <v>15</v>
      </c>
    </row>
    <row r="14" s="387" customFormat="1" ht="17.6" spans="2:3">
      <c r="B14" s="397" t="s">
        <v>16</v>
      </c>
      <c r="C14" s="398">
        <v>13910193620</v>
      </c>
    </row>
    <row r="15" s="387" customFormat="1" ht="17.6" spans="2:3">
      <c r="B15" s="397" t="s">
        <v>17</v>
      </c>
      <c r="C15" s="398"/>
    </row>
    <row r="16" s="387" customFormat="1" spans="2:3">
      <c r="B16" s="397" t="s">
        <v>18</v>
      </c>
      <c r="C16" s="399" t="s">
        <v>19</v>
      </c>
    </row>
    <row r="17" s="387" customFormat="1" ht="17.6" spans="2:3">
      <c r="B17" s="400"/>
      <c r="C17" s="401"/>
    </row>
    <row r="18" s="387" customFormat="1" ht="33" customHeight="1" spans="1:9">
      <c r="A18" s="391"/>
      <c r="B18" s="391" t="s">
        <v>20</v>
      </c>
      <c r="C18" s="396" t="s">
        <v>21</v>
      </c>
      <c r="D18" s="396" t="s">
        <v>22</v>
      </c>
      <c r="E18" s="396" t="s">
        <v>23</v>
      </c>
      <c r="F18" s="396" t="s">
        <v>24</v>
      </c>
      <c r="G18" s="415" t="s">
        <v>25</v>
      </c>
      <c r="H18" s="334" t="s">
        <v>26</v>
      </c>
      <c r="I18" s="339" t="s">
        <v>27</v>
      </c>
    </row>
    <row r="19" s="387" customFormat="1" ht="21.5" customHeight="1" spans="1:9">
      <c r="A19" s="402" t="s">
        <v>28</v>
      </c>
      <c r="B19" s="403" t="s">
        <v>29</v>
      </c>
      <c r="C19" s="404"/>
      <c r="D19" s="405">
        <v>5</v>
      </c>
      <c r="E19" s="390">
        <f>'7DD XS1&amp;S2cost'!AA13</f>
        <v>745000</v>
      </c>
      <c r="F19" s="405">
        <v>25</v>
      </c>
      <c r="G19" s="405" t="s">
        <v>30</v>
      </c>
      <c r="H19" s="416">
        <v>1490</v>
      </c>
      <c r="I19" s="420">
        <f>E19/H19</f>
        <v>500</v>
      </c>
    </row>
    <row r="20" s="387" customFormat="1" ht="22.05" customHeight="1" spans="1:9">
      <c r="A20" s="402" t="s">
        <v>31</v>
      </c>
      <c r="B20" s="403" t="s">
        <v>32</v>
      </c>
      <c r="C20" s="406">
        <f>SUM('S1 (4)'!H4)</f>
        <v>190720</v>
      </c>
      <c r="D20" s="405">
        <v>5</v>
      </c>
      <c r="E20" s="390">
        <f>SUM(C20*D20)</f>
        <v>953600</v>
      </c>
      <c r="F20" s="405">
        <v>60</v>
      </c>
      <c r="G20" s="405" t="s">
        <v>33</v>
      </c>
      <c r="H20" s="416">
        <f>D20*F20</f>
        <v>300</v>
      </c>
      <c r="I20" s="420">
        <f>E20/H20</f>
        <v>3178.66666666667</v>
      </c>
    </row>
    <row r="21" s="387" customFormat="1" ht="21.5" customHeight="1" spans="1:9">
      <c r="A21" s="402" t="s">
        <v>34</v>
      </c>
      <c r="B21" s="403" t="s">
        <v>35</v>
      </c>
      <c r="C21" s="404"/>
      <c r="D21" s="405">
        <v>5</v>
      </c>
      <c r="E21" s="390">
        <f>'7DD XS1&amp;S2cost'!AA14</f>
        <v>3022200</v>
      </c>
      <c r="F21" s="417">
        <v>150</v>
      </c>
      <c r="G21" s="417" t="s">
        <v>36</v>
      </c>
      <c r="H21" s="416">
        <v>5037</v>
      </c>
      <c r="I21" s="420">
        <f>E21/H21</f>
        <v>600</v>
      </c>
    </row>
    <row r="22" s="387" customFormat="1" ht="21.5" customHeight="1" spans="1:9">
      <c r="A22" s="402" t="s">
        <v>37</v>
      </c>
      <c r="B22" s="403" t="s">
        <v>38</v>
      </c>
      <c r="C22" s="406">
        <f>SUM('XL1'!H4)</f>
        <v>119773</v>
      </c>
      <c r="D22" s="405">
        <v>5</v>
      </c>
      <c r="E22" s="390">
        <f>SUM(C22*D22)</f>
        <v>598865</v>
      </c>
      <c r="F22" s="405">
        <v>700</v>
      </c>
      <c r="G22" s="405" t="s">
        <v>39</v>
      </c>
      <c r="H22" s="416">
        <f>D22*F22</f>
        <v>3500</v>
      </c>
      <c r="I22" s="420">
        <f t="shared" ref="I22" si="0">E22/H22</f>
        <v>171.104285714286</v>
      </c>
    </row>
    <row r="23" s="387" customFormat="1" ht="17.6" spans="2:7">
      <c r="B23" s="407" t="s">
        <v>40</v>
      </c>
      <c r="C23" s="408"/>
      <c r="D23" s="407"/>
      <c r="E23" s="408">
        <f>SUM(E19:E22)</f>
        <v>5319665</v>
      </c>
      <c r="F23" s="418"/>
      <c r="G23" s="419"/>
    </row>
    <row r="24" s="387" customFormat="1" ht="17.6" spans="2:7">
      <c r="B24" s="409" t="s">
        <v>41</v>
      </c>
      <c r="C24" s="410"/>
      <c r="D24" s="391"/>
      <c r="E24" s="410">
        <f>SUM(E23*0.78)</f>
        <v>4149338.7</v>
      </c>
      <c r="F24" s="391"/>
      <c r="G24" s="391"/>
    </row>
    <row r="25" s="387" customFormat="1" ht="17.6" spans="2:7">
      <c r="B25" s="409" t="s">
        <v>42</v>
      </c>
      <c r="C25" s="410"/>
      <c r="D25" s="391"/>
      <c r="E25" s="410">
        <f>SUM(E23*0.22)</f>
        <v>1170326.3</v>
      </c>
      <c r="F25" s="391"/>
      <c r="G25" s="391"/>
    </row>
    <row r="26" s="387" customFormat="1" spans="2:7">
      <c r="B26" s="389"/>
      <c r="C26" s="411"/>
      <c r="D26" s="402"/>
      <c r="E26" s="411"/>
      <c r="F26" s="402"/>
      <c r="G26" s="402"/>
    </row>
    <row r="27" s="387" customFormat="1" ht="18" spans="2:7">
      <c r="B27" s="412" t="s">
        <v>43</v>
      </c>
      <c r="C27" s="410"/>
      <c r="D27" s="391"/>
      <c r="E27" s="410">
        <f>SUM(E23*0.06)</f>
        <v>319179.9</v>
      </c>
      <c r="F27" s="391"/>
      <c r="G27" s="391"/>
    </row>
    <row r="28" s="387" customFormat="1" ht="17.6" spans="2:7">
      <c r="B28" s="391" t="s">
        <v>44</v>
      </c>
      <c r="C28" s="410"/>
      <c r="D28" s="391"/>
      <c r="E28" s="410">
        <f>SUM(E23+E27)</f>
        <v>5638844.9</v>
      </c>
      <c r="F28" s="391"/>
      <c r="G28" s="391"/>
    </row>
    <row r="29" s="387" customFormat="1" ht="17.6" spans="2:7">
      <c r="B29" s="409" t="s">
        <v>45</v>
      </c>
      <c r="C29" s="410"/>
      <c r="D29" s="391"/>
      <c r="E29" s="410">
        <f>SUM(E28*0.78)</f>
        <v>4398299.022</v>
      </c>
      <c r="F29" s="391"/>
      <c r="G29" s="391"/>
    </row>
    <row r="30" s="387" customFormat="1" ht="17.6" spans="2:7">
      <c r="B30" s="409" t="s">
        <v>46</v>
      </c>
      <c r="C30" s="410"/>
      <c r="D30" s="391"/>
      <c r="E30" s="410">
        <f>SUM(E28*0.22)</f>
        <v>1240545.878</v>
      </c>
      <c r="F30" s="391"/>
      <c r="G30" s="391"/>
    </row>
    <row r="31" s="387" customFormat="1" spans="2:3">
      <c r="B31" s="413"/>
      <c r="C31" s="414"/>
    </row>
    <row r="32" spans="5:5">
      <c r="E32" s="29"/>
    </row>
    <row r="33" spans="5:5">
      <c r="E33" s="30"/>
    </row>
    <row r="34" spans="5:5">
      <c r="E34" s="30"/>
    </row>
    <row r="36" spans="5:5">
      <c r="E36" s="29"/>
    </row>
    <row r="37" spans="5:5">
      <c r="E37" s="29"/>
    </row>
  </sheetData>
  <mergeCells count="1">
    <mergeCell ref="B3:C3"/>
  </mergeCells>
  <hyperlinks>
    <hyperlink ref="C16" r:id="rId1" display="zhonglan@cct.cn"/>
  </hyperlinks>
  <pageMargins left="0.236220472440945" right="0.236220472440945" top="0.275590551181102" bottom="0.31496062992126" header="0.31496062992126" footer="0.31496062992126"/>
  <pageSetup paperSize="9" scale="73" fitToHeight="0" orientation="landscape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zoomScale="70" zoomScaleNormal="70" zoomScalePageLayoutView="75" workbookViewId="0">
      <selection activeCell="E7" sqref="E7"/>
    </sheetView>
  </sheetViews>
  <sheetFormatPr defaultColWidth="12.0673076923077" defaultRowHeight="16.8"/>
  <cols>
    <col min="1" max="1" width="12.0673076923077" style="3"/>
    <col min="2" max="2" width="61.7980769230769" style="3" customWidth="1"/>
    <col min="3" max="3" width="21.0673076923077" style="3" customWidth="1"/>
    <col min="4" max="6" width="22.5961538461538" style="3" customWidth="1"/>
    <col min="7" max="7" width="43.5961538461538" style="3" customWidth="1"/>
    <col min="8" max="8" width="15.7307692307692" style="3" hidden="1" customWidth="1"/>
    <col min="9" max="9" width="14.7980769230769" style="3" hidden="1" customWidth="1"/>
    <col min="10" max="16384" width="12.0673076923077" style="3"/>
  </cols>
  <sheetData>
    <row r="1" s="1" customFormat="1" ht="28.05" customHeight="1"/>
    <row r="2" s="1" customFormat="1" ht="28.25" customHeight="1"/>
    <row r="3" s="2" customFormat="1" ht="23.2" spans="2:3">
      <c r="B3" s="4" t="s">
        <v>0</v>
      </c>
      <c r="C3" s="4"/>
    </row>
    <row r="4" s="2" customFormat="1" spans="2:3">
      <c r="B4" s="5"/>
      <c r="C4" s="6"/>
    </row>
    <row r="5" s="2" customFormat="1" ht="29.25" customHeight="1" spans="2:3">
      <c r="B5" s="7" t="s">
        <v>1</v>
      </c>
      <c r="C5" s="8" t="s">
        <v>2</v>
      </c>
    </row>
    <row r="6" s="2" customFormat="1" ht="80" customHeight="1" spans="2:3">
      <c r="B6" s="9" t="s">
        <v>3</v>
      </c>
      <c r="C6" s="10" t="s">
        <v>4</v>
      </c>
    </row>
    <row r="7" s="2" customFormat="1" ht="40" customHeight="1" spans="2:3">
      <c r="B7" s="11" t="s">
        <v>461</v>
      </c>
      <c r="C7" s="12">
        <v>4063697</v>
      </c>
    </row>
    <row r="8" s="2" customFormat="1" ht="18" customHeight="1" spans="2:3">
      <c r="B8" s="9" t="s">
        <v>5</v>
      </c>
      <c r="C8" s="13" t="s">
        <v>419</v>
      </c>
    </row>
    <row r="9" s="2" customFormat="1" ht="18" customHeight="1" spans="2:3">
      <c r="B9" s="9" t="s">
        <v>7</v>
      </c>
      <c r="C9" s="13" t="s">
        <v>8</v>
      </c>
    </row>
    <row r="10" s="2" customFormat="1" ht="18" customHeight="1" spans="2:3">
      <c r="B10" s="5" t="s">
        <v>467</v>
      </c>
      <c r="C10" s="14" t="s">
        <v>468</v>
      </c>
    </row>
    <row r="11" s="2" customFormat="1" ht="18" customHeight="1" spans="2:3">
      <c r="B11" s="5" t="s">
        <v>165</v>
      </c>
      <c r="C11" s="14" t="s">
        <v>469</v>
      </c>
    </row>
    <row r="12" s="2" customFormat="1" ht="17.6" spans="2:3">
      <c r="B12" s="7" t="s">
        <v>9</v>
      </c>
      <c r="C12" s="15"/>
    </row>
    <row r="13" s="2" customFormat="1" ht="18" spans="2:3">
      <c r="B13" s="16" t="s">
        <v>10</v>
      </c>
      <c r="C13" s="17" t="s">
        <v>420</v>
      </c>
    </row>
    <row r="14" s="2" customFormat="1" ht="18" spans="2:3">
      <c r="B14" s="16" t="s">
        <v>12</v>
      </c>
      <c r="C14" s="17" t="s">
        <v>421</v>
      </c>
    </row>
    <row r="15" s="2" customFormat="1" ht="18" spans="2:3">
      <c r="B15" s="16" t="s">
        <v>14</v>
      </c>
      <c r="C15" s="17" t="s">
        <v>15</v>
      </c>
    </row>
    <row r="16" s="2" customFormat="1" ht="17.6" spans="2:3">
      <c r="B16" s="16" t="s">
        <v>16</v>
      </c>
      <c r="C16" s="17">
        <v>15210370021</v>
      </c>
    </row>
    <row r="17" s="2" customFormat="1" ht="17.6" spans="2:3">
      <c r="B17" s="16" t="s">
        <v>17</v>
      </c>
      <c r="C17" s="17"/>
    </row>
    <row r="18" s="2" customFormat="1" ht="17" spans="2:3">
      <c r="B18" s="16" t="s">
        <v>18</v>
      </c>
      <c r="C18" s="18" t="s">
        <v>422</v>
      </c>
    </row>
    <row r="19" s="2" customFormat="1" ht="17.6" spans="2:3">
      <c r="B19" s="19"/>
      <c r="C19" s="20"/>
    </row>
    <row r="20" s="2" customFormat="1" ht="33" customHeight="1" spans="2:9">
      <c r="B20" s="7" t="s">
        <v>20</v>
      </c>
      <c r="C20" s="15" t="s">
        <v>465</v>
      </c>
      <c r="D20" s="15" t="s">
        <v>23</v>
      </c>
      <c r="E20" s="15" t="s">
        <v>24</v>
      </c>
      <c r="F20" s="15" t="s">
        <v>40</v>
      </c>
      <c r="G20" s="31" t="s">
        <v>25</v>
      </c>
      <c r="H20" s="32" t="s">
        <v>26</v>
      </c>
      <c r="I20" s="39" t="s">
        <v>27</v>
      </c>
    </row>
    <row r="21" s="2" customFormat="1" ht="31.05" customHeight="1" spans="2:9">
      <c r="B21" s="21" t="s">
        <v>423</v>
      </c>
      <c r="C21" s="22"/>
      <c r="D21" s="6">
        <v>28036</v>
      </c>
      <c r="E21" s="33">
        <v>1</v>
      </c>
      <c r="F21" s="34">
        <f>D21*E21</f>
        <v>28036</v>
      </c>
      <c r="G21" s="35" t="s">
        <v>37</v>
      </c>
      <c r="H21" s="36">
        <v>1490</v>
      </c>
      <c r="I21" s="40">
        <f>D21/H21</f>
        <v>18.8161073825503</v>
      </c>
    </row>
    <row r="22" s="2" customFormat="1" ht="17.6" spans="2:7">
      <c r="B22" s="23" t="s">
        <v>470</v>
      </c>
      <c r="C22" s="24"/>
      <c r="D22" s="25"/>
      <c r="E22" s="25"/>
      <c r="F22" s="24">
        <f>F21</f>
        <v>28036</v>
      </c>
      <c r="G22" s="37"/>
    </row>
    <row r="23" s="2" customFormat="1" spans="2:7">
      <c r="B23" s="5"/>
      <c r="C23" s="26"/>
      <c r="D23" s="26"/>
      <c r="E23" s="38"/>
      <c r="F23" s="38"/>
      <c r="G23" s="38"/>
    </row>
    <row r="24" s="2" customFormat="1" ht="18" spans="2:7">
      <c r="B24" s="27" t="s">
        <v>43</v>
      </c>
      <c r="C24" s="28"/>
      <c r="D24" s="7"/>
      <c r="E24" s="7"/>
      <c r="F24" s="28">
        <f>SUM(F22*0.06)</f>
        <v>1682.16</v>
      </c>
      <c r="G24" s="7"/>
    </row>
    <row r="25" s="2" customFormat="1" ht="17.6" spans="2:7">
      <c r="B25" s="23" t="s">
        <v>471</v>
      </c>
      <c r="C25" s="28"/>
      <c r="D25" s="7"/>
      <c r="E25" s="7"/>
      <c r="F25" s="28">
        <f>SUM(F22+F24)</f>
        <v>29718.16</v>
      </c>
      <c r="G25" s="7"/>
    </row>
    <row r="26" spans="4:4">
      <c r="D26" s="29"/>
    </row>
    <row r="27" spans="4:4">
      <c r="D27" s="30"/>
    </row>
    <row r="28" spans="4:4">
      <c r="D28" s="30"/>
    </row>
    <row r="30" spans="4:4">
      <c r="D30" s="29"/>
    </row>
    <row r="31" spans="4:4">
      <c r="D31" s="29"/>
    </row>
  </sheetData>
  <mergeCells count="1">
    <mergeCell ref="B3:C3"/>
  </mergeCells>
  <hyperlinks>
    <hyperlink ref="C18" r:id="rId1" display="wangfengyu@cct.cn"/>
  </hyperlinks>
  <pageMargins left="0.236220472440945" right="0.236220472440945" top="0.275590551181102" bottom="0.31496062992126" header="0.31496062992126" footer="0.31496062992126"/>
  <pageSetup paperSize="9" scale="72" fitToHeight="0" orientation="landscape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zoomScale="85" zoomScaleNormal="85" zoomScaleSheetLayoutView="85" workbookViewId="0">
      <pane ySplit="3" topLeftCell="A4" activePane="bottomLeft" state="frozen"/>
      <selection/>
      <selection pane="bottomLeft" activeCell="E22" sqref="E22"/>
    </sheetView>
  </sheetViews>
  <sheetFormatPr defaultColWidth="9.20192307692308" defaultRowHeight="16.8" outlineLevelCol="4"/>
  <cols>
    <col min="1" max="1" width="16.5961538461538" style="344" customWidth="1"/>
    <col min="2" max="2" width="37.4615384615385" style="345" customWidth="1"/>
    <col min="3" max="3" width="50.2692307692308" style="345" customWidth="1"/>
    <col min="4" max="5" width="38.5288461538462" style="346" customWidth="1"/>
    <col min="6" max="16384" width="9.20192307692308" style="345"/>
  </cols>
  <sheetData>
    <row r="1" s="233" customFormat="1" ht="28.05" customHeight="1"/>
    <row r="2" s="233" customFormat="1" ht="28.25" customHeight="1"/>
    <row r="3" s="341" customFormat="1" ht="25.25" customHeight="1" spans="1:5">
      <c r="A3" s="347" t="s">
        <v>47</v>
      </c>
      <c r="B3" s="348"/>
      <c r="C3" s="349"/>
      <c r="D3" s="350" t="s">
        <v>48</v>
      </c>
      <c r="E3" s="350" t="s">
        <v>49</v>
      </c>
    </row>
    <row r="4" s="341" customFormat="1" ht="35.25" customHeight="1" spans="1:5">
      <c r="A4" s="351" t="s">
        <v>50</v>
      </c>
      <c r="B4" s="352" t="s">
        <v>51</v>
      </c>
      <c r="C4" s="353" t="s">
        <v>52</v>
      </c>
      <c r="D4" s="354"/>
      <c r="E4" s="354"/>
    </row>
    <row r="5" s="342" customFormat="1" ht="101.25" customHeight="1" spans="1:5">
      <c r="A5" s="355">
        <v>1</v>
      </c>
      <c r="B5" s="356" t="s">
        <v>53</v>
      </c>
      <c r="C5" s="357" t="s">
        <v>54</v>
      </c>
      <c r="D5" s="358" t="s">
        <v>55</v>
      </c>
      <c r="E5" s="358" t="s">
        <v>56</v>
      </c>
    </row>
    <row r="6" s="342" customFormat="1" ht="35.25" customHeight="1" spans="1:5">
      <c r="A6" s="355">
        <v>2</v>
      </c>
      <c r="B6" s="356" t="s">
        <v>57</v>
      </c>
      <c r="C6" s="357" t="s">
        <v>58</v>
      </c>
      <c r="D6" s="358" t="s">
        <v>59</v>
      </c>
      <c r="E6" s="358" t="s">
        <v>59</v>
      </c>
    </row>
    <row r="7" s="341" customFormat="1" ht="35.25" customHeight="1" spans="1:5">
      <c r="A7" s="351" t="s">
        <v>60</v>
      </c>
      <c r="B7" s="352" t="s">
        <v>51</v>
      </c>
      <c r="C7" s="353" t="s">
        <v>52</v>
      </c>
      <c r="D7" s="354"/>
      <c r="E7" s="354"/>
    </row>
    <row r="8" s="342" customFormat="1" ht="46" spans="1:5">
      <c r="A8" s="359">
        <v>1</v>
      </c>
      <c r="B8" s="356" t="s">
        <v>61</v>
      </c>
      <c r="C8" s="360" t="s">
        <v>62</v>
      </c>
      <c r="D8" s="358" t="s">
        <v>63</v>
      </c>
      <c r="E8" s="358" t="s">
        <v>63</v>
      </c>
    </row>
    <row r="9" s="342" customFormat="1" ht="35.25" customHeight="1" spans="1:5">
      <c r="A9" s="359">
        <v>2</v>
      </c>
      <c r="B9" s="356" t="s">
        <v>64</v>
      </c>
      <c r="C9" s="360" t="s">
        <v>65</v>
      </c>
      <c r="D9" s="358" t="s">
        <v>66</v>
      </c>
      <c r="E9" s="358" t="s">
        <v>66</v>
      </c>
    </row>
    <row r="10" s="341" customFormat="1" ht="35.25" customHeight="1" spans="1:5">
      <c r="A10" s="351" t="s">
        <v>67</v>
      </c>
      <c r="B10" s="352" t="s">
        <v>51</v>
      </c>
      <c r="C10" s="353" t="s">
        <v>52</v>
      </c>
      <c r="D10" s="354"/>
      <c r="E10" s="354"/>
    </row>
    <row r="11" s="341" customFormat="1" ht="92.75" customHeight="1" spans="1:5">
      <c r="A11" s="361">
        <v>1</v>
      </c>
      <c r="B11" s="362" t="s">
        <v>68</v>
      </c>
      <c r="C11" s="363" t="s">
        <v>69</v>
      </c>
      <c r="D11" s="364" t="s">
        <v>70</v>
      </c>
      <c r="E11" s="364" t="s">
        <v>71</v>
      </c>
    </row>
    <row r="12" s="341" customFormat="1" ht="58.25" customHeight="1" spans="1:5">
      <c r="A12" s="365"/>
      <c r="B12" s="366"/>
      <c r="C12" s="367"/>
      <c r="D12" s="368" t="s">
        <v>72</v>
      </c>
      <c r="E12" s="368"/>
    </row>
    <row r="13" s="341" customFormat="1" ht="87.75" customHeight="1" spans="1:5">
      <c r="A13" s="369">
        <v>2</v>
      </c>
      <c r="B13" s="370" t="s">
        <v>73</v>
      </c>
      <c r="C13" s="371"/>
      <c r="D13" s="372" t="s">
        <v>74</v>
      </c>
      <c r="E13" s="386"/>
    </row>
    <row r="14" s="341" customFormat="1" ht="24" customHeight="1" spans="1:5">
      <c r="A14" s="369">
        <v>3</v>
      </c>
      <c r="B14" s="373" t="s">
        <v>75</v>
      </c>
      <c r="C14" s="371"/>
      <c r="D14" s="374" t="s">
        <v>76</v>
      </c>
      <c r="E14" s="374" t="s">
        <v>77</v>
      </c>
    </row>
    <row r="15" s="341" customFormat="1" ht="87.75" customHeight="1" spans="1:5">
      <c r="A15" s="369">
        <v>4</v>
      </c>
      <c r="B15" s="373" t="s">
        <v>78</v>
      </c>
      <c r="C15" s="371"/>
      <c r="D15" s="372" t="s">
        <v>79</v>
      </c>
      <c r="E15" s="386"/>
    </row>
    <row r="16" s="341" customFormat="1" ht="51.75" customHeight="1" spans="1:5">
      <c r="A16" s="369">
        <v>5</v>
      </c>
      <c r="B16" s="375" t="s">
        <v>80</v>
      </c>
      <c r="C16" s="376" t="s">
        <v>81</v>
      </c>
      <c r="D16" s="377" t="s">
        <v>59</v>
      </c>
      <c r="E16" s="377" t="s">
        <v>59</v>
      </c>
    </row>
    <row r="17" s="341" customFormat="1" ht="90.75" customHeight="1" spans="1:5">
      <c r="A17" s="369">
        <v>6</v>
      </c>
      <c r="B17" s="375" t="s">
        <v>82</v>
      </c>
      <c r="C17" s="378" t="s">
        <v>83</v>
      </c>
      <c r="D17" s="377" t="s">
        <v>59</v>
      </c>
      <c r="E17" s="358" t="s">
        <v>84</v>
      </c>
    </row>
    <row r="18" s="342" customFormat="1" ht="86.25" customHeight="1" spans="1:5">
      <c r="A18" s="379">
        <v>7</v>
      </c>
      <c r="B18" s="356" t="s">
        <v>85</v>
      </c>
      <c r="C18" s="378" t="s">
        <v>83</v>
      </c>
      <c r="D18" s="358" t="s">
        <v>84</v>
      </c>
      <c r="E18" s="358" t="s">
        <v>59</v>
      </c>
    </row>
    <row r="19" s="342" customFormat="1" ht="46" spans="1:5">
      <c r="A19" s="379">
        <v>8</v>
      </c>
      <c r="B19" s="356" t="s">
        <v>86</v>
      </c>
      <c r="C19" s="378" t="s">
        <v>87</v>
      </c>
      <c r="D19" s="358" t="s">
        <v>84</v>
      </c>
      <c r="E19" s="358" t="s">
        <v>59</v>
      </c>
    </row>
    <row r="20" s="341" customFormat="1" ht="86.25" customHeight="1" spans="1:5">
      <c r="A20" s="369">
        <v>9</v>
      </c>
      <c r="B20" s="375" t="s">
        <v>88</v>
      </c>
      <c r="C20" s="380" t="s">
        <v>89</v>
      </c>
      <c r="D20" s="377">
        <v>1</v>
      </c>
      <c r="E20" s="377">
        <v>1</v>
      </c>
    </row>
    <row r="21" s="341" customFormat="1" ht="31" spans="1:5">
      <c r="A21" s="369">
        <v>10</v>
      </c>
      <c r="B21" s="375" t="s">
        <v>90</v>
      </c>
      <c r="C21" s="380" t="s">
        <v>91</v>
      </c>
      <c r="D21" s="377" t="s">
        <v>59</v>
      </c>
      <c r="E21" s="377" t="s">
        <v>59</v>
      </c>
    </row>
    <row r="22" s="341" customFormat="1" ht="51" customHeight="1" spans="1:5">
      <c r="A22" s="369">
        <v>11</v>
      </c>
      <c r="B22" s="375" t="s">
        <v>92</v>
      </c>
      <c r="C22" s="380" t="s">
        <v>93</v>
      </c>
      <c r="D22" s="377" t="s">
        <v>59</v>
      </c>
      <c r="E22" s="377" t="s">
        <v>59</v>
      </c>
    </row>
    <row r="23" s="341" customFormat="1" ht="35.25" customHeight="1" spans="1:5">
      <c r="A23" s="369">
        <v>12</v>
      </c>
      <c r="B23" s="375" t="s">
        <v>94</v>
      </c>
      <c r="C23" s="380" t="s">
        <v>95</v>
      </c>
      <c r="D23" s="377">
        <v>2</v>
      </c>
      <c r="E23" s="377">
        <v>2</v>
      </c>
    </row>
    <row r="24" s="342" customFormat="1" ht="42.75" customHeight="1" spans="1:5">
      <c r="A24" s="379">
        <v>13</v>
      </c>
      <c r="B24" s="356" t="s">
        <v>96</v>
      </c>
      <c r="C24" s="378" t="s">
        <v>97</v>
      </c>
      <c r="D24" s="358" t="s">
        <v>84</v>
      </c>
      <c r="E24" s="358" t="s">
        <v>59</v>
      </c>
    </row>
    <row r="25" s="342" customFormat="1" ht="35.25" customHeight="1" spans="1:5">
      <c r="A25" s="379">
        <v>14</v>
      </c>
      <c r="B25" s="356" t="s">
        <v>98</v>
      </c>
      <c r="C25" s="378" t="s">
        <v>99</v>
      </c>
      <c r="D25" s="358" t="s">
        <v>59</v>
      </c>
      <c r="E25" s="358" t="s">
        <v>59</v>
      </c>
    </row>
    <row r="26" s="342" customFormat="1" ht="35.25" customHeight="1" spans="1:5">
      <c r="A26" s="379">
        <v>15</v>
      </c>
      <c r="B26" s="356" t="s">
        <v>100</v>
      </c>
      <c r="C26" s="378" t="s">
        <v>101</v>
      </c>
      <c r="D26" s="381" t="s">
        <v>84</v>
      </c>
      <c r="E26" s="358" t="s">
        <v>59</v>
      </c>
    </row>
    <row r="27" s="342" customFormat="1" ht="35.25" customHeight="1" spans="1:5">
      <c r="A27" s="379">
        <v>16</v>
      </c>
      <c r="B27" s="356" t="s">
        <v>102</v>
      </c>
      <c r="C27" s="378" t="s">
        <v>103</v>
      </c>
      <c r="D27" s="358" t="s">
        <v>59</v>
      </c>
      <c r="E27" s="358" t="s">
        <v>59</v>
      </c>
    </row>
    <row r="28" s="342" customFormat="1" ht="31" spans="1:5">
      <c r="A28" s="379">
        <v>17</v>
      </c>
      <c r="B28" s="356" t="s">
        <v>104</v>
      </c>
      <c r="C28" s="378" t="s">
        <v>105</v>
      </c>
      <c r="D28" s="358" t="s">
        <v>84</v>
      </c>
      <c r="E28" s="358" t="s">
        <v>59</v>
      </c>
    </row>
    <row r="29" s="341" customFormat="1" ht="35.25" customHeight="1" spans="1:5">
      <c r="A29" s="369">
        <v>18</v>
      </c>
      <c r="B29" s="375" t="s">
        <v>106</v>
      </c>
      <c r="C29" s="380" t="s">
        <v>107</v>
      </c>
      <c r="D29" s="377" t="s">
        <v>59</v>
      </c>
      <c r="E29" s="377" t="s">
        <v>59</v>
      </c>
    </row>
    <row r="30" s="341" customFormat="1" ht="41.25" customHeight="1" spans="1:5">
      <c r="A30" s="369">
        <v>19</v>
      </c>
      <c r="B30" s="375" t="s">
        <v>108</v>
      </c>
      <c r="C30" s="380" t="s">
        <v>91</v>
      </c>
      <c r="D30" s="377" t="s">
        <v>59</v>
      </c>
      <c r="E30" s="377" t="s">
        <v>59</v>
      </c>
    </row>
    <row r="31" s="342" customFormat="1" ht="42.75" customHeight="1" spans="1:5">
      <c r="A31" s="379">
        <v>20</v>
      </c>
      <c r="B31" s="356" t="s">
        <v>109</v>
      </c>
      <c r="C31" s="378" t="s">
        <v>110</v>
      </c>
      <c r="D31" s="358" t="s">
        <v>59</v>
      </c>
      <c r="E31" s="358" t="s">
        <v>59</v>
      </c>
    </row>
    <row r="32" s="341" customFormat="1" ht="46" spans="1:5">
      <c r="A32" s="369">
        <v>21</v>
      </c>
      <c r="B32" s="375" t="s">
        <v>111</v>
      </c>
      <c r="C32" s="380" t="s">
        <v>112</v>
      </c>
      <c r="D32" s="377" t="s">
        <v>84</v>
      </c>
      <c r="E32" s="377" t="s">
        <v>59</v>
      </c>
    </row>
    <row r="33" s="343" customFormat="1" ht="35.25" customHeight="1" spans="1:5">
      <c r="A33" s="351" t="s">
        <v>113</v>
      </c>
      <c r="B33" s="352" t="s">
        <v>51</v>
      </c>
      <c r="C33" s="353" t="s">
        <v>52</v>
      </c>
      <c r="D33" s="354"/>
      <c r="E33" s="354"/>
    </row>
    <row r="34" s="343" customFormat="1" ht="122" spans="1:5">
      <c r="A34" s="382">
        <v>1</v>
      </c>
      <c r="B34" s="375" t="s">
        <v>114</v>
      </c>
      <c r="C34" s="383" t="s">
        <v>115</v>
      </c>
      <c r="D34" s="377" t="s">
        <v>84</v>
      </c>
      <c r="E34" s="377" t="s">
        <v>59</v>
      </c>
    </row>
    <row r="35" s="343" customFormat="1" ht="88.25" customHeight="1" spans="1:5">
      <c r="A35" s="382">
        <v>2</v>
      </c>
      <c r="B35" s="375" t="s">
        <v>116</v>
      </c>
      <c r="C35" s="376" t="s">
        <v>117</v>
      </c>
      <c r="D35" s="377" t="s">
        <v>84</v>
      </c>
      <c r="E35" s="377" t="s">
        <v>59</v>
      </c>
    </row>
    <row r="36" s="341" customFormat="1" ht="45.75" customHeight="1" spans="1:5">
      <c r="A36" s="351" t="s">
        <v>118</v>
      </c>
      <c r="B36" s="352" t="s">
        <v>51</v>
      </c>
      <c r="C36" s="353" t="s">
        <v>52</v>
      </c>
      <c r="D36" s="354"/>
      <c r="E36" s="354"/>
    </row>
    <row r="37" s="342" customFormat="1" ht="51" customHeight="1" spans="1:5">
      <c r="A37" s="359">
        <v>1</v>
      </c>
      <c r="B37" s="356" t="s">
        <v>119</v>
      </c>
      <c r="C37" s="384" t="s">
        <v>120</v>
      </c>
      <c r="D37" s="358" t="s">
        <v>84</v>
      </c>
      <c r="E37" s="358" t="s">
        <v>59</v>
      </c>
    </row>
    <row r="38" s="341" customFormat="1" ht="55.5" customHeight="1" spans="1:5">
      <c r="A38" s="382">
        <v>2</v>
      </c>
      <c r="B38" s="375" t="s">
        <v>121</v>
      </c>
      <c r="C38" s="371" t="s">
        <v>122</v>
      </c>
      <c r="D38" s="377" t="s">
        <v>84</v>
      </c>
      <c r="E38" s="377" t="s">
        <v>59</v>
      </c>
    </row>
    <row r="39" s="341" customFormat="1" ht="35.25" customHeight="1" spans="1:5">
      <c r="A39" s="382">
        <v>3</v>
      </c>
      <c r="B39" s="375" t="s">
        <v>123</v>
      </c>
      <c r="C39" s="371" t="s">
        <v>122</v>
      </c>
      <c r="D39" s="377" t="s">
        <v>84</v>
      </c>
      <c r="E39" s="377" t="s">
        <v>59</v>
      </c>
    </row>
    <row r="40" s="341" customFormat="1" ht="35.25" customHeight="1" spans="1:5">
      <c r="A40" s="382">
        <v>4</v>
      </c>
      <c r="B40" s="375" t="s">
        <v>124</v>
      </c>
      <c r="C40" s="371" t="s">
        <v>122</v>
      </c>
      <c r="D40" s="377" t="s">
        <v>84</v>
      </c>
      <c r="E40" s="377" t="s">
        <v>59</v>
      </c>
    </row>
    <row r="41" ht="33.75" customHeight="1" spans="1:5">
      <c r="A41" s="385" t="s">
        <v>125</v>
      </c>
      <c r="B41" s="385"/>
      <c r="C41" s="385"/>
      <c r="D41" s="385"/>
      <c r="E41" s="385"/>
    </row>
  </sheetData>
  <mergeCells count="7">
    <mergeCell ref="D12:E12"/>
    <mergeCell ref="D13:E13"/>
    <mergeCell ref="D15:E15"/>
    <mergeCell ref="A41:E41"/>
    <mergeCell ref="A11:A12"/>
    <mergeCell ref="B11:B12"/>
    <mergeCell ref="C11:C12"/>
  </mergeCells>
  <pageMargins left="0.236220472440945" right="0.236220472440945" top="0.275590551181102" bottom="0.31496062992126" header="0.31496062992126" footer="0.31496062992126"/>
  <pageSetup paperSize="9" scale="60" fitToHeight="0" orientation="portrait"/>
  <headerFooter>
    <oddHeader>&amp;C&amp;A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5"/>
  <sheetViews>
    <sheetView showGridLines="0" zoomScale="70" zoomScaleNormal="70" zoomScalePageLayoutView="70" zoomScaleSheetLayoutView="55" topLeftCell="A4" workbookViewId="0">
      <selection activeCell="E22" sqref="E22"/>
    </sheetView>
  </sheetViews>
  <sheetFormatPr defaultColWidth="9.06730769230769" defaultRowHeight="16.8"/>
  <cols>
    <col min="1" max="1" width="12.2019230769231" style="279" customWidth="1"/>
    <col min="2" max="2" width="47.2692307692308" style="279" customWidth="1"/>
    <col min="3" max="3" width="33.9326923076923" style="279" customWidth="1"/>
    <col min="4" max="4" width="25.5288461538462" style="279" customWidth="1"/>
    <col min="5" max="5" width="21.5961538461538" style="280" customWidth="1"/>
    <col min="6" max="6" width="21.9326923076923" style="279" customWidth="1"/>
    <col min="7" max="7" width="31.3365384615385" style="279" customWidth="1"/>
    <col min="8" max="8" width="25.2692307692308" style="279" customWidth="1"/>
    <col min="9" max="9" width="13.0673076923077" style="279" customWidth="1"/>
    <col min="10" max="10" width="22.7980769230769" style="279" customWidth="1"/>
    <col min="11" max="11" width="34.0673076923077" style="279" customWidth="1"/>
    <col min="12" max="12" width="25.3365384615385" style="279" customWidth="1"/>
    <col min="13" max="13" width="13.5288461538462" style="279" customWidth="1"/>
    <col min="14" max="14" width="18.9326923076923" style="279" customWidth="1"/>
    <col min="15" max="15" width="37.2692307692308" style="279" customWidth="1"/>
    <col min="16" max="16" width="25.2692307692308" style="279" customWidth="1"/>
    <col min="17" max="17" width="16.4615384615385" style="279" customWidth="1"/>
    <col min="18" max="18" width="22.7980769230769" style="279" customWidth="1"/>
    <col min="19" max="19" width="27.7980769230769" style="279" customWidth="1"/>
    <col min="20" max="20" width="25.5288461538462" style="279" customWidth="1"/>
    <col min="21" max="21" width="13.3365384615385" style="280" customWidth="1"/>
    <col min="22" max="22" width="21.9326923076923" style="279" customWidth="1"/>
    <col min="23" max="23" width="24.3365384615385" style="279" customWidth="1"/>
    <col min="24" max="24" width="23.4615384615385" style="279" customWidth="1"/>
    <col min="25" max="25" width="18" style="279" customWidth="1"/>
    <col min="26" max="26" width="17.5961538461538" style="279" customWidth="1"/>
    <col min="27" max="27" width="14.2692307692308" style="279" customWidth="1"/>
    <col min="28" max="263" width="9.06730769230769" style="279"/>
    <col min="264" max="264" width="24.7980769230769" style="279" customWidth="1"/>
    <col min="265" max="265" width="29.3365384615385" style="279" customWidth="1"/>
    <col min="266" max="266" width="13.3365384615385" style="279" customWidth="1"/>
    <col min="267" max="267" width="9.59615384615385" style="279" customWidth="1"/>
    <col min="268" max="268" width="5.52884615384615" style="279" customWidth="1"/>
    <col min="269" max="269" width="16.7980769230769" style="279" customWidth="1"/>
    <col min="270" max="270" width="52.5288461538462" style="279" customWidth="1"/>
    <col min="271" max="273" width="9.06730769230769" style="279"/>
    <col min="274" max="274" width="13.3365384615385" style="279" customWidth="1"/>
    <col min="275" max="519" width="9.06730769230769" style="279"/>
    <col min="520" max="520" width="24.7980769230769" style="279" customWidth="1"/>
    <col min="521" max="521" width="29.3365384615385" style="279" customWidth="1"/>
    <col min="522" max="522" width="13.3365384615385" style="279" customWidth="1"/>
    <col min="523" max="523" width="9.59615384615385" style="279" customWidth="1"/>
    <col min="524" max="524" width="5.52884615384615" style="279" customWidth="1"/>
    <col min="525" max="525" width="16.7980769230769" style="279" customWidth="1"/>
    <col min="526" max="526" width="52.5288461538462" style="279" customWidth="1"/>
    <col min="527" max="529" width="9.06730769230769" style="279"/>
    <col min="530" max="530" width="13.3365384615385" style="279" customWidth="1"/>
    <col min="531" max="775" width="9.06730769230769" style="279"/>
    <col min="776" max="776" width="24.7980769230769" style="279" customWidth="1"/>
    <col min="777" max="777" width="29.3365384615385" style="279" customWidth="1"/>
    <col min="778" max="778" width="13.3365384615385" style="279" customWidth="1"/>
    <col min="779" max="779" width="9.59615384615385" style="279" customWidth="1"/>
    <col min="780" max="780" width="5.52884615384615" style="279" customWidth="1"/>
    <col min="781" max="781" width="16.7980769230769" style="279" customWidth="1"/>
    <col min="782" max="782" width="52.5288461538462" style="279" customWidth="1"/>
    <col min="783" max="785" width="9.06730769230769" style="279"/>
    <col min="786" max="786" width="13.3365384615385" style="279" customWidth="1"/>
    <col min="787" max="1031" width="9.06730769230769" style="279"/>
    <col min="1032" max="1032" width="24.7980769230769" style="279" customWidth="1"/>
    <col min="1033" max="1033" width="29.3365384615385" style="279" customWidth="1"/>
    <col min="1034" max="1034" width="13.3365384615385" style="279" customWidth="1"/>
    <col min="1035" max="1035" width="9.59615384615385" style="279" customWidth="1"/>
    <col min="1036" max="1036" width="5.52884615384615" style="279" customWidth="1"/>
    <col min="1037" max="1037" width="16.7980769230769" style="279" customWidth="1"/>
    <col min="1038" max="1038" width="52.5288461538462" style="279" customWidth="1"/>
    <col min="1039" max="1041" width="9.06730769230769" style="279"/>
    <col min="1042" max="1042" width="13.3365384615385" style="279" customWidth="1"/>
    <col min="1043" max="1287" width="9.06730769230769" style="279"/>
    <col min="1288" max="1288" width="24.7980769230769" style="279" customWidth="1"/>
    <col min="1289" max="1289" width="29.3365384615385" style="279" customWidth="1"/>
    <col min="1290" max="1290" width="13.3365384615385" style="279" customWidth="1"/>
    <col min="1291" max="1291" width="9.59615384615385" style="279" customWidth="1"/>
    <col min="1292" max="1292" width="5.52884615384615" style="279" customWidth="1"/>
    <col min="1293" max="1293" width="16.7980769230769" style="279" customWidth="1"/>
    <col min="1294" max="1294" width="52.5288461538462" style="279" customWidth="1"/>
    <col min="1295" max="1297" width="9.06730769230769" style="279"/>
    <col min="1298" max="1298" width="13.3365384615385" style="279" customWidth="1"/>
    <col min="1299" max="1543" width="9.06730769230769" style="279"/>
    <col min="1544" max="1544" width="24.7980769230769" style="279" customWidth="1"/>
    <col min="1545" max="1545" width="29.3365384615385" style="279" customWidth="1"/>
    <col min="1546" max="1546" width="13.3365384615385" style="279" customWidth="1"/>
    <col min="1547" max="1547" width="9.59615384615385" style="279" customWidth="1"/>
    <col min="1548" max="1548" width="5.52884615384615" style="279" customWidth="1"/>
    <col min="1549" max="1549" width="16.7980769230769" style="279" customWidth="1"/>
    <col min="1550" max="1550" width="52.5288461538462" style="279" customWidth="1"/>
    <col min="1551" max="1553" width="9.06730769230769" style="279"/>
    <col min="1554" max="1554" width="13.3365384615385" style="279" customWidth="1"/>
    <col min="1555" max="1799" width="9.06730769230769" style="279"/>
    <col min="1800" max="1800" width="24.7980769230769" style="279" customWidth="1"/>
    <col min="1801" max="1801" width="29.3365384615385" style="279" customWidth="1"/>
    <col min="1802" max="1802" width="13.3365384615385" style="279" customWidth="1"/>
    <col min="1803" max="1803" width="9.59615384615385" style="279" customWidth="1"/>
    <col min="1804" max="1804" width="5.52884615384615" style="279" customWidth="1"/>
    <col min="1805" max="1805" width="16.7980769230769" style="279" customWidth="1"/>
    <col min="1806" max="1806" width="52.5288461538462" style="279" customWidth="1"/>
    <col min="1807" max="1809" width="9.06730769230769" style="279"/>
    <col min="1810" max="1810" width="13.3365384615385" style="279" customWidth="1"/>
    <col min="1811" max="2055" width="9.06730769230769" style="279"/>
    <col min="2056" max="2056" width="24.7980769230769" style="279" customWidth="1"/>
    <col min="2057" max="2057" width="29.3365384615385" style="279" customWidth="1"/>
    <col min="2058" max="2058" width="13.3365384615385" style="279" customWidth="1"/>
    <col min="2059" max="2059" width="9.59615384615385" style="279" customWidth="1"/>
    <col min="2060" max="2060" width="5.52884615384615" style="279" customWidth="1"/>
    <col min="2061" max="2061" width="16.7980769230769" style="279" customWidth="1"/>
    <col min="2062" max="2062" width="52.5288461538462" style="279" customWidth="1"/>
    <col min="2063" max="2065" width="9.06730769230769" style="279"/>
    <col min="2066" max="2066" width="13.3365384615385" style="279" customWidth="1"/>
    <col min="2067" max="2311" width="9.06730769230769" style="279"/>
    <col min="2312" max="2312" width="24.7980769230769" style="279" customWidth="1"/>
    <col min="2313" max="2313" width="29.3365384615385" style="279" customWidth="1"/>
    <col min="2314" max="2314" width="13.3365384615385" style="279" customWidth="1"/>
    <col min="2315" max="2315" width="9.59615384615385" style="279" customWidth="1"/>
    <col min="2316" max="2316" width="5.52884615384615" style="279" customWidth="1"/>
    <col min="2317" max="2317" width="16.7980769230769" style="279" customWidth="1"/>
    <col min="2318" max="2318" width="52.5288461538462" style="279" customWidth="1"/>
    <col min="2319" max="2321" width="9.06730769230769" style="279"/>
    <col min="2322" max="2322" width="13.3365384615385" style="279" customWidth="1"/>
    <col min="2323" max="2567" width="9.06730769230769" style="279"/>
    <col min="2568" max="2568" width="24.7980769230769" style="279" customWidth="1"/>
    <col min="2569" max="2569" width="29.3365384615385" style="279" customWidth="1"/>
    <col min="2570" max="2570" width="13.3365384615385" style="279" customWidth="1"/>
    <col min="2571" max="2571" width="9.59615384615385" style="279" customWidth="1"/>
    <col min="2572" max="2572" width="5.52884615384615" style="279" customWidth="1"/>
    <col min="2573" max="2573" width="16.7980769230769" style="279" customWidth="1"/>
    <col min="2574" max="2574" width="52.5288461538462" style="279" customWidth="1"/>
    <col min="2575" max="2577" width="9.06730769230769" style="279"/>
    <col min="2578" max="2578" width="13.3365384615385" style="279" customWidth="1"/>
    <col min="2579" max="2823" width="9.06730769230769" style="279"/>
    <col min="2824" max="2824" width="24.7980769230769" style="279" customWidth="1"/>
    <col min="2825" max="2825" width="29.3365384615385" style="279" customWidth="1"/>
    <col min="2826" max="2826" width="13.3365384615385" style="279" customWidth="1"/>
    <col min="2827" max="2827" width="9.59615384615385" style="279" customWidth="1"/>
    <col min="2828" max="2828" width="5.52884615384615" style="279" customWidth="1"/>
    <col min="2829" max="2829" width="16.7980769230769" style="279" customWidth="1"/>
    <col min="2830" max="2830" width="52.5288461538462" style="279" customWidth="1"/>
    <col min="2831" max="2833" width="9.06730769230769" style="279"/>
    <col min="2834" max="2834" width="13.3365384615385" style="279" customWidth="1"/>
    <col min="2835" max="3079" width="9.06730769230769" style="279"/>
    <col min="3080" max="3080" width="24.7980769230769" style="279" customWidth="1"/>
    <col min="3081" max="3081" width="29.3365384615385" style="279" customWidth="1"/>
    <col min="3082" max="3082" width="13.3365384615385" style="279" customWidth="1"/>
    <col min="3083" max="3083" width="9.59615384615385" style="279" customWidth="1"/>
    <col min="3084" max="3084" width="5.52884615384615" style="279" customWidth="1"/>
    <col min="3085" max="3085" width="16.7980769230769" style="279" customWidth="1"/>
    <col min="3086" max="3086" width="52.5288461538462" style="279" customWidth="1"/>
    <col min="3087" max="3089" width="9.06730769230769" style="279"/>
    <col min="3090" max="3090" width="13.3365384615385" style="279" customWidth="1"/>
    <col min="3091" max="3335" width="9.06730769230769" style="279"/>
    <col min="3336" max="3336" width="24.7980769230769" style="279" customWidth="1"/>
    <col min="3337" max="3337" width="29.3365384615385" style="279" customWidth="1"/>
    <col min="3338" max="3338" width="13.3365384615385" style="279" customWidth="1"/>
    <col min="3339" max="3339" width="9.59615384615385" style="279" customWidth="1"/>
    <col min="3340" max="3340" width="5.52884615384615" style="279" customWidth="1"/>
    <col min="3341" max="3341" width="16.7980769230769" style="279" customWidth="1"/>
    <col min="3342" max="3342" width="52.5288461538462" style="279" customWidth="1"/>
    <col min="3343" max="3345" width="9.06730769230769" style="279"/>
    <col min="3346" max="3346" width="13.3365384615385" style="279" customWidth="1"/>
    <col min="3347" max="3591" width="9.06730769230769" style="279"/>
    <col min="3592" max="3592" width="24.7980769230769" style="279" customWidth="1"/>
    <col min="3593" max="3593" width="29.3365384615385" style="279" customWidth="1"/>
    <col min="3594" max="3594" width="13.3365384615385" style="279" customWidth="1"/>
    <col min="3595" max="3595" width="9.59615384615385" style="279" customWidth="1"/>
    <col min="3596" max="3596" width="5.52884615384615" style="279" customWidth="1"/>
    <col min="3597" max="3597" width="16.7980769230769" style="279" customWidth="1"/>
    <col min="3598" max="3598" width="52.5288461538462" style="279" customWidth="1"/>
    <col min="3599" max="3601" width="9.06730769230769" style="279"/>
    <col min="3602" max="3602" width="13.3365384615385" style="279" customWidth="1"/>
    <col min="3603" max="3847" width="9.06730769230769" style="279"/>
    <col min="3848" max="3848" width="24.7980769230769" style="279" customWidth="1"/>
    <col min="3849" max="3849" width="29.3365384615385" style="279" customWidth="1"/>
    <col min="3850" max="3850" width="13.3365384615385" style="279" customWidth="1"/>
    <col min="3851" max="3851" width="9.59615384615385" style="279" customWidth="1"/>
    <col min="3852" max="3852" width="5.52884615384615" style="279" customWidth="1"/>
    <col min="3853" max="3853" width="16.7980769230769" style="279" customWidth="1"/>
    <col min="3854" max="3854" width="52.5288461538462" style="279" customWidth="1"/>
    <col min="3855" max="3857" width="9.06730769230769" style="279"/>
    <col min="3858" max="3858" width="13.3365384615385" style="279" customWidth="1"/>
    <col min="3859" max="4103" width="9.06730769230769" style="279"/>
    <col min="4104" max="4104" width="24.7980769230769" style="279" customWidth="1"/>
    <col min="4105" max="4105" width="29.3365384615385" style="279" customWidth="1"/>
    <col min="4106" max="4106" width="13.3365384615385" style="279" customWidth="1"/>
    <col min="4107" max="4107" width="9.59615384615385" style="279" customWidth="1"/>
    <col min="4108" max="4108" width="5.52884615384615" style="279" customWidth="1"/>
    <col min="4109" max="4109" width="16.7980769230769" style="279" customWidth="1"/>
    <col min="4110" max="4110" width="52.5288461538462" style="279" customWidth="1"/>
    <col min="4111" max="4113" width="9.06730769230769" style="279"/>
    <col min="4114" max="4114" width="13.3365384615385" style="279" customWidth="1"/>
    <col min="4115" max="4359" width="9.06730769230769" style="279"/>
    <col min="4360" max="4360" width="24.7980769230769" style="279" customWidth="1"/>
    <col min="4361" max="4361" width="29.3365384615385" style="279" customWidth="1"/>
    <col min="4362" max="4362" width="13.3365384615385" style="279" customWidth="1"/>
    <col min="4363" max="4363" width="9.59615384615385" style="279" customWidth="1"/>
    <col min="4364" max="4364" width="5.52884615384615" style="279" customWidth="1"/>
    <col min="4365" max="4365" width="16.7980769230769" style="279" customWidth="1"/>
    <col min="4366" max="4366" width="52.5288461538462" style="279" customWidth="1"/>
    <col min="4367" max="4369" width="9.06730769230769" style="279"/>
    <col min="4370" max="4370" width="13.3365384615385" style="279" customWidth="1"/>
    <col min="4371" max="4615" width="9.06730769230769" style="279"/>
    <col min="4616" max="4616" width="24.7980769230769" style="279" customWidth="1"/>
    <col min="4617" max="4617" width="29.3365384615385" style="279" customWidth="1"/>
    <col min="4618" max="4618" width="13.3365384615385" style="279" customWidth="1"/>
    <col min="4619" max="4619" width="9.59615384615385" style="279" customWidth="1"/>
    <col min="4620" max="4620" width="5.52884615384615" style="279" customWidth="1"/>
    <col min="4621" max="4621" width="16.7980769230769" style="279" customWidth="1"/>
    <col min="4622" max="4622" width="52.5288461538462" style="279" customWidth="1"/>
    <col min="4623" max="4625" width="9.06730769230769" style="279"/>
    <col min="4626" max="4626" width="13.3365384615385" style="279" customWidth="1"/>
    <col min="4627" max="4871" width="9.06730769230769" style="279"/>
    <col min="4872" max="4872" width="24.7980769230769" style="279" customWidth="1"/>
    <col min="4873" max="4873" width="29.3365384615385" style="279" customWidth="1"/>
    <col min="4874" max="4874" width="13.3365384615385" style="279" customWidth="1"/>
    <col min="4875" max="4875" width="9.59615384615385" style="279" customWidth="1"/>
    <col min="4876" max="4876" width="5.52884615384615" style="279" customWidth="1"/>
    <col min="4877" max="4877" width="16.7980769230769" style="279" customWidth="1"/>
    <col min="4878" max="4878" width="52.5288461538462" style="279" customWidth="1"/>
    <col min="4879" max="4881" width="9.06730769230769" style="279"/>
    <col min="4882" max="4882" width="13.3365384615385" style="279" customWidth="1"/>
    <col min="4883" max="5127" width="9.06730769230769" style="279"/>
    <col min="5128" max="5128" width="24.7980769230769" style="279" customWidth="1"/>
    <col min="5129" max="5129" width="29.3365384615385" style="279" customWidth="1"/>
    <col min="5130" max="5130" width="13.3365384615385" style="279" customWidth="1"/>
    <col min="5131" max="5131" width="9.59615384615385" style="279" customWidth="1"/>
    <col min="5132" max="5132" width="5.52884615384615" style="279" customWidth="1"/>
    <col min="5133" max="5133" width="16.7980769230769" style="279" customWidth="1"/>
    <col min="5134" max="5134" width="52.5288461538462" style="279" customWidth="1"/>
    <col min="5135" max="5137" width="9.06730769230769" style="279"/>
    <col min="5138" max="5138" width="13.3365384615385" style="279" customWidth="1"/>
    <col min="5139" max="5383" width="9.06730769230769" style="279"/>
    <col min="5384" max="5384" width="24.7980769230769" style="279" customWidth="1"/>
    <col min="5385" max="5385" width="29.3365384615385" style="279" customWidth="1"/>
    <col min="5386" max="5386" width="13.3365384615385" style="279" customWidth="1"/>
    <col min="5387" max="5387" width="9.59615384615385" style="279" customWidth="1"/>
    <col min="5388" max="5388" width="5.52884615384615" style="279" customWidth="1"/>
    <col min="5389" max="5389" width="16.7980769230769" style="279" customWidth="1"/>
    <col min="5390" max="5390" width="52.5288461538462" style="279" customWidth="1"/>
    <col min="5391" max="5393" width="9.06730769230769" style="279"/>
    <col min="5394" max="5394" width="13.3365384615385" style="279" customWidth="1"/>
    <col min="5395" max="5639" width="9.06730769230769" style="279"/>
    <col min="5640" max="5640" width="24.7980769230769" style="279" customWidth="1"/>
    <col min="5641" max="5641" width="29.3365384615385" style="279" customWidth="1"/>
    <col min="5642" max="5642" width="13.3365384615385" style="279" customWidth="1"/>
    <col min="5643" max="5643" width="9.59615384615385" style="279" customWidth="1"/>
    <col min="5644" max="5644" width="5.52884615384615" style="279" customWidth="1"/>
    <col min="5645" max="5645" width="16.7980769230769" style="279" customWidth="1"/>
    <col min="5646" max="5646" width="52.5288461538462" style="279" customWidth="1"/>
    <col min="5647" max="5649" width="9.06730769230769" style="279"/>
    <col min="5650" max="5650" width="13.3365384615385" style="279" customWidth="1"/>
    <col min="5651" max="5895" width="9.06730769230769" style="279"/>
    <col min="5896" max="5896" width="24.7980769230769" style="279" customWidth="1"/>
    <col min="5897" max="5897" width="29.3365384615385" style="279" customWidth="1"/>
    <col min="5898" max="5898" width="13.3365384615385" style="279" customWidth="1"/>
    <col min="5899" max="5899" width="9.59615384615385" style="279" customWidth="1"/>
    <col min="5900" max="5900" width="5.52884615384615" style="279" customWidth="1"/>
    <col min="5901" max="5901" width="16.7980769230769" style="279" customWidth="1"/>
    <col min="5902" max="5902" width="52.5288461538462" style="279" customWidth="1"/>
    <col min="5903" max="5905" width="9.06730769230769" style="279"/>
    <col min="5906" max="5906" width="13.3365384615385" style="279" customWidth="1"/>
    <col min="5907" max="6151" width="9.06730769230769" style="279"/>
    <col min="6152" max="6152" width="24.7980769230769" style="279" customWidth="1"/>
    <col min="6153" max="6153" width="29.3365384615385" style="279" customWidth="1"/>
    <col min="6154" max="6154" width="13.3365384615385" style="279" customWidth="1"/>
    <col min="6155" max="6155" width="9.59615384615385" style="279" customWidth="1"/>
    <col min="6156" max="6156" width="5.52884615384615" style="279" customWidth="1"/>
    <col min="6157" max="6157" width="16.7980769230769" style="279" customWidth="1"/>
    <col min="6158" max="6158" width="52.5288461538462" style="279" customWidth="1"/>
    <col min="6159" max="6161" width="9.06730769230769" style="279"/>
    <col min="6162" max="6162" width="13.3365384615385" style="279" customWidth="1"/>
    <col min="6163" max="6407" width="9.06730769230769" style="279"/>
    <col min="6408" max="6408" width="24.7980769230769" style="279" customWidth="1"/>
    <col min="6409" max="6409" width="29.3365384615385" style="279" customWidth="1"/>
    <col min="6410" max="6410" width="13.3365384615385" style="279" customWidth="1"/>
    <col min="6411" max="6411" width="9.59615384615385" style="279" customWidth="1"/>
    <col min="6412" max="6412" width="5.52884615384615" style="279" customWidth="1"/>
    <col min="6413" max="6413" width="16.7980769230769" style="279" customWidth="1"/>
    <col min="6414" max="6414" width="52.5288461538462" style="279" customWidth="1"/>
    <col min="6415" max="6417" width="9.06730769230769" style="279"/>
    <col min="6418" max="6418" width="13.3365384615385" style="279" customWidth="1"/>
    <col min="6419" max="6663" width="9.06730769230769" style="279"/>
    <col min="6664" max="6664" width="24.7980769230769" style="279" customWidth="1"/>
    <col min="6665" max="6665" width="29.3365384615385" style="279" customWidth="1"/>
    <col min="6666" max="6666" width="13.3365384615385" style="279" customWidth="1"/>
    <col min="6667" max="6667" width="9.59615384615385" style="279" customWidth="1"/>
    <col min="6668" max="6668" width="5.52884615384615" style="279" customWidth="1"/>
    <col min="6669" max="6669" width="16.7980769230769" style="279" customWidth="1"/>
    <col min="6670" max="6670" width="52.5288461538462" style="279" customWidth="1"/>
    <col min="6671" max="6673" width="9.06730769230769" style="279"/>
    <col min="6674" max="6674" width="13.3365384615385" style="279" customWidth="1"/>
    <col min="6675" max="6919" width="9.06730769230769" style="279"/>
    <col min="6920" max="6920" width="24.7980769230769" style="279" customWidth="1"/>
    <col min="6921" max="6921" width="29.3365384615385" style="279" customWidth="1"/>
    <col min="6922" max="6922" width="13.3365384615385" style="279" customWidth="1"/>
    <col min="6923" max="6923" width="9.59615384615385" style="279" customWidth="1"/>
    <col min="6924" max="6924" width="5.52884615384615" style="279" customWidth="1"/>
    <col min="6925" max="6925" width="16.7980769230769" style="279" customWidth="1"/>
    <col min="6926" max="6926" width="52.5288461538462" style="279" customWidth="1"/>
    <col min="6927" max="6929" width="9.06730769230769" style="279"/>
    <col min="6930" max="6930" width="13.3365384615385" style="279" customWidth="1"/>
    <col min="6931" max="7175" width="9.06730769230769" style="279"/>
    <col min="7176" max="7176" width="24.7980769230769" style="279" customWidth="1"/>
    <col min="7177" max="7177" width="29.3365384615385" style="279" customWidth="1"/>
    <col min="7178" max="7178" width="13.3365384615385" style="279" customWidth="1"/>
    <col min="7179" max="7179" width="9.59615384615385" style="279" customWidth="1"/>
    <col min="7180" max="7180" width="5.52884615384615" style="279" customWidth="1"/>
    <col min="7181" max="7181" width="16.7980769230769" style="279" customWidth="1"/>
    <col min="7182" max="7182" width="52.5288461538462" style="279" customWidth="1"/>
    <col min="7183" max="7185" width="9.06730769230769" style="279"/>
    <col min="7186" max="7186" width="13.3365384615385" style="279" customWidth="1"/>
    <col min="7187" max="7431" width="9.06730769230769" style="279"/>
    <col min="7432" max="7432" width="24.7980769230769" style="279" customWidth="1"/>
    <col min="7433" max="7433" width="29.3365384615385" style="279" customWidth="1"/>
    <col min="7434" max="7434" width="13.3365384615385" style="279" customWidth="1"/>
    <col min="7435" max="7435" width="9.59615384615385" style="279" customWidth="1"/>
    <col min="7436" max="7436" width="5.52884615384615" style="279" customWidth="1"/>
    <col min="7437" max="7437" width="16.7980769230769" style="279" customWidth="1"/>
    <col min="7438" max="7438" width="52.5288461538462" style="279" customWidth="1"/>
    <col min="7439" max="7441" width="9.06730769230769" style="279"/>
    <col min="7442" max="7442" width="13.3365384615385" style="279" customWidth="1"/>
    <col min="7443" max="7687" width="9.06730769230769" style="279"/>
    <col min="7688" max="7688" width="24.7980769230769" style="279" customWidth="1"/>
    <col min="7689" max="7689" width="29.3365384615385" style="279" customWidth="1"/>
    <col min="7690" max="7690" width="13.3365384615385" style="279" customWidth="1"/>
    <col min="7691" max="7691" width="9.59615384615385" style="279" customWidth="1"/>
    <col min="7692" max="7692" width="5.52884615384615" style="279" customWidth="1"/>
    <col min="7693" max="7693" width="16.7980769230769" style="279" customWidth="1"/>
    <col min="7694" max="7694" width="52.5288461538462" style="279" customWidth="1"/>
    <col min="7695" max="7697" width="9.06730769230769" style="279"/>
    <col min="7698" max="7698" width="13.3365384615385" style="279" customWidth="1"/>
    <col min="7699" max="7943" width="9.06730769230769" style="279"/>
    <col min="7944" max="7944" width="24.7980769230769" style="279" customWidth="1"/>
    <col min="7945" max="7945" width="29.3365384615385" style="279" customWidth="1"/>
    <col min="7946" max="7946" width="13.3365384615385" style="279" customWidth="1"/>
    <col min="7947" max="7947" width="9.59615384615385" style="279" customWidth="1"/>
    <col min="7948" max="7948" width="5.52884615384615" style="279" customWidth="1"/>
    <col min="7949" max="7949" width="16.7980769230769" style="279" customWidth="1"/>
    <col min="7950" max="7950" width="52.5288461538462" style="279" customWidth="1"/>
    <col min="7951" max="7953" width="9.06730769230769" style="279"/>
    <col min="7954" max="7954" width="13.3365384615385" style="279" customWidth="1"/>
    <col min="7955" max="8199" width="9.06730769230769" style="279"/>
    <col min="8200" max="8200" width="24.7980769230769" style="279" customWidth="1"/>
    <col min="8201" max="8201" width="29.3365384615385" style="279" customWidth="1"/>
    <col min="8202" max="8202" width="13.3365384615385" style="279" customWidth="1"/>
    <col min="8203" max="8203" width="9.59615384615385" style="279" customWidth="1"/>
    <col min="8204" max="8204" width="5.52884615384615" style="279" customWidth="1"/>
    <col min="8205" max="8205" width="16.7980769230769" style="279" customWidth="1"/>
    <col min="8206" max="8206" width="52.5288461538462" style="279" customWidth="1"/>
    <col min="8207" max="8209" width="9.06730769230769" style="279"/>
    <col min="8210" max="8210" width="13.3365384615385" style="279" customWidth="1"/>
    <col min="8211" max="8455" width="9.06730769230769" style="279"/>
    <col min="8456" max="8456" width="24.7980769230769" style="279" customWidth="1"/>
    <col min="8457" max="8457" width="29.3365384615385" style="279" customWidth="1"/>
    <col min="8458" max="8458" width="13.3365384615385" style="279" customWidth="1"/>
    <col min="8459" max="8459" width="9.59615384615385" style="279" customWidth="1"/>
    <col min="8460" max="8460" width="5.52884615384615" style="279" customWidth="1"/>
    <col min="8461" max="8461" width="16.7980769230769" style="279" customWidth="1"/>
    <col min="8462" max="8462" width="52.5288461538462" style="279" customWidth="1"/>
    <col min="8463" max="8465" width="9.06730769230769" style="279"/>
    <col min="8466" max="8466" width="13.3365384615385" style="279" customWidth="1"/>
    <col min="8467" max="8711" width="9.06730769230769" style="279"/>
    <col min="8712" max="8712" width="24.7980769230769" style="279" customWidth="1"/>
    <col min="8713" max="8713" width="29.3365384615385" style="279" customWidth="1"/>
    <col min="8714" max="8714" width="13.3365384615385" style="279" customWidth="1"/>
    <col min="8715" max="8715" width="9.59615384615385" style="279" customWidth="1"/>
    <col min="8716" max="8716" width="5.52884615384615" style="279" customWidth="1"/>
    <col min="8717" max="8717" width="16.7980769230769" style="279" customWidth="1"/>
    <col min="8718" max="8718" width="52.5288461538462" style="279" customWidth="1"/>
    <col min="8719" max="8721" width="9.06730769230769" style="279"/>
    <col min="8722" max="8722" width="13.3365384615385" style="279" customWidth="1"/>
    <col min="8723" max="8967" width="9.06730769230769" style="279"/>
    <col min="8968" max="8968" width="24.7980769230769" style="279" customWidth="1"/>
    <col min="8969" max="8969" width="29.3365384615385" style="279" customWidth="1"/>
    <col min="8970" max="8970" width="13.3365384615385" style="279" customWidth="1"/>
    <col min="8971" max="8971" width="9.59615384615385" style="279" customWidth="1"/>
    <col min="8972" max="8972" width="5.52884615384615" style="279" customWidth="1"/>
    <col min="8973" max="8973" width="16.7980769230769" style="279" customWidth="1"/>
    <col min="8974" max="8974" width="52.5288461538462" style="279" customWidth="1"/>
    <col min="8975" max="8977" width="9.06730769230769" style="279"/>
    <col min="8978" max="8978" width="13.3365384615385" style="279" customWidth="1"/>
    <col min="8979" max="9223" width="9.06730769230769" style="279"/>
    <col min="9224" max="9224" width="24.7980769230769" style="279" customWidth="1"/>
    <col min="9225" max="9225" width="29.3365384615385" style="279" customWidth="1"/>
    <col min="9226" max="9226" width="13.3365384615385" style="279" customWidth="1"/>
    <col min="9227" max="9227" width="9.59615384615385" style="279" customWidth="1"/>
    <col min="9228" max="9228" width="5.52884615384615" style="279" customWidth="1"/>
    <col min="9229" max="9229" width="16.7980769230769" style="279" customWidth="1"/>
    <col min="9230" max="9230" width="52.5288461538462" style="279" customWidth="1"/>
    <col min="9231" max="9233" width="9.06730769230769" style="279"/>
    <col min="9234" max="9234" width="13.3365384615385" style="279" customWidth="1"/>
    <col min="9235" max="9479" width="9.06730769230769" style="279"/>
    <col min="9480" max="9480" width="24.7980769230769" style="279" customWidth="1"/>
    <col min="9481" max="9481" width="29.3365384615385" style="279" customWidth="1"/>
    <col min="9482" max="9482" width="13.3365384615385" style="279" customWidth="1"/>
    <col min="9483" max="9483" width="9.59615384615385" style="279" customWidth="1"/>
    <col min="9484" max="9484" width="5.52884615384615" style="279" customWidth="1"/>
    <col min="9485" max="9485" width="16.7980769230769" style="279" customWidth="1"/>
    <col min="9486" max="9486" width="52.5288461538462" style="279" customWidth="1"/>
    <col min="9487" max="9489" width="9.06730769230769" style="279"/>
    <col min="9490" max="9490" width="13.3365384615385" style="279" customWidth="1"/>
    <col min="9491" max="9735" width="9.06730769230769" style="279"/>
    <col min="9736" max="9736" width="24.7980769230769" style="279" customWidth="1"/>
    <col min="9737" max="9737" width="29.3365384615385" style="279" customWidth="1"/>
    <col min="9738" max="9738" width="13.3365384615385" style="279" customWidth="1"/>
    <col min="9739" max="9739" width="9.59615384615385" style="279" customWidth="1"/>
    <col min="9740" max="9740" width="5.52884615384615" style="279" customWidth="1"/>
    <col min="9741" max="9741" width="16.7980769230769" style="279" customWidth="1"/>
    <col min="9742" max="9742" width="52.5288461538462" style="279" customWidth="1"/>
    <col min="9743" max="9745" width="9.06730769230769" style="279"/>
    <col min="9746" max="9746" width="13.3365384615385" style="279" customWidth="1"/>
    <col min="9747" max="9991" width="9.06730769230769" style="279"/>
    <col min="9992" max="9992" width="24.7980769230769" style="279" customWidth="1"/>
    <col min="9993" max="9993" width="29.3365384615385" style="279" customWidth="1"/>
    <col min="9994" max="9994" width="13.3365384615385" style="279" customWidth="1"/>
    <col min="9995" max="9995" width="9.59615384615385" style="279" customWidth="1"/>
    <col min="9996" max="9996" width="5.52884615384615" style="279" customWidth="1"/>
    <col min="9997" max="9997" width="16.7980769230769" style="279" customWidth="1"/>
    <col min="9998" max="9998" width="52.5288461538462" style="279" customWidth="1"/>
    <col min="9999" max="10001" width="9.06730769230769" style="279"/>
    <col min="10002" max="10002" width="13.3365384615385" style="279" customWidth="1"/>
    <col min="10003" max="10247" width="9.06730769230769" style="279"/>
    <col min="10248" max="10248" width="24.7980769230769" style="279" customWidth="1"/>
    <col min="10249" max="10249" width="29.3365384615385" style="279" customWidth="1"/>
    <col min="10250" max="10250" width="13.3365384615385" style="279" customWidth="1"/>
    <col min="10251" max="10251" width="9.59615384615385" style="279" customWidth="1"/>
    <col min="10252" max="10252" width="5.52884615384615" style="279" customWidth="1"/>
    <col min="10253" max="10253" width="16.7980769230769" style="279" customWidth="1"/>
    <col min="10254" max="10254" width="52.5288461538462" style="279" customWidth="1"/>
    <col min="10255" max="10257" width="9.06730769230769" style="279"/>
    <col min="10258" max="10258" width="13.3365384615385" style="279" customWidth="1"/>
    <col min="10259" max="10503" width="9.06730769230769" style="279"/>
    <col min="10504" max="10504" width="24.7980769230769" style="279" customWidth="1"/>
    <col min="10505" max="10505" width="29.3365384615385" style="279" customWidth="1"/>
    <col min="10506" max="10506" width="13.3365384615385" style="279" customWidth="1"/>
    <col min="10507" max="10507" width="9.59615384615385" style="279" customWidth="1"/>
    <col min="10508" max="10508" width="5.52884615384615" style="279" customWidth="1"/>
    <col min="10509" max="10509" width="16.7980769230769" style="279" customWidth="1"/>
    <col min="10510" max="10510" width="52.5288461538462" style="279" customWidth="1"/>
    <col min="10511" max="10513" width="9.06730769230769" style="279"/>
    <col min="10514" max="10514" width="13.3365384615385" style="279" customWidth="1"/>
    <col min="10515" max="10759" width="9.06730769230769" style="279"/>
    <col min="10760" max="10760" width="24.7980769230769" style="279" customWidth="1"/>
    <col min="10761" max="10761" width="29.3365384615385" style="279" customWidth="1"/>
    <col min="10762" max="10762" width="13.3365384615385" style="279" customWidth="1"/>
    <col min="10763" max="10763" width="9.59615384615385" style="279" customWidth="1"/>
    <col min="10764" max="10764" width="5.52884615384615" style="279" customWidth="1"/>
    <col min="10765" max="10765" width="16.7980769230769" style="279" customWidth="1"/>
    <col min="10766" max="10766" width="52.5288461538462" style="279" customWidth="1"/>
    <col min="10767" max="10769" width="9.06730769230769" style="279"/>
    <col min="10770" max="10770" width="13.3365384615385" style="279" customWidth="1"/>
    <col min="10771" max="11015" width="9.06730769230769" style="279"/>
    <col min="11016" max="11016" width="24.7980769230769" style="279" customWidth="1"/>
    <col min="11017" max="11017" width="29.3365384615385" style="279" customWidth="1"/>
    <col min="11018" max="11018" width="13.3365384615385" style="279" customWidth="1"/>
    <col min="11019" max="11019" width="9.59615384615385" style="279" customWidth="1"/>
    <col min="11020" max="11020" width="5.52884615384615" style="279" customWidth="1"/>
    <col min="11021" max="11021" width="16.7980769230769" style="279" customWidth="1"/>
    <col min="11022" max="11022" width="52.5288461538462" style="279" customWidth="1"/>
    <col min="11023" max="11025" width="9.06730769230769" style="279"/>
    <col min="11026" max="11026" width="13.3365384615385" style="279" customWidth="1"/>
    <col min="11027" max="11271" width="9.06730769230769" style="279"/>
    <col min="11272" max="11272" width="24.7980769230769" style="279" customWidth="1"/>
    <col min="11273" max="11273" width="29.3365384615385" style="279" customWidth="1"/>
    <col min="11274" max="11274" width="13.3365384615385" style="279" customWidth="1"/>
    <col min="11275" max="11275" width="9.59615384615385" style="279" customWidth="1"/>
    <col min="11276" max="11276" width="5.52884615384615" style="279" customWidth="1"/>
    <col min="11277" max="11277" width="16.7980769230769" style="279" customWidth="1"/>
    <col min="11278" max="11278" width="52.5288461538462" style="279" customWidth="1"/>
    <col min="11279" max="11281" width="9.06730769230769" style="279"/>
    <col min="11282" max="11282" width="13.3365384615385" style="279" customWidth="1"/>
    <col min="11283" max="11527" width="9.06730769230769" style="279"/>
    <col min="11528" max="11528" width="24.7980769230769" style="279" customWidth="1"/>
    <col min="11529" max="11529" width="29.3365384615385" style="279" customWidth="1"/>
    <col min="11530" max="11530" width="13.3365384615385" style="279" customWidth="1"/>
    <col min="11531" max="11531" width="9.59615384615385" style="279" customWidth="1"/>
    <col min="11532" max="11532" width="5.52884615384615" style="279" customWidth="1"/>
    <col min="11533" max="11533" width="16.7980769230769" style="279" customWidth="1"/>
    <col min="11534" max="11534" width="52.5288461538462" style="279" customWidth="1"/>
    <col min="11535" max="11537" width="9.06730769230769" style="279"/>
    <col min="11538" max="11538" width="13.3365384615385" style="279" customWidth="1"/>
    <col min="11539" max="11783" width="9.06730769230769" style="279"/>
    <col min="11784" max="11784" width="24.7980769230769" style="279" customWidth="1"/>
    <col min="11785" max="11785" width="29.3365384615385" style="279" customWidth="1"/>
    <col min="11786" max="11786" width="13.3365384615385" style="279" customWidth="1"/>
    <col min="11787" max="11787" width="9.59615384615385" style="279" customWidth="1"/>
    <col min="11788" max="11788" width="5.52884615384615" style="279" customWidth="1"/>
    <col min="11789" max="11789" width="16.7980769230769" style="279" customWidth="1"/>
    <col min="11790" max="11790" width="52.5288461538462" style="279" customWidth="1"/>
    <col min="11791" max="11793" width="9.06730769230769" style="279"/>
    <col min="11794" max="11794" width="13.3365384615385" style="279" customWidth="1"/>
    <col min="11795" max="12039" width="9.06730769230769" style="279"/>
    <col min="12040" max="12040" width="24.7980769230769" style="279" customWidth="1"/>
    <col min="12041" max="12041" width="29.3365384615385" style="279" customWidth="1"/>
    <col min="12042" max="12042" width="13.3365384615385" style="279" customWidth="1"/>
    <col min="12043" max="12043" width="9.59615384615385" style="279" customWidth="1"/>
    <col min="12044" max="12044" width="5.52884615384615" style="279" customWidth="1"/>
    <col min="12045" max="12045" width="16.7980769230769" style="279" customWidth="1"/>
    <col min="12046" max="12046" width="52.5288461538462" style="279" customWidth="1"/>
    <col min="12047" max="12049" width="9.06730769230769" style="279"/>
    <col min="12050" max="12050" width="13.3365384615385" style="279" customWidth="1"/>
    <col min="12051" max="12295" width="9.06730769230769" style="279"/>
    <col min="12296" max="12296" width="24.7980769230769" style="279" customWidth="1"/>
    <col min="12297" max="12297" width="29.3365384615385" style="279" customWidth="1"/>
    <col min="12298" max="12298" width="13.3365384615385" style="279" customWidth="1"/>
    <col min="12299" max="12299" width="9.59615384615385" style="279" customWidth="1"/>
    <col min="12300" max="12300" width="5.52884615384615" style="279" customWidth="1"/>
    <col min="12301" max="12301" width="16.7980769230769" style="279" customWidth="1"/>
    <col min="12302" max="12302" width="52.5288461538462" style="279" customWidth="1"/>
    <col min="12303" max="12305" width="9.06730769230769" style="279"/>
    <col min="12306" max="12306" width="13.3365384615385" style="279" customWidth="1"/>
    <col min="12307" max="12551" width="9.06730769230769" style="279"/>
    <col min="12552" max="12552" width="24.7980769230769" style="279" customWidth="1"/>
    <col min="12553" max="12553" width="29.3365384615385" style="279" customWidth="1"/>
    <col min="12554" max="12554" width="13.3365384615385" style="279" customWidth="1"/>
    <col min="12555" max="12555" width="9.59615384615385" style="279" customWidth="1"/>
    <col min="12556" max="12556" width="5.52884615384615" style="279" customWidth="1"/>
    <col min="12557" max="12557" width="16.7980769230769" style="279" customWidth="1"/>
    <col min="12558" max="12558" width="52.5288461538462" style="279" customWidth="1"/>
    <col min="12559" max="12561" width="9.06730769230769" style="279"/>
    <col min="12562" max="12562" width="13.3365384615385" style="279" customWidth="1"/>
    <col min="12563" max="12807" width="9.06730769230769" style="279"/>
    <col min="12808" max="12808" width="24.7980769230769" style="279" customWidth="1"/>
    <col min="12809" max="12809" width="29.3365384615385" style="279" customWidth="1"/>
    <col min="12810" max="12810" width="13.3365384615385" style="279" customWidth="1"/>
    <col min="12811" max="12811" width="9.59615384615385" style="279" customWidth="1"/>
    <col min="12812" max="12812" width="5.52884615384615" style="279" customWidth="1"/>
    <col min="12813" max="12813" width="16.7980769230769" style="279" customWidth="1"/>
    <col min="12814" max="12814" width="52.5288461538462" style="279" customWidth="1"/>
    <col min="12815" max="12817" width="9.06730769230769" style="279"/>
    <col min="12818" max="12818" width="13.3365384615385" style="279" customWidth="1"/>
    <col min="12819" max="13063" width="9.06730769230769" style="279"/>
    <col min="13064" max="13064" width="24.7980769230769" style="279" customWidth="1"/>
    <col min="13065" max="13065" width="29.3365384615385" style="279" customWidth="1"/>
    <col min="13066" max="13066" width="13.3365384615385" style="279" customWidth="1"/>
    <col min="13067" max="13067" width="9.59615384615385" style="279" customWidth="1"/>
    <col min="13068" max="13068" width="5.52884615384615" style="279" customWidth="1"/>
    <col min="13069" max="13069" width="16.7980769230769" style="279" customWidth="1"/>
    <col min="13070" max="13070" width="52.5288461538462" style="279" customWidth="1"/>
    <col min="13071" max="13073" width="9.06730769230769" style="279"/>
    <col min="13074" max="13074" width="13.3365384615385" style="279" customWidth="1"/>
    <col min="13075" max="13319" width="9.06730769230769" style="279"/>
    <col min="13320" max="13320" width="24.7980769230769" style="279" customWidth="1"/>
    <col min="13321" max="13321" width="29.3365384615385" style="279" customWidth="1"/>
    <col min="13322" max="13322" width="13.3365384615385" style="279" customWidth="1"/>
    <col min="13323" max="13323" width="9.59615384615385" style="279" customWidth="1"/>
    <col min="13324" max="13324" width="5.52884615384615" style="279" customWidth="1"/>
    <col min="13325" max="13325" width="16.7980769230769" style="279" customWidth="1"/>
    <col min="13326" max="13326" width="52.5288461538462" style="279" customWidth="1"/>
    <col min="13327" max="13329" width="9.06730769230769" style="279"/>
    <col min="13330" max="13330" width="13.3365384615385" style="279" customWidth="1"/>
    <col min="13331" max="13575" width="9.06730769230769" style="279"/>
    <col min="13576" max="13576" width="24.7980769230769" style="279" customWidth="1"/>
    <col min="13577" max="13577" width="29.3365384615385" style="279" customWidth="1"/>
    <col min="13578" max="13578" width="13.3365384615385" style="279" customWidth="1"/>
    <col min="13579" max="13579" width="9.59615384615385" style="279" customWidth="1"/>
    <col min="13580" max="13580" width="5.52884615384615" style="279" customWidth="1"/>
    <col min="13581" max="13581" width="16.7980769230769" style="279" customWidth="1"/>
    <col min="13582" max="13582" width="52.5288461538462" style="279" customWidth="1"/>
    <col min="13583" max="13585" width="9.06730769230769" style="279"/>
    <col min="13586" max="13586" width="13.3365384615385" style="279" customWidth="1"/>
    <col min="13587" max="13831" width="9.06730769230769" style="279"/>
    <col min="13832" max="13832" width="24.7980769230769" style="279" customWidth="1"/>
    <col min="13833" max="13833" width="29.3365384615385" style="279" customWidth="1"/>
    <col min="13834" max="13834" width="13.3365384615385" style="279" customWidth="1"/>
    <col min="13835" max="13835" width="9.59615384615385" style="279" customWidth="1"/>
    <col min="13836" max="13836" width="5.52884615384615" style="279" customWidth="1"/>
    <col min="13837" max="13837" width="16.7980769230769" style="279" customWidth="1"/>
    <col min="13838" max="13838" width="52.5288461538462" style="279" customWidth="1"/>
    <col min="13839" max="13841" width="9.06730769230769" style="279"/>
    <col min="13842" max="13842" width="13.3365384615385" style="279" customWidth="1"/>
    <col min="13843" max="14087" width="9.06730769230769" style="279"/>
    <col min="14088" max="14088" width="24.7980769230769" style="279" customWidth="1"/>
    <col min="14089" max="14089" width="29.3365384615385" style="279" customWidth="1"/>
    <col min="14090" max="14090" width="13.3365384615385" style="279" customWidth="1"/>
    <col min="14091" max="14091" width="9.59615384615385" style="279" customWidth="1"/>
    <col min="14092" max="14092" width="5.52884615384615" style="279" customWidth="1"/>
    <col min="14093" max="14093" width="16.7980769230769" style="279" customWidth="1"/>
    <col min="14094" max="14094" width="52.5288461538462" style="279" customWidth="1"/>
    <col min="14095" max="14097" width="9.06730769230769" style="279"/>
    <col min="14098" max="14098" width="13.3365384615385" style="279" customWidth="1"/>
    <col min="14099" max="14343" width="9.06730769230769" style="279"/>
    <col min="14344" max="14344" width="24.7980769230769" style="279" customWidth="1"/>
    <col min="14345" max="14345" width="29.3365384615385" style="279" customWidth="1"/>
    <col min="14346" max="14346" width="13.3365384615385" style="279" customWidth="1"/>
    <col min="14347" max="14347" width="9.59615384615385" style="279" customWidth="1"/>
    <col min="14348" max="14348" width="5.52884615384615" style="279" customWidth="1"/>
    <col min="14349" max="14349" width="16.7980769230769" style="279" customWidth="1"/>
    <col min="14350" max="14350" width="52.5288461538462" style="279" customWidth="1"/>
    <col min="14351" max="14353" width="9.06730769230769" style="279"/>
    <col min="14354" max="14354" width="13.3365384615385" style="279" customWidth="1"/>
    <col min="14355" max="14599" width="9.06730769230769" style="279"/>
    <col min="14600" max="14600" width="24.7980769230769" style="279" customWidth="1"/>
    <col min="14601" max="14601" width="29.3365384615385" style="279" customWidth="1"/>
    <col min="14602" max="14602" width="13.3365384615385" style="279" customWidth="1"/>
    <col min="14603" max="14603" width="9.59615384615385" style="279" customWidth="1"/>
    <col min="14604" max="14604" width="5.52884615384615" style="279" customWidth="1"/>
    <col min="14605" max="14605" width="16.7980769230769" style="279" customWidth="1"/>
    <col min="14606" max="14606" width="52.5288461538462" style="279" customWidth="1"/>
    <col min="14607" max="14609" width="9.06730769230769" style="279"/>
    <col min="14610" max="14610" width="13.3365384615385" style="279" customWidth="1"/>
    <col min="14611" max="14855" width="9.06730769230769" style="279"/>
    <col min="14856" max="14856" width="24.7980769230769" style="279" customWidth="1"/>
    <col min="14857" max="14857" width="29.3365384615385" style="279" customWidth="1"/>
    <col min="14858" max="14858" width="13.3365384615385" style="279" customWidth="1"/>
    <col min="14859" max="14859" width="9.59615384615385" style="279" customWidth="1"/>
    <col min="14860" max="14860" width="5.52884615384615" style="279" customWidth="1"/>
    <col min="14861" max="14861" width="16.7980769230769" style="279" customWidth="1"/>
    <col min="14862" max="14862" width="52.5288461538462" style="279" customWidth="1"/>
    <col min="14863" max="14865" width="9.06730769230769" style="279"/>
    <col min="14866" max="14866" width="13.3365384615385" style="279" customWidth="1"/>
    <col min="14867" max="15111" width="9.06730769230769" style="279"/>
    <col min="15112" max="15112" width="24.7980769230769" style="279" customWidth="1"/>
    <col min="15113" max="15113" width="29.3365384615385" style="279" customWidth="1"/>
    <col min="15114" max="15114" width="13.3365384615385" style="279" customWidth="1"/>
    <col min="15115" max="15115" width="9.59615384615385" style="279" customWidth="1"/>
    <col min="15116" max="15116" width="5.52884615384615" style="279" customWidth="1"/>
    <col min="15117" max="15117" width="16.7980769230769" style="279" customWidth="1"/>
    <col min="15118" max="15118" width="52.5288461538462" style="279" customWidth="1"/>
    <col min="15119" max="15121" width="9.06730769230769" style="279"/>
    <col min="15122" max="15122" width="13.3365384615385" style="279" customWidth="1"/>
    <col min="15123" max="15367" width="9.06730769230769" style="279"/>
    <col min="15368" max="15368" width="24.7980769230769" style="279" customWidth="1"/>
    <col min="15369" max="15369" width="29.3365384615385" style="279" customWidth="1"/>
    <col min="15370" max="15370" width="13.3365384615385" style="279" customWidth="1"/>
    <col min="15371" max="15371" width="9.59615384615385" style="279" customWidth="1"/>
    <col min="15372" max="15372" width="5.52884615384615" style="279" customWidth="1"/>
    <col min="15373" max="15373" width="16.7980769230769" style="279" customWidth="1"/>
    <col min="15374" max="15374" width="52.5288461538462" style="279" customWidth="1"/>
    <col min="15375" max="15377" width="9.06730769230769" style="279"/>
    <col min="15378" max="15378" width="13.3365384615385" style="279" customWidth="1"/>
    <col min="15379" max="15623" width="9.06730769230769" style="279"/>
    <col min="15624" max="15624" width="24.7980769230769" style="279" customWidth="1"/>
    <col min="15625" max="15625" width="29.3365384615385" style="279" customWidth="1"/>
    <col min="15626" max="15626" width="13.3365384615385" style="279" customWidth="1"/>
    <col min="15627" max="15627" width="9.59615384615385" style="279" customWidth="1"/>
    <col min="15628" max="15628" width="5.52884615384615" style="279" customWidth="1"/>
    <col min="15629" max="15629" width="16.7980769230769" style="279" customWidth="1"/>
    <col min="15630" max="15630" width="52.5288461538462" style="279" customWidth="1"/>
    <col min="15631" max="15633" width="9.06730769230769" style="279"/>
    <col min="15634" max="15634" width="13.3365384615385" style="279" customWidth="1"/>
    <col min="15635" max="15879" width="9.06730769230769" style="279"/>
    <col min="15880" max="15880" width="24.7980769230769" style="279" customWidth="1"/>
    <col min="15881" max="15881" width="29.3365384615385" style="279" customWidth="1"/>
    <col min="15882" max="15882" width="13.3365384615385" style="279" customWidth="1"/>
    <col min="15883" max="15883" width="9.59615384615385" style="279" customWidth="1"/>
    <col min="15884" max="15884" width="5.52884615384615" style="279" customWidth="1"/>
    <col min="15885" max="15885" width="16.7980769230769" style="279" customWidth="1"/>
    <col min="15886" max="15886" width="52.5288461538462" style="279" customWidth="1"/>
    <col min="15887" max="15889" width="9.06730769230769" style="279"/>
    <col min="15890" max="15890" width="13.3365384615385" style="279" customWidth="1"/>
    <col min="15891" max="16135" width="9.06730769230769" style="279"/>
    <col min="16136" max="16136" width="24.7980769230769" style="279" customWidth="1"/>
    <col min="16137" max="16137" width="29.3365384615385" style="279" customWidth="1"/>
    <col min="16138" max="16138" width="13.3365384615385" style="279" customWidth="1"/>
    <col min="16139" max="16139" width="9.59615384615385" style="279" customWidth="1"/>
    <col min="16140" max="16140" width="5.52884615384615" style="279" customWidth="1"/>
    <col min="16141" max="16141" width="16.7980769230769" style="279" customWidth="1"/>
    <col min="16142" max="16142" width="52.5288461538462" style="279" customWidth="1"/>
    <col min="16143" max="16145" width="9.06730769230769" style="279"/>
    <col min="16146" max="16146" width="13.3365384615385" style="279" customWidth="1"/>
    <col min="16147" max="16384" width="9.06730769230769" style="279"/>
  </cols>
  <sheetData>
    <row r="1" s="233" customFormat="1" ht="28.05" customHeight="1"/>
    <row r="2" s="233" customFormat="1" ht="28.25" customHeight="1"/>
    <row r="3" s="233" customFormat="1" ht="28.25" customHeight="1"/>
    <row r="4" ht="38.25" customHeight="1" spans="1:22">
      <c r="A4" s="281" t="s">
        <v>126</v>
      </c>
      <c r="B4" s="282"/>
      <c r="C4" s="282"/>
      <c r="D4" s="282"/>
      <c r="E4" s="282"/>
      <c r="F4" s="282"/>
      <c r="G4" s="282"/>
      <c r="H4" s="282"/>
      <c r="I4" s="282"/>
      <c r="O4" s="282"/>
      <c r="P4" s="282"/>
      <c r="Q4" s="282"/>
      <c r="S4" s="282"/>
      <c r="T4" s="282"/>
      <c r="U4" s="282"/>
      <c r="V4" s="282"/>
    </row>
    <row r="5" ht="21" customHeight="1" spans="1:22">
      <c r="A5" s="283"/>
      <c r="B5" s="284" t="s">
        <v>127</v>
      </c>
      <c r="F5" s="280"/>
      <c r="G5" s="280"/>
      <c r="H5" s="280"/>
      <c r="O5" s="280"/>
      <c r="P5" s="280"/>
      <c r="V5" s="280"/>
    </row>
    <row r="6" ht="21" customHeight="1" spans="1:22">
      <c r="A6" s="285"/>
      <c r="B6" s="285" t="s">
        <v>128</v>
      </c>
      <c r="F6" s="280"/>
      <c r="G6" s="280"/>
      <c r="H6" s="280"/>
      <c r="O6" s="280"/>
      <c r="P6" s="280"/>
      <c r="V6" s="280"/>
    </row>
    <row r="7" ht="21" customHeight="1" spans="1:22">
      <c r="A7" s="285"/>
      <c r="B7" s="285" t="s">
        <v>129</v>
      </c>
      <c r="C7" s="286"/>
      <c r="D7" s="286"/>
      <c r="E7" s="300"/>
      <c r="F7" s="280"/>
      <c r="G7" s="280"/>
      <c r="H7" s="280"/>
      <c r="O7" s="280"/>
      <c r="P7" s="280"/>
      <c r="S7" s="286"/>
      <c r="T7" s="286"/>
      <c r="U7" s="300"/>
      <c r="V7" s="280"/>
    </row>
    <row r="8" ht="21" customHeight="1" spans="2:22">
      <c r="B8" s="279" t="s">
        <v>130</v>
      </c>
      <c r="C8" s="287"/>
      <c r="D8" s="287"/>
      <c r="E8" s="301"/>
      <c r="F8" s="302"/>
      <c r="G8" s="302"/>
      <c r="H8" s="302"/>
      <c r="I8" s="302"/>
      <c r="O8" s="302"/>
      <c r="P8" s="302"/>
      <c r="Q8" s="302"/>
      <c r="S8" s="287"/>
      <c r="T8" s="287"/>
      <c r="U8" s="301"/>
      <c r="V8" s="302"/>
    </row>
    <row r="9" ht="21" customHeight="1" spans="2:22">
      <c r="B9" s="279" t="s">
        <v>131</v>
      </c>
      <c r="C9" s="287"/>
      <c r="D9" s="287"/>
      <c r="E9" s="301"/>
      <c r="F9" s="302"/>
      <c r="G9" s="302"/>
      <c r="H9" s="302"/>
      <c r="I9" s="302"/>
      <c r="O9" s="302"/>
      <c r="P9" s="302"/>
      <c r="Q9" s="302"/>
      <c r="S9" s="287"/>
      <c r="T9" s="287"/>
      <c r="U9" s="301"/>
      <c r="V9" s="302"/>
    </row>
    <row r="10" ht="21" customHeight="1" spans="1:22">
      <c r="A10" s="285"/>
      <c r="B10" s="285" t="s">
        <v>132</v>
      </c>
      <c r="C10" s="286"/>
      <c r="D10" s="286"/>
      <c r="E10" s="301"/>
      <c r="F10" s="302"/>
      <c r="G10" s="302"/>
      <c r="H10" s="302"/>
      <c r="I10" s="312"/>
      <c r="O10" s="302"/>
      <c r="P10" s="302"/>
      <c r="Q10" s="312"/>
      <c r="S10" s="286"/>
      <c r="T10" s="286"/>
      <c r="U10" s="301"/>
      <c r="V10" s="302"/>
    </row>
    <row r="11" ht="25.25" customHeight="1" spans="1:22">
      <c r="A11" s="288"/>
      <c r="B11" s="289"/>
      <c r="C11" s="290"/>
      <c r="D11" s="290"/>
      <c r="E11" s="303"/>
      <c r="F11" s="304"/>
      <c r="G11" s="303"/>
      <c r="H11" s="303"/>
      <c r="I11" s="313"/>
      <c r="O11" s="303"/>
      <c r="P11" s="303"/>
      <c r="Q11" s="313"/>
      <c r="S11" s="290"/>
      <c r="T11" s="290"/>
      <c r="U11" s="303"/>
      <c r="V11" s="304"/>
    </row>
    <row r="12" ht="86.65" customHeight="1" spans="1:29">
      <c r="A12" s="291" t="s">
        <v>133</v>
      </c>
      <c r="B12" s="292" t="s">
        <v>134</v>
      </c>
      <c r="C12" s="293" t="s">
        <v>135</v>
      </c>
      <c r="D12" s="293" t="s">
        <v>136</v>
      </c>
      <c r="E12" s="305" t="s">
        <v>137</v>
      </c>
      <c r="F12" s="306" t="s">
        <v>138</v>
      </c>
      <c r="G12" s="307" t="s">
        <v>139</v>
      </c>
      <c r="H12" s="307" t="s">
        <v>140</v>
      </c>
      <c r="I12" s="314" t="s">
        <v>141</v>
      </c>
      <c r="J12" s="315" t="s">
        <v>142</v>
      </c>
      <c r="K12" s="316" t="s">
        <v>143</v>
      </c>
      <c r="L12" s="316" t="s">
        <v>144</v>
      </c>
      <c r="M12" s="322" t="s">
        <v>145</v>
      </c>
      <c r="N12" s="323" t="s">
        <v>146</v>
      </c>
      <c r="O12" s="307" t="s">
        <v>147</v>
      </c>
      <c r="P12" s="307" t="s">
        <v>148</v>
      </c>
      <c r="Q12" s="314" t="s">
        <v>149</v>
      </c>
      <c r="R12" s="315" t="s">
        <v>150</v>
      </c>
      <c r="S12" s="293" t="s">
        <v>151</v>
      </c>
      <c r="T12" s="293" t="s">
        <v>152</v>
      </c>
      <c r="U12" s="305" t="s">
        <v>153</v>
      </c>
      <c r="V12" s="306" t="s">
        <v>154</v>
      </c>
      <c r="W12" s="327" t="s">
        <v>155</v>
      </c>
      <c r="X12" s="327" t="s">
        <v>156</v>
      </c>
      <c r="Y12" s="331" t="s">
        <v>157</v>
      </c>
      <c r="Z12" s="332" t="s">
        <v>158</v>
      </c>
      <c r="AA12" s="333" t="s">
        <v>159</v>
      </c>
      <c r="AB12" s="334" t="s">
        <v>26</v>
      </c>
      <c r="AC12" s="339" t="s">
        <v>27</v>
      </c>
    </row>
    <row r="13" ht="70.25" customHeight="1" spans="1:29">
      <c r="A13" s="294" t="s">
        <v>48</v>
      </c>
      <c r="B13" s="292" t="s">
        <v>160</v>
      </c>
      <c r="C13" s="295">
        <v>500</v>
      </c>
      <c r="D13" s="296">
        <f>C13*1.06</f>
        <v>530</v>
      </c>
      <c r="E13" s="308">
        <v>200</v>
      </c>
      <c r="F13" s="309">
        <f>C13*E13</f>
        <v>100000</v>
      </c>
      <c r="G13" s="295">
        <v>500</v>
      </c>
      <c r="H13" s="296">
        <f>G13*1.06</f>
        <v>530</v>
      </c>
      <c r="I13" s="317">
        <v>300</v>
      </c>
      <c r="J13" s="318">
        <f>G13*I13</f>
        <v>150000</v>
      </c>
      <c r="K13" s="295">
        <v>500</v>
      </c>
      <c r="L13" s="296">
        <f>K13*1.06</f>
        <v>530</v>
      </c>
      <c r="M13" s="317">
        <v>300</v>
      </c>
      <c r="N13" s="318">
        <f>K13*M13</f>
        <v>150000</v>
      </c>
      <c r="O13" s="295">
        <v>500</v>
      </c>
      <c r="P13" s="296">
        <f>O13*1.06</f>
        <v>530</v>
      </c>
      <c r="Q13" s="319">
        <v>300</v>
      </c>
      <c r="R13" s="318">
        <f>O13*Q13</f>
        <v>150000</v>
      </c>
      <c r="S13" s="295">
        <v>500</v>
      </c>
      <c r="T13" s="296">
        <f>S13*1.06</f>
        <v>530</v>
      </c>
      <c r="U13" s="319">
        <v>300</v>
      </c>
      <c r="V13" s="328">
        <f>S13*U13</f>
        <v>150000</v>
      </c>
      <c r="W13" s="295">
        <v>500</v>
      </c>
      <c r="X13" s="296">
        <f>W13*1.06</f>
        <v>530</v>
      </c>
      <c r="Y13" s="319">
        <v>90</v>
      </c>
      <c r="Z13" s="328">
        <f>W13*Y13</f>
        <v>45000</v>
      </c>
      <c r="AA13" s="335">
        <f>F13+J13+N13+R13+V13+Z13</f>
        <v>745000</v>
      </c>
      <c r="AB13" s="336">
        <f>U13+Q13+M13+I13+E13+Y13</f>
        <v>1490</v>
      </c>
      <c r="AC13" s="340">
        <f>AA13/AB13</f>
        <v>500</v>
      </c>
    </row>
    <row r="14" ht="63" customHeight="1" spans="1:29">
      <c r="A14" s="294" t="s">
        <v>49</v>
      </c>
      <c r="B14" s="292" t="s">
        <v>161</v>
      </c>
      <c r="C14" s="295">
        <v>600</v>
      </c>
      <c r="D14" s="296">
        <f>C14*1.06</f>
        <v>636</v>
      </c>
      <c r="E14" s="308">
        <v>0</v>
      </c>
      <c r="F14" s="309">
        <f>C14*E14</f>
        <v>0</v>
      </c>
      <c r="G14" s="295">
        <v>600</v>
      </c>
      <c r="H14" s="296">
        <f>G14*1.06</f>
        <v>636</v>
      </c>
      <c r="I14" s="319">
        <v>957</v>
      </c>
      <c r="J14" s="318">
        <f>G14*I14</f>
        <v>574200</v>
      </c>
      <c r="K14" s="295">
        <v>600</v>
      </c>
      <c r="L14" s="296">
        <f>K14*1.06</f>
        <v>636</v>
      </c>
      <c r="M14" s="319">
        <v>985</v>
      </c>
      <c r="N14" s="318">
        <f>K14*M14</f>
        <v>591000</v>
      </c>
      <c r="O14" s="295">
        <v>600</v>
      </c>
      <c r="P14" s="296">
        <f>O14*1.06</f>
        <v>636</v>
      </c>
      <c r="Q14" s="319">
        <v>1013</v>
      </c>
      <c r="R14" s="318">
        <f>O14*Q14</f>
        <v>607800</v>
      </c>
      <c r="S14" s="295">
        <v>600</v>
      </c>
      <c r="T14" s="296">
        <f>S14*1.06</f>
        <v>636</v>
      </c>
      <c r="U14" s="317">
        <v>1041</v>
      </c>
      <c r="V14" s="329">
        <f>S14*U14</f>
        <v>624600</v>
      </c>
      <c r="W14" s="295">
        <v>600</v>
      </c>
      <c r="X14" s="296">
        <f>W14*1.06</f>
        <v>636</v>
      </c>
      <c r="Y14" s="317">
        <v>1041</v>
      </c>
      <c r="Z14" s="329">
        <f>W14*Y14</f>
        <v>624600</v>
      </c>
      <c r="AA14" s="335">
        <f>F14+J14+N14+R14+V14+Z14</f>
        <v>3022200</v>
      </c>
      <c r="AB14" s="336">
        <f>U14+Q14+M14+I14+E14+Y14</f>
        <v>5037</v>
      </c>
      <c r="AC14" s="340">
        <f>AA14/AB14</f>
        <v>600</v>
      </c>
    </row>
    <row r="15" ht="59.25" customHeight="1" spans="1:29">
      <c r="A15" s="297"/>
      <c r="B15" s="298"/>
      <c r="C15" s="298"/>
      <c r="D15" s="299"/>
      <c r="E15" s="310"/>
      <c r="F15" s="299"/>
      <c r="G15" s="311"/>
      <c r="H15" s="311"/>
      <c r="I15" s="320"/>
      <c r="J15" s="321"/>
      <c r="K15" s="298"/>
      <c r="L15" s="298"/>
      <c r="M15" s="324"/>
      <c r="N15" s="325" t="s">
        <v>162</v>
      </c>
      <c r="O15" s="311"/>
      <c r="P15" s="311"/>
      <c r="Q15" s="320"/>
      <c r="R15" s="321"/>
      <c r="S15" s="298"/>
      <c r="T15" s="326"/>
      <c r="U15" s="330"/>
      <c r="V15" s="326"/>
      <c r="W15" s="298"/>
      <c r="X15" s="326"/>
      <c r="Y15" s="330"/>
      <c r="Z15" s="326"/>
      <c r="AA15" s="337">
        <f>SUM(AA13:AA14)</f>
        <v>3767200</v>
      </c>
      <c r="AB15" s="338"/>
      <c r="AC15" s="338"/>
    </row>
  </sheetData>
  <pageMargins left="0.236220472440945" right="0.236220472440945" top="0.275590551181102" bottom="0.31496062992126" header="0.31496062992126" footer="0.31496062992126"/>
  <pageSetup paperSize="9" scale="24" fitToHeight="0" orientation="landscape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45066682943"/>
    <pageSetUpPr fitToPage="1"/>
  </sheetPr>
  <dimension ref="A1:L114"/>
  <sheetViews>
    <sheetView zoomScale="50" zoomScaleNormal="50" zoomScalePageLayoutView="60" workbookViewId="0">
      <pane ySplit="5" topLeftCell="A30" activePane="bottomLeft" state="frozen"/>
      <selection/>
      <selection pane="bottomLeft" activeCell="E22" sqref="E22"/>
    </sheetView>
  </sheetViews>
  <sheetFormatPr defaultColWidth="47.3365384615385" defaultRowHeight="20.4"/>
  <cols>
    <col min="1" max="1" width="18.7307692307692" style="155" customWidth="1"/>
    <col min="2" max="2" width="51.4615384615385" style="156" customWidth="1"/>
    <col min="3" max="3" width="19" style="157" customWidth="1"/>
    <col min="4" max="4" width="21.4615384615385" style="157" customWidth="1"/>
    <col min="5" max="5" width="20.4615384615385" style="157" customWidth="1"/>
    <col min="6" max="6" width="8.52884615384615" style="157" customWidth="1"/>
    <col min="7" max="7" width="17.2692307692308" style="156" customWidth="1"/>
    <col min="8" max="8" width="32.3365384615385" style="158" customWidth="1"/>
    <col min="9" max="9" width="92.5961538461538" style="156" customWidth="1"/>
    <col min="10" max="11" width="9.26923076923077" style="156" customWidth="1"/>
    <col min="12" max="12" width="24" style="156" customWidth="1"/>
    <col min="13" max="26" width="9.26923076923077" style="156" customWidth="1"/>
    <col min="27" max="16384" width="47.3365384615385" style="156"/>
  </cols>
  <sheetData>
    <row r="1" s="233" customFormat="1" ht="28.05" customHeight="1"/>
    <row r="2" s="233" customFormat="1" ht="28.25" customHeight="1"/>
    <row r="3" ht="95.25" customHeight="1" spans="1:9">
      <c r="A3" s="159" t="s">
        <v>163</v>
      </c>
      <c r="B3" s="273"/>
      <c r="C3" s="273"/>
      <c r="D3" s="273"/>
      <c r="E3" s="273"/>
      <c r="F3" s="273"/>
      <c r="G3" s="273"/>
      <c r="H3" s="273"/>
      <c r="I3" s="273"/>
    </row>
    <row r="4" ht="47.75" customHeight="1" spans="1:9">
      <c r="A4" s="160"/>
      <c r="B4" s="274"/>
      <c r="C4" s="163"/>
      <c r="D4" s="185"/>
      <c r="E4" s="163"/>
      <c r="F4" s="163"/>
      <c r="G4" s="186"/>
      <c r="H4" s="187">
        <f>H15+H24+H35+H43+H53+H61</f>
        <v>436600</v>
      </c>
      <c r="I4" s="207"/>
    </row>
    <row r="5" ht="35.25" customHeight="1" spans="1:9">
      <c r="A5" s="55" t="s">
        <v>164</v>
      </c>
      <c r="B5" s="55" t="s">
        <v>165</v>
      </c>
      <c r="C5" s="164" t="s">
        <v>166</v>
      </c>
      <c r="D5" s="164" t="s">
        <v>167</v>
      </c>
      <c r="E5" s="188" t="s">
        <v>168</v>
      </c>
      <c r="F5" s="188" t="s">
        <v>169</v>
      </c>
      <c r="G5" s="114" t="s">
        <v>170</v>
      </c>
      <c r="H5" s="114" t="s">
        <v>171</v>
      </c>
      <c r="I5" s="114" t="s">
        <v>172</v>
      </c>
    </row>
    <row r="6" ht="37.25" customHeight="1" outlineLevel="1" spans="1:9">
      <c r="A6" s="165"/>
      <c r="B6" s="166" t="s">
        <v>173</v>
      </c>
      <c r="C6" s="167"/>
      <c r="D6" s="167"/>
      <c r="E6" s="167"/>
      <c r="F6" s="167"/>
      <c r="G6" s="189"/>
      <c r="H6" s="190"/>
      <c r="I6" s="115"/>
    </row>
    <row r="7" ht="37.25" customHeight="1" outlineLevel="2" spans="1:9">
      <c r="A7" s="168"/>
      <c r="B7" s="63" t="s">
        <v>174</v>
      </c>
      <c r="C7" s="169"/>
      <c r="D7" s="169"/>
      <c r="E7" s="191"/>
      <c r="F7" s="169"/>
      <c r="G7" s="63"/>
      <c r="H7" s="120"/>
      <c r="I7" s="208"/>
    </row>
    <row r="8" ht="39" customHeight="1" outlineLevel="2" spans="1:9">
      <c r="A8" s="170" t="s">
        <v>175</v>
      </c>
      <c r="B8" s="171" t="s">
        <v>15</v>
      </c>
      <c r="C8" s="172" t="s">
        <v>176</v>
      </c>
      <c r="D8" s="173">
        <v>5</v>
      </c>
      <c r="E8" s="173">
        <v>1</v>
      </c>
      <c r="F8" s="173">
        <v>2</v>
      </c>
      <c r="G8" s="192">
        <v>2000</v>
      </c>
      <c r="H8" s="193">
        <f>D8*E8*F8*G8</f>
        <v>20000</v>
      </c>
      <c r="I8" s="209" t="s">
        <v>177</v>
      </c>
    </row>
    <row r="9" ht="37.25" customHeight="1" outlineLevel="2" spans="1:9">
      <c r="A9" s="170" t="s">
        <v>178</v>
      </c>
      <c r="B9" s="171" t="s">
        <v>179</v>
      </c>
      <c r="C9" s="172" t="s">
        <v>176</v>
      </c>
      <c r="D9" s="173">
        <v>5</v>
      </c>
      <c r="E9" s="173">
        <v>1</v>
      </c>
      <c r="F9" s="173">
        <v>2</v>
      </c>
      <c r="G9" s="192">
        <v>2000</v>
      </c>
      <c r="H9" s="193">
        <f>D9*E9*F9*G9</f>
        <v>20000</v>
      </c>
      <c r="I9" s="209" t="s">
        <v>177</v>
      </c>
    </row>
    <row r="10" ht="37.25" customHeight="1" outlineLevel="1" spans="1:12">
      <c r="A10" s="70" t="s">
        <v>180</v>
      </c>
      <c r="B10" s="71" t="s">
        <v>181</v>
      </c>
      <c r="C10" s="174"/>
      <c r="D10" s="174"/>
      <c r="E10" s="194"/>
      <c r="F10" s="194"/>
      <c r="G10" s="195"/>
      <c r="H10" s="195">
        <f>SUM(H8:H9)</f>
        <v>40000</v>
      </c>
      <c r="I10" s="210"/>
      <c r="L10" s="119"/>
    </row>
    <row r="11" ht="37.25" customHeight="1" outlineLevel="2" spans="1:9">
      <c r="A11" s="168"/>
      <c r="B11" s="63" t="s">
        <v>182</v>
      </c>
      <c r="C11" s="169"/>
      <c r="D11" s="169"/>
      <c r="E11" s="191"/>
      <c r="F11" s="169"/>
      <c r="G11" s="63"/>
      <c r="H11" s="120"/>
      <c r="I11" s="120"/>
    </row>
    <row r="12" ht="37.25" customHeight="1" outlineLevel="2" spans="1:9">
      <c r="A12" s="175" t="s">
        <v>183</v>
      </c>
      <c r="B12" s="171" t="s">
        <v>184</v>
      </c>
      <c r="C12" s="172" t="s">
        <v>176</v>
      </c>
      <c r="D12" s="179">
        <v>6</v>
      </c>
      <c r="E12" s="179">
        <v>1</v>
      </c>
      <c r="F12" s="179">
        <v>1</v>
      </c>
      <c r="G12" s="196">
        <v>600</v>
      </c>
      <c r="H12" s="197">
        <f>D12*E12*F12*G12</f>
        <v>3600</v>
      </c>
      <c r="I12" s="209" t="s">
        <v>177</v>
      </c>
    </row>
    <row r="13" ht="140.25" customHeight="1" outlineLevel="2" spans="1:9">
      <c r="A13" s="175" t="s">
        <v>185</v>
      </c>
      <c r="B13" s="171" t="s">
        <v>186</v>
      </c>
      <c r="C13" s="172" t="s">
        <v>176</v>
      </c>
      <c r="D13" s="179">
        <v>6</v>
      </c>
      <c r="E13" s="179">
        <v>1</v>
      </c>
      <c r="F13" s="179">
        <v>2</v>
      </c>
      <c r="G13" s="196">
        <v>600</v>
      </c>
      <c r="H13" s="197">
        <f>D13*E13*F13*G13</f>
        <v>7200</v>
      </c>
      <c r="I13" s="209" t="s">
        <v>187</v>
      </c>
    </row>
    <row r="14" ht="37.25" customHeight="1" outlineLevel="1" spans="1:9">
      <c r="A14" s="70" t="s">
        <v>188</v>
      </c>
      <c r="B14" s="71" t="s">
        <v>189</v>
      </c>
      <c r="C14" s="174"/>
      <c r="D14" s="174"/>
      <c r="E14" s="194"/>
      <c r="F14" s="194"/>
      <c r="G14" s="195"/>
      <c r="H14" s="195">
        <f>SUM(H12:H13)</f>
        <v>10800</v>
      </c>
      <c r="I14" s="121"/>
    </row>
    <row r="15" ht="37.25" customHeight="1" spans="1:9">
      <c r="A15" s="176" t="s">
        <v>190</v>
      </c>
      <c r="B15" s="177" t="s">
        <v>191</v>
      </c>
      <c r="C15" s="178"/>
      <c r="D15" s="178"/>
      <c r="E15" s="178"/>
      <c r="F15" s="178"/>
      <c r="G15" s="198"/>
      <c r="H15" s="199">
        <f>H10+H14</f>
        <v>50800</v>
      </c>
      <c r="I15" s="211"/>
    </row>
    <row r="16" ht="37.25" customHeight="1"/>
    <row r="17" ht="37.25" customHeight="1" outlineLevel="1" spans="1:9">
      <c r="A17" s="165"/>
      <c r="B17" s="166" t="s">
        <v>192</v>
      </c>
      <c r="C17" s="167"/>
      <c r="D17" s="167"/>
      <c r="E17" s="167"/>
      <c r="F17" s="167"/>
      <c r="G17" s="189"/>
      <c r="H17" s="190"/>
      <c r="I17" s="115"/>
    </row>
    <row r="18" ht="37.25" customHeight="1" outlineLevel="1" spans="1:9">
      <c r="A18" s="55" t="s">
        <v>164</v>
      </c>
      <c r="B18" s="55" t="s">
        <v>165</v>
      </c>
      <c r="C18" s="164" t="s">
        <v>166</v>
      </c>
      <c r="D18" s="164" t="s">
        <v>167</v>
      </c>
      <c r="E18" s="188" t="s">
        <v>168</v>
      </c>
      <c r="F18" s="188" t="s">
        <v>169</v>
      </c>
      <c r="G18" s="114" t="s">
        <v>170</v>
      </c>
      <c r="H18" s="114" t="s">
        <v>171</v>
      </c>
      <c r="I18" s="114" t="s">
        <v>193</v>
      </c>
    </row>
    <row r="19" ht="37.25" customHeight="1" outlineLevel="2" spans="1:9">
      <c r="A19" s="168"/>
      <c r="B19" s="63" t="s">
        <v>194</v>
      </c>
      <c r="C19" s="169"/>
      <c r="D19" s="169"/>
      <c r="E19" s="191"/>
      <c r="F19" s="169"/>
      <c r="G19" s="63"/>
      <c r="H19" s="120"/>
      <c r="I19" s="212" t="s">
        <v>195</v>
      </c>
    </row>
    <row r="20" ht="37.25" customHeight="1" outlineLevel="2" spans="1:9">
      <c r="A20" s="170" t="s">
        <v>196</v>
      </c>
      <c r="B20" s="171" t="s">
        <v>197</v>
      </c>
      <c r="C20" s="172" t="s">
        <v>198</v>
      </c>
      <c r="D20" s="179">
        <v>6</v>
      </c>
      <c r="E20" s="179">
        <v>1</v>
      </c>
      <c r="F20" s="179">
        <v>1</v>
      </c>
      <c r="G20" s="192">
        <v>1500</v>
      </c>
      <c r="H20" s="200">
        <f>D20*E20*F20*G20</f>
        <v>9000</v>
      </c>
      <c r="I20" s="209" t="s">
        <v>177</v>
      </c>
    </row>
    <row r="21" ht="37.25" customHeight="1" outlineLevel="2" spans="1:9">
      <c r="A21" s="170" t="s">
        <v>199</v>
      </c>
      <c r="B21" s="171" t="s">
        <v>200</v>
      </c>
      <c r="C21" s="172" t="s">
        <v>201</v>
      </c>
      <c r="D21" s="179">
        <v>6</v>
      </c>
      <c r="E21" s="179">
        <v>1</v>
      </c>
      <c r="F21" s="179">
        <v>2</v>
      </c>
      <c r="G21" s="192">
        <v>500</v>
      </c>
      <c r="H21" s="200">
        <f>D21*E21*F21*G21</f>
        <v>6000</v>
      </c>
      <c r="I21" s="209" t="s">
        <v>177</v>
      </c>
    </row>
    <row r="22" ht="70.05" customHeight="1" outlineLevel="2" spans="1:9">
      <c r="A22" s="170" t="s">
        <v>202</v>
      </c>
      <c r="B22" s="171" t="s">
        <v>203</v>
      </c>
      <c r="C22" s="172" t="s">
        <v>201</v>
      </c>
      <c r="D22" s="179">
        <v>6</v>
      </c>
      <c r="E22" s="179">
        <v>1</v>
      </c>
      <c r="F22" s="179">
        <v>2</v>
      </c>
      <c r="G22" s="192">
        <v>100</v>
      </c>
      <c r="H22" s="200">
        <f>D22*E22*F22*G22</f>
        <v>1200</v>
      </c>
      <c r="I22" s="209"/>
    </row>
    <row r="23" ht="37.25" customHeight="1" outlineLevel="1" spans="1:9">
      <c r="A23" s="168" t="s">
        <v>204</v>
      </c>
      <c r="B23" s="63" t="s">
        <v>205</v>
      </c>
      <c r="C23" s="169"/>
      <c r="D23" s="169"/>
      <c r="E23" s="191"/>
      <c r="F23" s="169"/>
      <c r="G23" s="63"/>
      <c r="H23" s="120">
        <f>SUM(H20:H22)</f>
        <v>16200</v>
      </c>
      <c r="I23" s="120"/>
    </row>
    <row r="24" ht="37.25" customHeight="1" spans="1:9">
      <c r="A24" s="176" t="s">
        <v>206</v>
      </c>
      <c r="B24" s="177" t="s">
        <v>207</v>
      </c>
      <c r="C24" s="178"/>
      <c r="D24" s="178"/>
      <c r="E24" s="178"/>
      <c r="F24" s="178"/>
      <c r="G24" s="198"/>
      <c r="H24" s="199">
        <f>H23</f>
        <v>16200</v>
      </c>
      <c r="I24" s="211"/>
    </row>
    <row r="25" ht="37.25" customHeight="1"/>
    <row r="26" ht="37.25" customHeight="1" outlineLevel="1" spans="1:9">
      <c r="A26" s="165"/>
      <c r="B26" s="166" t="s">
        <v>208</v>
      </c>
      <c r="C26" s="167"/>
      <c r="D26" s="167"/>
      <c r="E26" s="167"/>
      <c r="F26" s="167"/>
      <c r="G26" s="189"/>
      <c r="H26" s="190"/>
      <c r="I26" s="115"/>
    </row>
    <row r="27" ht="37.25" customHeight="1" outlineLevel="2" spans="1:9">
      <c r="A27" s="168"/>
      <c r="B27" s="63" t="s">
        <v>209</v>
      </c>
      <c r="C27" s="164" t="s">
        <v>166</v>
      </c>
      <c r="D27" s="164" t="s">
        <v>167</v>
      </c>
      <c r="E27" s="188" t="s">
        <v>168</v>
      </c>
      <c r="F27" s="188" t="s">
        <v>169</v>
      </c>
      <c r="G27" s="114" t="s">
        <v>170</v>
      </c>
      <c r="H27" s="114" t="s">
        <v>171</v>
      </c>
      <c r="I27" s="208"/>
    </row>
    <row r="28" ht="37.25" customHeight="1" outlineLevel="2" spans="1:9">
      <c r="A28" s="170" t="s">
        <v>210</v>
      </c>
      <c r="B28" s="171" t="s">
        <v>211</v>
      </c>
      <c r="C28" s="172" t="s">
        <v>201</v>
      </c>
      <c r="D28" s="172">
        <v>6</v>
      </c>
      <c r="E28" s="172">
        <v>2</v>
      </c>
      <c r="F28" s="172">
        <v>1</v>
      </c>
      <c r="G28" s="202">
        <v>450</v>
      </c>
      <c r="H28" s="200">
        <f t="shared" ref="H28:H33" si="0">D28*E28*F28*G28</f>
        <v>5400</v>
      </c>
      <c r="I28" s="214" t="s">
        <v>106</v>
      </c>
    </row>
    <row r="29" ht="37.25" customHeight="1" outlineLevel="2" spans="1:9">
      <c r="A29" s="170" t="s">
        <v>212</v>
      </c>
      <c r="B29" s="171" t="s">
        <v>213</v>
      </c>
      <c r="C29" s="172" t="s">
        <v>201</v>
      </c>
      <c r="D29" s="172">
        <v>6</v>
      </c>
      <c r="E29" s="172">
        <v>2</v>
      </c>
      <c r="F29" s="172">
        <v>1</v>
      </c>
      <c r="G29" s="202">
        <v>50</v>
      </c>
      <c r="H29" s="200">
        <f t="shared" si="0"/>
        <v>600</v>
      </c>
      <c r="I29" s="183" t="s">
        <v>214</v>
      </c>
    </row>
    <row r="30" ht="37.25" customHeight="1" outlineLevel="2" spans="1:9">
      <c r="A30" s="170" t="s">
        <v>215</v>
      </c>
      <c r="B30" s="171" t="s">
        <v>216</v>
      </c>
      <c r="C30" s="172" t="s">
        <v>201</v>
      </c>
      <c r="D30" s="172">
        <v>6</v>
      </c>
      <c r="E30" s="172">
        <v>1</v>
      </c>
      <c r="F30" s="172">
        <v>2</v>
      </c>
      <c r="G30" s="203">
        <v>50</v>
      </c>
      <c r="H30" s="200">
        <f t="shared" si="0"/>
        <v>600</v>
      </c>
      <c r="I30" s="183" t="s">
        <v>108</v>
      </c>
    </row>
    <row r="31" ht="37.25" customHeight="1" outlineLevel="2" spans="1:9">
      <c r="A31" s="170" t="s">
        <v>215</v>
      </c>
      <c r="B31" s="171" t="s">
        <v>217</v>
      </c>
      <c r="C31" s="172" t="s">
        <v>201</v>
      </c>
      <c r="D31" s="172">
        <v>6</v>
      </c>
      <c r="E31" s="172">
        <v>1</v>
      </c>
      <c r="F31" s="172">
        <v>1</v>
      </c>
      <c r="G31" s="203">
        <v>500</v>
      </c>
      <c r="H31" s="200">
        <f t="shared" si="0"/>
        <v>3000</v>
      </c>
      <c r="I31" s="183" t="s">
        <v>218</v>
      </c>
    </row>
    <row r="32" ht="77.25" customHeight="1" outlineLevel="2" spans="1:9">
      <c r="A32" s="170" t="s">
        <v>219</v>
      </c>
      <c r="B32" s="171" t="s">
        <v>220</v>
      </c>
      <c r="C32" s="172" t="s">
        <v>201</v>
      </c>
      <c r="D32" s="172">
        <v>6</v>
      </c>
      <c r="E32" s="172">
        <v>2</v>
      </c>
      <c r="F32" s="172">
        <v>1</v>
      </c>
      <c r="G32" s="201">
        <v>50</v>
      </c>
      <c r="H32" s="200">
        <f t="shared" si="0"/>
        <v>600</v>
      </c>
      <c r="I32" s="215" t="s">
        <v>93</v>
      </c>
    </row>
    <row r="33" ht="37.25" customHeight="1" outlineLevel="2" spans="1:9">
      <c r="A33" s="170" t="s">
        <v>219</v>
      </c>
      <c r="B33" s="171" t="s">
        <v>109</v>
      </c>
      <c r="C33" s="172" t="s">
        <v>201</v>
      </c>
      <c r="D33" s="172">
        <v>6</v>
      </c>
      <c r="E33" s="172">
        <v>1</v>
      </c>
      <c r="F33" s="172">
        <v>1</v>
      </c>
      <c r="G33" s="201">
        <v>200</v>
      </c>
      <c r="H33" s="200">
        <f t="shared" si="0"/>
        <v>1200</v>
      </c>
      <c r="I33" s="215" t="s">
        <v>221</v>
      </c>
    </row>
    <row r="34" ht="37.25" customHeight="1" outlineLevel="1" spans="1:9">
      <c r="A34" s="70" t="s">
        <v>222</v>
      </c>
      <c r="B34" s="63" t="s">
        <v>223</v>
      </c>
      <c r="C34" s="169"/>
      <c r="D34" s="169"/>
      <c r="E34" s="191"/>
      <c r="F34" s="169"/>
      <c r="G34" s="63"/>
      <c r="H34" s="120">
        <f>SUM(H28:H33)</f>
        <v>11400</v>
      </c>
      <c r="I34" s="208"/>
    </row>
    <row r="35" ht="37.25" customHeight="1" spans="1:9">
      <c r="A35" s="176" t="s">
        <v>224</v>
      </c>
      <c r="B35" s="177" t="s">
        <v>225</v>
      </c>
      <c r="C35" s="178"/>
      <c r="D35" s="178"/>
      <c r="E35" s="178"/>
      <c r="F35" s="178"/>
      <c r="G35" s="198"/>
      <c r="H35" s="199">
        <f>H34</f>
        <v>11400</v>
      </c>
      <c r="I35" s="211"/>
    </row>
    <row r="36" ht="37.25" customHeight="1" outlineLevel="2"/>
    <row r="37" ht="37.25" customHeight="1" outlineLevel="2" spans="1:9">
      <c r="A37" s="165"/>
      <c r="B37" s="166" t="s">
        <v>226</v>
      </c>
      <c r="C37" s="167"/>
      <c r="D37" s="167"/>
      <c r="E37" s="167"/>
      <c r="F37" s="167"/>
      <c r="G37" s="189"/>
      <c r="H37" s="190"/>
      <c r="I37" s="115"/>
    </row>
    <row r="38" ht="37.25" customHeight="1" outlineLevel="2" spans="1:9">
      <c r="A38" s="55"/>
      <c r="B38" s="55" t="s">
        <v>165</v>
      </c>
      <c r="C38" s="164" t="s">
        <v>166</v>
      </c>
      <c r="D38" s="164" t="s">
        <v>167</v>
      </c>
      <c r="E38" s="188" t="s">
        <v>168</v>
      </c>
      <c r="F38" s="188" t="s">
        <v>169</v>
      </c>
      <c r="G38" s="114" t="s">
        <v>170</v>
      </c>
      <c r="H38" s="114" t="s">
        <v>171</v>
      </c>
      <c r="I38" s="114" t="s">
        <v>193</v>
      </c>
    </row>
    <row r="39" ht="282" outlineLevel="2" spans="1:9">
      <c r="A39" s="171" t="s">
        <v>227</v>
      </c>
      <c r="B39" s="183" t="s">
        <v>228</v>
      </c>
      <c r="C39" s="172" t="s">
        <v>229</v>
      </c>
      <c r="D39" s="172">
        <v>6</v>
      </c>
      <c r="E39" s="172">
        <v>1</v>
      </c>
      <c r="F39" s="172">
        <v>2</v>
      </c>
      <c r="G39" s="201">
        <v>15000</v>
      </c>
      <c r="H39" s="200">
        <f>D39*E39*F39*G39</f>
        <v>180000</v>
      </c>
      <c r="I39" s="216" t="s">
        <v>230</v>
      </c>
    </row>
    <row r="40" ht="80.65" customHeight="1" outlineLevel="2" spans="1:9">
      <c r="A40" s="171" t="s">
        <v>231</v>
      </c>
      <c r="B40" s="171" t="s">
        <v>61</v>
      </c>
      <c r="C40" s="172" t="s">
        <v>232</v>
      </c>
      <c r="D40" s="172">
        <v>12</v>
      </c>
      <c r="E40" s="172">
        <v>25</v>
      </c>
      <c r="F40" s="172">
        <v>2</v>
      </c>
      <c r="G40" s="201">
        <v>68</v>
      </c>
      <c r="H40" s="200">
        <f>D40*E40*F40*G40</f>
        <v>40800</v>
      </c>
      <c r="I40" s="216" t="s">
        <v>233</v>
      </c>
    </row>
    <row r="41" ht="37.25" customHeight="1" outlineLevel="2" spans="1:9">
      <c r="A41" s="275" t="s">
        <v>234</v>
      </c>
      <c r="B41" s="275" t="s">
        <v>235</v>
      </c>
      <c r="C41" s="276" t="s">
        <v>229</v>
      </c>
      <c r="D41" s="276">
        <v>6</v>
      </c>
      <c r="E41" s="172">
        <v>25</v>
      </c>
      <c r="F41" s="276">
        <v>2</v>
      </c>
      <c r="G41" s="277">
        <v>198</v>
      </c>
      <c r="H41" s="278">
        <f>D41*E41*F41*G41</f>
        <v>59400</v>
      </c>
      <c r="I41" s="216" t="s">
        <v>236</v>
      </c>
    </row>
    <row r="42" ht="37.25" customHeight="1" outlineLevel="2" spans="1:9">
      <c r="A42" s="70" t="s">
        <v>237</v>
      </c>
      <c r="B42" s="71" t="s">
        <v>238</v>
      </c>
      <c r="C42" s="174"/>
      <c r="D42" s="174"/>
      <c r="E42" s="194"/>
      <c r="F42" s="194"/>
      <c r="G42" s="195"/>
      <c r="H42" s="195">
        <f>SUM(H39:H41)</f>
        <v>280200</v>
      </c>
      <c r="I42" s="121"/>
    </row>
    <row r="43" ht="37.25" customHeight="1" spans="1:9">
      <c r="A43" s="176" t="s">
        <v>239</v>
      </c>
      <c r="B43" s="177" t="s">
        <v>240</v>
      </c>
      <c r="C43" s="178"/>
      <c r="D43" s="178"/>
      <c r="E43" s="178"/>
      <c r="F43" s="178"/>
      <c r="G43" s="198"/>
      <c r="H43" s="199">
        <f>H42</f>
        <v>280200</v>
      </c>
      <c r="I43" s="211"/>
    </row>
    <row r="44" ht="37.25" customHeight="1" outlineLevel="2"/>
    <row r="45" ht="37.25" customHeight="1" outlineLevel="2" spans="1:9">
      <c r="A45" s="165"/>
      <c r="B45" s="166" t="s">
        <v>241</v>
      </c>
      <c r="C45" s="167"/>
      <c r="D45" s="167"/>
      <c r="E45" s="167"/>
      <c r="F45" s="167"/>
      <c r="G45" s="189"/>
      <c r="H45" s="190"/>
      <c r="I45" s="115" t="s">
        <v>242</v>
      </c>
    </row>
    <row r="46" ht="37.25" customHeight="1" outlineLevel="2" spans="1:9">
      <c r="A46" s="55"/>
      <c r="B46" s="55" t="s">
        <v>165</v>
      </c>
      <c r="C46" s="164" t="s">
        <v>166</v>
      </c>
      <c r="D46" s="164" t="s">
        <v>167</v>
      </c>
      <c r="E46" s="188" t="s">
        <v>168</v>
      </c>
      <c r="F46" s="188" t="s">
        <v>169</v>
      </c>
      <c r="G46" s="114" t="s">
        <v>170</v>
      </c>
      <c r="H46" s="114" t="s">
        <v>171</v>
      </c>
      <c r="I46" s="114" t="s">
        <v>243</v>
      </c>
    </row>
    <row r="47" ht="37.25" customHeight="1" spans="1:9">
      <c r="A47" s="170" t="s">
        <v>244</v>
      </c>
      <c r="B47" s="183" t="s">
        <v>98</v>
      </c>
      <c r="C47" s="184" t="s">
        <v>201</v>
      </c>
      <c r="D47" s="172">
        <v>6</v>
      </c>
      <c r="E47" s="172">
        <v>2</v>
      </c>
      <c r="F47" s="172">
        <v>1</v>
      </c>
      <c r="G47" s="206">
        <v>900</v>
      </c>
      <c r="H47" s="200">
        <f>D47*E47*F47*G47</f>
        <v>10800</v>
      </c>
      <c r="I47" s="183" t="s">
        <v>245</v>
      </c>
    </row>
    <row r="48" ht="37.25" customHeight="1" spans="1:9">
      <c r="A48" s="170" t="s">
        <v>246</v>
      </c>
      <c r="B48" s="183" t="s">
        <v>102</v>
      </c>
      <c r="C48" s="184"/>
      <c r="D48" s="172">
        <v>6</v>
      </c>
      <c r="E48" s="172">
        <v>1</v>
      </c>
      <c r="F48" s="172">
        <v>1</v>
      </c>
      <c r="G48" s="201">
        <v>6000</v>
      </c>
      <c r="H48" s="200">
        <f>D48*E48*F48*G48</f>
        <v>36000</v>
      </c>
      <c r="I48" s="183" t="s">
        <v>247</v>
      </c>
    </row>
    <row r="49" ht="37.25" customHeight="1" spans="1:9">
      <c r="A49" s="170" t="s">
        <v>248</v>
      </c>
      <c r="B49" s="183" t="s">
        <v>90</v>
      </c>
      <c r="C49" s="184"/>
      <c r="D49" s="172">
        <v>6</v>
      </c>
      <c r="E49" s="172">
        <v>1</v>
      </c>
      <c r="F49" s="172">
        <v>1</v>
      </c>
      <c r="G49" s="201">
        <v>2000</v>
      </c>
      <c r="H49" s="200">
        <f>D49*E49*F49*G49</f>
        <v>12000</v>
      </c>
      <c r="I49" s="183" t="s">
        <v>91</v>
      </c>
    </row>
    <row r="50" ht="37.25" customHeight="1" spans="1:9">
      <c r="A50" s="170" t="s">
        <v>249</v>
      </c>
      <c r="B50" s="183" t="s">
        <v>250</v>
      </c>
      <c r="C50" s="184"/>
      <c r="D50" s="172">
        <v>6</v>
      </c>
      <c r="E50" s="172">
        <v>1</v>
      </c>
      <c r="F50" s="172">
        <v>2</v>
      </c>
      <c r="G50" s="201">
        <v>1000</v>
      </c>
      <c r="H50" s="200">
        <f>D50*E50*F50*G50</f>
        <v>12000</v>
      </c>
      <c r="I50" s="183"/>
    </row>
    <row r="51" ht="79.25" customHeight="1" spans="1:9">
      <c r="A51" s="170" t="s">
        <v>251</v>
      </c>
      <c r="B51" s="183" t="s">
        <v>57</v>
      </c>
      <c r="C51" s="184"/>
      <c r="D51" s="172">
        <v>6</v>
      </c>
      <c r="E51" s="172"/>
      <c r="F51" s="172"/>
      <c r="G51" s="201">
        <v>800</v>
      </c>
      <c r="H51" s="200">
        <f>D51*E51*F51*G51</f>
        <v>0</v>
      </c>
      <c r="I51" s="209" t="s">
        <v>252</v>
      </c>
    </row>
    <row r="52" ht="37.25" customHeight="1" outlineLevel="2" spans="1:9">
      <c r="A52" s="70" t="s">
        <v>253</v>
      </c>
      <c r="B52" s="71" t="s">
        <v>254</v>
      </c>
      <c r="C52" s="174"/>
      <c r="D52" s="174"/>
      <c r="E52" s="194"/>
      <c r="F52" s="194"/>
      <c r="G52" s="195"/>
      <c r="H52" s="195">
        <f>SUM(H47:H51)</f>
        <v>70800</v>
      </c>
      <c r="I52" s="121"/>
    </row>
    <row r="53" ht="37.25" customHeight="1" spans="1:9">
      <c r="A53" s="176" t="s">
        <v>255</v>
      </c>
      <c r="B53" s="177" t="s">
        <v>256</v>
      </c>
      <c r="C53" s="178"/>
      <c r="D53" s="178"/>
      <c r="E53" s="178"/>
      <c r="F53" s="178"/>
      <c r="G53" s="198"/>
      <c r="H53" s="199">
        <f>H52</f>
        <v>70800</v>
      </c>
      <c r="I53" s="211"/>
    </row>
    <row r="54" ht="37.25" customHeight="1" outlineLevel="2" spans="9:9">
      <c r="I54" s="214"/>
    </row>
    <row r="55" ht="37.25" customHeight="1" outlineLevel="2" spans="1:9">
      <c r="A55" s="165" t="s">
        <v>257</v>
      </c>
      <c r="B55" s="166" t="s">
        <v>258</v>
      </c>
      <c r="C55" s="167"/>
      <c r="D55" s="167"/>
      <c r="E55" s="167"/>
      <c r="F55" s="167"/>
      <c r="G55" s="189"/>
      <c r="H55" s="190"/>
      <c r="I55" s="190"/>
    </row>
    <row r="56" ht="37.25" customHeight="1" outlineLevel="2" spans="1:9">
      <c r="A56" s="55"/>
      <c r="B56" s="55" t="s">
        <v>165</v>
      </c>
      <c r="C56" s="164" t="s">
        <v>166</v>
      </c>
      <c r="D56" s="164" t="s">
        <v>167</v>
      </c>
      <c r="E56" s="188" t="s">
        <v>168</v>
      </c>
      <c r="F56" s="188" t="s">
        <v>169</v>
      </c>
      <c r="G56" s="114" t="s">
        <v>170</v>
      </c>
      <c r="H56" s="114" t="s">
        <v>171</v>
      </c>
      <c r="I56" s="114" t="s">
        <v>193</v>
      </c>
    </row>
    <row r="57" ht="37.25" customHeight="1" outlineLevel="2" spans="1:9">
      <c r="A57" s="218" t="s">
        <v>259</v>
      </c>
      <c r="B57" s="219" t="s">
        <v>260</v>
      </c>
      <c r="C57" s="184" t="s">
        <v>201</v>
      </c>
      <c r="D57" s="172">
        <v>6</v>
      </c>
      <c r="E57" s="172">
        <v>1</v>
      </c>
      <c r="F57" s="172">
        <v>2</v>
      </c>
      <c r="G57" s="201">
        <v>0</v>
      </c>
      <c r="H57" s="200">
        <f>E57*F57*G57*D57</f>
        <v>0</v>
      </c>
      <c r="I57" s="183"/>
    </row>
    <row r="58" ht="37.25" customHeight="1" outlineLevel="2" spans="1:9">
      <c r="A58" s="218" t="s">
        <v>261</v>
      </c>
      <c r="B58" s="219" t="s">
        <v>262</v>
      </c>
      <c r="C58" s="184" t="s">
        <v>201</v>
      </c>
      <c r="D58" s="172">
        <v>6</v>
      </c>
      <c r="E58" s="172">
        <v>1</v>
      </c>
      <c r="F58" s="172">
        <v>2</v>
      </c>
      <c r="G58" s="201">
        <v>0</v>
      </c>
      <c r="H58" s="200">
        <f>E58*F58*G58*D58</f>
        <v>0</v>
      </c>
      <c r="I58" s="183" t="s">
        <v>263</v>
      </c>
    </row>
    <row r="59" ht="37.25" customHeight="1" outlineLevel="2" spans="1:9">
      <c r="A59" s="218" t="s">
        <v>264</v>
      </c>
      <c r="B59" s="219" t="s">
        <v>265</v>
      </c>
      <c r="C59" s="184"/>
      <c r="D59" s="172">
        <v>6</v>
      </c>
      <c r="E59" s="172">
        <v>1</v>
      </c>
      <c r="F59" s="172">
        <v>2</v>
      </c>
      <c r="G59" s="201">
        <v>600</v>
      </c>
      <c r="H59" s="200">
        <f>E59*F59*G59*D59</f>
        <v>7200</v>
      </c>
      <c r="I59" s="183" t="s">
        <v>266</v>
      </c>
    </row>
    <row r="60" ht="37.25" customHeight="1" outlineLevel="2" spans="1:9">
      <c r="A60" s="70" t="s">
        <v>267</v>
      </c>
      <c r="B60" s="71" t="s">
        <v>268</v>
      </c>
      <c r="C60" s="174"/>
      <c r="D60" s="174"/>
      <c r="E60" s="194"/>
      <c r="F60" s="194"/>
      <c r="G60" s="195"/>
      <c r="H60" s="195">
        <f>SUM(H57:H59)</f>
        <v>7200</v>
      </c>
      <c r="I60" s="121"/>
    </row>
    <row r="61" ht="37.25" customHeight="1" spans="1:9">
      <c r="A61" s="176" t="s">
        <v>257</v>
      </c>
      <c r="B61" s="177" t="s">
        <v>269</v>
      </c>
      <c r="C61" s="178"/>
      <c r="D61" s="178"/>
      <c r="E61" s="178"/>
      <c r="F61" s="178"/>
      <c r="G61" s="198"/>
      <c r="H61" s="199">
        <f>SUM(H60)</f>
        <v>7200</v>
      </c>
      <c r="I61" s="211"/>
    </row>
    <row r="62" ht="164" outlineLevel="2" spans="1:9">
      <c r="A62" s="221"/>
      <c r="B62" s="227" t="s">
        <v>270</v>
      </c>
      <c r="C62" s="223"/>
      <c r="D62" s="223"/>
      <c r="E62" s="223"/>
      <c r="F62" s="223"/>
      <c r="G62" s="228"/>
      <c r="H62" s="229"/>
      <c r="I62" s="232"/>
    </row>
    <row r="63" ht="37.25" customHeight="1" spans="1:8">
      <c r="A63" s="156"/>
      <c r="H63" s="156"/>
    </row>
    <row r="64" ht="37.25" customHeight="1"/>
    <row r="65" ht="37.25" customHeight="1" outlineLevel="1"/>
    <row r="66" ht="37.25" customHeight="1" outlineLevel="1"/>
    <row r="67" ht="37.25" customHeight="1" outlineLevel="2"/>
    <row r="68" ht="37.25" customHeight="1" outlineLevel="2" spans="1:8">
      <c r="A68" s="156"/>
      <c r="H68" s="156"/>
    </row>
    <row r="69" ht="37.25" customHeight="1" outlineLevel="2"/>
    <row r="70" s="155" customFormat="1" ht="37.25" customHeight="1" outlineLevel="2" spans="2:10">
      <c r="B70" s="156"/>
      <c r="C70" s="157"/>
      <c r="D70" s="157"/>
      <c r="E70" s="157"/>
      <c r="F70" s="157"/>
      <c r="G70" s="156"/>
      <c r="H70" s="158"/>
      <c r="I70" s="156"/>
      <c r="J70" s="156"/>
    </row>
    <row r="71" s="155" customFormat="1" ht="37.25" customHeight="1" outlineLevel="2" spans="2:10">
      <c r="B71" s="156"/>
      <c r="C71" s="157"/>
      <c r="D71" s="157"/>
      <c r="E71" s="157"/>
      <c r="F71" s="157"/>
      <c r="G71" s="156"/>
      <c r="H71" s="158"/>
      <c r="I71" s="156"/>
      <c r="J71" s="156"/>
    </row>
    <row r="72" s="155" customFormat="1" ht="37.25" customHeight="1" outlineLevel="2" spans="2:10">
      <c r="B72" s="156"/>
      <c r="C72" s="157"/>
      <c r="D72" s="157"/>
      <c r="E72" s="157"/>
      <c r="F72" s="157"/>
      <c r="G72" s="156"/>
      <c r="H72" s="158"/>
      <c r="I72" s="156"/>
      <c r="J72" s="156"/>
    </row>
    <row r="73" s="155" customFormat="1" ht="37.25" customHeight="1" outlineLevel="2" spans="2:10">
      <c r="B73" s="156"/>
      <c r="C73" s="157"/>
      <c r="D73" s="157"/>
      <c r="E73" s="157"/>
      <c r="F73" s="157"/>
      <c r="G73" s="156"/>
      <c r="H73" s="158"/>
      <c r="I73" s="156"/>
      <c r="J73" s="156"/>
    </row>
    <row r="74" s="155" customFormat="1" ht="37.25" customHeight="1" outlineLevel="2" spans="2:10">
      <c r="B74" s="156"/>
      <c r="C74" s="157"/>
      <c r="D74" s="157"/>
      <c r="E74" s="157"/>
      <c r="F74" s="157"/>
      <c r="G74" s="156"/>
      <c r="H74" s="158"/>
      <c r="I74" s="156"/>
      <c r="J74" s="156"/>
    </row>
    <row r="75" s="155" customFormat="1" ht="37.25" customHeight="1" outlineLevel="2" spans="2:10">
      <c r="B75" s="156"/>
      <c r="C75" s="157"/>
      <c r="D75" s="157"/>
      <c r="E75" s="157"/>
      <c r="F75" s="157"/>
      <c r="G75" s="156"/>
      <c r="H75" s="158"/>
      <c r="I75" s="156"/>
      <c r="J75" s="156"/>
    </row>
    <row r="76" s="155" customFormat="1" ht="37.25" customHeight="1" outlineLevel="2" spans="2:10">
      <c r="B76" s="156"/>
      <c r="C76" s="157"/>
      <c r="D76" s="157"/>
      <c r="E76" s="157"/>
      <c r="F76" s="157"/>
      <c r="G76" s="156"/>
      <c r="H76" s="158"/>
      <c r="I76" s="156"/>
      <c r="J76" s="156"/>
    </row>
    <row r="77" s="155" customFormat="1" ht="37.25" customHeight="1" outlineLevel="2" spans="2:10">
      <c r="B77" s="156"/>
      <c r="C77" s="157"/>
      <c r="D77" s="157"/>
      <c r="E77" s="157"/>
      <c r="F77" s="157"/>
      <c r="G77" s="156"/>
      <c r="H77" s="158"/>
      <c r="I77" s="156"/>
      <c r="J77" s="156"/>
    </row>
    <row r="78" s="155" customFormat="1" ht="37.25" customHeight="1" outlineLevel="1" spans="2:10">
      <c r="B78" s="156"/>
      <c r="C78" s="157"/>
      <c r="D78" s="157"/>
      <c r="E78" s="157"/>
      <c r="F78" s="157"/>
      <c r="G78" s="156"/>
      <c r="H78" s="158"/>
      <c r="I78" s="156"/>
      <c r="J78" s="156"/>
    </row>
    <row r="79" s="155" customFormat="1" ht="37.25" customHeight="1" outlineLevel="2" spans="2:10">
      <c r="B79" s="156"/>
      <c r="C79" s="157"/>
      <c r="D79" s="157"/>
      <c r="E79" s="157"/>
      <c r="F79" s="157"/>
      <c r="G79" s="156"/>
      <c r="H79" s="158"/>
      <c r="I79" s="156"/>
      <c r="J79" s="156"/>
    </row>
    <row r="80" s="155" customFormat="1" ht="37.25" customHeight="1" outlineLevel="2" spans="2:10">
      <c r="B80" s="156"/>
      <c r="C80" s="157"/>
      <c r="D80" s="157"/>
      <c r="E80" s="157"/>
      <c r="F80" s="157"/>
      <c r="G80" s="156"/>
      <c r="H80" s="158"/>
      <c r="I80" s="156"/>
      <c r="J80" s="156"/>
    </row>
    <row r="81" s="155" customFormat="1" ht="37.25" customHeight="1" outlineLevel="2" spans="2:10">
      <c r="B81" s="156"/>
      <c r="C81" s="157"/>
      <c r="D81" s="157"/>
      <c r="E81" s="157"/>
      <c r="F81" s="157"/>
      <c r="G81" s="156"/>
      <c r="H81" s="158"/>
      <c r="I81" s="156"/>
      <c r="J81" s="156"/>
    </row>
    <row r="82" s="155" customFormat="1" outlineLevel="2" spans="2:10">
      <c r="B82" s="156"/>
      <c r="C82" s="157"/>
      <c r="D82" s="157"/>
      <c r="E82" s="157"/>
      <c r="F82" s="157"/>
      <c r="G82" s="156"/>
      <c r="H82" s="158"/>
      <c r="I82" s="156"/>
      <c r="J82" s="156"/>
    </row>
    <row r="83" s="155" customFormat="1" outlineLevel="2" spans="2:10">
      <c r="B83" s="156"/>
      <c r="C83" s="157"/>
      <c r="D83" s="157"/>
      <c r="E83" s="157"/>
      <c r="F83" s="157"/>
      <c r="G83" s="156"/>
      <c r="H83" s="158"/>
      <c r="I83" s="156"/>
      <c r="J83" s="156"/>
    </row>
    <row r="84" s="155" customFormat="1" outlineLevel="2" spans="2:10">
      <c r="B84" s="156"/>
      <c r="C84" s="157"/>
      <c r="D84" s="157"/>
      <c r="E84" s="157"/>
      <c r="F84" s="157"/>
      <c r="G84" s="156"/>
      <c r="H84" s="158"/>
      <c r="I84" s="156"/>
      <c r="J84" s="156"/>
    </row>
    <row r="85" s="155" customFormat="1" outlineLevel="2" spans="2:10">
      <c r="B85" s="156"/>
      <c r="C85" s="157"/>
      <c r="D85" s="157"/>
      <c r="E85" s="157"/>
      <c r="F85" s="157"/>
      <c r="G85" s="156"/>
      <c r="H85" s="158"/>
      <c r="I85" s="156"/>
      <c r="J85" s="156"/>
    </row>
    <row r="86" s="155" customFormat="1" outlineLevel="2" spans="2:10">
      <c r="B86" s="156"/>
      <c r="C86" s="157"/>
      <c r="D86" s="157"/>
      <c r="E86" s="157"/>
      <c r="F86" s="157"/>
      <c r="G86" s="156"/>
      <c r="H86" s="158"/>
      <c r="I86" s="156"/>
      <c r="J86" s="156"/>
    </row>
    <row r="87" s="155" customFormat="1" outlineLevel="2" spans="2:10">
      <c r="B87" s="156"/>
      <c r="C87" s="157"/>
      <c r="D87" s="157"/>
      <c r="E87" s="157"/>
      <c r="F87" s="157"/>
      <c r="G87" s="156"/>
      <c r="H87" s="158"/>
      <c r="I87" s="156"/>
      <c r="J87" s="156"/>
    </row>
    <row r="88" s="155" customFormat="1" outlineLevel="2" spans="2:10">
      <c r="B88" s="156"/>
      <c r="C88" s="157"/>
      <c r="D88" s="157"/>
      <c r="E88" s="157"/>
      <c r="F88" s="157"/>
      <c r="G88" s="156"/>
      <c r="H88" s="158"/>
      <c r="I88" s="156"/>
      <c r="J88" s="156"/>
    </row>
    <row r="89" s="155" customFormat="1" outlineLevel="2" spans="2:10">
      <c r="B89" s="156"/>
      <c r="C89" s="157"/>
      <c r="D89" s="157"/>
      <c r="E89" s="157"/>
      <c r="F89" s="157"/>
      <c r="G89" s="156"/>
      <c r="H89" s="158"/>
      <c r="I89" s="156"/>
      <c r="J89" s="156"/>
    </row>
    <row r="90" s="155" customFormat="1" outlineLevel="1" spans="2:10">
      <c r="B90" s="156"/>
      <c r="C90" s="157"/>
      <c r="D90" s="157"/>
      <c r="E90" s="157"/>
      <c r="F90" s="157"/>
      <c r="G90" s="156"/>
      <c r="H90" s="158"/>
      <c r="I90" s="156"/>
      <c r="J90" s="156"/>
    </row>
    <row r="91" s="155" customFormat="1" outlineLevel="2" spans="2:10">
      <c r="B91" s="156"/>
      <c r="C91" s="157"/>
      <c r="D91" s="157"/>
      <c r="E91" s="157"/>
      <c r="F91" s="157"/>
      <c r="G91" s="156"/>
      <c r="H91" s="158"/>
      <c r="I91" s="156"/>
      <c r="J91" s="156"/>
    </row>
    <row r="92" s="155" customFormat="1" outlineLevel="2" spans="2:10">
      <c r="B92" s="156"/>
      <c r="C92" s="157"/>
      <c r="D92" s="157"/>
      <c r="E92" s="157"/>
      <c r="F92" s="157"/>
      <c r="G92" s="156"/>
      <c r="H92" s="158"/>
      <c r="I92" s="156"/>
      <c r="J92" s="156"/>
    </row>
    <row r="93" s="155" customFormat="1" outlineLevel="2" spans="2:10">
      <c r="B93" s="156"/>
      <c r="C93" s="157"/>
      <c r="D93" s="157"/>
      <c r="E93" s="157"/>
      <c r="F93" s="157"/>
      <c r="G93" s="156"/>
      <c r="H93" s="158"/>
      <c r="I93" s="156"/>
      <c r="J93" s="156"/>
    </row>
    <row r="94" s="155" customFormat="1" outlineLevel="2" spans="2:10">
      <c r="B94" s="156"/>
      <c r="C94" s="157"/>
      <c r="D94" s="157"/>
      <c r="E94" s="157"/>
      <c r="F94" s="157"/>
      <c r="G94" s="156"/>
      <c r="H94" s="158"/>
      <c r="I94" s="156"/>
      <c r="J94" s="156"/>
    </row>
    <row r="95" s="155" customFormat="1" outlineLevel="2" spans="2:10">
      <c r="B95" s="156"/>
      <c r="C95" s="157"/>
      <c r="D95" s="157"/>
      <c r="E95" s="157"/>
      <c r="F95" s="157"/>
      <c r="G95" s="156"/>
      <c r="H95" s="158"/>
      <c r="I95" s="156"/>
      <c r="J95" s="156"/>
    </row>
    <row r="96" s="155" customFormat="1" outlineLevel="2" spans="2:10">
      <c r="B96" s="156"/>
      <c r="C96" s="157"/>
      <c r="D96" s="157"/>
      <c r="E96" s="157"/>
      <c r="F96" s="157"/>
      <c r="G96" s="156"/>
      <c r="H96" s="158"/>
      <c r="I96" s="156"/>
      <c r="J96" s="156"/>
    </row>
    <row r="97" s="155" customFormat="1" outlineLevel="2" spans="2:10">
      <c r="B97" s="156"/>
      <c r="C97" s="157"/>
      <c r="D97" s="157"/>
      <c r="E97" s="157"/>
      <c r="F97" s="157"/>
      <c r="G97" s="156"/>
      <c r="H97" s="158"/>
      <c r="I97" s="156"/>
      <c r="J97" s="156"/>
    </row>
    <row r="98" s="155" customFormat="1" outlineLevel="2" spans="2:10">
      <c r="B98" s="156"/>
      <c r="C98" s="157"/>
      <c r="D98" s="157"/>
      <c r="E98" s="157"/>
      <c r="F98" s="157"/>
      <c r="G98" s="156"/>
      <c r="H98" s="158"/>
      <c r="I98" s="156"/>
      <c r="J98" s="156"/>
    </row>
    <row r="99" s="155" customFormat="1" outlineLevel="2" spans="2:10">
      <c r="B99" s="156"/>
      <c r="C99" s="157"/>
      <c r="D99" s="157"/>
      <c r="E99" s="157"/>
      <c r="F99" s="157"/>
      <c r="G99" s="156"/>
      <c r="H99" s="158"/>
      <c r="I99" s="156"/>
      <c r="J99" s="156"/>
    </row>
    <row r="100" s="155" customFormat="1" outlineLevel="2" spans="2:10">
      <c r="B100" s="156"/>
      <c r="C100" s="157"/>
      <c r="D100" s="157"/>
      <c r="E100" s="157"/>
      <c r="F100" s="157"/>
      <c r="G100" s="156"/>
      <c r="H100" s="158"/>
      <c r="I100" s="156"/>
      <c r="J100" s="156"/>
    </row>
    <row r="101" s="155" customFormat="1" outlineLevel="2" spans="2:10">
      <c r="B101" s="156"/>
      <c r="C101" s="157"/>
      <c r="D101" s="157"/>
      <c r="E101" s="157"/>
      <c r="F101" s="157"/>
      <c r="G101" s="156"/>
      <c r="H101" s="158"/>
      <c r="I101" s="156"/>
      <c r="J101" s="156"/>
    </row>
    <row r="102" s="155" customFormat="1" outlineLevel="1" spans="2:10">
      <c r="B102" s="156"/>
      <c r="C102" s="157"/>
      <c r="D102" s="157"/>
      <c r="E102" s="157"/>
      <c r="F102" s="157"/>
      <c r="G102" s="156"/>
      <c r="H102" s="158"/>
      <c r="I102" s="156"/>
      <c r="J102" s="156"/>
    </row>
    <row r="103" s="155" customFormat="1" outlineLevel="2" spans="2:10">
      <c r="B103" s="156"/>
      <c r="C103" s="157"/>
      <c r="D103" s="157"/>
      <c r="E103" s="157"/>
      <c r="F103" s="157"/>
      <c r="G103" s="156"/>
      <c r="H103" s="158"/>
      <c r="I103" s="156"/>
      <c r="J103" s="156"/>
    </row>
    <row r="104" s="155" customFormat="1" outlineLevel="2" spans="2:10">
      <c r="B104" s="156"/>
      <c r="C104" s="157"/>
      <c r="D104" s="157"/>
      <c r="E104" s="157"/>
      <c r="F104" s="157"/>
      <c r="G104" s="156"/>
      <c r="H104" s="158"/>
      <c r="I104" s="156"/>
      <c r="J104" s="156"/>
    </row>
    <row r="105" s="155" customFormat="1" outlineLevel="2" spans="2:10">
      <c r="B105" s="156"/>
      <c r="C105" s="157"/>
      <c r="D105" s="157"/>
      <c r="E105" s="157"/>
      <c r="F105" s="157"/>
      <c r="G105" s="156"/>
      <c r="H105" s="158"/>
      <c r="I105" s="156"/>
      <c r="J105" s="156"/>
    </row>
    <row r="106" s="155" customFormat="1" outlineLevel="2" spans="2:10">
      <c r="B106" s="156"/>
      <c r="C106" s="157"/>
      <c r="D106" s="157"/>
      <c r="E106" s="157"/>
      <c r="F106" s="157"/>
      <c r="G106" s="156"/>
      <c r="H106" s="158"/>
      <c r="I106" s="156"/>
      <c r="J106" s="156"/>
    </row>
    <row r="107" s="155" customFormat="1" outlineLevel="2" spans="2:10">
      <c r="B107" s="156"/>
      <c r="C107" s="157"/>
      <c r="D107" s="157"/>
      <c r="E107" s="157"/>
      <c r="F107" s="157"/>
      <c r="G107" s="156"/>
      <c r="H107" s="158"/>
      <c r="I107" s="156"/>
      <c r="J107" s="156"/>
    </row>
    <row r="108" s="155" customFormat="1" outlineLevel="2" spans="2:10">
      <c r="B108" s="156"/>
      <c r="C108" s="157"/>
      <c r="D108" s="157"/>
      <c r="E108" s="157"/>
      <c r="F108" s="157"/>
      <c r="G108" s="156"/>
      <c r="H108" s="158"/>
      <c r="I108" s="156"/>
      <c r="J108" s="156"/>
    </row>
    <row r="109" s="155" customFormat="1" outlineLevel="2" spans="2:10">
      <c r="B109" s="156"/>
      <c r="C109" s="157"/>
      <c r="D109" s="157"/>
      <c r="E109" s="157"/>
      <c r="F109" s="157"/>
      <c r="G109" s="156"/>
      <c r="H109" s="158"/>
      <c r="I109" s="156"/>
      <c r="J109" s="156"/>
    </row>
    <row r="110" s="155" customFormat="1" outlineLevel="2" spans="2:10">
      <c r="B110" s="156"/>
      <c r="C110" s="157"/>
      <c r="D110" s="157"/>
      <c r="E110" s="157"/>
      <c r="F110" s="157"/>
      <c r="G110" s="156"/>
      <c r="H110" s="158"/>
      <c r="I110" s="156"/>
      <c r="J110" s="156"/>
    </row>
    <row r="111" s="155" customFormat="1" outlineLevel="2" spans="2:10">
      <c r="B111" s="156"/>
      <c r="C111" s="157"/>
      <c r="D111" s="157"/>
      <c r="E111" s="157"/>
      <c r="F111" s="157"/>
      <c r="G111" s="156"/>
      <c r="H111" s="158"/>
      <c r="I111" s="156"/>
      <c r="J111" s="156"/>
    </row>
    <row r="112" s="155" customFormat="1" outlineLevel="2" spans="2:10">
      <c r="B112" s="156"/>
      <c r="C112" s="157"/>
      <c r="D112" s="157"/>
      <c r="E112" s="157"/>
      <c r="F112" s="157"/>
      <c r="G112" s="156"/>
      <c r="H112" s="158"/>
      <c r="I112" s="156"/>
      <c r="J112" s="156"/>
    </row>
    <row r="113" s="155" customFormat="1" outlineLevel="2" spans="2:10">
      <c r="B113" s="156"/>
      <c r="C113" s="157"/>
      <c r="D113" s="157"/>
      <c r="E113" s="157"/>
      <c r="F113" s="157"/>
      <c r="G113" s="156"/>
      <c r="H113" s="158"/>
      <c r="I113" s="156"/>
      <c r="J113" s="156"/>
    </row>
    <row r="114" s="155" customFormat="1" outlineLevel="1" spans="2:10">
      <c r="B114" s="156"/>
      <c r="C114" s="157"/>
      <c r="D114" s="157"/>
      <c r="E114" s="157"/>
      <c r="F114" s="157"/>
      <c r="G114" s="156"/>
      <c r="H114" s="158"/>
      <c r="I114" s="156"/>
      <c r="J114" s="156"/>
    </row>
  </sheetData>
  <mergeCells count="1">
    <mergeCell ref="A3:I3"/>
  </mergeCells>
  <pageMargins left="0.236220472440945" right="0.236220472440945" top="0.275590551181102" bottom="0.31496062992126" header="0.31496062992126" footer="0.31496062992126"/>
  <pageSetup paperSize="9" scale="55" fitToHeight="0" orientation="landscape"/>
  <headerFooter>
    <oddHeader>&amp;C&amp;A</oddHeader>
  </headerFooter>
  <rowBreaks count="1" manualBreakCount="1">
    <brk id="62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L100"/>
  <sheetViews>
    <sheetView zoomScale="55" zoomScaleNormal="55" zoomScalePageLayoutView="60" workbookViewId="0">
      <pane ySplit="3" topLeftCell="A48" activePane="bottomLeft" state="frozen"/>
      <selection/>
      <selection pane="bottomLeft" activeCell="E22" sqref="E22"/>
    </sheetView>
  </sheetViews>
  <sheetFormatPr defaultColWidth="47.2692307692308" defaultRowHeight="20.4"/>
  <cols>
    <col min="1" max="1" width="18.7307692307692" style="234" customWidth="1"/>
    <col min="2" max="2" width="51.3365384615385" style="235" customWidth="1"/>
    <col min="3" max="3" width="18.9326923076923" style="46" customWidth="1"/>
    <col min="4" max="4" width="21.5288461538462" style="47" customWidth="1"/>
    <col min="5" max="5" width="20.5288461538462" style="47" customWidth="1"/>
    <col min="6" max="6" width="12.2019230769231" style="47" customWidth="1"/>
    <col min="7" max="7" width="17.2692307692308" style="235" customWidth="1"/>
    <col min="8" max="8" width="20.7307692307692" style="236" customWidth="1"/>
    <col min="9" max="9" width="91.7980769230769" style="236" customWidth="1"/>
    <col min="10" max="11" width="9.26923076923077" style="235" customWidth="1"/>
    <col min="12" max="12" width="17.3365384615385" style="235" customWidth="1"/>
    <col min="13" max="31" width="9.26923076923077" style="235" customWidth="1"/>
    <col min="32" max="16384" width="47.2692307692308" style="235"/>
  </cols>
  <sheetData>
    <row r="1" s="233" customFormat="1" ht="28.05" customHeight="1"/>
    <row r="2" s="233" customFormat="1" ht="28.25" customHeight="1"/>
    <row r="3" ht="31.5" customHeight="1" spans="1:9">
      <c r="A3" s="50" t="s">
        <v>271</v>
      </c>
      <c r="B3" s="50"/>
      <c r="C3" s="50"/>
      <c r="D3" s="50"/>
      <c r="E3" s="50"/>
      <c r="F3" s="50"/>
      <c r="G3" s="50"/>
      <c r="H3" s="50"/>
      <c r="I3" s="50"/>
    </row>
    <row r="4" ht="31.5" customHeight="1" spans="1:9">
      <c r="A4" s="51"/>
      <c r="B4" s="52" t="s">
        <v>162</v>
      </c>
      <c r="C4" s="53"/>
      <c r="D4" s="54"/>
      <c r="E4" s="54"/>
      <c r="F4" s="54"/>
      <c r="G4" s="88"/>
      <c r="H4" s="240">
        <f>H16+H25+H44+H56+H67+H92+H100</f>
        <v>190720</v>
      </c>
      <c r="I4" s="112"/>
    </row>
    <row r="5" ht="29.25" customHeight="1" spans="1:9">
      <c r="A5" s="55" t="s">
        <v>164</v>
      </c>
      <c r="B5" s="55" t="s">
        <v>165</v>
      </c>
      <c r="C5" s="56" t="s">
        <v>166</v>
      </c>
      <c r="D5" s="57" t="s">
        <v>167</v>
      </c>
      <c r="E5" s="89" t="s">
        <v>168</v>
      </c>
      <c r="F5" s="90" t="s">
        <v>169</v>
      </c>
      <c r="G5" s="91" t="s">
        <v>170</v>
      </c>
      <c r="H5" s="241" t="s">
        <v>171</v>
      </c>
      <c r="I5" s="114" t="s">
        <v>172</v>
      </c>
    </row>
    <row r="6" ht="37.25" customHeight="1" outlineLevel="1" spans="1:9">
      <c r="A6" s="58"/>
      <c r="B6" s="59" t="s">
        <v>173</v>
      </c>
      <c r="C6" s="60"/>
      <c r="D6" s="61"/>
      <c r="E6" s="61"/>
      <c r="F6" s="61"/>
      <c r="G6" s="92"/>
      <c r="H6" s="242"/>
      <c r="I6" s="115"/>
    </row>
    <row r="7" ht="37.25" customHeight="1" outlineLevel="2" spans="1:9">
      <c r="A7" s="62"/>
      <c r="B7" s="63" t="s">
        <v>174</v>
      </c>
      <c r="C7" s="64"/>
      <c r="D7" s="65"/>
      <c r="E7" s="93"/>
      <c r="F7" s="65"/>
      <c r="G7" s="94"/>
      <c r="H7" s="243"/>
      <c r="I7" s="116"/>
    </row>
    <row r="8" ht="39" customHeight="1" outlineLevel="2" spans="1:9">
      <c r="A8" s="170" t="s">
        <v>175</v>
      </c>
      <c r="B8" s="237" t="s">
        <v>15</v>
      </c>
      <c r="C8" s="68" t="s">
        <v>176</v>
      </c>
      <c r="D8" s="69">
        <v>1</v>
      </c>
      <c r="E8" s="69">
        <v>2</v>
      </c>
      <c r="F8" s="69">
        <v>4</v>
      </c>
      <c r="G8" s="244">
        <v>1000</v>
      </c>
      <c r="H8" s="245">
        <f>D8*E8*F8*G8</f>
        <v>8000</v>
      </c>
      <c r="I8" s="258" t="s">
        <v>272</v>
      </c>
    </row>
    <row r="9" ht="37.25" customHeight="1" outlineLevel="2" spans="1:9">
      <c r="A9" s="170" t="s">
        <v>178</v>
      </c>
      <c r="B9" s="237" t="s">
        <v>179</v>
      </c>
      <c r="C9" s="68" t="s">
        <v>176</v>
      </c>
      <c r="D9" s="69">
        <v>1</v>
      </c>
      <c r="E9" s="69">
        <v>2</v>
      </c>
      <c r="F9" s="69">
        <v>5</v>
      </c>
      <c r="G9" s="244">
        <v>1000</v>
      </c>
      <c r="H9" s="245">
        <f>D9*E9*F9*G9</f>
        <v>10000</v>
      </c>
      <c r="I9" s="258" t="s">
        <v>272</v>
      </c>
    </row>
    <row r="10" ht="37.25" customHeight="1" outlineLevel="1" spans="1:12">
      <c r="A10" s="70" t="s">
        <v>180</v>
      </c>
      <c r="B10" s="71" t="s">
        <v>181</v>
      </c>
      <c r="C10" s="72"/>
      <c r="D10" s="73"/>
      <c r="E10" s="98"/>
      <c r="F10" s="98"/>
      <c r="G10" s="99"/>
      <c r="H10" s="246">
        <f>SUM(H8:H9)</f>
        <v>18000</v>
      </c>
      <c r="I10" s="118"/>
      <c r="L10" s="119">
        <f>H10/H4</f>
        <v>0.0943791946308725</v>
      </c>
    </row>
    <row r="11" ht="37.25" customHeight="1" outlineLevel="2" spans="1:9">
      <c r="A11" s="62"/>
      <c r="B11" s="63" t="s">
        <v>182</v>
      </c>
      <c r="C11" s="64"/>
      <c r="D11" s="65"/>
      <c r="E11" s="93"/>
      <c r="F11" s="65"/>
      <c r="G11" s="94"/>
      <c r="H11" s="243"/>
      <c r="I11" s="120"/>
    </row>
    <row r="12" ht="37.25" customHeight="1" outlineLevel="2" spans="1:9">
      <c r="A12" s="175" t="s">
        <v>183</v>
      </c>
      <c r="B12" s="237" t="s">
        <v>184</v>
      </c>
      <c r="C12" s="68" t="s">
        <v>176</v>
      </c>
      <c r="D12" s="69">
        <v>1</v>
      </c>
      <c r="E12" s="69">
        <v>2</v>
      </c>
      <c r="F12" s="69">
        <v>3</v>
      </c>
      <c r="G12" s="244">
        <v>600</v>
      </c>
      <c r="H12" s="247">
        <f>D12*E12*F12*G12</f>
        <v>3600</v>
      </c>
      <c r="I12" s="258" t="s">
        <v>272</v>
      </c>
    </row>
    <row r="13" ht="37.25" customHeight="1" outlineLevel="2" spans="1:9">
      <c r="A13" s="175" t="s">
        <v>185</v>
      </c>
      <c r="B13" s="237" t="s">
        <v>186</v>
      </c>
      <c r="C13" s="68" t="s">
        <v>176</v>
      </c>
      <c r="D13" s="69">
        <v>1</v>
      </c>
      <c r="E13" s="69">
        <v>2</v>
      </c>
      <c r="F13" s="69">
        <v>3</v>
      </c>
      <c r="G13" s="244">
        <v>600</v>
      </c>
      <c r="H13" s="247">
        <f>D13*E13*F13*G13</f>
        <v>3600</v>
      </c>
      <c r="I13" s="258" t="s">
        <v>272</v>
      </c>
    </row>
    <row r="14" ht="37.25" customHeight="1" outlineLevel="2" spans="1:9">
      <c r="A14" s="175" t="s">
        <v>273</v>
      </c>
      <c r="B14" s="237" t="s">
        <v>274</v>
      </c>
      <c r="C14" s="68" t="s">
        <v>176</v>
      </c>
      <c r="D14" s="69">
        <v>1</v>
      </c>
      <c r="E14" s="69">
        <v>1</v>
      </c>
      <c r="F14" s="69">
        <v>1</v>
      </c>
      <c r="G14" s="244">
        <v>600</v>
      </c>
      <c r="H14" s="247">
        <f>D14*E14*F14*G14</f>
        <v>600</v>
      </c>
      <c r="I14" s="258" t="s">
        <v>272</v>
      </c>
    </row>
    <row r="15" ht="37.25" customHeight="1" outlineLevel="1" spans="1:9">
      <c r="A15" s="70" t="s">
        <v>188</v>
      </c>
      <c r="B15" s="71" t="s">
        <v>189</v>
      </c>
      <c r="C15" s="72"/>
      <c r="D15" s="73"/>
      <c r="E15" s="98"/>
      <c r="F15" s="98"/>
      <c r="G15" s="99"/>
      <c r="H15" s="246">
        <f>SUM(H12:H14)</f>
        <v>7800</v>
      </c>
      <c r="I15" s="121"/>
    </row>
    <row r="16" ht="37.25" customHeight="1" spans="1:9">
      <c r="A16" s="75" t="s">
        <v>190</v>
      </c>
      <c r="B16" s="76" t="s">
        <v>191</v>
      </c>
      <c r="C16" s="77"/>
      <c r="D16" s="78"/>
      <c r="E16" s="78"/>
      <c r="F16" s="78"/>
      <c r="G16" s="103"/>
      <c r="H16" s="248">
        <f>H10+H15</f>
        <v>25800</v>
      </c>
      <c r="I16" s="76"/>
    </row>
    <row r="17" ht="37.25" customHeight="1" spans="3:9">
      <c r="C17" s="79"/>
      <c r="G17" s="249"/>
      <c r="H17" s="250"/>
      <c r="I17" s="235"/>
    </row>
    <row r="18" ht="37.25" customHeight="1" outlineLevel="1" spans="1:9">
      <c r="A18" s="58"/>
      <c r="B18" s="59" t="s">
        <v>192</v>
      </c>
      <c r="C18" s="60"/>
      <c r="D18" s="61"/>
      <c r="E18" s="61"/>
      <c r="F18" s="61"/>
      <c r="G18" s="92"/>
      <c r="H18" s="242"/>
      <c r="I18" s="115"/>
    </row>
    <row r="19" ht="37.25" customHeight="1" outlineLevel="1" spans="1:9">
      <c r="A19" s="55" t="s">
        <v>164</v>
      </c>
      <c r="B19" s="55" t="s">
        <v>165</v>
      </c>
      <c r="C19" s="56" t="s">
        <v>166</v>
      </c>
      <c r="D19" s="57" t="s">
        <v>167</v>
      </c>
      <c r="E19" s="90" t="s">
        <v>168</v>
      </c>
      <c r="F19" s="90" t="s">
        <v>169</v>
      </c>
      <c r="G19" s="91" t="s">
        <v>170</v>
      </c>
      <c r="H19" s="241" t="s">
        <v>171</v>
      </c>
      <c r="I19" s="114" t="s">
        <v>193</v>
      </c>
    </row>
    <row r="20" ht="37.25" customHeight="1" outlineLevel="2" spans="1:9">
      <c r="A20" s="62"/>
      <c r="B20" s="63" t="s">
        <v>194</v>
      </c>
      <c r="C20" s="64"/>
      <c r="D20" s="65"/>
      <c r="E20" s="93"/>
      <c r="F20" s="65"/>
      <c r="G20" s="94"/>
      <c r="H20" s="243"/>
      <c r="I20" s="122" t="s">
        <v>195</v>
      </c>
    </row>
    <row r="21" ht="37.25" customHeight="1" outlineLevel="2" spans="1:9">
      <c r="A21" s="170" t="s">
        <v>196</v>
      </c>
      <c r="B21" s="237" t="s">
        <v>197</v>
      </c>
      <c r="C21" s="68" t="s">
        <v>198</v>
      </c>
      <c r="D21" s="69">
        <v>1</v>
      </c>
      <c r="E21" s="69">
        <v>1</v>
      </c>
      <c r="F21" s="69">
        <v>2</v>
      </c>
      <c r="G21" s="244">
        <v>1000</v>
      </c>
      <c r="H21" s="251">
        <f>D21*E21*F21*G21</f>
        <v>2000</v>
      </c>
      <c r="I21" s="258" t="s">
        <v>272</v>
      </c>
    </row>
    <row r="22" ht="37.25" customHeight="1" outlineLevel="2" spans="1:9">
      <c r="A22" s="170" t="s">
        <v>199</v>
      </c>
      <c r="B22" s="237" t="s">
        <v>275</v>
      </c>
      <c r="C22" s="68" t="s">
        <v>276</v>
      </c>
      <c r="D22" s="69">
        <v>1</v>
      </c>
      <c r="E22" s="69">
        <v>2</v>
      </c>
      <c r="F22" s="69">
        <v>3</v>
      </c>
      <c r="G22" s="244">
        <v>500</v>
      </c>
      <c r="H22" s="251">
        <f>D22*E22*F22*G22</f>
        <v>3000</v>
      </c>
      <c r="I22" s="258" t="s">
        <v>277</v>
      </c>
    </row>
    <row r="23" ht="37.25" customHeight="1" outlineLevel="2" spans="1:9">
      <c r="A23" s="170" t="s">
        <v>202</v>
      </c>
      <c r="B23" s="237" t="s">
        <v>203</v>
      </c>
      <c r="C23" s="68" t="s">
        <v>201</v>
      </c>
      <c r="D23" s="69">
        <v>1</v>
      </c>
      <c r="E23" s="69">
        <v>1</v>
      </c>
      <c r="F23" s="69">
        <v>2</v>
      </c>
      <c r="G23" s="244">
        <v>100</v>
      </c>
      <c r="H23" s="251">
        <f>D23*E23*F23*G23</f>
        <v>200</v>
      </c>
      <c r="I23" s="258" t="s">
        <v>278</v>
      </c>
    </row>
    <row r="24" ht="37.25" customHeight="1" outlineLevel="1" spans="1:9">
      <c r="A24" s="62" t="s">
        <v>204</v>
      </c>
      <c r="B24" s="63" t="s">
        <v>205</v>
      </c>
      <c r="C24" s="64"/>
      <c r="D24" s="65"/>
      <c r="E24" s="93"/>
      <c r="F24" s="65"/>
      <c r="G24" s="94"/>
      <c r="H24" s="243">
        <f>SUM(H21:H23)</f>
        <v>5200</v>
      </c>
      <c r="I24" s="124"/>
    </row>
    <row r="25" ht="37.25" customHeight="1" spans="1:9">
      <c r="A25" s="75" t="s">
        <v>206</v>
      </c>
      <c r="B25" s="76" t="s">
        <v>207</v>
      </c>
      <c r="C25" s="77"/>
      <c r="D25" s="78"/>
      <c r="E25" s="78"/>
      <c r="F25" s="78"/>
      <c r="G25" s="103"/>
      <c r="H25" s="248">
        <f>H24</f>
        <v>5200</v>
      </c>
      <c r="I25" s="76"/>
    </row>
    <row r="26" ht="37.25" customHeight="1" spans="3:9">
      <c r="C26" s="79"/>
      <c r="G26" s="249"/>
      <c r="H26" s="250"/>
      <c r="I26" s="235"/>
    </row>
    <row r="27" ht="37.25" customHeight="1" outlineLevel="1" spans="1:9">
      <c r="A27" s="58"/>
      <c r="B27" s="59" t="s">
        <v>279</v>
      </c>
      <c r="C27" s="60"/>
      <c r="D27" s="61"/>
      <c r="E27" s="61"/>
      <c r="F27" s="61"/>
      <c r="G27" s="92"/>
      <c r="H27" s="242"/>
      <c r="I27" s="115"/>
    </row>
    <row r="28" ht="37.25" customHeight="1" outlineLevel="1" spans="1:9">
      <c r="A28" s="55" t="s">
        <v>164</v>
      </c>
      <c r="B28" s="55" t="s">
        <v>165</v>
      </c>
      <c r="C28" s="56" t="s">
        <v>166</v>
      </c>
      <c r="D28" s="57" t="s">
        <v>167</v>
      </c>
      <c r="E28" s="90" t="s">
        <v>168</v>
      </c>
      <c r="F28" s="90" t="s">
        <v>169</v>
      </c>
      <c r="G28" s="91" t="s">
        <v>170</v>
      </c>
      <c r="H28" s="241" t="s">
        <v>171</v>
      </c>
      <c r="I28" s="114" t="s">
        <v>280</v>
      </c>
    </row>
    <row r="29" ht="37.25" customHeight="1" outlineLevel="2" spans="1:9">
      <c r="A29" s="62"/>
      <c r="B29" s="63" t="s">
        <v>281</v>
      </c>
      <c r="C29" s="64"/>
      <c r="D29" s="65"/>
      <c r="E29" s="93"/>
      <c r="F29" s="65"/>
      <c r="G29" s="94"/>
      <c r="H29" s="243"/>
      <c r="I29" s="116"/>
    </row>
    <row r="30" ht="37.25" customHeight="1" outlineLevel="2" spans="1:9">
      <c r="A30" s="170" t="s">
        <v>282</v>
      </c>
      <c r="B30" s="171" t="s">
        <v>283</v>
      </c>
      <c r="C30" s="81" t="s">
        <v>201</v>
      </c>
      <c r="D30" s="82">
        <v>2</v>
      </c>
      <c r="E30" s="100">
        <v>3</v>
      </c>
      <c r="F30" s="100">
        <v>1</v>
      </c>
      <c r="G30" s="252">
        <v>150</v>
      </c>
      <c r="H30" s="200">
        <f>D30*E30*F30*G30</f>
        <v>900</v>
      </c>
      <c r="I30" s="214" t="s">
        <v>284</v>
      </c>
    </row>
    <row r="31" ht="37.25" customHeight="1" outlineLevel="2" spans="1:9">
      <c r="A31" s="170" t="s">
        <v>285</v>
      </c>
      <c r="B31" s="171" t="s">
        <v>286</v>
      </c>
      <c r="C31" s="81" t="s">
        <v>201</v>
      </c>
      <c r="D31" s="82">
        <v>2</v>
      </c>
      <c r="E31" s="100">
        <v>10</v>
      </c>
      <c r="F31" s="100">
        <v>1</v>
      </c>
      <c r="G31" s="252">
        <v>150</v>
      </c>
      <c r="H31" s="200">
        <f>D31*E31*F31*G31</f>
        <v>3000</v>
      </c>
      <c r="I31" s="214" t="s">
        <v>287</v>
      </c>
    </row>
    <row r="32" ht="37.25" customHeight="1" outlineLevel="1" spans="1:9">
      <c r="A32" s="70" t="s">
        <v>288</v>
      </c>
      <c r="B32" s="71" t="s">
        <v>289</v>
      </c>
      <c r="C32" s="72"/>
      <c r="D32" s="73"/>
      <c r="E32" s="98"/>
      <c r="F32" s="98"/>
      <c r="G32" s="99"/>
      <c r="H32" s="246">
        <f>SUM(H30:H31)</f>
        <v>3900</v>
      </c>
      <c r="I32" s="121"/>
    </row>
    <row r="33" ht="37.25" customHeight="1" outlineLevel="2" spans="1:9">
      <c r="A33" s="62"/>
      <c r="B33" s="63" t="s">
        <v>209</v>
      </c>
      <c r="C33" s="64"/>
      <c r="D33" s="65"/>
      <c r="E33" s="93"/>
      <c r="F33" s="65"/>
      <c r="G33" s="91" t="s">
        <v>170</v>
      </c>
      <c r="H33" s="243"/>
      <c r="I33" s="116"/>
    </row>
    <row r="34" ht="41" customHeight="1" outlineLevel="2" spans="1:9">
      <c r="A34" s="170" t="s">
        <v>210</v>
      </c>
      <c r="B34" s="237" t="s">
        <v>211</v>
      </c>
      <c r="C34" s="68" t="s">
        <v>201</v>
      </c>
      <c r="D34" s="69">
        <v>1</v>
      </c>
      <c r="E34" s="69">
        <v>2</v>
      </c>
      <c r="F34" s="253">
        <v>1</v>
      </c>
      <c r="G34" s="254">
        <v>450</v>
      </c>
      <c r="H34" s="251">
        <f t="shared" ref="H34:H42" si="0">D34*E34*F34*G34</f>
        <v>900</v>
      </c>
      <c r="I34" s="214" t="s">
        <v>290</v>
      </c>
    </row>
    <row r="35" ht="37.25" customHeight="1" outlineLevel="2" spans="1:9">
      <c r="A35" s="170" t="s">
        <v>212</v>
      </c>
      <c r="B35" s="237" t="s">
        <v>213</v>
      </c>
      <c r="C35" s="68" t="s">
        <v>201</v>
      </c>
      <c r="D35" s="69">
        <v>1</v>
      </c>
      <c r="E35" s="69">
        <v>4</v>
      </c>
      <c r="F35" s="253">
        <v>1</v>
      </c>
      <c r="G35" s="254">
        <v>50</v>
      </c>
      <c r="H35" s="251">
        <f t="shared" si="0"/>
        <v>200</v>
      </c>
      <c r="I35" s="183" t="s">
        <v>291</v>
      </c>
    </row>
    <row r="36" ht="41" outlineLevel="2" spans="1:9">
      <c r="A36" s="170" t="s">
        <v>215</v>
      </c>
      <c r="B36" s="237" t="s">
        <v>292</v>
      </c>
      <c r="C36" s="68" t="s">
        <v>201</v>
      </c>
      <c r="D36" s="69">
        <v>1</v>
      </c>
      <c r="E36" s="69">
        <v>1</v>
      </c>
      <c r="F36" s="253">
        <v>1</v>
      </c>
      <c r="G36" s="254">
        <v>4000</v>
      </c>
      <c r="H36" s="251">
        <f t="shared" si="0"/>
        <v>4000</v>
      </c>
      <c r="I36" s="215" t="s">
        <v>293</v>
      </c>
    </row>
    <row r="37" ht="37.25" customHeight="1" outlineLevel="2" spans="1:9">
      <c r="A37" s="170" t="s">
        <v>219</v>
      </c>
      <c r="B37" s="238" t="s">
        <v>294</v>
      </c>
      <c r="C37" s="68" t="s">
        <v>201</v>
      </c>
      <c r="D37" s="69">
        <v>1</v>
      </c>
      <c r="E37" s="69">
        <v>60</v>
      </c>
      <c r="F37" s="253">
        <v>1</v>
      </c>
      <c r="G37" s="254">
        <v>5</v>
      </c>
      <c r="H37" s="251">
        <f t="shared" si="0"/>
        <v>300</v>
      </c>
      <c r="I37" s="215" t="s">
        <v>295</v>
      </c>
    </row>
    <row r="38" ht="37.25" customHeight="1" outlineLevel="2" spans="1:9">
      <c r="A38" s="170" t="s">
        <v>296</v>
      </c>
      <c r="B38" s="238" t="s">
        <v>297</v>
      </c>
      <c r="C38" s="68" t="s">
        <v>201</v>
      </c>
      <c r="D38" s="69">
        <v>1</v>
      </c>
      <c r="E38" s="69">
        <v>0</v>
      </c>
      <c r="F38" s="253">
        <v>1</v>
      </c>
      <c r="G38" s="254">
        <v>15</v>
      </c>
      <c r="H38" s="251">
        <f t="shared" si="0"/>
        <v>0</v>
      </c>
      <c r="I38" s="215" t="s">
        <v>298</v>
      </c>
    </row>
    <row r="39" ht="37.25" customHeight="1" outlineLevel="2" spans="1:9">
      <c r="A39" s="170" t="s">
        <v>299</v>
      </c>
      <c r="B39" s="237" t="s">
        <v>300</v>
      </c>
      <c r="C39" s="68" t="s">
        <v>201</v>
      </c>
      <c r="D39" s="69">
        <v>1</v>
      </c>
      <c r="E39" s="69">
        <v>0</v>
      </c>
      <c r="F39" s="253">
        <v>1</v>
      </c>
      <c r="G39" s="254">
        <v>15</v>
      </c>
      <c r="H39" s="251">
        <f t="shared" si="0"/>
        <v>0</v>
      </c>
      <c r="I39" s="215" t="s">
        <v>301</v>
      </c>
    </row>
    <row r="40" ht="37.25" customHeight="1" outlineLevel="2" spans="1:9">
      <c r="A40" s="170" t="s">
        <v>302</v>
      </c>
      <c r="B40" s="238" t="s">
        <v>303</v>
      </c>
      <c r="C40" s="68" t="s">
        <v>201</v>
      </c>
      <c r="D40" s="69">
        <v>1</v>
      </c>
      <c r="E40" s="69">
        <v>60</v>
      </c>
      <c r="F40" s="253">
        <v>1</v>
      </c>
      <c r="G40" s="254">
        <v>40</v>
      </c>
      <c r="H40" s="251">
        <f t="shared" si="0"/>
        <v>2400</v>
      </c>
      <c r="I40" s="183" t="s">
        <v>304</v>
      </c>
    </row>
    <row r="41" ht="37.25" customHeight="1" outlineLevel="2" spans="1:9">
      <c r="A41" s="170" t="s">
        <v>305</v>
      </c>
      <c r="B41" s="238" t="s">
        <v>306</v>
      </c>
      <c r="C41" s="68" t="s">
        <v>201</v>
      </c>
      <c r="D41" s="69">
        <v>1</v>
      </c>
      <c r="E41" s="69">
        <v>0</v>
      </c>
      <c r="F41" s="253">
        <v>1</v>
      </c>
      <c r="G41" s="254">
        <v>300</v>
      </c>
      <c r="H41" s="251">
        <f t="shared" si="0"/>
        <v>0</v>
      </c>
      <c r="I41" s="215" t="s">
        <v>307</v>
      </c>
    </row>
    <row r="42" ht="37.25" customHeight="1" outlineLevel="2" spans="1:9">
      <c r="A42" s="170" t="s">
        <v>308</v>
      </c>
      <c r="B42" s="237" t="s">
        <v>309</v>
      </c>
      <c r="C42" s="68" t="s">
        <v>201</v>
      </c>
      <c r="D42" s="69">
        <v>1</v>
      </c>
      <c r="E42" s="69">
        <v>0</v>
      </c>
      <c r="F42" s="253">
        <v>1</v>
      </c>
      <c r="G42" s="254">
        <v>3000</v>
      </c>
      <c r="H42" s="251">
        <f t="shared" si="0"/>
        <v>0</v>
      </c>
      <c r="I42" s="215" t="s">
        <v>310</v>
      </c>
    </row>
    <row r="43" ht="37.25" customHeight="1" outlineLevel="1" spans="1:9">
      <c r="A43" s="70" t="s">
        <v>222</v>
      </c>
      <c r="B43" s="63" t="s">
        <v>223</v>
      </c>
      <c r="C43" s="64"/>
      <c r="D43" s="65"/>
      <c r="E43" s="93"/>
      <c r="F43" s="65"/>
      <c r="G43" s="94"/>
      <c r="H43" s="243">
        <f>SUM(H34:H42)</f>
        <v>7800</v>
      </c>
      <c r="I43" s="116"/>
    </row>
    <row r="44" ht="37.25" customHeight="1" outlineLevel="2" spans="1:9">
      <c r="A44" s="75" t="s">
        <v>224</v>
      </c>
      <c r="B44" s="76" t="s">
        <v>225</v>
      </c>
      <c r="C44" s="77"/>
      <c r="D44" s="78"/>
      <c r="E44" s="78"/>
      <c r="F44" s="78"/>
      <c r="G44" s="103"/>
      <c r="H44" s="248">
        <f>H43+H32</f>
        <v>11700</v>
      </c>
      <c r="I44" s="76"/>
    </row>
    <row r="45" ht="37.25" customHeight="1" outlineLevel="2" spans="3:9">
      <c r="C45" s="79"/>
      <c r="G45" s="249"/>
      <c r="H45" s="250"/>
      <c r="I45" s="235"/>
    </row>
    <row r="46" ht="37.25" customHeight="1" outlineLevel="2" spans="1:9">
      <c r="A46" s="58"/>
      <c r="B46" s="59" t="s">
        <v>226</v>
      </c>
      <c r="C46" s="60"/>
      <c r="D46" s="61"/>
      <c r="E46" s="61"/>
      <c r="F46" s="61"/>
      <c r="G46" s="92"/>
      <c r="H46" s="242"/>
      <c r="I46" s="115"/>
    </row>
    <row r="47" ht="37.25" customHeight="1" outlineLevel="2" spans="1:9">
      <c r="A47" s="55"/>
      <c r="B47" s="55" t="s">
        <v>165</v>
      </c>
      <c r="C47" s="56" t="s">
        <v>166</v>
      </c>
      <c r="D47" s="57" t="s">
        <v>167</v>
      </c>
      <c r="E47" s="90" t="s">
        <v>168</v>
      </c>
      <c r="F47" s="90" t="s">
        <v>169</v>
      </c>
      <c r="G47" s="91" t="s">
        <v>170</v>
      </c>
      <c r="H47" s="241" t="s">
        <v>171</v>
      </c>
      <c r="I47" s="114" t="s">
        <v>193</v>
      </c>
    </row>
    <row r="48" ht="47" customHeight="1" outlineLevel="2" spans="1:9">
      <c r="A48" s="237" t="s">
        <v>227</v>
      </c>
      <c r="B48" s="237" t="s">
        <v>311</v>
      </c>
      <c r="C48" s="68" t="s">
        <v>232</v>
      </c>
      <c r="D48" s="69">
        <v>1</v>
      </c>
      <c r="E48" s="69">
        <v>1</v>
      </c>
      <c r="F48" s="69">
        <v>1</v>
      </c>
      <c r="G48" s="254">
        <v>5000</v>
      </c>
      <c r="H48" s="251">
        <f t="shared" ref="H48:H54" si="1">D48*E48*F48*G48</f>
        <v>5000</v>
      </c>
      <c r="I48" s="183" t="s">
        <v>312</v>
      </c>
    </row>
    <row r="49" ht="80.25" customHeight="1" outlineLevel="2" spans="1:9">
      <c r="A49" s="237" t="s">
        <v>231</v>
      </c>
      <c r="B49" s="237" t="s">
        <v>311</v>
      </c>
      <c r="C49" s="68" t="s">
        <v>232</v>
      </c>
      <c r="D49" s="69">
        <v>1</v>
      </c>
      <c r="E49" s="69">
        <v>1</v>
      </c>
      <c r="F49" s="69">
        <v>1</v>
      </c>
      <c r="G49" s="254">
        <v>15000</v>
      </c>
      <c r="H49" s="251">
        <f t="shared" si="1"/>
        <v>15000</v>
      </c>
      <c r="I49" s="183" t="s">
        <v>313</v>
      </c>
    </row>
    <row r="50" ht="47" customHeight="1" outlineLevel="2" spans="1:9">
      <c r="A50" s="237" t="s">
        <v>234</v>
      </c>
      <c r="B50" s="237" t="s">
        <v>311</v>
      </c>
      <c r="C50" s="68" t="s">
        <v>232</v>
      </c>
      <c r="D50" s="69">
        <v>1</v>
      </c>
      <c r="E50" s="69">
        <v>1</v>
      </c>
      <c r="F50" s="69">
        <v>1</v>
      </c>
      <c r="G50" s="254">
        <v>5000</v>
      </c>
      <c r="H50" s="251">
        <f t="shared" si="1"/>
        <v>5000</v>
      </c>
      <c r="I50" s="183" t="s">
        <v>314</v>
      </c>
    </row>
    <row r="51" ht="37.25" customHeight="1" outlineLevel="2" spans="1:9">
      <c r="A51" s="237" t="s">
        <v>315</v>
      </c>
      <c r="B51" s="237" t="s">
        <v>316</v>
      </c>
      <c r="C51" s="68" t="s">
        <v>232</v>
      </c>
      <c r="D51" s="69">
        <v>2</v>
      </c>
      <c r="E51" s="69">
        <v>60</v>
      </c>
      <c r="F51" s="69">
        <v>2</v>
      </c>
      <c r="G51" s="255">
        <v>48</v>
      </c>
      <c r="H51" s="251">
        <f t="shared" si="1"/>
        <v>11520</v>
      </c>
      <c r="I51" s="183" t="s">
        <v>317</v>
      </c>
    </row>
    <row r="52" ht="37.25" customHeight="1" outlineLevel="2" spans="1:9">
      <c r="A52" s="237" t="s">
        <v>318</v>
      </c>
      <c r="B52" s="237" t="s">
        <v>319</v>
      </c>
      <c r="C52" s="68" t="s">
        <v>232</v>
      </c>
      <c r="D52" s="69">
        <v>3</v>
      </c>
      <c r="E52" s="69">
        <v>60</v>
      </c>
      <c r="F52" s="69">
        <v>1</v>
      </c>
      <c r="G52" s="255">
        <v>128</v>
      </c>
      <c r="H52" s="251">
        <f t="shared" si="1"/>
        <v>23040</v>
      </c>
      <c r="I52" s="183" t="s">
        <v>320</v>
      </c>
    </row>
    <row r="53" ht="37.25" customHeight="1" outlineLevel="2" spans="1:9">
      <c r="A53" s="237" t="s">
        <v>321</v>
      </c>
      <c r="B53" s="237" t="s">
        <v>322</v>
      </c>
      <c r="C53" s="68" t="s">
        <v>232</v>
      </c>
      <c r="D53" s="69">
        <v>1</v>
      </c>
      <c r="E53" s="69">
        <v>60</v>
      </c>
      <c r="F53" s="69">
        <v>1</v>
      </c>
      <c r="G53" s="254">
        <v>200</v>
      </c>
      <c r="H53" s="251">
        <f t="shared" si="1"/>
        <v>12000</v>
      </c>
      <c r="I53" s="183" t="s">
        <v>323</v>
      </c>
    </row>
    <row r="54" ht="37.25" customHeight="1" outlineLevel="2" spans="1:9">
      <c r="A54" s="237" t="s">
        <v>324</v>
      </c>
      <c r="B54" s="237" t="s">
        <v>325</v>
      </c>
      <c r="C54" s="68" t="s">
        <v>232</v>
      </c>
      <c r="D54" s="69">
        <v>1</v>
      </c>
      <c r="E54" s="69">
        <v>6</v>
      </c>
      <c r="F54" s="69">
        <v>1</v>
      </c>
      <c r="G54" s="254">
        <v>700</v>
      </c>
      <c r="H54" s="251">
        <f t="shared" si="1"/>
        <v>4200</v>
      </c>
      <c r="I54" s="183" t="s">
        <v>326</v>
      </c>
    </row>
    <row r="55" ht="37.25" customHeight="1" outlineLevel="2" spans="1:9">
      <c r="A55" s="70" t="s">
        <v>237</v>
      </c>
      <c r="B55" s="71" t="s">
        <v>238</v>
      </c>
      <c r="C55" s="72"/>
      <c r="D55" s="73"/>
      <c r="E55" s="98"/>
      <c r="F55" s="98"/>
      <c r="G55" s="99"/>
      <c r="H55" s="246">
        <f>SUM(H48:H54)</f>
        <v>75760</v>
      </c>
      <c r="I55" s="121"/>
    </row>
    <row r="56" ht="37.25" customHeight="1" outlineLevel="2" spans="1:9">
      <c r="A56" s="75" t="s">
        <v>239</v>
      </c>
      <c r="B56" s="76" t="s">
        <v>240</v>
      </c>
      <c r="C56" s="77"/>
      <c r="D56" s="78"/>
      <c r="E56" s="78"/>
      <c r="F56" s="78"/>
      <c r="G56" s="103"/>
      <c r="H56" s="248">
        <f>H55</f>
        <v>75760</v>
      </c>
      <c r="I56" s="76"/>
    </row>
    <row r="57" ht="37.25" customHeight="1" outlineLevel="2" spans="3:9">
      <c r="C57" s="79"/>
      <c r="G57" s="249"/>
      <c r="H57" s="250"/>
      <c r="I57" s="235"/>
    </row>
    <row r="58" ht="37.25" customHeight="1" outlineLevel="2" spans="1:9">
      <c r="A58" s="58"/>
      <c r="B58" s="59" t="s">
        <v>241</v>
      </c>
      <c r="C58" s="60"/>
      <c r="D58" s="61"/>
      <c r="E58" s="61"/>
      <c r="F58" s="61"/>
      <c r="G58" s="92"/>
      <c r="H58" s="242"/>
      <c r="I58" s="115" t="s">
        <v>242</v>
      </c>
    </row>
    <row r="59" ht="37.25" customHeight="1" outlineLevel="2" spans="1:9">
      <c r="A59" s="55"/>
      <c r="B59" s="55" t="s">
        <v>165</v>
      </c>
      <c r="C59" s="56" t="s">
        <v>166</v>
      </c>
      <c r="D59" s="57" t="s">
        <v>167</v>
      </c>
      <c r="E59" s="90" t="s">
        <v>168</v>
      </c>
      <c r="F59" s="90" t="s">
        <v>169</v>
      </c>
      <c r="G59" s="91" t="s">
        <v>170</v>
      </c>
      <c r="H59" s="241" t="s">
        <v>171</v>
      </c>
      <c r="I59" s="114" t="s">
        <v>243</v>
      </c>
    </row>
    <row r="60" ht="35.25" customHeight="1" spans="1:9">
      <c r="A60" s="170" t="s">
        <v>244</v>
      </c>
      <c r="B60" s="183" t="s">
        <v>327</v>
      </c>
      <c r="C60" s="68" t="s">
        <v>201</v>
      </c>
      <c r="D60" s="239">
        <v>1</v>
      </c>
      <c r="E60" s="239">
        <v>2</v>
      </c>
      <c r="F60" s="239">
        <v>1</v>
      </c>
      <c r="G60" s="254">
        <v>900</v>
      </c>
      <c r="H60" s="256">
        <f>D60*E60*F60*G60</f>
        <v>1800</v>
      </c>
      <c r="I60" s="183" t="s">
        <v>328</v>
      </c>
    </row>
    <row r="61" ht="35.25" customHeight="1" spans="1:9">
      <c r="A61" s="170" t="s">
        <v>246</v>
      </c>
      <c r="B61" s="183" t="s">
        <v>329</v>
      </c>
      <c r="C61" s="68" t="s">
        <v>201</v>
      </c>
      <c r="D61" s="239">
        <v>1</v>
      </c>
      <c r="E61" s="239">
        <v>15</v>
      </c>
      <c r="F61" s="239">
        <v>1</v>
      </c>
      <c r="G61" s="257">
        <v>350</v>
      </c>
      <c r="H61" s="256">
        <f>D61*E61*F61*G61</f>
        <v>5250</v>
      </c>
      <c r="I61" s="183" t="s">
        <v>330</v>
      </c>
    </row>
    <row r="62" ht="35.25" customHeight="1" spans="1:9">
      <c r="A62" s="170" t="s">
        <v>331</v>
      </c>
      <c r="B62" s="183" t="s">
        <v>332</v>
      </c>
      <c r="C62" s="68" t="s">
        <v>201</v>
      </c>
      <c r="D62" s="239">
        <v>1</v>
      </c>
      <c r="E62" s="239">
        <v>28</v>
      </c>
      <c r="F62" s="239">
        <v>1</v>
      </c>
      <c r="G62" s="257">
        <v>20</v>
      </c>
      <c r="H62" s="256">
        <f>D62*E62*F62*G62</f>
        <v>560</v>
      </c>
      <c r="I62" s="183" t="s">
        <v>333</v>
      </c>
    </row>
    <row r="63" ht="35.25" customHeight="1" spans="1:9">
      <c r="A63" s="170" t="s">
        <v>334</v>
      </c>
      <c r="B63" s="183" t="s">
        <v>335</v>
      </c>
      <c r="C63" s="68" t="s">
        <v>201</v>
      </c>
      <c r="D63" s="239">
        <v>1</v>
      </c>
      <c r="E63" s="239">
        <v>35</v>
      </c>
      <c r="F63" s="239">
        <v>1</v>
      </c>
      <c r="G63" s="257">
        <v>50</v>
      </c>
      <c r="H63" s="256">
        <f>D63*E63*F63*G63</f>
        <v>1750</v>
      </c>
      <c r="I63" s="183" t="s">
        <v>336</v>
      </c>
    </row>
    <row r="64" ht="35.25" customHeight="1" spans="1:9">
      <c r="A64" s="170" t="s">
        <v>337</v>
      </c>
      <c r="B64" s="183" t="s">
        <v>338</v>
      </c>
      <c r="C64" s="68" t="s">
        <v>201</v>
      </c>
      <c r="D64" s="239">
        <v>1</v>
      </c>
      <c r="E64" s="239">
        <v>1</v>
      </c>
      <c r="F64" s="239">
        <v>2</v>
      </c>
      <c r="G64" s="254">
        <v>2000</v>
      </c>
      <c r="H64" s="256">
        <f>E64*F64*G64*D64</f>
        <v>4000</v>
      </c>
      <c r="I64" s="183" t="s">
        <v>339</v>
      </c>
    </row>
    <row r="65" ht="35.25" customHeight="1" spans="1:9">
      <c r="A65" s="170" t="s">
        <v>340</v>
      </c>
      <c r="B65" s="183" t="s">
        <v>341</v>
      </c>
      <c r="C65" s="68" t="s">
        <v>201</v>
      </c>
      <c r="D65" s="239">
        <v>4</v>
      </c>
      <c r="E65" s="239">
        <v>1</v>
      </c>
      <c r="F65" s="239">
        <v>2</v>
      </c>
      <c r="G65" s="254">
        <v>600</v>
      </c>
      <c r="H65" s="256">
        <f>E65*F65*G65*D65</f>
        <v>4800</v>
      </c>
      <c r="I65" s="183" t="s">
        <v>342</v>
      </c>
    </row>
    <row r="66" ht="37.25" customHeight="1" outlineLevel="2" spans="1:9">
      <c r="A66" s="70" t="s">
        <v>253</v>
      </c>
      <c r="B66" s="71" t="s">
        <v>254</v>
      </c>
      <c r="C66" s="72"/>
      <c r="D66" s="73"/>
      <c r="E66" s="98"/>
      <c r="F66" s="98"/>
      <c r="G66" s="99"/>
      <c r="H66" s="246">
        <f>SUM(H60:H65)</f>
        <v>18160</v>
      </c>
      <c r="I66" s="121"/>
    </row>
    <row r="67" ht="37.25" customHeight="1" outlineLevel="2" spans="1:9">
      <c r="A67" s="75" t="s">
        <v>255</v>
      </c>
      <c r="B67" s="76" t="s">
        <v>256</v>
      </c>
      <c r="C67" s="77"/>
      <c r="D67" s="78"/>
      <c r="E67" s="78"/>
      <c r="F67" s="78"/>
      <c r="G67" s="103"/>
      <c r="H67" s="248">
        <f>H66</f>
        <v>18160</v>
      </c>
      <c r="I67" s="76"/>
    </row>
    <row r="68" ht="37.25" customHeight="1" outlineLevel="2" spans="3:9">
      <c r="C68" s="79"/>
      <c r="G68" s="249"/>
      <c r="H68" s="250"/>
      <c r="I68" s="214"/>
    </row>
    <row r="69" ht="37.25" customHeight="1" outlineLevel="2" spans="1:9">
      <c r="A69" s="58" t="s">
        <v>343</v>
      </c>
      <c r="B69" s="59" t="s">
        <v>258</v>
      </c>
      <c r="C69" s="60"/>
      <c r="D69" s="61"/>
      <c r="E69" s="61"/>
      <c r="F69" s="61"/>
      <c r="G69" s="92"/>
      <c r="H69" s="242"/>
      <c r="I69" s="59"/>
    </row>
    <row r="70" ht="37.25" customHeight="1" outlineLevel="2" spans="1:9">
      <c r="A70" s="55" t="s">
        <v>344</v>
      </c>
      <c r="B70" s="55" t="s">
        <v>258</v>
      </c>
      <c r="C70" s="56" t="s">
        <v>166</v>
      </c>
      <c r="D70" s="57" t="s">
        <v>167</v>
      </c>
      <c r="E70" s="90" t="s">
        <v>168</v>
      </c>
      <c r="F70" s="90" t="s">
        <v>169</v>
      </c>
      <c r="G70" s="91" t="s">
        <v>170</v>
      </c>
      <c r="H70" s="241" t="s">
        <v>171</v>
      </c>
      <c r="I70" s="114" t="s">
        <v>193</v>
      </c>
    </row>
    <row r="71" ht="37.25" customHeight="1" outlineLevel="2" spans="1:9">
      <c r="A71" s="259" t="s">
        <v>345</v>
      </c>
      <c r="B71" s="219" t="s">
        <v>346</v>
      </c>
      <c r="C71" s="68" t="s">
        <v>201</v>
      </c>
      <c r="D71" s="239">
        <v>1</v>
      </c>
      <c r="E71" s="239">
        <v>28</v>
      </c>
      <c r="F71" s="239">
        <v>2</v>
      </c>
      <c r="G71" s="257">
        <v>250</v>
      </c>
      <c r="H71" s="251">
        <f t="shared" ref="H71:H76" si="2">E71*F71*G71*D71</f>
        <v>14000</v>
      </c>
      <c r="I71" s="183" t="s">
        <v>347</v>
      </c>
    </row>
    <row r="72" ht="28.25" customHeight="1" outlineLevel="2" spans="1:9">
      <c r="A72" s="259" t="s">
        <v>337</v>
      </c>
      <c r="B72" s="183" t="s">
        <v>348</v>
      </c>
      <c r="C72" s="130" t="s">
        <v>201</v>
      </c>
      <c r="D72" s="239">
        <v>1</v>
      </c>
      <c r="E72" s="239">
        <v>1</v>
      </c>
      <c r="F72" s="239">
        <v>2</v>
      </c>
      <c r="G72" s="254">
        <v>1000</v>
      </c>
      <c r="H72" s="251">
        <f t="shared" si="2"/>
        <v>2000</v>
      </c>
      <c r="I72" s="271"/>
    </row>
    <row r="73" ht="28.25" customHeight="1" outlineLevel="2" spans="1:9">
      <c r="A73" s="259" t="s">
        <v>340</v>
      </c>
      <c r="B73" s="183" t="s">
        <v>349</v>
      </c>
      <c r="C73" s="68" t="s">
        <v>201</v>
      </c>
      <c r="D73" s="239">
        <v>2</v>
      </c>
      <c r="E73" s="239">
        <v>1</v>
      </c>
      <c r="F73" s="239">
        <v>2</v>
      </c>
      <c r="G73" s="254">
        <v>600</v>
      </c>
      <c r="H73" s="251">
        <f t="shared" si="2"/>
        <v>2400</v>
      </c>
      <c r="I73" s="271"/>
    </row>
    <row r="74" ht="28.25" customHeight="1" outlineLevel="2" spans="1:9">
      <c r="A74" s="259" t="s">
        <v>350</v>
      </c>
      <c r="B74" s="183" t="s">
        <v>351</v>
      </c>
      <c r="C74" s="68"/>
      <c r="D74" s="239">
        <v>2</v>
      </c>
      <c r="E74" s="239">
        <v>1</v>
      </c>
      <c r="F74" s="239">
        <v>2</v>
      </c>
      <c r="G74" s="254">
        <v>600</v>
      </c>
      <c r="H74" s="251">
        <f t="shared" si="2"/>
        <v>2400</v>
      </c>
      <c r="I74" s="271"/>
    </row>
    <row r="75" ht="37.25" customHeight="1" outlineLevel="2" spans="1:9">
      <c r="A75" s="259" t="s">
        <v>352</v>
      </c>
      <c r="B75" s="219" t="s">
        <v>353</v>
      </c>
      <c r="C75" s="68" t="s">
        <v>201</v>
      </c>
      <c r="D75" s="239">
        <v>1</v>
      </c>
      <c r="E75" s="239">
        <v>1</v>
      </c>
      <c r="F75" s="239">
        <v>2</v>
      </c>
      <c r="G75" s="254">
        <v>2000</v>
      </c>
      <c r="H75" s="251">
        <f t="shared" si="2"/>
        <v>4000</v>
      </c>
      <c r="I75" s="183" t="s">
        <v>339</v>
      </c>
    </row>
    <row r="76" ht="37.25" customHeight="1" outlineLevel="2" spans="1:9">
      <c r="A76" s="259" t="s">
        <v>354</v>
      </c>
      <c r="B76" s="219" t="s">
        <v>355</v>
      </c>
      <c r="C76" s="68" t="s">
        <v>201</v>
      </c>
      <c r="D76" s="239">
        <v>4</v>
      </c>
      <c r="E76" s="239">
        <v>1</v>
      </c>
      <c r="F76" s="239">
        <v>2</v>
      </c>
      <c r="G76" s="254">
        <v>600</v>
      </c>
      <c r="H76" s="251">
        <f t="shared" si="2"/>
        <v>4800</v>
      </c>
      <c r="I76" s="183" t="s">
        <v>356</v>
      </c>
    </row>
    <row r="77" ht="37.25" customHeight="1" outlineLevel="2" spans="1:9">
      <c r="A77" s="70" t="s">
        <v>267</v>
      </c>
      <c r="B77" s="71" t="s">
        <v>238</v>
      </c>
      <c r="C77" s="72"/>
      <c r="D77" s="73"/>
      <c r="E77" s="98"/>
      <c r="F77" s="98"/>
      <c r="G77" s="99"/>
      <c r="H77" s="246">
        <f>SUM(H71:H76)</f>
        <v>29600</v>
      </c>
      <c r="I77" s="121"/>
    </row>
    <row r="78" ht="37.25" customHeight="1" outlineLevel="2" spans="1:9">
      <c r="A78" s="55" t="s">
        <v>357</v>
      </c>
      <c r="B78" s="55" t="s">
        <v>358</v>
      </c>
      <c r="C78" s="56"/>
      <c r="D78" s="57"/>
      <c r="E78" s="90"/>
      <c r="F78" s="90"/>
      <c r="G78" s="91"/>
      <c r="H78" s="241"/>
      <c r="I78" s="114"/>
    </row>
    <row r="79" ht="30" customHeight="1" outlineLevel="2" spans="1:9">
      <c r="A79" s="237"/>
      <c r="B79" s="183" t="s">
        <v>359</v>
      </c>
      <c r="C79" s="130" t="s">
        <v>201</v>
      </c>
      <c r="D79" s="239">
        <v>1</v>
      </c>
      <c r="E79" s="239">
        <v>2</v>
      </c>
      <c r="F79" s="239">
        <v>2</v>
      </c>
      <c r="G79" s="254">
        <v>300</v>
      </c>
      <c r="H79" s="263">
        <f t="shared" ref="H79:H85" si="3">D79*E79*F79*G79</f>
        <v>1200</v>
      </c>
      <c r="I79" s="271"/>
    </row>
    <row r="80" ht="30" customHeight="1" outlineLevel="2" spans="1:9">
      <c r="A80" s="237"/>
      <c r="B80" s="183" t="s">
        <v>360</v>
      </c>
      <c r="C80" s="130" t="s">
        <v>201</v>
      </c>
      <c r="D80" s="239">
        <v>1</v>
      </c>
      <c r="E80" s="239">
        <v>4</v>
      </c>
      <c r="F80" s="239">
        <v>2</v>
      </c>
      <c r="G80" s="254">
        <v>300</v>
      </c>
      <c r="H80" s="263">
        <f t="shared" si="3"/>
        <v>2400</v>
      </c>
      <c r="I80" s="271"/>
    </row>
    <row r="81" ht="30" customHeight="1" outlineLevel="2" spans="1:9">
      <c r="A81" s="237"/>
      <c r="B81" s="183" t="s">
        <v>361</v>
      </c>
      <c r="C81" s="130" t="s">
        <v>201</v>
      </c>
      <c r="D81" s="239">
        <v>1</v>
      </c>
      <c r="E81" s="239">
        <v>4</v>
      </c>
      <c r="F81" s="239">
        <v>2</v>
      </c>
      <c r="G81" s="254">
        <v>300</v>
      </c>
      <c r="H81" s="263">
        <f t="shared" si="3"/>
        <v>2400</v>
      </c>
      <c r="I81" s="271"/>
    </row>
    <row r="82" ht="30" customHeight="1" outlineLevel="2" spans="1:9">
      <c r="A82" s="237"/>
      <c r="B82" s="183" t="s">
        <v>362</v>
      </c>
      <c r="C82" s="130" t="s">
        <v>201</v>
      </c>
      <c r="D82" s="239">
        <v>1</v>
      </c>
      <c r="E82" s="239">
        <v>2</v>
      </c>
      <c r="F82" s="239">
        <v>2</v>
      </c>
      <c r="G82" s="254">
        <v>300</v>
      </c>
      <c r="H82" s="263">
        <f t="shared" si="3"/>
        <v>1200</v>
      </c>
      <c r="I82" s="271"/>
    </row>
    <row r="83" ht="30" customHeight="1" outlineLevel="2" spans="1:9">
      <c r="A83" s="237"/>
      <c r="B83" s="183" t="s">
        <v>363</v>
      </c>
      <c r="C83" s="130" t="s">
        <v>201</v>
      </c>
      <c r="D83" s="239">
        <v>1</v>
      </c>
      <c r="E83" s="239">
        <v>1</v>
      </c>
      <c r="F83" s="239">
        <v>2</v>
      </c>
      <c r="G83" s="254">
        <v>1500</v>
      </c>
      <c r="H83" s="263">
        <f t="shared" si="3"/>
        <v>3000</v>
      </c>
      <c r="I83" s="271"/>
    </row>
    <row r="84" ht="30" customHeight="1" outlineLevel="2" spans="1:9">
      <c r="A84" s="237"/>
      <c r="B84" s="183" t="s">
        <v>364</v>
      </c>
      <c r="C84" s="130" t="s">
        <v>201</v>
      </c>
      <c r="D84" s="239">
        <v>1</v>
      </c>
      <c r="E84" s="239">
        <v>2</v>
      </c>
      <c r="F84" s="239">
        <v>2</v>
      </c>
      <c r="G84" s="254">
        <v>300</v>
      </c>
      <c r="H84" s="263">
        <f t="shared" si="3"/>
        <v>1200</v>
      </c>
      <c r="I84" s="271"/>
    </row>
    <row r="85" ht="30" customHeight="1" outlineLevel="2" spans="1:9">
      <c r="A85" s="237"/>
      <c r="B85" s="183" t="s">
        <v>365</v>
      </c>
      <c r="C85" s="130" t="s">
        <v>201</v>
      </c>
      <c r="D85" s="239">
        <v>1</v>
      </c>
      <c r="E85" s="239">
        <v>1</v>
      </c>
      <c r="F85" s="239">
        <v>2</v>
      </c>
      <c r="G85" s="254">
        <v>300</v>
      </c>
      <c r="H85" s="263">
        <f t="shared" si="3"/>
        <v>600</v>
      </c>
      <c r="I85" s="271"/>
    </row>
    <row r="86" ht="37.25" customHeight="1" outlineLevel="2" spans="1:9">
      <c r="A86" s="70" t="s">
        <v>267</v>
      </c>
      <c r="B86" s="71" t="s">
        <v>238</v>
      </c>
      <c r="C86" s="72"/>
      <c r="D86" s="73"/>
      <c r="E86" s="98"/>
      <c r="F86" s="98"/>
      <c r="G86" s="99"/>
      <c r="H86" s="246">
        <f>SUM(H78:H85)</f>
        <v>12000</v>
      </c>
      <c r="I86" s="121"/>
    </row>
    <row r="87" ht="37.25" customHeight="1" outlineLevel="2" spans="1:9">
      <c r="A87" s="55" t="s">
        <v>366</v>
      </c>
      <c r="B87" s="55" t="s">
        <v>367</v>
      </c>
      <c r="C87" s="56"/>
      <c r="D87" s="57"/>
      <c r="E87" s="90"/>
      <c r="F87" s="90"/>
      <c r="G87" s="91"/>
      <c r="H87" s="241"/>
      <c r="I87" s="114"/>
    </row>
    <row r="88" ht="25.25" customHeight="1" outlineLevel="2" spans="1:9">
      <c r="A88" s="237"/>
      <c r="B88" s="183" t="s">
        <v>368</v>
      </c>
      <c r="C88" s="130" t="s">
        <v>201</v>
      </c>
      <c r="D88" s="69">
        <v>0</v>
      </c>
      <c r="E88" s="69">
        <v>0</v>
      </c>
      <c r="F88" s="69">
        <v>0</v>
      </c>
      <c r="G88" s="257">
        <v>0</v>
      </c>
      <c r="H88" s="264">
        <f>D88*E88*F88*G88</f>
        <v>0</v>
      </c>
      <c r="I88" s="271" t="s">
        <v>369</v>
      </c>
    </row>
    <row r="89" ht="25.25" customHeight="1" outlineLevel="2" spans="1:9">
      <c r="A89" s="237"/>
      <c r="B89" s="183" t="s">
        <v>370</v>
      </c>
      <c r="C89" s="130" t="s">
        <v>201</v>
      </c>
      <c r="D89" s="69">
        <v>0</v>
      </c>
      <c r="E89" s="69">
        <v>0</v>
      </c>
      <c r="F89" s="69">
        <v>0</v>
      </c>
      <c r="G89" s="257">
        <v>0</v>
      </c>
      <c r="H89" s="264">
        <f>D89*E89*F89*G89</f>
        <v>0</v>
      </c>
      <c r="I89" s="271"/>
    </row>
    <row r="90" ht="25.25" customHeight="1" outlineLevel="2" spans="1:9">
      <c r="A90" s="237"/>
      <c r="B90" s="183" t="s">
        <v>371</v>
      </c>
      <c r="C90" s="130" t="s">
        <v>201</v>
      </c>
      <c r="D90" s="69">
        <v>0</v>
      </c>
      <c r="E90" s="69">
        <v>0</v>
      </c>
      <c r="F90" s="69">
        <v>0</v>
      </c>
      <c r="G90" s="265">
        <v>0</v>
      </c>
      <c r="H90" s="264">
        <f>D90*E90*F90*G90</f>
        <v>0</v>
      </c>
      <c r="I90" s="271"/>
    </row>
    <row r="91" ht="37.25" customHeight="1" outlineLevel="2" spans="1:9">
      <c r="A91" s="70" t="s">
        <v>372</v>
      </c>
      <c r="B91" s="71" t="s">
        <v>238</v>
      </c>
      <c r="C91" s="72"/>
      <c r="D91" s="73"/>
      <c r="E91" s="98"/>
      <c r="F91" s="98"/>
      <c r="G91" s="99"/>
      <c r="H91" s="246">
        <f>SUM(H87:H90)</f>
        <v>0</v>
      </c>
      <c r="I91" s="121"/>
    </row>
    <row r="92" ht="37.25" customHeight="1" outlineLevel="2" spans="1:9">
      <c r="A92" s="75" t="s">
        <v>257</v>
      </c>
      <c r="B92" s="76" t="s">
        <v>269</v>
      </c>
      <c r="C92" s="77"/>
      <c r="D92" s="78"/>
      <c r="E92" s="78"/>
      <c r="F92" s="78"/>
      <c r="G92" s="103"/>
      <c r="H92" s="248">
        <f>H77+H86+H91</f>
        <v>41600</v>
      </c>
      <c r="I92" s="76"/>
    </row>
    <row r="93" ht="37.25" customHeight="1" outlineLevel="2" spans="1:9">
      <c r="A93" s="260"/>
      <c r="B93" s="261"/>
      <c r="C93" s="133"/>
      <c r="D93" s="134"/>
      <c r="E93" s="134"/>
      <c r="F93" s="134"/>
      <c r="G93" s="266"/>
      <c r="H93" s="267"/>
      <c r="I93" s="232"/>
    </row>
    <row r="94" ht="37.25" customHeight="1" outlineLevel="1" spans="1:9">
      <c r="A94" s="135"/>
      <c r="B94" s="136" t="s">
        <v>373</v>
      </c>
      <c r="C94" s="137"/>
      <c r="D94" s="138"/>
      <c r="E94" s="138"/>
      <c r="F94" s="138"/>
      <c r="G94" s="144"/>
      <c r="H94" s="268"/>
      <c r="I94" s="59"/>
    </row>
    <row r="95" ht="37.25" customHeight="1" outlineLevel="2" spans="1:9">
      <c r="A95" s="55"/>
      <c r="B95" s="55" t="s">
        <v>165</v>
      </c>
      <c r="C95" s="56" t="s">
        <v>166</v>
      </c>
      <c r="D95" s="57" t="s">
        <v>167</v>
      </c>
      <c r="E95" s="90" t="s">
        <v>168</v>
      </c>
      <c r="F95" s="57" t="s">
        <v>169</v>
      </c>
      <c r="G95" s="91" t="s">
        <v>170</v>
      </c>
      <c r="H95" s="269" t="s">
        <v>171</v>
      </c>
      <c r="I95" s="114"/>
    </row>
    <row r="96" ht="37.25" customHeight="1" outlineLevel="2" spans="1:9">
      <c r="A96" s="70"/>
      <c r="B96" s="71" t="s">
        <v>374</v>
      </c>
      <c r="C96" s="72"/>
      <c r="D96" s="73"/>
      <c r="E96" s="98"/>
      <c r="F96" s="98"/>
      <c r="G96" s="99"/>
      <c r="H96" s="246"/>
      <c r="I96" s="121"/>
    </row>
    <row r="97" ht="37.25" customHeight="1" outlineLevel="2" spans="1:9">
      <c r="A97" s="175" t="s">
        <v>375</v>
      </c>
      <c r="B97" s="237" t="s">
        <v>376</v>
      </c>
      <c r="C97" s="68" t="s">
        <v>377</v>
      </c>
      <c r="D97" s="262">
        <v>1</v>
      </c>
      <c r="E97" s="239">
        <v>1</v>
      </c>
      <c r="F97" s="270">
        <v>1</v>
      </c>
      <c r="G97" s="254">
        <v>3500</v>
      </c>
      <c r="H97" s="251">
        <f>D97*E97*F97*G97</f>
        <v>3500</v>
      </c>
      <c r="I97" s="272" t="s">
        <v>378</v>
      </c>
    </row>
    <row r="98" ht="37.25" customHeight="1" outlineLevel="2" spans="1:9">
      <c r="A98" s="175" t="s">
        <v>379</v>
      </c>
      <c r="B98" s="237" t="s">
        <v>380</v>
      </c>
      <c r="C98" s="130" t="s">
        <v>201</v>
      </c>
      <c r="D98" s="262">
        <v>1</v>
      </c>
      <c r="E98" s="239">
        <v>1</v>
      </c>
      <c r="F98" s="270">
        <v>1</v>
      </c>
      <c r="G98" s="254">
        <v>9000</v>
      </c>
      <c r="H98" s="251">
        <f>D98*E98*F98*G98</f>
        <v>9000</v>
      </c>
      <c r="I98" s="272" t="s">
        <v>381</v>
      </c>
    </row>
    <row r="99" ht="37.25" customHeight="1" outlineLevel="2" spans="1:9">
      <c r="A99" s="70" t="s">
        <v>382</v>
      </c>
      <c r="B99" s="71" t="str">
        <f>CONCATENATE("Subtotal ",B96)</f>
        <v>Subtotal Photo &amp;Video crew</v>
      </c>
      <c r="C99" s="72"/>
      <c r="D99" s="73"/>
      <c r="E99" s="98"/>
      <c r="F99" s="98"/>
      <c r="G99" s="99"/>
      <c r="H99" s="246">
        <f>SUM(H96:H98)</f>
        <v>12500</v>
      </c>
      <c r="I99" s="121"/>
    </row>
    <row r="100" ht="37.25" customHeight="1" outlineLevel="1" spans="1:9">
      <c r="A100" s="75" t="s">
        <v>383</v>
      </c>
      <c r="B100" s="76" t="s">
        <v>384</v>
      </c>
      <c r="C100" s="77"/>
      <c r="D100" s="78"/>
      <c r="E100" s="78"/>
      <c r="F100" s="78"/>
      <c r="G100" s="103"/>
      <c r="H100" s="248">
        <f>H99</f>
        <v>12500</v>
      </c>
      <c r="I100" s="76"/>
    </row>
  </sheetData>
  <mergeCells count="1">
    <mergeCell ref="A3:I3"/>
  </mergeCells>
  <pageMargins left="0.236220472440945" right="0.236220472440945" top="0.275590551181102" bottom="0.31496062992126" header="0.31496062992126" footer="0.31496062992126"/>
  <pageSetup paperSize="9" scale="50" fitToHeight="0" orientation="landscape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45066682943"/>
    <pageSetUpPr fitToPage="1"/>
  </sheetPr>
  <dimension ref="A1:L132"/>
  <sheetViews>
    <sheetView zoomScale="50" zoomScaleNormal="50" zoomScalePageLayoutView="60" workbookViewId="0">
      <pane ySplit="3" topLeftCell="A4" activePane="bottomLeft" state="frozen"/>
      <selection/>
      <selection pane="bottomLeft" activeCell="E22" sqref="E22"/>
    </sheetView>
  </sheetViews>
  <sheetFormatPr defaultColWidth="47.3365384615385" defaultRowHeight="20.4"/>
  <cols>
    <col min="1" max="1" width="18.7307692307692" style="155" customWidth="1"/>
    <col min="2" max="2" width="51.4615384615385" style="156" customWidth="1"/>
    <col min="3" max="3" width="19" style="157" customWidth="1"/>
    <col min="4" max="4" width="21.4615384615385" style="157" customWidth="1"/>
    <col min="5" max="5" width="20.4615384615385" style="157" customWidth="1"/>
    <col min="6" max="6" width="8.52884615384615" style="157" customWidth="1"/>
    <col min="7" max="7" width="24.2019230769231" style="156" customWidth="1"/>
    <col min="8" max="8" width="32.3365384615385" style="158" customWidth="1"/>
    <col min="9" max="9" width="101.932692307692" style="156" customWidth="1"/>
    <col min="10" max="26" width="9.26923076923077" style="156" customWidth="1"/>
    <col min="27" max="16384" width="47.3365384615385" style="156"/>
  </cols>
  <sheetData>
    <row r="1" ht="111" customHeight="1" spans="1:9">
      <c r="A1" s="159" t="s">
        <v>385</v>
      </c>
      <c r="B1" s="159"/>
      <c r="C1" s="159"/>
      <c r="D1" s="159"/>
      <c r="E1" s="159"/>
      <c r="F1" s="159"/>
      <c r="G1" s="159"/>
      <c r="H1" s="159"/>
      <c r="I1" s="159"/>
    </row>
    <row r="2" ht="44.25" customHeight="1" spans="1:9">
      <c r="A2" s="160"/>
      <c r="B2" s="161"/>
      <c r="C2" s="162"/>
      <c r="D2" s="163">
        <f>H2/985</f>
        <v>658.670050761421</v>
      </c>
      <c r="E2" s="185"/>
      <c r="F2" s="163"/>
      <c r="G2" s="186" t="s">
        <v>386</v>
      </c>
      <c r="H2" s="187">
        <f>H13+H22+H43+H51+H63+H73+H80</f>
        <v>648790</v>
      </c>
      <c r="I2" s="207"/>
    </row>
    <row r="3" ht="35.25" customHeight="1" spans="1:9">
      <c r="A3" s="55" t="s">
        <v>164</v>
      </c>
      <c r="B3" s="55" t="s">
        <v>165</v>
      </c>
      <c r="C3" s="164" t="s">
        <v>166</v>
      </c>
      <c r="D3" s="164" t="s">
        <v>167</v>
      </c>
      <c r="E3" s="188" t="s">
        <v>168</v>
      </c>
      <c r="F3" s="188" t="s">
        <v>169</v>
      </c>
      <c r="G3" s="114" t="s">
        <v>170</v>
      </c>
      <c r="H3" s="114" t="s">
        <v>171</v>
      </c>
      <c r="I3" s="114" t="s">
        <v>172</v>
      </c>
    </row>
    <row r="4" ht="37.25" customHeight="1" outlineLevel="1" spans="1:9">
      <c r="A4" s="165"/>
      <c r="B4" s="166" t="s">
        <v>173</v>
      </c>
      <c r="C4" s="167"/>
      <c r="D4" s="167"/>
      <c r="E4" s="167"/>
      <c r="F4" s="167"/>
      <c r="G4" s="189"/>
      <c r="H4" s="190"/>
      <c r="I4" s="115"/>
    </row>
    <row r="5" ht="37.25" customHeight="1" outlineLevel="2" spans="1:9">
      <c r="A5" s="168"/>
      <c r="B5" s="63" t="s">
        <v>174</v>
      </c>
      <c r="C5" s="169"/>
      <c r="D5" s="169"/>
      <c r="E5" s="191"/>
      <c r="F5" s="169"/>
      <c r="G5" s="63"/>
      <c r="H5" s="120"/>
      <c r="I5" s="208"/>
    </row>
    <row r="6" ht="39" customHeight="1" outlineLevel="2" spans="1:9">
      <c r="A6" s="170" t="s">
        <v>175</v>
      </c>
      <c r="B6" s="171" t="s">
        <v>15</v>
      </c>
      <c r="C6" s="172" t="s">
        <v>176</v>
      </c>
      <c r="D6" s="173">
        <v>1</v>
      </c>
      <c r="E6" s="173">
        <v>5</v>
      </c>
      <c r="F6" s="173">
        <v>4</v>
      </c>
      <c r="G6" s="192">
        <v>1500</v>
      </c>
      <c r="H6" s="193">
        <f>D6*E6*F6*G6</f>
        <v>30000</v>
      </c>
      <c r="I6" s="209" t="s">
        <v>177</v>
      </c>
    </row>
    <row r="7" ht="37.25" customHeight="1" outlineLevel="2" spans="1:9">
      <c r="A7" s="170" t="s">
        <v>178</v>
      </c>
      <c r="B7" s="171" t="s">
        <v>179</v>
      </c>
      <c r="C7" s="172" t="s">
        <v>176</v>
      </c>
      <c r="D7" s="173">
        <v>1</v>
      </c>
      <c r="E7" s="173">
        <v>5</v>
      </c>
      <c r="F7" s="173">
        <v>4</v>
      </c>
      <c r="G7" s="192">
        <v>1500</v>
      </c>
      <c r="H7" s="193">
        <f>D7*E7*F7*G7</f>
        <v>30000</v>
      </c>
      <c r="I7" s="209" t="s">
        <v>177</v>
      </c>
    </row>
    <row r="8" ht="37.25" customHeight="1" outlineLevel="1" spans="1:12">
      <c r="A8" s="70" t="s">
        <v>180</v>
      </c>
      <c r="B8" s="71" t="s">
        <v>181</v>
      </c>
      <c r="C8" s="174"/>
      <c r="D8" s="174"/>
      <c r="E8" s="194"/>
      <c r="F8" s="194"/>
      <c r="G8" s="195"/>
      <c r="H8" s="195">
        <f>SUM(H6:H7)</f>
        <v>60000</v>
      </c>
      <c r="I8" s="210"/>
      <c r="L8" s="119"/>
    </row>
    <row r="9" ht="37.25" customHeight="1" outlineLevel="2" spans="1:9">
      <c r="A9" s="168"/>
      <c r="B9" s="63" t="s">
        <v>182</v>
      </c>
      <c r="C9" s="169"/>
      <c r="D9" s="169"/>
      <c r="E9" s="191"/>
      <c r="F9" s="169"/>
      <c r="G9" s="63"/>
      <c r="H9" s="120"/>
      <c r="I9" s="120"/>
    </row>
    <row r="10" ht="37.25" customHeight="1" outlineLevel="2" spans="1:9">
      <c r="A10" s="175" t="s">
        <v>183</v>
      </c>
      <c r="B10" s="171" t="s">
        <v>184</v>
      </c>
      <c r="C10" s="172" t="s">
        <v>176</v>
      </c>
      <c r="D10" s="172">
        <v>6</v>
      </c>
      <c r="E10" s="172">
        <v>1</v>
      </c>
      <c r="F10" s="172">
        <v>1</v>
      </c>
      <c r="G10" s="196">
        <v>600</v>
      </c>
      <c r="H10" s="197">
        <f>D10*E10*F10*G10</f>
        <v>3600</v>
      </c>
      <c r="I10" s="209" t="s">
        <v>177</v>
      </c>
    </row>
    <row r="11" ht="139.8" customHeight="1" outlineLevel="2" spans="1:9">
      <c r="A11" s="175" t="s">
        <v>185</v>
      </c>
      <c r="B11" s="171" t="s">
        <v>186</v>
      </c>
      <c r="C11" s="172" t="s">
        <v>176</v>
      </c>
      <c r="D11" s="172">
        <v>6</v>
      </c>
      <c r="E11" s="172">
        <v>2</v>
      </c>
      <c r="F11" s="172">
        <v>2</v>
      </c>
      <c r="G11" s="196">
        <v>600</v>
      </c>
      <c r="H11" s="197">
        <f>D11*E11*F11*G11</f>
        <v>14400</v>
      </c>
      <c r="I11" s="209" t="s">
        <v>387</v>
      </c>
    </row>
    <row r="12" ht="37.25" customHeight="1" outlineLevel="1" spans="1:9">
      <c r="A12" s="70" t="s">
        <v>188</v>
      </c>
      <c r="B12" s="71" t="s">
        <v>189</v>
      </c>
      <c r="C12" s="174"/>
      <c r="D12" s="174"/>
      <c r="E12" s="194"/>
      <c r="F12" s="194"/>
      <c r="G12" s="195"/>
      <c r="H12" s="195">
        <f>SUM(H10:H11)</f>
        <v>18000</v>
      </c>
      <c r="I12" s="121"/>
    </row>
    <row r="13" ht="37.25" customHeight="1" spans="1:9">
      <c r="A13" s="176" t="s">
        <v>190</v>
      </c>
      <c r="B13" s="177" t="s">
        <v>191</v>
      </c>
      <c r="C13" s="178"/>
      <c r="D13" s="178"/>
      <c r="E13" s="178"/>
      <c r="F13" s="178"/>
      <c r="G13" s="198"/>
      <c r="H13" s="199">
        <f>H8+H12</f>
        <v>78000</v>
      </c>
      <c r="I13" s="211"/>
    </row>
    <row r="14" ht="37.25" customHeight="1"/>
    <row r="15" ht="37.25" customHeight="1" outlineLevel="1" spans="1:9">
      <c r="A15" s="165"/>
      <c r="B15" s="166" t="s">
        <v>192</v>
      </c>
      <c r="C15" s="167"/>
      <c r="D15" s="167"/>
      <c r="E15" s="167"/>
      <c r="F15" s="167"/>
      <c r="G15" s="189"/>
      <c r="H15" s="190"/>
      <c r="I15" s="115"/>
    </row>
    <row r="16" ht="37.25" customHeight="1" outlineLevel="1" spans="1:9">
      <c r="A16" s="55" t="s">
        <v>164</v>
      </c>
      <c r="B16" s="55" t="s">
        <v>165</v>
      </c>
      <c r="C16" s="164" t="s">
        <v>166</v>
      </c>
      <c r="D16" s="164" t="s">
        <v>167</v>
      </c>
      <c r="E16" s="188" t="s">
        <v>168</v>
      </c>
      <c r="F16" s="188" t="s">
        <v>169</v>
      </c>
      <c r="G16" s="114" t="s">
        <v>170</v>
      </c>
      <c r="H16" s="114" t="s">
        <v>171</v>
      </c>
      <c r="I16" s="114" t="s">
        <v>193</v>
      </c>
    </row>
    <row r="17" ht="37.25" customHeight="1" outlineLevel="2" spans="1:9">
      <c r="A17" s="168"/>
      <c r="B17" s="63" t="s">
        <v>194</v>
      </c>
      <c r="C17" s="169"/>
      <c r="D17" s="169"/>
      <c r="E17" s="191"/>
      <c r="F17" s="169"/>
      <c r="G17" s="63"/>
      <c r="H17" s="120"/>
      <c r="I17" s="212" t="s">
        <v>195</v>
      </c>
    </row>
    <row r="18" ht="46.25" customHeight="1" outlineLevel="2" spans="1:9">
      <c r="A18" s="170" t="s">
        <v>196</v>
      </c>
      <c r="B18" s="171" t="s">
        <v>197</v>
      </c>
      <c r="C18" s="172" t="s">
        <v>198</v>
      </c>
      <c r="D18" s="179">
        <v>6</v>
      </c>
      <c r="E18" s="179">
        <v>1</v>
      </c>
      <c r="F18" s="179">
        <v>1</v>
      </c>
      <c r="G18" s="192">
        <v>2000</v>
      </c>
      <c r="H18" s="200">
        <f t="shared" ref="H18:H20" si="0">D18*E18*F18*G18</f>
        <v>12000</v>
      </c>
      <c r="I18" s="209" t="s">
        <v>177</v>
      </c>
    </row>
    <row r="19" ht="37.25" customHeight="1" outlineLevel="2" spans="1:9">
      <c r="A19" s="170" t="s">
        <v>199</v>
      </c>
      <c r="B19" s="171" t="s">
        <v>200</v>
      </c>
      <c r="C19" s="172" t="s">
        <v>276</v>
      </c>
      <c r="D19" s="179">
        <v>6</v>
      </c>
      <c r="E19" s="179">
        <v>1</v>
      </c>
      <c r="F19" s="179">
        <v>2</v>
      </c>
      <c r="G19" s="192">
        <v>500</v>
      </c>
      <c r="H19" s="200">
        <f t="shared" si="0"/>
        <v>6000</v>
      </c>
      <c r="I19" s="209" t="s">
        <v>177</v>
      </c>
    </row>
    <row r="20" ht="37.25" customHeight="1" outlineLevel="2" spans="1:9">
      <c r="A20" s="170" t="s">
        <v>202</v>
      </c>
      <c r="B20" s="171" t="s">
        <v>203</v>
      </c>
      <c r="C20" s="172" t="s">
        <v>201</v>
      </c>
      <c r="D20" s="179">
        <v>6</v>
      </c>
      <c r="E20" s="179">
        <v>1</v>
      </c>
      <c r="F20" s="179">
        <v>2</v>
      </c>
      <c r="G20" s="192">
        <v>100</v>
      </c>
      <c r="H20" s="200">
        <f t="shared" si="0"/>
        <v>1200</v>
      </c>
      <c r="I20" s="209" t="s">
        <v>177</v>
      </c>
    </row>
    <row r="21" ht="37.25" customHeight="1" outlineLevel="1" spans="1:9">
      <c r="A21" s="168" t="s">
        <v>204</v>
      </c>
      <c r="B21" s="63" t="s">
        <v>205</v>
      </c>
      <c r="C21" s="169"/>
      <c r="D21" s="169"/>
      <c r="E21" s="191"/>
      <c r="F21" s="169"/>
      <c r="G21" s="63"/>
      <c r="H21" s="120">
        <f>SUM(H18:H20)</f>
        <v>19200</v>
      </c>
      <c r="I21" s="120"/>
    </row>
    <row r="22" ht="37.25" customHeight="1" spans="1:9">
      <c r="A22" s="176" t="s">
        <v>388</v>
      </c>
      <c r="B22" s="177" t="s">
        <v>207</v>
      </c>
      <c r="C22" s="178"/>
      <c r="D22" s="178"/>
      <c r="E22" s="178"/>
      <c r="F22" s="178"/>
      <c r="G22" s="198"/>
      <c r="H22" s="199">
        <f>H21</f>
        <v>19200</v>
      </c>
      <c r="I22" s="211"/>
    </row>
    <row r="23" ht="37.25" customHeight="1"/>
    <row r="24" ht="37.25" customHeight="1" outlineLevel="1" spans="1:9">
      <c r="A24" s="165"/>
      <c r="B24" s="166" t="s">
        <v>279</v>
      </c>
      <c r="C24" s="167"/>
      <c r="D24" s="167"/>
      <c r="E24" s="167"/>
      <c r="F24" s="167"/>
      <c r="G24" s="189"/>
      <c r="H24" s="190"/>
      <c r="I24" s="115"/>
    </row>
    <row r="25" ht="37.25" customHeight="1" outlineLevel="1" spans="1:9">
      <c r="A25" s="55" t="s">
        <v>164</v>
      </c>
      <c r="B25" s="55" t="s">
        <v>165</v>
      </c>
      <c r="C25" s="164" t="s">
        <v>166</v>
      </c>
      <c r="D25" s="164" t="s">
        <v>167</v>
      </c>
      <c r="E25" s="188" t="s">
        <v>168</v>
      </c>
      <c r="F25" s="188" t="s">
        <v>169</v>
      </c>
      <c r="G25" s="114" t="s">
        <v>170</v>
      </c>
      <c r="H25" s="114" t="s">
        <v>171</v>
      </c>
      <c r="I25" s="114" t="s">
        <v>280</v>
      </c>
    </row>
    <row r="26" ht="37.25" customHeight="1" outlineLevel="2" spans="1:9">
      <c r="A26" s="168"/>
      <c r="B26" s="63" t="s">
        <v>281</v>
      </c>
      <c r="C26" s="169"/>
      <c r="D26" s="169"/>
      <c r="E26" s="191"/>
      <c r="F26" s="169"/>
      <c r="G26" s="63"/>
      <c r="H26" s="120"/>
      <c r="I26" s="208"/>
    </row>
    <row r="27" ht="62.25" customHeight="1" outlineLevel="2" spans="1:9">
      <c r="A27" s="170" t="s">
        <v>282</v>
      </c>
      <c r="B27" s="180" t="s">
        <v>119</v>
      </c>
      <c r="C27" s="181" t="s">
        <v>201</v>
      </c>
      <c r="D27" s="179">
        <v>2</v>
      </c>
      <c r="E27" s="179">
        <v>1</v>
      </c>
      <c r="F27" s="179">
        <v>1</v>
      </c>
      <c r="G27" s="201">
        <v>1000</v>
      </c>
      <c r="H27" s="200">
        <f>D27*E27*F27*G27</f>
        <v>2000</v>
      </c>
      <c r="I27" s="213" t="s">
        <v>389</v>
      </c>
    </row>
    <row r="28" ht="62.25" customHeight="1" outlineLevel="2" spans="1:9">
      <c r="A28" s="170" t="s">
        <v>285</v>
      </c>
      <c r="B28" s="182" t="s">
        <v>121</v>
      </c>
      <c r="C28" s="181" t="s">
        <v>201</v>
      </c>
      <c r="D28" s="179">
        <v>2</v>
      </c>
      <c r="E28" s="179">
        <v>1</v>
      </c>
      <c r="F28" s="179">
        <v>1</v>
      </c>
      <c r="G28" s="201">
        <v>1000</v>
      </c>
      <c r="H28" s="200">
        <f>D28*E28*F28*G28</f>
        <v>2000</v>
      </c>
      <c r="I28" s="182" t="s">
        <v>390</v>
      </c>
    </row>
    <row r="29" ht="62.25" customHeight="1" outlineLevel="2" spans="1:9">
      <c r="A29" s="170" t="s">
        <v>391</v>
      </c>
      <c r="B29" s="182" t="s">
        <v>392</v>
      </c>
      <c r="C29" s="181" t="s">
        <v>201</v>
      </c>
      <c r="D29" s="179">
        <v>2</v>
      </c>
      <c r="E29" s="179">
        <v>1</v>
      </c>
      <c r="F29" s="179">
        <v>1</v>
      </c>
      <c r="G29" s="201">
        <v>1000</v>
      </c>
      <c r="H29" s="200">
        <f>D29*E29*F29*G29</f>
        <v>2000</v>
      </c>
      <c r="I29" s="182" t="s">
        <v>390</v>
      </c>
    </row>
    <row r="30" ht="62.25" customHeight="1" outlineLevel="2" spans="1:9">
      <c r="A30" s="170" t="s">
        <v>393</v>
      </c>
      <c r="B30" s="182" t="s">
        <v>124</v>
      </c>
      <c r="C30" s="181" t="s">
        <v>201</v>
      </c>
      <c r="D30" s="179">
        <v>2</v>
      </c>
      <c r="E30" s="179">
        <v>1</v>
      </c>
      <c r="F30" s="179">
        <v>1</v>
      </c>
      <c r="G30" s="201">
        <v>1000</v>
      </c>
      <c r="H30" s="200">
        <f>D30*E30*F30*G30</f>
        <v>2000</v>
      </c>
      <c r="I30" s="182" t="s">
        <v>390</v>
      </c>
    </row>
    <row r="31" ht="37.25" customHeight="1" outlineLevel="1" spans="1:9">
      <c r="A31" s="70" t="s">
        <v>288</v>
      </c>
      <c r="B31" s="71" t="s">
        <v>289</v>
      </c>
      <c r="C31" s="174"/>
      <c r="D31" s="174"/>
      <c r="E31" s="194"/>
      <c r="F31" s="194"/>
      <c r="G31" s="195"/>
      <c r="H31" s="195">
        <f>SUM(H26:H30)</f>
        <v>8000</v>
      </c>
      <c r="I31" s="121"/>
    </row>
    <row r="32" ht="37.25" customHeight="1" outlineLevel="2" spans="1:9">
      <c r="A32" s="168"/>
      <c r="B32" s="63" t="s">
        <v>209</v>
      </c>
      <c r="C32" s="164" t="s">
        <v>166</v>
      </c>
      <c r="D32" s="164" t="s">
        <v>167</v>
      </c>
      <c r="E32" s="188" t="s">
        <v>168</v>
      </c>
      <c r="F32" s="188" t="s">
        <v>169</v>
      </c>
      <c r="G32" s="114" t="s">
        <v>170</v>
      </c>
      <c r="H32" s="114" t="s">
        <v>171</v>
      </c>
      <c r="I32" s="208"/>
    </row>
    <row r="33" ht="37.25" customHeight="1" outlineLevel="2" spans="1:9">
      <c r="A33" s="170" t="s">
        <v>210</v>
      </c>
      <c r="B33" s="171" t="s">
        <v>211</v>
      </c>
      <c r="C33" s="172" t="s">
        <v>201</v>
      </c>
      <c r="D33" s="172">
        <v>2</v>
      </c>
      <c r="E33" s="172">
        <v>2</v>
      </c>
      <c r="F33" s="172">
        <v>1</v>
      </c>
      <c r="G33" s="202">
        <v>450</v>
      </c>
      <c r="H33" s="200">
        <f t="shared" ref="H33:H41" si="1">D33*E33*F33*G33</f>
        <v>1800</v>
      </c>
      <c r="I33" s="214" t="s">
        <v>106</v>
      </c>
    </row>
    <row r="34" ht="37.25" customHeight="1" outlineLevel="2" spans="1:9">
      <c r="A34" s="170" t="s">
        <v>212</v>
      </c>
      <c r="B34" s="171" t="s">
        <v>213</v>
      </c>
      <c r="C34" s="172" t="s">
        <v>201</v>
      </c>
      <c r="D34" s="172">
        <v>2</v>
      </c>
      <c r="E34" s="172">
        <v>2</v>
      </c>
      <c r="F34" s="172">
        <v>1</v>
      </c>
      <c r="G34" s="202">
        <v>50</v>
      </c>
      <c r="H34" s="200">
        <f t="shared" si="1"/>
        <v>200</v>
      </c>
      <c r="I34" s="183" t="s">
        <v>394</v>
      </c>
    </row>
    <row r="35" ht="37.25" customHeight="1" outlineLevel="2" spans="1:9">
      <c r="A35" s="170" t="s">
        <v>215</v>
      </c>
      <c r="B35" s="171" t="s">
        <v>216</v>
      </c>
      <c r="C35" s="172" t="s">
        <v>201</v>
      </c>
      <c r="D35" s="172">
        <v>2</v>
      </c>
      <c r="E35" s="172">
        <v>1</v>
      </c>
      <c r="F35" s="172">
        <v>1</v>
      </c>
      <c r="G35" s="203">
        <v>50</v>
      </c>
      <c r="H35" s="200">
        <f t="shared" si="1"/>
        <v>100</v>
      </c>
      <c r="I35" s="183" t="s">
        <v>108</v>
      </c>
    </row>
    <row r="36" ht="37.25" customHeight="1" outlineLevel="2" spans="1:9">
      <c r="A36" s="170" t="s">
        <v>219</v>
      </c>
      <c r="B36" s="171" t="s">
        <v>217</v>
      </c>
      <c r="C36" s="172" t="s">
        <v>201</v>
      </c>
      <c r="D36" s="172">
        <v>2</v>
      </c>
      <c r="E36" s="172">
        <v>1</v>
      </c>
      <c r="F36" s="172">
        <v>1</v>
      </c>
      <c r="G36" s="203">
        <v>1000</v>
      </c>
      <c r="H36" s="200">
        <f t="shared" si="1"/>
        <v>2000</v>
      </c>
      <c r="I36" s="183"/>
    </row>
    <row r="37" ht="50.25" customHeight="1" outlineLevel="2" spans="1:9">
      <c r="A37" s="170" t="s">
        <v>296</v>
      </c>
      <c r="B37" s="171" t="s">
        <v>104</v>
      </c>
      <c r="C37" s="172" t="s">
        <v>201</v>
      </c>
      <c r="D37" s="172">
        <v>1</v>
      </c>
      <c r="E37" s="204">
        <v>985</v>
      </c>
      <c r="F37" s="172">
        <v>1</v>
      </c>
      <c r="G37" s="205">
        <v>40</v>
      </c>
      <c r="H37" s="200">
        <f t="shared" si="1"/>
        <v>39400</v>
      </c>
      <c r="I37" s="215" t="s">
        <v>395</v>
      </c>
    </row>
    <row r="38" ht="54.5" customHeight="1" outlineLevel="2" spans="1:9">
      <c r="A38" s="170" t="s">
        <v>299</v>
      </c>
      <c r="B38" s="171" t="s">
        <v>109</v>
      </c>
      <c r="C38" s="172" t="s">
        <v>201</v>
      </c>
      <c r="D38" s="172">
        <v>2</v>
      </c>
      <c r="E38" s="172">
        <v>1</v>
      </c>
      <c r="F38" s="172">
        <v>1</v>
      </c>
      <c r="G38" s="201">
        <v>200</v>
      </c>
      <c r="H38" s="200">
        <f t="shared" si="1"/>
        <v>400</v>
      </c>
      <c r="I38" s="215" t="s">
        <v>221</v>
      </c>
    </row>
    <row r="39" ht="78.5" customHeight="1" outlineLevel="2" spans="1:9">
      <c r="A39" s="170" t="s">
        <v>302</v>
      </c>
      <c r="B39" s="171" t="s">
        <v>92</v>
      </c>
      <c r="C39" s="172" t="s">
        <v>201</v>
      </c>
      <c r="D39" s="172">
        <v>2</v>
      </c>
      <c r="E39" s="172">
        <v>2</v>
      </c>
      <c r="F39" s="172">
        <v>1</v>
      </c>
      <c r="G39" s="201">
        <v>50</v>
      </c>
      <c r="H39" s="200">
        <f t="shared" si="1"/>
        <v>200</v>
      </c>
      <c r="I39" s="215" t="s">
        <v>396</v>
      </c>
    </row>
    <row r="40" ht="102" outlineLevel="2" spans="1:9">
      <c r="A40" s="170" t="s">
        <v>305</v>
      </c>
      <c r="B40" s="171" t="s">
        <v>397</v>
      </c>
      <c r="C40" s="172" t="s">
        <v>201</v>
      </c>
      <c r="D40" s="172">
        <v>1</v>
      </c>
      <c r="E40" s="204">
        <v>985</v>
      </c>
      <c r="F40" s="172">
        <v>1</v>
      </c>
      <c r="G40" s="206">
        <v>150</v>
      </c>
      <c r="H40" s="200">
        <f t="shared" si="1"/>
        <v>147750</v>
      </c>
      <c r="I40" s="215" t="s">
        <v>398</v>
      </c>
    </row>
    <row r="41" ht="53.25" customHeight="1" outlineLevel="2" spans="1:9">
      <c r="A41" s="170" t="s">
        <v>308</v>
      </c>
      <c r="B41" s="171" t="s">
        <v>399</v>
      </c>
      <c r="C41" s="172" t="s">
        <v>201</v>
      </c>
      <c r="D41" s="172">
        <v>2</v>
      </c>
      <c r="E41" s="172">
        <v>1</v>
      </c>
      <c r="F41" s="172">
        <v>1</v>
      </c>
      <c r="G41" s="201">
        <v>1000</v>
      </c>
      <c r="H41" s="200">
        <f t="shared" si="1"/>
        <v>2000</v>
      </c>
      <c r="I41" s="215" t="s">
        <v>400</v>
      </c>
    </row>
    <row r="42" ht="37.25" customHeight="1" outlineLevel="1" spans="1:9">
      <c r="A42" s="170"/>
      <c r="B42" s="63" t="s">
        <v>223</v>
      </c>
      <c r="C42" s="169"/>
      <c r="D42" s="169"/>
      <c r="E42" s="191"/>
      <c r="F42" s="169"/>
      <c r="G42" s="63"/>
      <c r="H42" s="120">
        <f>SUM(H33:H41)</f>
        <v>193850</v>
      </c>
      <c r="I42" s="208"/>
    </row>
    <row r="43" ht="37.25" customHeight="1" spans="1:9">
      <c r="A43" s="177" t="s">
        <v>401</v>
      </c>
      <c r="B43" s="177" t="s">
        <v>225</v>
      </c>
      <c r="C43" s="178"/>
      <c r="D43" s="178"/>
      <c r="E43" s="178"/>
      <c r="F43" s="178"/>
      <c r="G43" s="198"/>
      <c r="H43" s="199">
        <f>H42+H31</f>
        <v>201850</v>
      </c>
      <c r="I43" s="211"/>
    </row>
    <row r="44" ht="37.25" customHeight="1" outlineLevel="2"/>
    <row r="45" ht="37.25" customHeight="1" outlineLevel="2" spans="1:9">
      <c r="A45" s="165"/>
      <c r="B45" s="166" t="s">
        <v>226</v>
      </c>
      <c r="C45" s="167"/>
      <c r="D45" s="167"/>
      <c r="E45" s="167"/>
      <c r="F45" s="167"/>
      <c r="G45" s="189"/>
      <c r="H45" s="190"/>
      <c r="I45" s="115"/>
    </row>
    <row r="46" ht="37.25" customHeight="1" outlineLevel="2" spans="1:9">
      <c r="A46" s="55"/>
      <c r="B46" s="55" t="s">
        <v>165</v>
      </c>
      <c r="C46" s="164" t="s">
        <v>166</v>
      </c>
      <c r="D46" s="164" t="s">
        <v>167</v>
      </c>
      <c r="E46" s="188" t="s">
        <v>168</v>
      </c>
      <c r="F46" s="188" t="s">
        <v>169</v>
      </c>
      <c r="G46" s="114" t="s">
        <v>170</v>
      </c>
      <c r="H46" s="114" t="s">
        <v>171</v>
      </c>
      <c r="I46" s="114" t="s">
        <v>193</v>
      </c>
    </row>
    <row r="47" ht="317" outlineLevel="2" spans="1:9">
      <c r="A47" s="171" t="s">
        <v>227</v>
      </c>
      <c r="B47" s="183" t="s">
        <v>402</v>
      </c>
      <c r="C47" s="172" t="s">
        <v>232</v>
      </c>
      <c r="D47" s="172">
        <v>1</v>
      </c>
      <c r="E47" s="172">
        <v>1</v>
      </c>
      <c r="F47" s="172">
        <v>2</v>
      </c>
      <c r="G47" s="201">
        <v>40000</v>
      </c>
      <c r="H47" s="200">
        <f>D47*E47*F47*G47</f>
        <v>80000</v>
      </c>
      <c r="I47" s="216" t="s">
        <v>403</v>
      </c>
    </row>
    <row r="48" ht="109.05" customHeight="1" outlineLevel="2" spans="1:9">
      <c r="A48" s="171" t="s">
        <v>231</v>
      </c>
      <c r="B48" s="171" t="s">
        <v>316</v>
      </c>
      <c r="C48" s="172" t="s">
        <v>232</v>
      </c>
      <c r="D48" s="172">
        <v>2</v>
      </c>
      <c r="E48" s="172">
        <v>985</v>
      </c>
      <c r="F48" s="172">
        <v>1</v>
      </c>
      <c r="G48" s="201">
        <v>38</v>
      </c>
      <c r="H48" s="200">
        <f>D48*E48*F48*G48</f>
        <v>74860</v>
      </c>
      <c r="I48" s="216" t="s">
        <v>404</v>
      </c>
    </row>
    <row r="49" ht="47.65" customHeight="1" outlineLevel="2" spans="1:9">
      <c r="A49" s="171" t="s">
        <v>234</v>
      </c>
      <c r="B49" s="171" t="s">
        <v>319</v>
      </c>
      <c r="C49" s="172" t="s">
        <v>232</v>
      </c>
      <c r="D49" s="172">
        <v>1</v>
      </c>
      <c r="E49" s="172">
        <v>985</v>
      </c>
      <c r="F49" s="172">
        <v>1</v>
      </c>
      <c r="G49" s="201">
        <v>128</v>
      </c>
      <c r="H49" s="200">
        <f>D49*E49*F49*G49</f>
        <v>126080</v>
      </c>
      <c r="I49" s="216" t="s">
        <v>405</v>
      </c>
    </row>
    <row r="50" ht="37.25" customHeight="1" outlineLevel="2" spans="1:9">
      <c r="A50" s="70" t="s">
        <v>237</v>
      </c>
      <c r="B50" s="71" t="s">
        <v>238</v>
      </c>
      <c r="C50" s="174"/>
      <c r="D50" s="174"/>
      <c r="E50" s="194"/>
      <c r="F50" s="194"/>
      <c r="G50" s="195"/>
      <c r="H50" s="195">
        <f>SUM(H47:H49)</f>
        <v>280940</v>
      </c>
      <c r="I50" s="121"/>
    </row>
    <row r="51" ht="37.25" customHeight="1" spans="1:9">
      <c r="A51" s="176" t="s">
        <v>239</v>
      </c>
      <c r="B51" s="177" t="s">
        <v>240</v>
      </c>
      <c r="C51" s="178"/>
      <c r="D51" s="178"/>
      <c r="E51" s="178"/>
      <c r="F51" s="178"/>
      <c r="G51" s="198"/>
      <c r="H51" s="199">
        <f>H50</f>
        <v>280940</v>
      </c>
      <c r="I51" s="211"/>
    </row>
    <row r="52" ht="37.25" customHeight="1" outlineLevel="2"/>
    <row r="53" ht="37.25" customHeight="1" outlineLevel="2" spans="1:9">
      <c r="A53" s="165"/>
      <c r="B53" s="166" t="s">
        <v>241</v>
      </c>
      <c r="C53" s="167"/>
      <c r="D53" s="167"/>
      <c r="E53" s="167"/>
      <c r="F53" s="167"/>
      <c r="G53" s="189"/>
      <c r="H53" s="190"/>
      <c r="I53" s="115" t="s">
        <v>242</v>
      </c>
    </row>
    <row r="54" ht="37.25" customHeight="1" outlineLevel="2" spans="1:9">
      <c r="A54" s="55"/>
      <c r="B54" s="55" t="s">
        <v>165</v>
      </c>
      <c r="C54" s="164" t="s">
        <v>166</v>
      </c>
      <c r="D54" s="164" t="s">
        <v>167</v>
      </c>
      <c r="E54" s="188" t="s">
        <v>168</v>
      </c>
      <c r="F54" s="188" t="s">
        <v>169</v>
      </c>
      <c r="G54" s="114" t="s">
        <v>170</v>
      </c>
      <c r="H54" s="114" t="s">
        <v>171</v>
      </c>
      <c r="I54" s="114" t="s">
        <v>243</v>
      </c>
    </row>
    <row r="55" ht="37.25" customHeight="1" spans="1:9">
      <c r="A55" s="170" t="s">
        <v>244</v>
      </c>
      <c r="B55" s="183" t="s">
        <v>98</v>
      </c>
      <c r="C55" s="184" t="s">
        <v>201</v>
      </c>
      <c r="D55" s="172">
        <v>2</v>
      </c>
      <c r="E55" s="172">
        <v>2</v>
      </c>
      <c r="F55" s="172">
        <v>1</v>
      </c>
      <c r="G55" s="206">
        <v>900</v>
      </c>
      <c r="H55" s="200">
        <f t="shared" ref="H55:H61" si="2">D55*E55*F55*G55</f>
        <v>3600</v>
      </c>
      <c r="I55" s="183" t="s">
        <v>245</v>
      </c>
    </row>
    <row r="56" ht="37.25" customHeight="1" spans="1:9">
      <c r="A56" s="170" t="s">
        <v>246</v>
      </c>
      <c r="B56" s="183" t="s">
        <v>329</v>
      </c>
      <c r="C56" s="184" t="s">
        <v>406</v>
      </c>
      <c r="D56" s="172">
        <v>2</v>
      </c>
      <c r="E56" s="172">
        <v>1</v>
      </c>
      <c r="F56" s="172">
        <v>1</v>
      </c>
      <c r="G56" s="206">
        <v>5000</v>
      </c>
      <c r="H56" s="200">
        <f t="shared" si="2"/>
        <v>10000</v>
      </c>
      <c r="I56" s="183" t="s">
        <v>407</v>
      </c>
    </row>
    <row r="57" ht="37.25" customHeight="1" spans="1:9">
      <c r="A57" s="170" t="s">
        <v>248</v>
      </c>
      <c r="B57" s="183" t="s">
        <v>102</v>
      </c>
      <c r="C57" s="184" t="s">
        <v>201</v>
      </c>
      <c r="D57" s="172">
        <v>2</v>
      </c>
      <c r="E57" s="172">
        <v>1</v>
      </c>
      <c r="F57" s="172">
        <v>1</v>
      </c>
      <c r="G57" s="201">
        <v>6000</v>
      </c>
      <c r="H57" s="200">
        <f t="shared" si="2"/>
        <v>12000</v>
      </c>
      <c r="I57" s="183" t="s">
        <v>247</v>
      </c>
    </row>
    <row r="58" ht="37.25" customHeight="1" spans="1:9">
      <c r="A58" s="170" t="s">
        <v>249</v>
      </c>
      <c r="B58" s="183" t="s">
        <v>90</v>
      </c>
      <c r="C58" s="184"/>
      <c r="D58" s="172">
        <v>2</v>
      </c>
      <c r="E58" s="172">
        <v>1</v>
      </c>
      <c r="F58" s="172">
        <v>1</v>
      </c>
      <c r="G58" s="201">
        <v>3000</v>
      </c>
      <c r="H58" s="200">
        <f t="shared" si="2"/>
        <v>6000</v>
      </c>
      <c r="I58" s="183" t="s">
        <v>91</v>
      </c>
    </row>
    <row r="59" ht="56.65" customHeight="1" spans="1:9">
      <c r="A59" s="170" t="s">
        <v>251</v>
      </c>
      <c r="B59" s="183" t="s">
        <v>86</v>
      </c>
      <c r="C59" s="184" t="s">
        <v>201</v>
      </c>
      <c r="D59" s="172">
        <v>2</v>
      </c>
      <c r="E59" s="172">
        <v>1</v>
      </c>
      <c r="F59" s="172">
        <v>1</v>
      </c>
      <c r="G59" s="201">
        <v>3000</v>
      </c>
      <c r="H59" s="200">
        <f t="shared" si="2"/>
        <v>6000</v>
      </c>
      <c r="I59" s="217" t="s">
        <v>408</v>
      </c>
    </row>
    <row r="60" ht="134.25" customHeight="1" spans="1:9">
      <c r="A60" s="170" t="s">
        <v>409</v>
      </c>
      <c r="B60" s="183" t="s">
        <v>57</v>
      </c>
      <c r="C60" s="184"/>
      <c r="D60" s="172">
        <v>2</v>
      </c>
      <c r="E60" s="172"/>
      <c r="F60" s="172"/>
      <c r="G60" s="201">
        <v>600</v>
      </c>
      <c r="H60" s="200">
        <f t="shared" si="2"/>
        <v>0</v>
      </c>
      <c r="I60" s="209" t="s">
        <v>252</v>
      </c>
    </row>
    <row r="61" ht="37.25" customHeight="1" spans="1:9">
      <c r="A61" s="170" t="s">
        <v>410</v>
      </c>
      <c r="B61" s="183" t="s">
        <v>411</v>
      </c>
      <c r="C61" s="184" t="s">
        <v>201</v>
      </c>
      <c r="D61" s="172">
        <v>2</v>
      </c>
      <c r="E61" s="172">
        <v>2</v>
      </c>
      <c r="F61" s="172">
        <v>1</v>
      </c>
      <c r="G61" s="201">
        <v>200</v>
      </c>
      <c r="H61" s="200">
        <f t="shared" si="2"/>
        <v>800</v>
      </c>
      <c r="I61" s="183"/>
    </row>
    <row r="62" ht="37.25" customHeight="1" outlineLevel="2" spans="1:9">
      <c r="A62" s="70" t="s">
        <v>253</v>
      </c>
      <c r="B62" s="71" t="s">
        <v>254</v>
      </c>
      <c r="C62" s="174"/>
      <c r="D62" s="174"/>
      <c r="E62" s="194"/>
      <c r="F62" s="194"/>
      <c r="G62" s="195"/>
      <c r="H62" s="195">
        <f>SUM(H55:H61)</f>
        <v>38400</v>
      </c>
      <c r="I62" s="121"/>
    </row>
    <row r="63" ht="37.25" customHeight="1" spans="1:9">
      <c r="A63" s="176" t="s">
        <v>255</v>
      </c>
      <c r="B63" s="177" t="s">
        <v>256</v>
      </c>
      <c r="C63" s="178"/>
      <c r="D63" s="178"/>
      <c r="E63" s="178"/>
      <c r="F63" s="178"/>
      <c r="G63" s="198"/>
      <c r="H63" s="199">
        <f>H62</f>
        <v>38400</v>
      </c>
      <c r="I63" s="211"/>
    </row>
    <row r="64" ht="37.25" customHeight="1" outlineLevel="2" spans="9:9">
      <c r="I64" s="214"/>
    </row>
    <row r="65" ht="37.25" customHeight="1" outlineLevel="2" spans="1:9">
      <c r="A65" s="165" t="s">
        <v>257</v>
      </c>
      <c r="B65" s="166" t="s">
        <v>258</v>
      </c>
      <c r="C65" s="167"/>
      <c r="D65" s="167"/>
      <c r="E65" s="167"/>
      <c r="F65" s="167"/>
      <c r="G65" s="189"/>
      <c r="H65" s="190"/>
      <c r="I65" s="190"/>
    </row>
    <row r="66" ht="37.25" customHeight="1" outlineLevel="2" spans="1:9">
      <c r="A66" s="55"/>
      <c r="B66" s="55" t="s">
        <v>165</v>
      </c>
      <c r="C66" s="164" t="s">
        <v>166</v>
      </c>
      <c r="D66" s="164" t="s">
        <v>167</v>
      </c>
      <c r="E66" s="188" t="s">
        <v>168</v>
      </c>
      <c r="F66" s="188" t="s">
        <v>169</v>
      </c>
      <c r="G66" s="114" t="s">
        <v>170</v>
      </c>
      <c r="H66" s="114" t="s">
        <v>171</v>
      </c>
      <c r="I66" s="114" t="s">
        <v>193</v>
      </c>
    </row>
    <row r="67" ht="137.25" customHeight="1" outlineLevel="2" spans="1:9">
      <c r="A67" s="218" t="s">
        <v>259</v>
      </c>
      <c r="B67" s="219" t="s">
        <v>346</v>
      </c>
      <c r="C67" s="184" t="s">
        <v>201</v>
      </c>
      <c r="D67" s="172">
        <v>2</v>
      </c>
      <c r="E67" s="172">
        <v>1</v>
      </c>
      <c r="F67" s="172">
        <v>1</v>
      </c>
      <c r="G67" s="201">
        <v>10000</v>
      </c>
      <c r="H67" s="200">
        <f>E67*F67*G67*D67</f>
        <v>20000</v>
      </c>
      <c r="I67" s="183" t="s">
        <v>412</v>
      </c>
    </row>
    <row r="68" ht="50.25" customHeight="1" outlineLevel="2" spans="1:9">
      <c r="A68" s="218" t="s">
        <v>261</v>
      </c>
      <c r="B68" s="220" t="s">
        <v>413</v>
      </c>
      <c r="C68" s="184"/>
      <c r="D68" s="172">
        <v>2</v>
      </c>
      <c r="E68" s="172">
        <v>1</v>
      </c>
      <c r="F68" s="172">
        <v>1</v>
      </c>
      <c r="G68" s="201">
        <v>500</v>
      </c>
      <c r="H68" s="200">
        <f>E68*F68*G68*D68</f>
        <v>1000</v>
      </c>
      <c r="I68" s="183" t="s">
        <v>177</v>
      </c>
    </row>
    <row r="69" ht="37.25" customHeight="1" outlineLevel="2" spans="1:9">
      <c r="A69" s="218" t="s">
        <v>264</v>
      </c>
      <c r="B69" s="219" t="s">
        <v>265</v>
      </c>
      <c r="C69" s="184"/>
      <c r="D69" s="172">
        <v>2</v>
      </c>
      <c r="E69" s="172">
        <v>1</v>
      </c>
      <c r="F69" s="172">
        <v>1</v>
      </c>
      <c r="G69" s="201">
        <v>600</v>
      </c>
      <c r="H69" s="200">
        <f>E69*F69*G69*D69</f>
        <v>1200</v>
      </c>
      <c r="I69" s="183" t="s">
        <v>266</v>
      </c>
    </row>
    <row r="70" ht="67.25" customHeight="1" outlineLevel="2" spans="1:9">
      <c r="A70" s="218" t="s">
        <v>414</v>
      </c>
      <c r="B70" s="219" t="s">
        <v>96</v>
      </c>
      <c r="C70" s="184"/>
      <c r="D70" s="172">
        <v>2</v>
      </c>
      <c r="E70" s="172">
        <v>1</v>
      </c>
      <c r="F70" s="172">
        <v>1</v>
      </c>
      <c r="G70" s="201">
        <v>0</v>
      </c>
      <c r="H70" s="200">
        <f>E70*F70*G70*D70</f>
        <v>0</v>
      </c>
      <c r="I70" s="183" t="s">
        <v>97</v>
      </c>
    </row>
    <row r="71" ht="37.25" customHeight="1" outlineLevel="2" spans="1:9">
      <c r="A71" s="218" t="s">
        <v>415</v>
      </c>
      <c r="B71" s="219" t="s">
        <v>416</v>
      </c>
      <c r="C71" s="184" t="s">
        <v>201</v>
      </c>
      <c r="D71" s="172">
        <v>2</v>
      </c>
      <c r="E71" s="172">
        <v>2</v>
      </c>
      <c r="F71" s="172">
        <v>1</v>
      </c>
      <c r="G71" s="201">
        <v>300</v>
      </c>
      <c r="H71" s="200">
        <f>E71*F71*G71*D71</f>
        <v>1200</v>
      </c>
      <c r="I71" s="183" t="s">
        <v>263</v>
      </c>
    </row>
    <row r="72" ht="37.25" customHeight="1" outlineLevel="2" spans="1:9">
      <c r="A72" s="70" t="s">
        <v>267</v>
      </c>
      <c r="B72" s="71" t="s">
        <v>268</v>
      </c>
      <c r="C72" s="174"/>
      <c r="D72" s="174"/>
      <c r="E72" s="194"/>
      <c r="F72" s="194"/>
      <c r="G72" s="195"/>
      <c r="H72" s="195">
        <f>SUM(H67:H71)</f>
        <v>23400</v>
      </c>
      <c r="I72" s="121"/>
    </row>
    <row r="73" ht="37.25" customHeight="1" spans="1:9">
      <c r="A73" s="176" t="s">
        <v>257</v>
      </c>
      <c r="B73" s="177" t="s">
        <v>269</v>
      </c>
      <c r="C73" s="178"/>
      <c r="D73" s="178"/>
      <c r="E73" s="178"/>
      <c r="F73" s="178"/>
      <c r="G73" s="198"/>
      <c r="H73" s="199">
        <f>SUM(H72)</f>
        <v>23400</v>
      </c>
      <c r="I73" s="211"/>
    </row>
    <row r="74" ht="37.25" customHeight="1" outlineLevel="2" spans="1:9">
      <c r="A74" s="221"/>
      <c r="B74" s="222"/>
      <c r="C74" s="223"/>
      <c r="D74" s="223"/>
      <c r="E74" s="223"/>
      <c r="F74" s="223"/>
      <c r="G74" s="228"/>
      <c r="H74" s="229"/>
      <c r="I74" s="232"/>
    </row>
    <row r="75" ht="37.25" customHeight="1" outlineLevel="1" spans="1:9">
      <c r="A75" s="224"/>
      <c r="B75" s="225" t="s">
        <v>373</v>
      </c>
      <c r="C75" s="226"/>
      <c r="D75" s="226"/>
      <c r="E75" s="226"/>
      <c r="F75" s="226"/>
      <c r="G75" s="230"/>
      <c r="H75" s="231"/>
      <c r="I75" s="190"/>
    </row>
    <row r="76" ht="37.25" customHeight="1" outlineLevel="2" spans="1:9">
      <c r="A76" s="55"/>
      <c r="B76" s="55" t="s">
        <v>165</v>
      </c>
      <c r="C76" s="164" t="s">
        <v>166</v>
      </c>
      <c r="D76" s="164" t="s">
        <v>167</v>
      </c>
      <c r="E76" s="188" t="s">
        <v>168</v>
      </c>
      <c r="F76" s="164" t="s">
        <v>169</v>
      </c>
      <c r="G76" s="114" t="s">
        <v>170</v>
      </c>
      <c r="H76" s="164" t="s">
        <v>171</v>
      </c>
      <c r="I76" s="114"/>
    </row>
    <row r="77" ht="37.25" customHeight="1" outlineLevel="2" spans="1:9">
      <c r="A77" s="70"/>
      <c r="B77" s="71" t="s">
        <v>374</v>
      </c>
      <c r="C77" s="174"/>
      <c r="D77" s="174"/>
      <c r="E77" s="194"/>
      <c r="F77" s="194"/>
      <c r="G77" s="195"/>
      <c r="H77" s="195"/>
      <c r="I77" s="121"/>
    </row>
    <row r="78" ht="37.25" customHeight="1" outlineLevel="2" spans="1:9">
      <c r="A78" s="175" t="s">
        <v>375</v>
      </c>
      <c r="B78" s="171" t="s">
        <v>111</v>
      </c>
      <c r="C78" s="172" t="s">
        <v>417</v>
      </c>
      <c r="D78" s="172">
        <v>2</v>
      </c>
      <c r="E78" s="172">
        <v>1</v>
      </c>
      <c r="F78" s="172">
        <v>1</v>
      </c>
      <c r="G78" s="172">
        <v>3500</v>
      </c>
      <c r="H78" s="200">
        <f>D78*E78*F78*G78</f>
        <v>7000</v>
      </c>
      <c r="I78" s="214" t="s">
        <v>418</v>
      </c>
    </row>
    <row r="79" ht="37.25" customHeight="1" outlineLevel="2" spans="1:9">
      <c r="A79" s="70" t="s">
        <v>382</v>
      </c>
      <c r="B79" s="71" t="str">
        <f>CONCATENATE("Subtotal ",B77)</f>
        <v>Subtotal Photo &amp;Video crew</v>
      </c>
      <c r="C79" s="174"/>
      <c r="D79" s="174"/>
      <c r="E79" s="194"/>
      <c r="F79" s="194"/>
      <c r="G79" s="195"/>
      <c r="H79" s="195">
        <f>H78</f>
        <v>7000</v>
      </c>
      <c r="I79" s="121"/>
    </row>
    <row r="80" ht="37.25" customHeight="1" spans="1:9">
      <c r="A80" s="176" t="s">
        <v>383</v>
      </c>
      <c r="B80" s="177" t="s">
        <v>384</v>
      </c>
      <c r="C80" s="178"/>
      <c r="D80" s="178"/>
      <c r="E80" s="178"/>
      <c r="F80" s="178"/>
      <c r="G80" s="198"/>
      <c r="H80" s="199">
        <f>H79</f>
        <v>7000</v>
      </c>
      <c r="I80" s="211"/>
    </row>
    <row r="81" ht="164" spans="1:8">
      <c r="A81" s="156"/>
      <c r="B81" s="227" t="s">
        <v>270</v>
      </c>
      <c r="H81" s="156"/>
    </row>
    <row r="82" ht="37.25" customHeight="1"/>
    <row r="83" ht="37.25" customHeight="1" outlineLevel="1"/>
    <row r="84" ht="37.25" customHeight="1" outlineLevel="1"/>
    <row r="85" ht="37.25" customHeight="1" outlineLevel="2"/>
    <row r="86" ht="37.25" customHeight="1" outlineLevel="2" spans="1:8">
      <c r="A86" s="156"/>
      <c r="H86" s="156"/>
    </row>
    <row r="87" ht="37.25" customHeight="1" outlineLevel="2"/>
    <row r="88" ht="37.25" customHeight="1" outlineLevel="2"/>
    <row r="89" ht="37.25" customHeight="1" outlineLevel="2"/>
    <row r="90" ht="37.25" customHeight="1" outlineLevel="2"/>
    <row r="91" ht="37.25" customHeight="1" outlineLevel="2"/>
    <row r="92" ht="37.25" customHeight="1" outlineLevel="2"/>
    <row r="93" ht="37.25" customHeight="1" outlineLevel="2"/>
    <row r="94" ht="37.25" customHeight="1" outlineLevel="2"/>
    <row r="95" ht="37.25" customHeight="1" outlineLevel="2"/>
    <row r="96" ht="37.25" customHeight="1" outlineLevel="1"/>
    <row r="97" ht="37.25" customHeight="1" outlineLevel="2"/>
    <row r="98" ht="37.25" customHeight="1" outlineLevel="2"/>
    <row r="99" ht="37.25" customHeight="1" outlineLevel="2"/>
    <row r="100" s="155" customFormat="1" outlineLevel="2" spans="2:9">
      <c r="B100" s="156"/>
      <c r="C100" s="157"/>
      <c r="D100" s="157"/>
      <c r="E100" s="157"/>
      <c r="F100" s="157"/>
      <c r="G100" s="156"/>
      <c r="H100" s="158"/>
      <c r="I100" s="156"/>
    </row>
    <row r="101" s="155" customFormat="1" outlineLevel="2" spans="2:9">
      <c r="B101" s="156"/>
      <c r="C101" s="157"/>
      <c r="D101" s="157"/>
      <c r="E101" s="157"/>
      <c r="F101" s="157"/>
      <c r="G101" s="156"/>
      <c r="H101" s="158"/>
      <c r="I101" s="156"/>
    </row>
    <row r="102" s="155" customFormat="1" outlineLevel="2" spans="2:9">
      <c r="B102" s="156"/>
      <c r="C102" s="157"/>
      <c r="D102" s="157"/>
      <c r="E102" s="157"/>
      <c r="F102" s="157"/>
      <c r="G102" s="156"/>
      <c r="H102" s="158"/>
      <c r="I102" s="156"/>
    </row>
    <row r="103" s="155" customFormat="1" outlineLevel="2" spans="2:9">
      <c r="B103" s="156"/>
      <c r="C103" s="157"/>
      <c r="D103" s="157"/>
      <c r="E103" s="157"/>
      <c r="F103" s="157"/>
      <c r="G103" s="156"/>
      <c r="H103" s="158"/>
      <c r="I103" s="156"/>
    </row>
    <row r="104" s="155" customFormat="1" outlineLevel="2" spans="2:9">
      <c r="B104" s="156"/>
      <c r="C104" s="157"/>
      <c r="D104" s="157"/>
      <c r="E104" s="157"/>
      <c r="F104" s="157"/>
      <c r="G104" s="156"/>
      <c r="H104" s="158"/>
      <c r="I104" s="156"/>
    </row>
    <row r="105" s="155" customFormat="1" outlineLevel="2" spans="2:9">
      <c r="B105" s="156"/>
      <c r="C105" s="157"/>
      <c r="D105" s="157"/>
      <c r="E105" s="157"/>
      <c r="F105" s="157"/>
      <c r="G105" s="156"/>
      <c r="H105" s="158"/>
      <c r="I105" s="156"/>
    </row>
    <row r="106" s="155" customFormat="1" outlineLevel="2" spans="2:9">
      <c r="B106" s="156"/>
      <c r="C106" s="157"/>
      <c r="D106" s="157"/>
      <c r="E106" s="157"/>
      <c r="F106" s="157"/>
      <c r="G106" s="156"/>
      <c r="H106" s="158"/>
      <c r="I106" s="156"/>
    </row>
    <row r="107" s="155" customFormat="1" outlineLevel="2" spans="2:9">
      <c r="B107" s="156"/>
      <c r="C107" s="157"/>
      <c r="D107" s="157"/>
      <c r="E107" s="157"/>
      <c r="F107" s="157"/>
      <c r="G107" s="156"/>
      <c r="H107" s="158"/>
      <c r="I107" s="156"/>
    </row>
    <row r="108" s="155" customFormat="1" outlineLevel="1" spans="2:9">
      <c r="B108" s="156"/>
      <c r="C108" s="157"/>
      <c r="D108" s="157"/>
      <c r="E108" s="157"/>
      <c r="F108" s="157"/>
      <c r="G108" s="156"/>
      <c r="H108" s="158"/>
      <c r="I108" s="156"/>
    </row>
    <row r="109" s="155" customFormat="1" outlineLevel="2" spans="2:9">
      <c r="B109" s="156"/>
      <c r="C109" s="157"/>
      <c r="D109" s="157"/>
      <c r="E109" s="157"/>
      <c r="F109" s="157"/>
      <c r="G109" s="156"/>
      <c r="H109" s="158"/>
      <c r="I109" s="156"/>
    </row>
    <row r="110" s="155" customFormat="1" outlineLevel="2" spans="2:9">
      <c r="B110" s="156"/>
      <c r="C110" s="157"/>
      <c r="D110" s="157"/>
      <c r="E110" s="157"/>
      <c r="F110" s="157"/>
      <c r="G110" s="156"/>
      <c r="H110" s="158"/>
      <c r="I110" s="156"/>
    </row>
    <row r="111" s="155" customFormat="1" outlineLevel="2" spans="2:9">
      <c r="B111" s="156"/>
      <c r="C111" s="157"/>
      <c r="D111" s="157"/>
      <c r="E111" s="157"/>
      <c r="F111" s="157"/>
      <c r="G111" s="156"/>
      <c r="H111" s="158"/>
      <c r="I111" s="156"/>
    </row>
    <row r="112" s="155" customFormat="1" outlineLevel="2" spans="2:9">
      <c r="B112" s="156"/>
      <c r="C112" s="157"/>
      <c r="D112" s="157"/>
      <c r="E112" s="157"/>
      <c r="F112" s="157"/>
      <c r="G112" s="156"/>
      <c r="H112" s="158"/>
      <c r="I112" s="156"/>
    </row>
    <row r="113" s="155" customFormat="1" outlineLevel="2" spans="2:9">
      <c r="B113" s="156"/>
      <c r="C113" s="157"/>
      <c r="D113" s="157"/>
      <c r="E113" s="157"/>
      <c r="F113" s="157"/>
      <c r="G113" s="156"/>
      <c r="H113" s="158"/>
      <c r="I113" s="156"/>
    </row>
    <row r="114" s="155" customFormat="1" outlineLevel="2" spans="2:9">
      <c r="B114" s="156"/>
      <c r="C114" s="157"/>
      <c r="D114" s="157"/>
      <c r="E114" s="157"/>
      <c r="F114" s="157"/>
      <c r="G114" s="156"/>
      <c r="H114" s="158"/>
      <c r="I114" s="156"/>
    </row>
    <row r="115" s="155" customFormat="1" outlineLevel="2" spans="2:9">
      <c r="B115" s="156"/>
      <c r="C115" s="157"/>
      <c r="D115" s="157"/>
      <c r="E115" s="157"/>
      <c r="F115" s="157"/>
      <c r="G115" s="156"/>
      <c r="H115" s="158"/>
      <c r="I115" s="156"/>
    </row>
    <row r="116" s="155" customFormat="1" outlineLevel="2" spans="2:9">
      <c r="B116" s="156"/>
      <c r="C116" s="157"/>
      <c r="D116" s="157"/>
      <c r="E116" s="157"/>
      <c r="F116" s="157"/>
      <c r="G116" s="156"/>
      <c r="H116" s="158"/>
      <c r="I116" s="156"/>
    </row>
    <row r="117" s="155" customFormat="1" outlineLevel="2" spans="2:9">
      <c r="B117" s="156"/>
      <c r="C117" s="157"/>
      <c r="D117" s="157"/>
      <c r="E117" s="157"/>
      <c r="F117" s="157"/>
      <c r="G117" s="156"/>
      <c r="H117" s="158"/>
      <c r="I117" s="156"/>
    </row>
    <row r="118" s="155" customFormat="1" outlineLevel="2" spans="2:9">
      <c r="B118" s="156"/>
      <c r="C118" s="157"/>
      <c r="D118" s="157"/>
      <c r="E118" s="157"/>
      <c r="F118" s="157"/>
      <c r="G118" s="156"/>
      <c r="H118" s="158"/>
      <c r="I118" s="156"/>
    </row>
    <row r="119" s="155" customFormat="1" outlineLevel="2" spans="2:9">
      <c r="B119" s="156"/>
      <c r="C119" s="157"/>
      <c r="D119" s="157"/>
      <c r="E119" s="157"/>
      <c r="F119" s="157"/>
      <c r="G119" s="156"/>
      <c r="H119" s="158"/>
      <c r="I119" s="156"/>
    </row>
    <row r="120" s="155" customFormat="1" outlineLevel="1" spans="2:9">
      <c r="B120" s="156"/>
      <c r="C120" s="157"/>
      <c r="D120" s="157"/>
      <c r="E120" s="157"/>
      <c r="F120" s="157"/>
      <c r="G120" s="156"/>
      <c r="H120" s="158"/>
      <c r="I120" s="156"/>
    </row>
    <row r="121" s="155" customFormat="1" outlineLevel="2" spans="2:9">
      <c r="B121" s="156"/>
      <c r="C121" s="157"/>
      <c r="D121" s="157"/>
      <c r="E121" s="157"/>
      <c r="F121" s="157"/>
      <c r="G121" s="156"/>
      <c r="H121" s="158"/>
      <c r="I121" s="156"/>
    </row>
    <row r="122" s="155" customFormat="1" outlineLevel="2" spans="2:9">
      <c r="B122" s="156"/>
      <c r="C122" s="157"/>
      <c r="D122" s="157"/>
      <c r="E122" s="157"/>
      <c r="F122" s="157"/>
      <c r="G122" s="156"/>
      <c r="H122" s="158"/>
      <c r="I122" s="156"/>
    </row>
    <row r="123" s="155" customFormat="1" outlineLevel="2" spans="2:9">
      <c r="B123" s="156"/>
      <c r="C123" s="157"/>
      <c r="D123" s="157"/>
      <c r="E123" s="157"/>
      <c r="F123" s="157"/>
      <c r="G123" s="156"/>
      <c r="H123" s="158"/>
      <c r="I123" s="156"/>
    </row>
    <row r="124" s="155" customFormat="1" outlineLevel="2" spans="2:9">
      <c r="B124" s="156"/>
      <c r="C124" s="157"/>
      <c r="D124" s="157"/>
      <c r="E124" s="157"/>
      <c r="F124" s="157"/>
      <c r="G124" s="156"/>
      <c r="H124" s="158"/>
      <c r="I124" s="156"/>
    </row>
    <row r="125" s="155" customFormat="1" outlineLevel="2" spans="2:9">
      <c r="B125" s="156"/>
      <c r="C125" s="157"/>
      <c r="D125" s="157"/>
      <c r="E125" s="157"/>
      <c r="F125" s="157"/>
      <c r="G125" s="156"/>
      <c r="H125" s="158"/>
      <c r="I125" s="156"/>
    </row>
    <row r="126" s="155" customFormat="1" outlineLevel="2" spans="2:9">
      <c r="B126" s="156"/>
      <c r="C126" s="157"/>
      <c r="D126" s="157"/>
      <c r="E126" s="157"/>
      <c r="F126" s="157"/>
      <c r="G126" s="156"/>
      <c r="H126" s="158"/>
      <c r="I126" s="156"/>
    </row>
    <row r="127" s="155" customFormat="1" outlineLevel="2" spans="2:9">
      <c r="B127" s="156"/>
      <c r="C127" s="157"/>
      <c r="D127" s="157"/>
      <c r="E127" s="157"/>
      <c r="F127" s="157"/>
      <c r="G127" s="156"/>
      <c r="H127" s="158"/>
      <c r="I127" s="156"/>
    </row>
    <row r="128" s="155" customFormat="1" outlineLevel="2" spans="2:9">
      <c r="B128" s="156"/>
      <c r="C128" s="157"/>
      <c r="D128" s="157"/>
      <c r="E128" s="157"/>
      <c r="F128" s="157"/>
      <c r="G128" s="156"/>
      <c r="H128" s="158"/>
      <c r="I128" s="156"/>
    </row>
    <row r="129" s="155" customFormat="1" outlineLevel="2" spans="2:9">
      <c r="B129" s="156"/>
      <c r="C129" s="157"/>
      <c r="D129" s="157"/>
      <c r="E129" s="157"/>
      <c r="F129" s="157"/>
      <c r="G129" s="156"/>
      <c r="H129" s="158"/>
      <c r="I129" s="156"/>
    </row>
    <row r="130" s="155" customFormat="1" outlineLevel="2" spans="2:9">
      <c r="B130" s="156"/>
      <c r="C130" s="157"/>
      <c r="D130" s="157"/>
      <c r="E130" s="157"/>
      <c r="F130" s="157"/>
      <c r="G130" s="156"/>
      <c r="H130" s="158"/>
      <c r="I130" s="156"/>
    </row>
    <row r="131" s="155" customFormat="1" outlineLevel="2" spans="2:9">
      <c r="B131" s="156"/>
      <c r="C131" s="157"/>
      <c r="D131" s="157"/>
      <c r="E131" s="157"/>
      <c r="F131" s="157"/>
      <c r="G131" s="156"/>
      <c r="H131" s="158"/>
      <c r="I131" s="156"/>
    </row>
    <row r="132" s="155" customFormat="1" outlineLevel="1" spans="2:9">
      <c r="B132" s="156"/>
      <c r="C132" s="157"/>
      <c r="D132" s="157"/>
      <c r="E132" s="157"/>
      <c r="F132" s="157"/>
      <c r="G132" s="156"/>
      <c r="H132" s="158"/>
      <c r="I132" s="156"/>
    </row>
  </sheetData>
  <mergeCells count="2">
    <mergeCell ref="A1:I1"/>
    <mergeCell ref="B2:C2"/>
  </mergeCells>
  <pageMargins left="0.236220472440945" right="0.236220472440945" top="0.275590551181102" bottom="0.31496062992126" header="0.31496062992126" footer="0.31496062992126"/>
  <pageSetup paperSize="9" scale="52" fitToHeight="0" orientation="landscape"/>
  <headerFooter>
    <oddHeader>&amp;C&amp;A</oddHeader>
  </headerFooter>
  <rowBreaks count="1" manualBreakCount="1"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3"/>
  <sheetViews>
    <sheetView zoomScale="70" zoomScaleNormal="70" zoomScalePageLayoutView="75" workbookViewId="0">
      <selection activeCell="D30" sqref="D30"/>
    </sheetView>
  </sheetViews>
  <sheetFormatPr defaultColWidth="12.0673076923077" defaultRowHeight="16.8"/>
  <cols>
    <col min="1" max="1" width="6.93269230769231" style="3" customWidth="1"/>
    <col min="2" max="2" width="61.7980769230769" style="3" customWidth="1"/>
    <col min="3" max="3" width="21.0673076923077" style="3" customWidth="1"/>
    <col min="4" max="6" width="22.5961538461538" style="3" customWidth="1"/>
    <col min="7" max="7" width="43.5961538461538" style="3" customWidth="1"/>
    <col min="8" max="8" width="15.7307692307692" style="3" hidden="1" customWidth="1"/>
    <col min="9" max="9" width="14.7980769230769" style="3" hidden="1" customWidth="1"/>
    <col min="10" max="16384" width="12.0673076923077" style="3"/>
  </cols>
  <sheetData>
    <row r="1" s="1" customFormat="1" ht="28.05" customHeight="1"/>
    <row r="2" s="1" customFormat="1" ht="28.25" customHeight="1"/>
    <row r="3" s="2" customFormat="1" ht="23.2" spans="2:3">
      <c r="B3" s="4" t="s">
        <v>0</v>
      </c>
      <c r="C3" s="4"/>
    </row>
    <row r="4" s="2" customFormat="1" spans="2:3">
      <c r="B4" s="5"/>
      <c r="C4" s="6"/>
    </row>
    <row r="5" s="2" customFormat="1" ht="29.25" customHeight="1" spans="2:3">
      <c r="B5" s="7" t="s">
        <v>1</v>
      </c>
      <c r="C5" s="8" t="s">
        <v>2</v>
      </c>
    </row>
    <row r="6" s="2" customFormat="1" ht="80" customHeight="1" spans="2:3">
      <c r="B6" s="9" t="s">
        <v>3</v>
      </c>
      <c r="C6" s="10" t="s">
        <v>4</v>
      </c>
    </row>
    <row r="7" s="2" customFormat="1" ht="17.6" spans="2:3">
      <c r="B7" s="9" t="s">
        <v>5</v>
      </c>
      <c r="C7" s="13" t="s">
        <v>419</v>
      </c>
    </row>
    <row r="8" s="2" customFormat="1" ht="17.6" spans="2:3">
      <c r="B8" s="9" t="s">
        <v>7</v>
      </c>
      <c r="C8" s="13" t="s">
        <v>8</v>
      </c>
    </row>
    <row r="9" s="2" customFormat="1" spans="2:3">
      <c r="B9" s="5"/>
      <c r="C9" s="6"/>
    </row>
    <row r="10" s="2" customFormat="1" ht="17.6" spans="2:3">
      <c r="B10" s="7" t="s">
        <v>9</v>
      </c>
      <c r="C10" s="15"/>
    </row>
    <row r="11" s="2" customFormat="1" ht="18" spans="2:3">
      <c r="B11" s="16" t="s">
        <v>10</v>
      </c>
      <c r="C11" s="17" t="s">
        <v>420</v>
      </c>
    </row>
    <row r="12" s="2" customFormat="1" ht="18" spans="2:3">
      <c r="B12" s="16" t="s">
        <v>12</v>
      </c>
      <c r="C12" s="17" t="s">
        <v>421</v>
      </c>
    </row>
    <row r="13" s="2" customFormat="1" ht="18" spans="2:3">
      <c r="B13" s="16" t="s">
        <v>14</v>
      </c>
      <c r="C13" s="17" t="s">
        <v>15</v>
      </c>
    </row>
    <row r="14" s="2" customFormat="1" ht="17.6" spans="2:3">
      <c r="B14" s="16" t="s">
        <v>16</v>
      </c>
      <c r="C14" s="17">
        <v>15210370021</v>
      </c>
    </row>
    <row r="15" s="2" customFormat="1" ht="17.6" spans="2:3">
      <c r="B15" s="16" t="s">
        <v>17</v>
      </c>
      <c r="C15" s="17"/>
    </row>
    <row r="16" s="2" customFormat="1" ht="17" spans="2:3">
      <c r="B16" s="16" t="s">
        <v>18</v>
      </c>
      <c r="C16" s="18" t="s">
        <v>422</v>
      </c>
    </row>
    <row r="17" s="2" customFormat="1" ht="17.6" spans="2:3">
      <c r="B17" s="19"/>
      <c r="C17" s="20"/>
    </row>
    <row r="18" s="2" customFormat="1" ht="33" customHeight="1" spans="2:9">
      <c r="B18" s="7" t="s">
        <v>20</v>
      </c>
      <c r="C18" s="15" t="s">
        <v>21</v>
      </c>
      <c r="D18" s="15" t="s">
        <v>23</v>
      </c>
      <c r="E18" s="15" t="s">
        <v>24</v>
      </c>
      <c r="F18" s="15" t="s">
        <v>40</v>
      </c>
      <c r="G18" s="31" t="s">
        <v>25</v>
      </c>
      <c r="H18" s="32" t="s">
        <v>26</v>
      </c>
      <c r="I18" s="39" t="s">
        <v>27</v>
      </c>
    </row>
    <row r="19" s="2" customFormat="1" ht="31.05" customHeight="1" spans="2:9">
      <c r="B19" s="21" t="s">
        <v>423</v>
      </c>
      <c r="C19" s="150"/>
      <c r="D19" s="6">
        <f>'XL1'!H4</f>
        <v>119773</v>
      </c>
      <c r="E19" s="35">
        <v>1</v>
      </c>
      <c r="F19" s="34">
        <f>D19*E19</f>
        <v>119773</v>
      </c>
      <c r="G19" s="35" t="s">
        <v>37</v>
      </c>
      <c r="H19" s="36">
        <v>1490</v>
      </c>
      <c r="I19" s="40">
        <f>D19/H19</f>
        <v>80.3845637583893</v>
      </c>
    </row>
    <row r="20" s="2" customFormat="1" ht="17.6" spans="2:7">
      <c r="B20" s="151" t="s">
        <v>40</v>
      </c>
      <c r="C20" s="24"/>
      <c r="D20" s="25"/>
      <c r="E20" s="25"/>
      <c r="F20" s="152">
        <f>F19</f>
        <v>119773</v>
      </c>
      <c r="G20" s="37"/>
    </row>
    <row r="21" s="2" customFormat="1" ht="17.6" spans="2:7">
      <c r="B21" s="23" t="s">
        <v>424</v>
      </c>
      <c r="C21" s="28"/>
      <c r="D21" s="7"/>
      <c r="E21" s="7"/>
      <c r="F21" s="153">
        <v>91737</v>
      </c>
      <c r="G21" s="7"/>
    </row>
    <row r="22" s="2" customFormat="1" ht="17.6" spans="2:7">
      <c r="B22" s="23" t="s">
        <v>425</v>
      </c>
      <c r="C22" s="28"/>
      <c r="D22" s="7"/>
      <c r="E22" s="7"/>
      <c r="F22" s="153">
        <v>28036</v>
      </c>
      <c r="G22" s="7"/>
    </row>
    <row r="23" s="2" customFormat="1" spans="2:7">
      <c r="B23" s="5"/>
      <c r="C23" s="26"/>
      <c r="D23" s="26"/>
      <c r="E23" s="38"/>
      <c r="F23" s="154"/>
      <c r="G23" s="38"/>
    </row>
    <row r="24" s="2" customFormat="1" ht="18" spans="2:7">
      <c r="B24" s="27" t="s">
        <v>43</v>
      </c>
      <c r="C24" s="28"/>
      <c r="D24" s="7"/>
      <c r="E24" s="7"/>
      <c r="F24" s="153">
        <f>SUM(F20*0.06)</f>
        <v>7186.38</v>
      </c>
      <c r="G24" s="7"/>
    </row>
    <row r="25" s="2" customFormat="1" ht="17.6" spans="2:7">
      <c r="B25" s="7" t="s">
        <v>44</v>
      </c>
      <c r="C25" s="28"/>
      <c r="D25" s="7"/>
      <c r="E25" s="7"/>
      <c r="F25" s="153">
        <f>SUM(F20+F24)</f>
        <v>126959.38</v>
      </c>
      <c r="G25" s="7"/>
    </row>
    <row r="26" s="2" customFormat="1" ht="17.6" spans="2:7">
      <c r="B26" s="23" t="s">
        <v>426</v>
      </c>
      <c r="C26" s="28"/>
      <c r="D26" s="7"/>
      <c r="E26" s="7"/>
      <c r="F26" s="153">
        <f>F25*0.97*0.8</f>
        <v>98520.47888</v>
      </c>
      <c r="G26" s="7"/>
    </row>
    <row r="27" s="2" customFormat="1" ht="17.6" spans="2:7">
      <c r="B27" s="23" t="s">
        <v>427</v>
      </c>
      <c r="C27" s="28"/>
      <c r="D27" s="7"/>
      <c r="E27" s="7"/>
      <c r="F27" s="153">
        <f>F25*0.97*0.2+F25*0.03</f>
        <v>28438.90112</v>
      </c>
      <c r="G27" s="7"/>
    </row>
    <row r="28" spans="4:4">
      <c r="D28" s="29"/>
    </row>
    <row r="29" spans="4:4">
      <c r="D29" s="30"/>
    </row>
    <row r="30" spans="4:4">
      <c r="D30" s="30"/>
    </row>
    <row r="32" spans="4:4">
      <c r="D32" s="29"/>
    </row>
    <row r="33" spans="4:4">
      <c r="D33" s="29"/>
    </row>
  </sheetData>
  <mergeCells count="1">
    <mergeCell ref="B3:C3"/>
  </mergeCells>
  <hyperlinks>
    <hyperlink ref="C16" r:id="rId1" display="wangfengyu@cct.cn"/>
  </hyperlinks>
  <pageMargins left="0.236220472440945" right="0.236220472440945" top="0.275590551181102" bottom="0.31496062992126" header="0.31496062992126" footer="0.31496062992126"/>
  <pageSetup paperSize="9" scale="72" fitToHeight="0" orientation="landscape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L187"/>
  <sheetViews>
    <sheetView tabSelected="1" zoomScale="59" zoomScaleNormal="59" zoomScalePageLayoutView="60" zoomScaleSheetLayoutView="40" workbookViewId="0">
      <pane ySplit="5" topLeftCell="A6" activePane="bottomLeft" state="frozen"/>
      <selection/>
      <selection pane="bottomLeft" activeCell="J6" sqref="J6"/>
    </sheetView>
  </sheetViews>
  <sheetFormatPr defaultColWidth="50.9038461538462" defaultRowHeight="20.4"/>
  <cols>
    <col min="1" max="1" width="20.1730769230769" style="45" customWidth="1"/>
    <col min="2" max="2" width="55.2788461538462" style="44" customWidth="1"/>
    <col min="3" max="3" width="20.3846153846154" style="46" customWidth="1"/>
    <col min="4" max="4" width="23.1153846153846" style="47" customWidth="1"/>
    <col min="5" max="5" width="22.0384615384615" style="47" customWidth="1"/>
    <col min="6" max="6" width="12.9903846153846" style="47" customWidth="1"/>
    <col min="7" max="7" width="18.5961538461538" style="44" customWidth="1"/>
    <col min="8" max="8" width="22.3269230769231" style="48" customWidth="1"/>
    <col min="9" max="9" width="98.8557692307692" style="49" customWidth="1"/>
    <col min="10" max="10" width="15.6538461538462" style="44" customWidth="1"/>
    <col min="11" max="11" width="19.5961538461538" style="44" customWidth="1"/>
    <col min="12" max="12" width="18.6634615384615" style="44" customWidth="1"/>
    <col min="13" max="31" width="9.98076923076923" style="44" customWidth="1"/>
    <col min="32" max="16384" width="50.9038461538462" style="44"/>
  </cols>
  <sheetData>
    <row r="1" s="43" customFormat="1" ht="28.05" customHeight="1" spans="8:8">
      <c r="H1" s="87"/>
    </row>
    <row r="2" s="43" customFormat="1" ht="28.25" customHeight="1" spans="8:8">
      <c r="H2" s="87"/>
    </row>
    <row r="3" s="44" customFormat="1" ht="31.5" customHeight="1" spans="1:9">
      <c r="A3" s="50" t="s">
        <v>428</v>
      </c>
      <c r="B3" s="50"/>
      <c r="C3" s="50"/>
      <c r="D3" s="50"/>
      <c r="E3" s="50"/>
      <c r="F3" s="50"/>
      <c r="G3" s="50"/>
      <c r="H3" s="50"/>
      <c r="I3" s="50"/>
    </row>
    <row r="4" s="44" customFormat="1" ht="31.5" customHeight="1" spans="1:11">
      <c r="A4" s="51"/>
      <c r="B4" s="52" t="s">
        <v>162</v>
      </c>
      <c r="C4" s="53"/>
      <c r="D4" s="54"/>
      <c r="E4" s="54"/>
      <c r="F4" s="54"/>
      <c r="G4" s="88"/>
      <c r="H4" s="88">
        <f>H16+H25+H48+H60+H71+H96+H104</f>
        <v>119773</v>
      </c>
      <c r="I4" s="112"/>
      <c r="K4" s="113"/>
    </row>
    <row r="5" s="44" customFormat="1" ht="29.25" customHeight="1" spans="1:9">
      <c r="A5" s="55" t="s">
        <v>164</v>
      </c>
      <c r="B5" s="55" t="s">
        <v>165</v>
      </c>
      <c r="C5" s="56" t="s">
        <v>166</v>
      </c>
      <c r="D5" s="57" t="s">
        <v>167</v>
      </c>
      <c r="E5" s="89" t="s">
        <v>168</v>
      </c>
      <c r="F5" s="90" t="s">
        <v>169</v>
      </c>
      <c r="G5" s="91" t="s">
        <v>170</v>
      </c>
      <c r="H5" s="91" t="s">
        <v>171</v>
      </c>
      <c r="I5" s="114" t="s">
        <v>172</v>
      </c>
    </row>
    <row r="6" s="44" customFormat="1" ht="37.25" customHeight="1" outlineLevel="1" spans="1:9">
      <c r="A6" s="58"/>
      <c r="B6" s="59" t="s">
        <v>173</v>
      </c>
      <c r="C6" s="60"/>
      <c r="D6" s="61"/>
      <c r="E6" s="61"/>
      <c r="F6" s="61"/>
      <c r="G6" s="92"/>
      <c r="H6" s="92"/>
      <c r="I6" s="115"/>
    </row>
    <row r="7" s="44" customFormat="1" ht="37.25" customHeight="1" outlineLevel="2" spans="1:9">
      <c r="A7" s="62"/>
      <c r="B7" s="63" t="s">
        <v>174</v>
      </c>
      <c r="C7" s="64"/>
      <c r="D7" s="65"/>
      <c r="E7" s="93"/>
      <c r="F7" s="65"/>
      <c r="G7" s="94"/>
      <c r="H7" s="95"/>
      <c r="I7" s="116"/>
    </row>
    <row r="8" s="44" customFormat="1" ht="39" customHeight="1" outlineLevel="2" spans="1:9">
      <c r="A8" s="66" t="s">
        <v>175</v>
      </c>
      <c r="B8" s="67" t="s">
        <v>15</v>
      </c>
      <c r="C8" s="68" t="s">
        <v>176</v>
      </c>
      <c r="D8" s="69">
        <v>3</v>
      </c>
      <c r="E8" s="69">
        <v>1</v>
      </c>
      <c r="F8" s="69">
        <v>3</v>
      </c>
      <c r="G8" s="96">
        <v>1000</v>
      </c>
      <c r="H8" s="97">
        <f t="shared" ref="H8:H14" si="0">D8*E8*F8*G8</f>
        <v>9000</v>
      </c>
      <c r="I8" s="117" t="s">
        <v>272</v>
      </c>
    </row>
    <row r="9" s="44" customFormat="1" ht="39" customHeight="1" outlineLevel="2" spans="1:9">
      <c r="A9" s="66" t="s">
        <v>178</v>
      </c>
      <c r="B9" s="67" t="s">
        <v>179</v>
      </c>
      <c r="C9" s="68" t="s">
        <v>176</v>
      </c>
      <c r="D9" s="69">
        <v>2</v>
      </c>
      <c r="E9" s="69">
        <v>1</v>
      </c>
      <c r="F9" s="69">
        <v>2</v>
      </c>
      <c r="G9" s="96">
        <v>1000</v>
      </c>
      <c r="H9" s="97">
        <f t="shared" si="0"/>
        <v>4000</v>
      </c>
      <c r="I9" s="117" t="s">
        <v>272</v>
      </c>
    </row>
    <row r="10" s="44" customFormat="1" ht="37.25" customHeight="1" outlineLevel="1" spans="1:12">
      <c r="A10" s="70" t="s">
        <v>180</v>
      </c>
      <c r="B10" s="71" t="s">
        <v>181</v>
      </c>
      <c r="C10" s="72"/>
      <c r="D10" s="73"/>
      <c r="E10" s="98"/>
      <c r="F10" s="98"/>
      <c r="G10" s="99"/>
      <c r="H10" s="99">
        <f>SUM(H8:H9)</f>
        <v>13000</v>
      </c>
      <c r="I10" s="118"/>
      <c r="L10" s="119">
        <f>H10/H4</f>
        <v>0.108538652283904</v>
      </c>
    </row>
    <row r="11" s="44" customFormat="1" ht="37.25" customHeight="1" outlineLevel="2" spans="1:9">
      <c r="A11" s="62"/>
      <c r="B11" s="63" t="s">
        <v>182</v>
      </c>
      <c r="C11" s="64"/>
      <c r="D11" s="65"/>
      <c r="E11" s="93"/>
      <c r="F11" s="65"/>
      <c r="G11" s="94"/>
      <c r="H11" s="95"/>
      <c r="I11" s="120"/>
    </row>
    <row r="12" s="44" customFormat="1" ht="37.25" customHeight="1" outlineLevel="2" spans="1:9">
      <c r="A12" s="74" t="s">
        <v>183</v>
      </c>
      <c r="B12" s="67" t="s">
        <v>184</v>
      </c>
      <c r="C12" s="68" t="s">
        <v>176</v>
      </c>
      <c r="D12" s="69">
        <v>0</v>
      </c>
      <c r="E12" s="69">
        <v>0</v>
      </c>
      <c r="F12" s="100">
        <v>0</v>
      </c>
      <c r="G12" s="101">
        <v>0</v>
      </c>
      <c r="H12" s="102">
        <f t="shared" si="0"/>
        <v>0</v>
      </c>
      <c r="I12" s="117" t="s">
        <v>272</v>
      </c>
    </row>
    <row r="13" s="44" customFormat="1" ht="37.25" customHeight="1" outlineLevel="2" spans="1:9">
      <c r="A13" s="74" t="s">
        <v>185</v>
      </c>
      <c r="B13" s="67" t="s">
        <v>186</v>
      </c>
      <c r="C13" s="68" t="s">
        <v>176</v>
      </c>
      <c r="D13" s="69">
        <v>1</v>
      </c>
      <c r="E13" s="69">
        <v>1</v>
      </c>
      <c r="F13" s="100">
        <v>1</v>
      </c>
      <c r="G13" s="101">
        <v>600</v>
      </c>
      <c r="H13" s="102">
        <f t="shared" si="0"/>
        <v>600</v>
      </c>
      <c r="I13" s="117" t="s">
        <v>429</v>
      </c>
    </row>
    <row r="14" s="44" customFormat="1" ht="37.25" customHeight="1" outlineLevel="2" spans="1:9">
      <c r="A14" s="74" t="s">
        <v>273</v>
      </c>
      <c r="B14" s="67" t="s">
        <v>274</v>
      </c>
      <c r="C14" s="68" t="s">
        <v>176</v>
      </c>
      <c r="D14" s="69">
        <v>0</v>
      </c>
      <c r="E14" s="69">
        <v>0</v>
      </c>
      <c r="F14" s="100">
        <v>0</v>
      </c>
      <c r="G14" s="101">
        <v>0</v>
      </c>
      <c r="H14" s="102">
        <f t="shared" si="0"/>
        <v>0</v>
      </c>
      <c r="I14" s="117" t="s">
        <v>272</v>
      </c>
    </row>
    <row r="15" s="44" customFormat="1" ht="37.25" customHeight="1" outlineLevel="1" spans="1:9">
      <c r="A15" s="70" t="s">
        <v>188</v>
      </c>
      <c r="B15" s="71" t="s">
        <v>189</v>
      </c>
      <c r="C15" s="72"/>
      <c r="D15" s="73"/>
      <c r="E15" s="98"/>
      <c r="F15" s="98"/>
      <c r="G15" s="99"/>
      <c r="H15" s="99">
        <f>SUM(H12:H14)</f>
        <v>600</v>
      </c>
      <c r="I15" s="121"/>
    </row>
    <row r="16" s="44" customFormat="1" ht="37.25" customHeight="1" spans="1:9">
      <c r="A16" s="75" t="s">
        <v>190</v>
      </c>
      <c r="B16" s="76" t="s">
        <v>191</v>
      </c>
      <c r="C16" s="77"/>
      <c r="D16" s="78"/>
      <c r="E16" s="78"/>
      <c r="F16" s="78"/>
      <c r="G16" s="103"/>
      <c r="H16" s="103">
        <f>H10+H15</f>
        <v>13600</v>
      </c>
      <c r="I16" s="76"/>
    </row>
    <row r="17" s="44" customFormat="1" ht="37.25" customHeight="1" spans="1:8">
      <c r="A17" s="45"/>
      <c r="B17" s="44"/>
      <c r="C17" s="79"/>
      <c r="D17" s="47"/>
      <c r="E17" s="47"/>
      <c r="F17" s="47"/>
      <c r="G17" s="104"/>
      <c r="H17" s="105"/>
    </row>
    <row r="18" s="44" customFormat="1" ht="37.25" customHeight="1" outlineLevel="1" spans="1:9">
      <c r="A18" s="58"/>
      <c r="B18" s="59" t="s">
        <v>192</v>
      </c>
      <c r="C18" s="60"/>
      <c r="D18" s="61"/>
      <c r="E18" s="61"/>
      <c r="F18" s="61"/>
      <c r="G18" s="92"/>
      <c r="H18" s="92"/>
      <c r="I18" s="115"/>
    </row>
    <row r="19" s="44" customFormat="1" ht="37.25" customHeight="1" outlineLevel="1" spans="1:9">
      <c r="A19" s="55" t="s">
        <v>164</v>
      </c>
      <c r="B19" s="55" t="s">
        <v>165</v>
      </c>
      <c r="C19" s="56" t="s">
        <v>166</v>
      </c>
      <c r="D19" s="57" t="s">
        <v>167</v>
      </c>
      <c r="E19" s="90" t="s">
        <v>168</v>
      </c>
      <c r="F19" s="90" t="s">
        <v>169</v>
      </c>
      <c r="G19" s="91" t="s">
        <v>170</v>
      </c>
      <c r="H19" s="91" t="s">
        <v>171</v>
      </c>
      <c r="I19" s="114" t="s">
        <v>193</v>
      </c>
    </row>
    <row r="20" s="44" customFormat="1" ht="37.25" customHeight="1" outlineLevel="2" spans="1:9">
      <c r="A20" s="62"/>
      <c r="B20" s="63" t="s">
        <v>194</v>
      </c>
      <c r="C20" s="64"/>
      <c r="D20" s="65"/>
      <c r="E20" s="93"/>
      <c r="F20" s="65"/>
      <c r="G20" s="94"/>
      <c r="H20" s="95"/>
      <c r="I20" s="122" t="s">
        <v>195</v>
      </c>
    </row>
    <row r="21" s="44" customFormat="1" ht="37.25" customHeight="1" outlineLevel="2" spans="1:9">
      <c r="A21" s="66" t="s">
        <v>196</v>
      </c>
      <c r="B21" s="67" t="s">
        <v>197</v>
      </c>
      <c r="C21" s="68" t="s">
        <v>198</v>
      </c>
      <c r="D21" s="69">
        <v>0</v>
      </c>
      <c r="E21" s="69">
        <v>0</v>
      </c>
      <c r="F21" s="100">
        <v>0</v>
      </c>
      <c r="G21" s="101">
        <v>0</v>
      </c>
      <c r="H21" s="102">
        <f t="shared" ref="H21:H23" si="1">D21*E21*F21*G21</f>
        <v>0</v>
      </c>
      <c r="I21" s="117" t="s">
        <v>272</v>
      </c>
    </row>
    <row r="22" s="44" customFormat="1" ht="37.25" customHeight="1" outlineLevel="2" spans="1:9">
      <c r="A22" s="66" t="s">
        <v>199</v>
      </c>
      <c r="B22" s="67" t="s">
        <v>275</v>
      </c>
      <c r="C22" s="68" t="s">
        <v>276</v>
      </c>
      <c r="D22" s="69">
        <v>0</v>
      </c>
      <c r="E22" s="69">
        <v>0</v>
      </c>
      <c r="F22" s="100">
        <v>0</v>
      </c>
      <c r="G22" s="101">
        <v>0</v>
      </c>
      <c r="H22" s="102">
        <f t="shared" si="1"/>
        <v>0</v>
      </c>
      <c r="I22" s="123" t="s">
        <v>277</v>
      </c>
    </row>
    <row r="23" s="44" customFormat="1" ht="37.25" customHeight="1" outlineLevel="2" spans="1:9">
      <c r="A23" s="66" t="s">
        <v>202</v>
      </c>
      <c r="B23" s="67" t="s">
        <v>203</v>
      </c>
      <c r="C23" s="68" t="s">
        <v>201</v>
      </c>
      <c r="D23" s="69">
        <v>0</v>
      </c>
      <c r="E23" s="69">
        <v>0</v>
      </c>
      <c r="F23" s="100">
        <v>0</v>
      </c>
      <c r="G23" s="101">
        <v>0</v>
      </c>
      <c r="H23" s="102">
        <f t="shared" si="1"/>
        <v>0</v>
      </c>
      <c r="I23" s="123" t="s">
        <v>430</v>
      </c>
    </row>
    <row r="24" s="44" customFormat="1" ht="37.25" customHeight="1" outlineLevel="1" spans="1:9">
      <c r="A24" s="62" t="s">
        <v>204</v>
      </c>
      <c r="B24" s="63" t="s">
        <v>205</v>
      </c>
      <c r="C24" s="64"/>
      <c r="D24" s="65"/>
      <c r="E24" s="93"/>
      <c r="F24" s="65"/>
      <c r="G24" s="94"/>
      <c r="H24" s="95">
        <f>SUM(H21:H23)</f>
        <v>0</v>
      </c>
      <c r="I24" s="124"/>
    </row>
    <row r="25" s="44" customFormat="1" ht="37.25" customHeight="1" spans="1:9">
      <c r="A25" s="75" t="s">
        <v>206</v>
      </c>
      <c r="B25" s="76" t="s">
        <v>207</v>
      </c>
      <c r="C25" s="77"/>
      <c r="D25" s="78"/>
      <c r="E25" s="78"/>
      <c r="F25" s="78"/>
      <c r="G25" s="103"/>
      <c r="H25" s="103">
        <f>H24</f>
        <v>0</v>
      </c>
      <c r="I25" s="76"/>
    </row>
    <row r="26" s="44" customFormat="1" ht="37.25" customHeight="1" spans="1:8">
      <c r="A26" s="45"/>
      <c r="B26" s="44"/>
      <c r="C26" s="79"/>
      <c r="D26" s="47"/>
      <c r="E26" s="47"/>
      <c r="F26" s="47"/>
      <c r="G26" s="104"/>
      <c r="H26" s="105"/>
    </row>
    <row r="27" s="44" customFormat="1" ht="37.25" customHeight="1" outlineLevel="1" spans="1:9">
      <c r="A27" s="58"/>
      <c r="B27" s="59" t="s">
        <v>279</v>
      </c>
      <c r="C27" s="60"/>
      <c r="D27" s="61"/>
      <c r="E27" s="61"/>
      <c r="F27" s="61"/>
      <c r="G27" s="92"/>
      <c r="H27" s="92"/>
      <c r="I27" s="115"/>
    </row>
    <row r="28" s="44" customFormat="1" ht="37.25" customHeight="1" outlineLevel="1" spans="1:9">
      <c r="A28" s="55" t="s">
        <v>164</v>
      </c>
      <c r="B28" s="55" t="s">
        <v>165</v>
      </c>
      <c r="C28" s="56" t="s">
        <v>166</v>
      </c>
      <c r="D28" s="57" t="s">
        <v>167</v>
      </c>
      <c r="E28" s="90" t="s">
        <v>168</v>
      </c>
      <c r="F28" s="90" t="s">
        <v>169</v>
      </c>
      <c r="G28" s="91" t="s">
        <v>170</v>
      </c>
      <c r="H28" s="91" t="s">
        <v>171</v>
      </c>
      <c r="I28" s="114" t="s">
        <v>280</v>
      </c>
    </row>
    <row r="29" s="44" customFormat="1" ht="37.25" customHeight="1" outlineLevel="2" spans="1:9">
      <c r="A29" s="62"/>
      <c r="B29" s="63" t="s">
        <v>281</v>
      </c>
      <c r="C29" s="64"/>
      <c r="D29" s="65"/>
      <c r="E29" s="93"/>
      <c r="F29" s="65"/>
      <c r="G29" s="94"/>
      <c r="H29" s="95"/>
      <c r="I29" s="116"/>
    </row>
    <row r="30" s="44" customFormat="1" ht="37.25" customHeight="1" outlineLevel="2" spans="1:9">
      <c r="A30" s="66" t="s">
        <v>282</v>
      </c>
      <c r="B30" s="80" t="s">
        <v>283</v>
      </c>
      <c r="C30" s="81" t="s">
        <v>201</v>
      </c>
      <c r="D30" s="82">
        <v>1</v>
      </c>
      <c r="E30" s="100">
        <v>7</v>
      </c>
      <c r="F30" s="100">
        <v>1</v>
      </c>
      <c r="G30" s="106">
        <v>350</v>
      </c>
      <c r="H30" s="107">
        <f t="shared" ref="H30:H38" si="2">D30*E30*F30*G30</f>
        <v>2450</v>
      </c>
      <c r="I30" s="125" t="s">
        <v>431</v>
      </c>
    </row>
    <row r="31" s="44" customFormat="1" ht="37.25" customHeight="1" outlineLevel="2" spans="1:9">
      <c r="A31" s="66" t="s">
        <v>285</v>
      </c>
      <c r="B31" s="80" t="s">
        <v>432</v>
      </c>
      <c r="C31" s="81" t="s">
        <v>201</v>
      </c>
      <c r="D31" s="82">
        <v>1</v>
      </c>
      <c r="E31" s="100">
        <v>1</v>
      </c>
      <c r="F31" s="100">
        <v>1</v>
      </c>
      <c r="G31" s="106">
        <v>3117</v>
      </c>
      <c r="H31" s="107">
        <f t="shared" si="2"/>
        <v>3117</v>
      </c>
      <c r="I31" s="86" t="s">
        <v>433</v>
      </c>
    </row>
    <row r="32" s="44" customFormat="1" ht="37.25" customHeight="1" outlineLevel="2" spans="1:9">
      <c r="A32" s="66" t="s">
        <v>391</v>
      </c>
      <c r="B32" s="80" t="s">
        <v>434</v>
      </c>
      <c r="C32" s="81" t="s">
        <v>201</v>
      </c>
      <c r="D32" s="69">
        <v>0</v>
      </c>
      <c r="E32" s="69">
        <v>0</v>
      </c>
      <c r="F32" s="69">
        <v>0</v>
      </c>
      <c r="G32" s="108">
        <v>0</v>
      </c>
      <c r="H32" s="102"/>
      <c r="I32" s="86" t="s">
        <v>435</v>
      </c>
    </row>
    <row r="33" s="44" customFormat="1" ht="37.25" customHeight="1" outlineLevel="1" spans="1:9">
      <c r="A33" s="70" t="s">
        <v>288</v>
      </c>
      <c r="B33" s="71" t="s">
        <v>289</v>
      </c>
      <c r="C33" s="72"/>
      <c r="D33" s="73"/>
      <c r="E33" s="98"/>
      <c r="F33" s="98"/>
      <c r="G33" s="99"/>
      <c r="H33" s="99">
        <f>SUM(H30:H32)</f>
        <v>5567</v>
      </c>
      <c r="I33" s="121"/>
    </row>
    <row r="34" s="44" customFormat="1" ht="37.25" customHeight="1" outlineLevel="2" spans="1:9">
      <c r="A34" s="62"/>
      <c r="B34" s="63" t="s">
        <v>209</v>
      </c>
      <c r="C34" s="64"/>
      <c r="D34" s="65"/>
      <c r="E34" s="93"/>
      <c r="F34" s="65"/>
      <c r="G34" s="91" t="s">
        <v>170</v>
      </c>
      <c r="H34" s="95"/>
      <c r="I34" s="116"/>
    </row>
    <row r="35" s="44" customFormat="1" ht="41" customHeight="1" outlineLevel="2" spans="1:9">
      <c r="A35" s="66" t="s">
        <v>210</v>
      </c>
      <c r="B35" s="67" t="s">
        <v>211</v>
      </c>
      <c r="C35" s="68" t="s">
        <v>201</v>
      </c>
      <c r="D35" s="69">
        <v>1</v>
      </c>
      <c r="E35" s="69">
        <v>1</v>
      </c>
      <c r="F35" s="100">
        <v>1</v>
      </c>
      <c r="G35" s="109">
        <v>450</v>
      </c>
      <c r="H35" s="102">
        <f t="shared" si="2"/>
        <v>450</v>
      </c>
      <c r="I35" s="125" t="s">
        <v>290</v>
      </c>
    </row>
    <row r="36" s="44" customFormat="1" ht="41" customHeight="1" outlineLevel="2" spans="1:9">
      <c r="A36" s="66" t="s">
        <v>212</v>
      </c>
      <c r="B36" s="67" t="s">
        <v>211</v>
      </c>
      <c r="C36" s="68" t="s">
        <v>201</v>
      </c>
      <c r="D36" s="69">
        <v>1</v>
      </c>
      <c r="E36" s="69">
        <v>7</v>
      </c>
      <c r="F36" s="69">
        <v>1</v>
      </c>
      <c r="G36" s="101">
        <v>88</v>
      </c>
      <c r="H36" s="102">
        <f t="shared" si="2"/>
        <v>616</v>
      </c>
      <c r="I36" s="125" t="s">
        <v>436</v>
      </c>
    </row>
    <row r="37" s="44" customFormat="1" ht="37.25" customHeight="1" outlineLevel="2" spans="1:9">
      <c r="A37" s="66" t="s">
        <v>215</v>
      </c>
      <c r="B37" s="67" t="s">
        <v>213</v>
      </c>
      <c r="C37" s="68" t="s">
        <v>201</v>
      </c>
      <c r="D37" s="69">
        <v>1</v>
      </c>
      <c r="E37" s="69">
        <v>5</v>
      </c>
      <c r="F37" s="100">
        <v>1</v>
      </c>
      <c r="G37" s="109">
        <v>50</v>
      </c>
      <c r="H37" s="102">
        <f t="shared" si="2"/>
        <v>250</v>
      </c>
      <c r="I37" s="86" t="s">
        <v>437</v>
      </c>
    </row>
    <row r="38" s="44" customFormat="1" ht="40.15" customHeight="1" outlineLevel="2" spans="1:9">
      <c r="A38" s="66" t="s">
        <v>219</v>
      </c>
      <c r="B38" s="67" t="s">
        <v>292</v>
      </c>
      <c r="C38" s="68" t="s">
        <v>201</v>
      </c>
      <c r="D38" s="69">
        <v>1</v>
      </c>
      <c r="E38" s="69">
        <v>1</v>
      </c>
      <c r="F38" s="100">
        <v>1</v>
      </c>
      <c r="G38" s="101">
        <v>1000</v>
      </c>
      <c r="H38" s="102">
        <f t="shared" si="2"/>
        <v>1000</v>
      </c>
      <c r="I38" s="126" t="s">
        <v>293</v>
      </c>
    </row>
    <row r="39" s="44" customFormat="1" ht="37.25" customHeight="1" outlineLevel="2" spans="1:9">
      <c r="A39" s="66" t="s">
        <v>296</v>
      </c>
      <c r="B39" s="83" t="s">
        <v>294</v>
      </c>
      <c r="C39" s="68" t="s">
        <v>201</v>
      </c>
      <c r="D39" s="69">
        <v>0</v>
      </c>
      <c r="E39" s="69">
        <v>0</v>
      </c>
      <c r="F39" s="100">
        <v>0</v>
      </c>
      <c r="G39" s="101">
        <v>0</v>
      </c>
      <c r="H39" s="102"/>
      <c r="I39" s="126" t="s">
        <v>438</v>
      </c>
    </row>
    <row r="40" s="44" customFormat="1" ht="37.25" customHeight="1" outlineLevel="2" spans="1:9">
      <c r="A40" s="66" t="s">
        <v>299</v>
      </c>
      <c r="B40" s="83" t="s">
        <v>297</v>
      </c>
      <c r="C40" s="68" t="s">
        <v>201</v>
      </c>
      <c r="D40" s="69">
        <v>1</v>
      </c>
      <c r="E40" s="69">
        <v>70</v>
      </c>
      <c r="F40" s="100">
        <v>2</v>
      </c>
      <c r="G40" s="109">
        <v>6</v>
      </c>
      <c r="H40" s="102">
        <f t="shared" ref="H40:H46" si="3">D40*E40*F40*G40</f>
        <v>840</v>
      </c>
      <c r="I40" s="126" t="s">
        <v>439</v>
      </c>
    </row>
    <row r="41" s="44" customFormat="1" ht="37.25" customHeight="1" outlineLevel="2" spans="1:9">
      <c r="A41" s="66" t="s">
        <v>302</v>
      </c>
      <c r="B41" s="67" t="s">
        <v>300</v>
      </c>
      <c r="C41" s="68" t="s">
        <v>201</v>
      </c>
      <c r="D41" s="69">
        <v>1</v>
      </c>
      <c r="E41" s="69">
        <v>70</v>
      </c>
      <c r="F41" s="100">
        <v>1</v>
      </c>
      <c r="G41" s="109">
        <v>12</v>
      </c>
      <c r="H41" s="102">
        <f t="shared" si="3"/>
        <v>840</v>
      </c>
      <c r="I41" s="126" t="s">
        <v>440</v>
      </c>
    </row>
    <row r="42" s="44" customFormat="1" ht="37.25" customHeight="1" outlineLevel="2" spans="1:9">
      <c r="A42" s="66" t="s">
        <v>305</v>
      </c>
      <c r="B42" s="83" t="s">
        <v>303</v>
      </c>
      <c r="C42" s="68" t="s">
        <v>201</v>
      </c>
      <c r="D42" s="69">
        <v>1</v>
      </c>
      <c r="E42" s="69">
        <v>70</v>
      </c>
      <c r="F42" s="100">
        <v>1</v>
      </c>
      <c r="G42" s="109">
        <v>20</v>
      </c>
      <c r="H42" s="102">
        <f t="shared" si="3"/>
        <v>1400</v>
      </c>
      <c r="I42" s="86" t="s">
        <v>304</v>
      </c>
    </row>
    <row r="43" s="44" customFormat="1" ht="37.25" customHeight="1" outlineLevel="2" spans="1:9">
      <c r="A43" s="66" t="s">
        <v>308</v>
      </c>
      <c r="B43" s="83" t="s">
        <v>306</v>
      </c>
      <c r="C43" s="68" t="s">
        <v>201</v>
      </c>
      <c r="D43" s="69">
        <v>1</v>
      </c>
      <c r="E43" s="69">
        <v>1</v>
      </c>
      <c r="F43" s="100">
        <v>1</v>
      </c>
      <c r="G43" s="109">
        <v>450</v>
      </c>
      <c r="H43" s="102">
        <f t="shared" si="3"/>
        <v>450</v>
      </c>
      <c r="I43" s="126" t="s">
        <v>441</v>
      </c>
    </row>
    <row r="44" s="44" customFormat="1" ht="37.25" customHeight="1" outlineLevel="2" spans="1:9">
      <c r="A44" s="66" t="s">
        <v>442</v>
      </c>
      <c r="B44" s="67" t="s">
        <v>309</v>
      </c>
      <c r="C44" s="68" t="s">
        <v>201</v>
      </c>
      <c r="D44" s="69">
        <v>1</v>
      </c>
      <c r="E44" s="69">
        <v>1</v>
      </c>
      <c r="F44" s="100">
        <v>1</v>
      </c>
      <c r="G44" s="108">
        <v>3000</v>
      </c>
      <c r="H44" s="102">
        <f t="shared" si="3"/>
        <v>3000</v>
      </c>
      <c r="I44" s="126" t="s">
        <v>443</v>
      </c>
    </row>
    <row r="45" s="44" customFormat="1" ht="37.25" customHeight="1" outlineLevel="2" spans="1:9">
      <c r="A45" s="84" t="s">
        <v>444</v>
      </c>
      <c r="B45" s="85" t="s">
        <v>445</v>
      </c>
      <c r="C45" s="68" t="s">
        <v>201</v>
      </c>
      <c r="D45" s="69">
        <v>1</v>
      </c>
      <c r="E45" s="69">
        <v>80</v>
      </c>
      <c r="F45" s="100">
        <v>1</v>
      </c>
      <c r="G45" s="109">
        <v>35</v>
      </c>
      <c r="H45" s="102">
        <f t="shared" si="3"/>
        <v>2800</v>
      </c>
      <c r="I45" s="126" t="s">
        <v>446</v>
      </c>
    </row>
    <row r="46" s="44" customFormat="1" ht="85.15" customHeight="1" outlineLevel="2" spans="1:9">
      <c r="A46" s="84" t="s">
        <v>447</v>
      </c>
      <c r="B46" s="85" t="s">
        <v>448</v>
      </c>
      <c r="C46" s="68" t="s">
        <v>201</v>
      </c>
      <c r="D46" s="69">
        <v>1</v>
      </c>
      <c r="E46" s="69">
        <v>2</v>
      </c>
      <c r="F46" s="100">
        <v>1</v>
      </c>
      <c r="G46" s="109">
        <v>9500</v>
      </c>
      <c r="H46" s="102">
        <f t="shared" si="3"/>
        <v>19000</v>
      </c>
      <c r="I46" s="126" t="s">
        <v>449</v>
      </c>
    </row>
    <row r="47" s="44" customFormat="1" ht="37.25" customHeight="1" outlineLevel="1" spans="1:9">
      <c r="A47" s="70" t="s">
        <v>222</v>
      </c>
      <c r="B47" s="63" t="s">
        <v>223</v>
      </c>
      <c r="C47" s="64"/>
      <c r="D47" s="65"/>
      <c r="E47" s="93"/>
      <c r="F47" s="65"/>
      <c r="G47" s="94"/>
      <c r="H47" s="95">
        <f>SUM(H35:H46)</f>
        <v>30646</v>
      </c>
      <c r="I47" s="116"/>
    </row>
    <row r="48" s="44" customFormat="1" ht="37.25" customHeight="1" outlineLevel="2" spans="1:9">
      <c r="A48" s="75" t="s">
        <v>224</v>
      </c>
      <c r="B48" s="76" t="s">
        <v>225</v>
      </c>
      <c r="C48" s="77"/>
      <c r="D48" s="78"/>
      <c r="E48" s="78"/>
      <c r="F48" s="78"/>
      <c r="G48" s="103"/>
      <c r="H48" s="103">
        <f>H47+H33</f>
        <v>36213</v>
      </c>
      <c r="I48" s="76"/>
    </row>
    <row r="49" s="44" customFormat="1" ht="37.25" customHeight="1" outlineLevel="2" spans="1:8">
      <c r="A49" s="45"/>
      <c r="B49" s="44"/>
      <c r="C49" s="79"/>
      <c r="D49" s="47"/>
      <c r="E49" s="47"/>
      <c r="F49" s="47"/>
      <c r="G49" s="104"/>
      <c r="H49" s="105"/>
    </row>
    <row r="50" s="44" customFormat="1" ht="37.25" customHeight="1" outlineLevel="2" spans="1:9">
      <c r="A50" s="58"/>
      <c r="B50" s="59" t="s">
        <v>226</v>
      </c>
      <c r="C50" s="60"/>
      <c r="D50" s="61"/>
      <c r="E50" s="61"/>
      <c r="F50" s="61"/>
      <c r="G50" s="92"/>
      <c r="H50" s="92"/>
      <c r="I50" s="115"/>
    </row>
    <row r="51" s="44" customFormat="1" ht="37.25" customHeight="1" outlineLevel="2" spans="1:9">
      <c r="A51" s="55"/>
      <c r="B51" s="55" t="s">
        <v>165</v>
      </c>
      <c r="C51" s="56" t="s">
        <v>166</v>
      </c>
      <c r="D51" s="57" t="s">
        <v>167</v>
      </c>
      <c r="E51" s="90" t="s">
        <v>168</v>
      </c>
      <c r="F51" s="90" t="s">
        <v>169</v>
      </c>
      <c r="G51" s="91" t="s">
        <v>170</v>
      </c>
      <c r="H51" s="91" t="s">
        <v>171</v>
      </c>
      <c r="I51" s="114" t="s">
        <v>193</v>
      </c>
    </row>
    <row r="52" s="44" customFormat="1" ht="47" customHeight="1" outlineLevel="2" spans="1:9">
      <c r="A52" s="67" t="s">
        <v>227</v>
      </c>
      <c r="B52" s="67" t="s">
        <v>311</v>
      </c>
      <c r="C52" s="68" t="s">
        <v>232</v>
      </c>
      <c r="D52" s="69">
        <v>0</v>
      </c>
      <c r="E52" s="69">
        <v>0</v>
      </c>
      <c r="F52" s="69">
        <v>0</v>
      </c>
      <c r="G52" s="101">
        <v>0</v>
      </c>
      <c r="H52" s="102">
        <f t="shared" ref="H52:H58" si="4">D52*E52*F52*G52</f>
        <v>0</v>
      </c>
      <c r="I52" s="86" t="s">
        <v>312</v>
      </c>
    </row>
    <row r="53" s="44" customFormat="1" ht="77.65" customHeight="1" outlineLevel="2" spans="1:9">
      <c r="A53" s="67" t="s">
        <v>231</v>
      </c>
      <c r="B53" s="67" t="s">
        <v>311</v>
      </c>
      <c r="C53" s="68" t="s">
        <v>232</v>
      </c>
      <c r="D53" s="69">
        <v>1</v>
      </c>
      <c r="E53" s="69">
        <v>1</v>
      </c>
      <c r="F53" s="69">
        <v>1</v>
      </c>
      <c r="G53" s="101">
        <v>19000</v>
      </c>
      <c r="H53" s="102">
        <f t="shared" si="4"/>
        <v>19000</v>
      </c>
      <c r="I53" s="86" t="s">
        <v>450</v>
      </c>
    </row>
    <row r="54" s="44" customFormat="1" ht="77.65" customHeight="1" outlineLevel="2" spans="1:9">
      <c r="A54" s="67" t="s">
        <v>234</v>
      </c>
      <c r="B54" s="67" t="s">
        <v>311</v>
      </c>
      <c r="C54" s="68" t="s">
        <v>232</v>
      </c>
      <c r="D54" s="69">
        <v>1</v>
      </c>
      <c r="E54" s="69">
        <v>1</v>
      </c>
      <c r="F54" s="69">
        <v>1</v>
      </c>
      <c r="G54" s="101">
        <v>5000</v>
      </c>
      <c r="H54" s="102">
        <f t="shared" si="4"/>
        <v>5000</v>
      </c>
      <c r="I54" s="86" t="s">
        <v>451</v>
      </c>
    </row>
    <row r="55" s="44" customFormat="1" ht="37.25" customHeight="1" outlineLevel="2" spans="1:9">
      <c r="A55" s="67" t="s">
        <v>315</v>
      </c>
      <c r="B55" s="67" t="s">
        <v>316</v>
      </c>
      <c r="C55" s="68" t="s">
        <v>232</v>
      </c>
      <c r="D55" s="69">
        <v>2</v>
      </c>
      <c r="E55" s="110">
        <v>50</v>
      </c>
      <c r="F55" s="69">
        <v>1</v>
      </c>
      <c r="G55" s="101">
        <v>58</v>
      </c>
      <c r="H55" s="102">
        <f t="shared" si="4"/>
        <v>5800</v>
      </c>
      <c r="I55" s="86" t="s">
        <v>452</v>
      </c>
    </row>
    <row r="56" s="44" customFormat="1" ht="37.25" customHeight="1" outlineLevel="2" spans="1:9">
      <c r="A56" s="67" t="s">
        <v>318</v>
      </c>
      <c r="B56" s="67" t="s">
        <v>319</v>
      </c>
      <c r="C56" s="68" t="s">
        <v>232</v>
      </c>
      <c r="D56" s="69">
        <v>1</v>
      </c>
      <c r="E56" s="111">
        <v>70</v>
      </c>
      <c r="F56" s="69">
        <v>1</v>
      </c>
      <c r="G56" s="109">
        <v>158</v>
      </c>
      <c r="H56" s="102">
        <f t="shared" si="4"/>
        <v>11060</v>
      </c>
      <c r="I56" s="86" t="s">
        <v>453</v>
      </c>
    </row>
    <row r="57" s="44" customFormat="1" ht="37.25" customHeight="1" outlineLevel="2" spans="1:9">
      <c r="A57" s="67" t="s">
        <v>321</v>
      </c>
      <c r="B57" s="67" t="s">
        <v>322</v>
      </c>
      <c r="C57" s="68" t="s">
        <v>232</v>
      </c>
      <c r="D57" s="69">
        <v>1</v>
      </c>
      <c r="E57" s="69">
        <v>7</v>
      </c>
      <c r="F57" s="69">
        <v>1</v>
      </c>
      <c r="G57" s="101">
        <v>2000</v>
      </c>
      <c r="H57" s="102">
        <f t="shared" si="4"/>
        <v>14000</v>
      </c>
      <c r="I57" s="86" t="s">
        <v>454</v>
      </c>
    </row>
    <row r="58" s="44" customFormat="1" ht="37.15" customHeight="1" outlineLevel="2" spans="1:9">
      <c r="A58" s="67" t="s">
        <v>324</v>
      </c>
      <c r="B58" s="67" t="s">
        <v>325</v>
      </c>
      <c r="C58" s="68" t="s">
        <v>232</v>
      </c>
      <c r="D58" s="69">
        <v>2</v>
      </c>
      <c r="E58" s="69">
        <v>7</v>
      </c>
      <c r="F58" s="69">
        <v>1</v>
      </c>
      <c r="G58" s="101">
        <v>150</v>
      </c>
      <c r="H58" s="102">
        <f t="shared" si="4"/>
        <v>2100</v>
      </c>
      <c r="I58" s="86" t="s">
        <v>455</v>
      </c>
    </row>
    <row r="59" s="44" customFormat="1" ht="37.25" customHeight="1" outlineLevel="2" spans="1:9">
      <c r="A59" s="70" t="s">
        <v>237</v>
      </c>
      <c r="B59" s="71" t="s">
        <v>238</v>
      </c>
      <c r="C59" s="72"/>
      <c r="D59" s="73"/>
      <c r="E59" s="98"/>
      <c r="F59" s="98"/>
      <c r="G59" s="99"/>
      <c r="H59" s="99">
        <f>SUM(H52:H58)</f>
        <v>56960</v>
      </c>
      <c r="I59" s="121"/>
    </row>
    <row r="60" s="44" customFormat="1" ht="37.25" customHeight="1" outlineLevel="2" spans="1:9">
      <c r="A60" s="75" t="s">
        <v>239</v>
      </c>
      <c r="B60" s="76" t="s">
        <v>240</v>
      </c>
      <c r="C60" s="77"/>
      <c r="D60" s="78"/>
      <c r="E60" s="78"/>
      <c r="F60" s="78"/>
      <c r="G60" s="103"/>
      <c r="H60" s="103">
        <f>H59</f>
        <v>56960</v>
      </c>
      <c r="I60" s="76"/>
    </row>
    <row r="61" s="44" customFormat="1" ht="37.25" customHeight="1" outlineLevel="2" spans="1:8">
      <c r="A61" s="45"/>
      <c r="B61" s="44"/>
      <c r="C61" s="79"/>
      <c r="D61" s="47"/>
      <c r="E61" s="47"/>
      <c r="F61" s="47"/>
      <c r="G61" s="104"/>
      <c r="H61" s="105"/>
    </row>
    <row r="62" s="44" customFormat="1" ht="37.25" customHeight="1" outlineLevel="2" spans="1:9">
      <c r="A62" s="58"/>
      <c r="B62" s="59" t="s">
        <v>241</v>
      </c>
      <c r="C62" s="60"/>
      <c r="D62" s="61"/>
      <c r="E62" s="61"/>
      <c r="F62" s="61"/>
      <c r="G62" s="92"/>
      <c r="H62" s="92"/>
      <c r="I62" s="115" t="s">
        <v>242</v>
      </c>
    </row>
    <row r="63" s="44" customFormat="1" ht="37.25" customHeight="1" outlineLevel="2" spans="1:9">
      <c r="A63" s="55"/>
      <c r="B63" s="55" t="s">
        <v>165</v>
      </c>
      <c r="C63" s="56" t="s">
        <v>166</v>
      </c>
      <c r="D63" s="57" t="s">
        <v>167</v>
      </c>
      <c r="E63" s="90" t="s">
        <v>168</v>
      </c>
      <c r="F63" s="90" t="s">
        <v>169</v>
      </c>
      <c r="G63" s="91" t="s">
        <v>170</v>
      </c>
      <c r="H63" s="91" t="s">
        <v>171</v>
      </c>
      <c r="I63" s="114" t="s">
        <v>243</v>
      </c>
    </row>
    <row r="64" s="44" customFormat="1" ht="35.25" customHeight="1" spans="1:9">
      <c r="A64" s="66" t="s">
        <v>244</v>
      </c>
      <c r="B64" s="86" t="s">
        <v>327</v>
      </c>
      <c r="C64" s="68" t="s">
        <v>201</v>
      </c>
      <c r="D64" s="69">
        <v>3</v>
      </c>
      <c r="E64" s="69">
        <v>1</v>
      </c>
      <c r="F64" s="69">
        <v>1</v>
      </c>
      <c r="G64" s="101">
        <v>900</v>
      </c>
      <c r="H64" s="102">
        <f t="shared" ref="H64:H67" si="5">D64*E64*F64*G64</f>
        <v>2700</v>
      </c>
      <c r="I64" s="86" t="s">
        <v>328</v>
      </c>
    </row>
    <row r="65" s="44" customFormat="1" ht="35.25" customHeight="1" spans="1:9">
      <c r="A65" s="66" t="s">
        <v>246</v>
      </c>
      <c r="B65" s="86" t="s">
        <v>329</v>
      </c>
      <c r="C65" s="68" t="s">
        <v>201</v>
      </c>
      <c r="D65" s="127">
        <v>12</v>
      </c>
      <c r="E65" s="69">
        <v>1</v>
      </c>
      <c r="F65" s="69">
        <v>1</v>
      </c>
      <c r="G65" s="101">
        <v>350</v>
      </c>
      <c r="H65" s="102">
        <f t="shared" si="5"/>
        <v>4200</v>
      </c>
      <c r="I65" s="86" t="s">
        <v>456</v>
      </c>
    </row>
    <row r="66" s="44" customFormat="1" ht="35.25" customHeight="1" spans="1:9">
      <c r="A66" s="66" t="s">
        <v>331</v>
      </c>
      <c r="B66" s="86" t="s">
        <v>457</v>
      </c>
      <c r="C66" s="68" t="s">
        <v>201</v>
      </c>
      <c r="D66" s="69">
        <v>0</v>
      </c>
      <c r="E66" s="69">
        <v>0</v>
      </c>
      <c r="F66" s="69">
        <v>0</v>
      </c>
      <c r="G66" s="101">
        <v>0</v>
      </c>
      <c r="H66" s="102">
        <f t="shared" si="5"/>
        <v>0</v>
      </c>
      <c r="I66" s="86" t="s">
        <v>457</v>
      </c>
    </row>
    <row r="67" s="44" customFormat="1" ht="35.25" customHeight="1" spans="1:9">
      <c r="A67" s="66" t="s">
        <v>334</v>
      </c>
      <c r="B67" s="86" t="s">
        <v>335</v>
      </c>
      <c r="C67" s="68" t="s">
        <v>201</v>
      </c>
      <c r="D67" s="69">
        <v>0</v>
      </c>
      <c r="E67" s="69">
        <v>0</v>
      </c>
      <c r="F67" s="69">
        <v>0</v>
      </c>
      <c r="G67" s="101">
        <v>0</v>
      </c>
      <c r="H67" s="102">
        <f t="shared" si="5"/>
        <v>0</v>
      </c>
      <c r="I67" s="86" t="s">
        <v>336</v>
      </c>
    </row>
    <row r="68" s="44" customFormat="1" ht="35.25" customHeight="1" spans="1:9">
      <c r="A68" s="66" t="s">
        <v>337</v>
      </c>
      <c r="B68" s="86" t="s">
        <v>338</v>
      </c>
      <c r="C68" s="68" t="s">
        <v>201</v>
      </c>
      <c r="D68" s="69">
        <v>1</v>
      </c>
      <c r="E68" s="69">
        <v>2</v>
      </c>
      <c r="F68" s="69">
        <v>1</v>
      </c>
      <c r="G68" s="101">
        <v>350</v>
      </c>
      <c r="H68" s="102">
        <f>E68*F68*G68*D68</f>
        <v>700</v>
      </c>
      <c r="I68" s="86" t="s">
        <v>339</v>
      </c>
    </row>
    <row r="69" s="44" customFormat="1" ht="35.25" customHeight="1" spans="1:9">
      <c r="A69" s="66" t="s">
        <v>340</v>
      </c>
      <c r="B69" s="86" t="s">
        <v>458</v>
      </c>
      <c r="C69" s="68" t="s">
        <v>201</v>
      </c>
      <c r="D69" s="69">
        <v>2</v>
      </c>
      <c r="E69" s="69">
        <v>2</v>
      </c>
      <c r="F69" s="69">
        <v>1</v>
      </c>
      <c r="G69" s="101">
        <v>600</v>
      </c>
      <c r="H69" s="102">
        <f>E69*F69*G69*D69</f>
        <v>2400</v>
      </c>
      <c r="I69" s="86" t="s">
        <v>459</v>
      </c>
    </row>
    <row r="70" s="44" customFormat="1" ht="37.25" customHeight="1" outlineLevel="2" spans="1:9">
      <c r="A70" s="70" t="s">
        <v>253</v>
      </c>
      <c r="B70" s="71" t="s">
        <v>254</v>
      </c>
      <c r="C70" s="72"/>
      <c r="D70" s="73"/>
      <c r="E70" s="98"/>
      <c r="F70" s="98"/>
      <c r="G70" s="99"/>
      <c r="H70" s="99">
        <f>SUM(H64:H69)</f>
        <v>10000</v>
      </c>
      <c r="I70" s="121"/>
    </row>
    <row r="71" s="44" customFormat="1" ht="37.25" customHeight="1" outlineLevel="2" spans="1:9">
      <c r="A71" s="75" t="s">
        <v>255</v>
      </c>
      <c r="B71" s="76" t="s">
        <v>256</v>
      </c>
      <c r="C71" s="77"/>
      <c r="D71" s="78"/>
      <c r="E71" s="78"/>
      <c r="F71" s="78"/>
      <c r="G71" s="103"/>
      <c r="H71" s="103">
        <f>H70</f>
        <v>10000</v>
      </c>
      <c r="I71" s="76"/>
    </row>
    <row r="72" s="44" customFormat="1" ht="37.25" customHeight="1" outlineLevel="2" spans="1:9">
      <c r="A72" s="45"/>
      <c r="B72" s="44"/>
      <c r="C72" s="79"/>
      <c r="D72" s="47"/>
      <c r="E72" s="47"/>
      <c r="F72" s="47"/>
      <c r="G72" s="104"/>
      <c r="H72" s="105"/>
      <c r="I72" s="125"/>
    </row>
    <row r="73" s="44" customFormat="1" ht="37.25" customHeight="1" outlineLevel="2" spans="1:9">
      <c r="A73" s="58" t="s">
        <v>343</v>
      </c>
      <c r="B73" s="59" t="s">
        <v>258</v>
      </c>
      <c r="C73" s="60"/>
      <c r="D73" s="61"/>
      <c r="E73" s="61"/>
      <c r="F73" s="61"/>
      <c r="G73" s="92"/>
      <c r="H73" s="92"/>
      <c r="I73" s="59"/>
    </row>
    <row r="74" s="44" customFormat="1" ht="37.25" customHeight="1" outlineLevel="2" spans="1:9">
      <c r="A74" s="55" t="s">
        <v>344</v>
      </c>
      <c r="B74" s="55" t="s">
        <v>258</v>
      </c>
      <c r="C74" s="56" t="s">
        <v>166</v>
      </c>
      <c r="D74" s="57" t="s">
        <v>167</v>
      </c>
      <c r="E74" s="90" t="s">
        <v>168</v>
      </c>
      <c r="F74" s="90" t="s">
        <v>169</v>
      </c>
      <c r="G74" s="91" t="s">
        <v>170</v>
      </c>
      <c r="H74" s="91" t="s">
        <v>171</v>
      </c>
      <c r="I74" s="114" t="s">
        <v>193</v>
      </c>
    </row>
    <row r="75" s="44" customFormat="1" ht="37.25" customHeight="1" outlineLevel="2" spans="1:9">
      <c r="A75" s="128" t="s">
        <v>345</v>
      </c>
      <c r="B75" s="129" t="s">
        <v>346</v>
      </c>
      <c r="C75" s="68" t="s">
        <v>201</v>
      </c>
      <c r="D75" s="69">
        <v>0</v>
      </c>
      <c r="E75" s="69">
        <v>0</v>
      </c>
      <c r="F75" s="69">
        <v>0</v>
      </c>
      <c r="G75" s="101">
        <v>0</v>
      </c>
      <c r="H75" s="102">
        <f t="shared" ref="H75:H80" si="6">E75*F75*G75*D75</f>
        <v>0</v>
      </c>
      <c r="I75" s="86" t="s">
        <v>347</v>
      </c>
    </row>
    <row r="76" s="44" customFormat="1" ht="28.25" customHeight="1" outlineLevel="2" spans="1:9">
      <c r="A76" s="128" t="s">
        <v>337</v>
      </c>
      <c r="B76" s="86" t="s">
        <v>348</v>
      </c>
      <c r="C76" s="130" t="s">
        <v>201</v>
      </c>
      <c r="D76" s="69">
        <v>0</v>
      </c>
      <c r="E76" s="69">
        <v>0</v>
      </c>
      <c r="F76" s="69">
        <v>0</v>
      </c>
      <c r="G76" s="101">
        <v>0</v>
      </c>
      <c r="H76" s="102">
        <f t="shared" si="6"/>
        <v>0</v>
      </c>
      <c r="I76" s="147"/>
    </row>
    <row r="77" s="44" customFormat="1" ht="28.25" customHeight="1" outlineLevel="2" spans="1:9">
      <c r="A77" s="128" t="s">
        <v>340</v>
      </c>
      <c r="B77" s="86" t="s">
        <v>349</v>
      </c>
      <c r="C77" s="68" t="s">
        <v>201</v>
      </c>
      <c r="D77" s="69">
        <v>0</v>
      </c>
      <c r="E77" s="69">
        <v>0</v>
      </c>
      <c r="F77" s="69">
        <v>0</v>
      </c>
      <c r="G77" s="101">
        <v>0</v>
      </c>
      <c r="H77" s="102">
        <f t="shared" si="6"/>
        <v>0</v>
      </c>
      <c r="I77" s="147"/>
    </row>
    <row r="78" s="44" customFormat="1" ht="28.25" customHeight="1" outlineLevel="2" spans="1:9">
      <c r="A78" s="128" t="s">
        <v>350</v>
      </c>
      <c r="B78" s="86" t="s">
        <v>351</v>
      </c>
      <c r="C78" s="68"/>
      <c r="D78" s="69">
        <v>0</v>
      </c>
      <c r="E78" s="69">
        <v>0</v>
      </c>
      <c r="F78" s="69">
        <v>0</v>
      </c>
      <c r="G78" s="101">
        <v>0</v>
      </c>
      <c r="H78" s="102">
        <f t="shared" si="6"/>
        <v>0</v>
      </c>
      <c r="I78" s="147"/>
    </row>
    <row r="79" s="44" customFormat="1" ht="37.25" customHeight="1" outlineLevel="2" spans="1:9">
      <c r="A79" s="128" t="s">
        <v>352</v>
      </c>
      <c r="B79" s="129" t="s">
        <v>353</v>
      </c>
      <c r="C79" s="68" t="s">
        <v>201</v>
      </c>
      <c r="D79" s="69">
        <v>0</v>
      </c>
      <c r="E79" s="69">
        <v>0</v>
      </c>
      <c r="F79" s="69">
        <v>0</v>
      </c>
      <c r="G79" s="101">
        <v>0</v>
      </c>
      <c r="H79" s="102">
        <f t="shared" si="6"/>
        <v>0</v>
      </c>
      <c r="I79" s="86" t="s">
        <v>339</v>
      </c>
    </row>
    <row r="80" s="44" customFormat="1" ht="37.25" customHeight="1" outlineLevel="2" spans="1:9">
      <c r="A80" s="128" t="s">
        <v>354</v>
      </c>
      <c r="B80" s="129" t="s">
        <v>355</v>
      </c>
      <c r="C80" s="68" t="s">
        <v>201</v>
      </c>
      <c r="D80" s="69">
        <v>0</v>
      </c>
      <c r="E80" s="69">
        <v>0</v>
      </c>
      <c r="F80" s="69">
        <v>0</v>
      </c>
      <c r="G80" s="101">
        <v>0</v>
      </c>
      <c r="H80" s="102">
        <f t="shared" si="6"/>
        <v>0</v>
      </c>
      <c r="I80" s="86" t="s">
        <v>356</v>
      </c>
    </row>
    <row r="81" s="44" customFormat="1" ht="37.25" customHeight="1" outlineLevel="2" spans="1:9">
      <c r="A81" s="70" t="s">
        <v>267</v>
      </c>
      <c r="B81" s="71" t="s">
        <v>238</v>
      </c>
      <c r="C81" s="72"/>
      <c r="D81" s="73"/>
      <c r="E81" s="98"/>
      <c r="F81" s="98"/>
      <c r="G81" s="99"/>
      <c r="H81" s="99">
        <f>SUM(H75:H80)</f>
        <v>0</v>
      </c>
      <c r="I81" s="121"/>
    </row>
    <row r="82" s="44" customFormat="1" ht="37.25" customHeight="1" outlineLevel="2" spans="1:9">
      <c r="A82" s="55" t="s">
        <v>357</v>
      </c>
      <c r="B82" s="55" t="s">
        <v>358</v>
      </c>
      <c r="C82" s="56"/>
      <c r="D82" s="57"/>
      <c r="E82" s="90"/>
      <c r="F82" s="90"/>
      <c r="G82" s="91"/>
      <c r="H82" s="91"/>
      <c r="I82" s="114"/>
    </row>
    <row r="83" s="44" customFormat="1" ht="30" customHeight="1" outlineLevel="2" spans="1:9">
      <c r="A83" s="67"/>
      <c r="B83" s="86" t="s">
        <v>359</v>
      </c>
      <c r="C83" s="130" t="s">
        <v>201</v>
      </c>
      <c r="D83" s="69">
        <v>0</v>
      </c>
      <c r="E83" s="69">
        <v>0</v>
      </c>
      <c r="F83" s="69">
        <v>0</v>
      </c>
      <c r="G83" s="101">
        <v>0</v>
      </c>
      <c r="H83" s="102">
        <f t="shared" ref="H83:H89" si="7">D83*E83*F83*G83</f>
        <v>0</v>
      </c>
      <c r="I83" s="147"/>
    </row>
    <row r="84" s="44" customFormat="1" ht="30" customHeight="1" outlineLevel="2" spans="1:9">
      <c r="A84" s="67"/>
      <c r="B84" s="86" t="s">
        <v>360</v>
      </c>
      <c r="C84" s="130" t="s">
        <v>201</v>
      </c>
      <c r="D84" s="69">
        <v>0</v>
      </c>
      <c r="E84" s="69">
        <v>0</v>
      </c>
      <c r="F84" s="69">
        <v>0</v>
      </c>
      <c r="G84" s="101">
        <v>0</v>
      </c>
      <c r="H84" s="102">
        <f t="shared" si="7"/>
        <v>0</v>
      </c>
      <c r="I84" s="147"/>
    </row>
    <row r="85" s="44" customFormat="1" ht="30" customHeight="1" outlineLevel="2" spans="1:9">
      <c r="A85" s="67"/>
      <c r="B85" s="86" t="s">
        <v>361</v>
      </c>
      <c r="C85" s="130" t="s">
        <v>201</v>
      </c>
      <c r="D85" s="69">
        <v>0</v>
      </c>
      <c r="E85" s="69">
        <v>0</v>
      </c>
      <c r="F85" s="69">
        <v>0</v>
      </c>
      <c r="G85" s="101">
        <v>0</v>
      </c>
      <c r="H85" s="102">
        <f t="shared" si="7"/>
        <v>0</v>
      </c>
      <c r="I85" s="147"/>
    </row>
    <row r="86" s="44" customFormat="1" ht="30" customHeight="1" outlineLevel="2" spans="1:9">
      <c r="A86" s="67"/>
      <c r="B86" s="86" t="s">
        <v>362</v>
      </c>
      <c r="C86" s="130" t="s">
        <v>201</v>
      </c>
      <c r="D86" s="69">
        <v>0</v>
      </c>
      <c r="E86" s="69">
        <v>0</v>
      </c>
      <c r="F86" s="69">
        <v>0</v>
      </c>
      <c r="G86" s="101">
        <v>0</v>
      </c>
      <c r="H86" s="102">
        <f t="shared" si="7"/>
        <v>0</v>
      </c>
      <c r="I86" s="147"/>
    </row>
    <row r="87" s="44" customFormat="1" ht="30" customHeight="1" outlineLevel="2" spans="1:9">
      <c r="A87" s="67"/>
      <c r="B87" s="86" t="s">
        <v>363</v>
      </c>
      <c r="C87" s="130" t="s">
        <v>201</v>
      </c>
      <c r="D87" s="69">
        <v>0</v>
      </c>
      <c r="E87" s="69">
        <v>0</v>
      </c>
      <c r="F87" s="69">
        <v>0</v>
      </c>
      <c r="G87" s="101">
        <v>0</v>
      </c>
      <c r="H87" s="102">
        <f t="shared" si="7"/>
        <v>0</v>
      </c>
      <c r="I87" s="147"/>
    </row>
    <row r="88" s="44" customFormat="1" ht="30" customHeight="1" outlineLevel="2" spans="1:9">
      <c r="A88" s="67"/>
      <c r="B88" s="86" t="s">
        <v>364</v>
      </c>
      <c r="C88" s="130" t="s">
        <v>201</v>
      </c>
      <c r="D88" s="69">
        <v>0</v>
      </c>
      <c r="E88" s="69">
        <v>0</v>
      </c>
      <c r="F88" s="69">
        <v>0</v>
      </c>
      <c r="G88" s="101">
        <v>0</v>
      </c>
      <c r="H88" s="102">
        <f t="shared" si="7"/>
        <v>0</v>
      </c>
      <c r="I88" s="147"/>
    </row>
    <row r="89" s="44" customFormat="1" ht="30" customHeight="1" outlineLevel="2" spans="1:9">
      <c r="A89" s="67"/>
      <c r="B89" s="86" t="s">
        <v>365</v>
      </c>
      <c r="C89" s="130" t="s">
        <v>201</v>
      </c>
      <c r="D89" s="69">
        <v>0</v>
      </c>
      <c r="E89" s="69">
        <v>0</v>
      </c>
      <c r="F89" s="69">
        <v>0</v>
      </c>
      <c r="G89" s="101">
        <v>0</v>
      </c>
      <c r="H89" s="102">
        <f t="shared" si="7"/>
        <v>0</v>
      </c>
      <c r="I89" s="147"/>
    </row>
    <row r="90" s="44" customFormat="1" ht="37.25" customHeight="1" outlineLevel="2" spans="1:9">
      <c r="A90" s="70" t="s">
        <v>267</v>
      </c>
      <c r="B90" s="71" t="s">
        <v>238</v>
      </c>
      <c r="C90" s="72"/>
      <c r="D90" s="73"/>
      <c r="E90" s="98"/>
      <c r="F90" s="98"/>
      <c r="G90" s="99"/>
      <c r="H90" s="99">
        <f>SUM(H82:H89)</f>
        <v>0</v>
      </c>
      <c r="I90" s="121"/>
    </row>
    <row r="91" s="44" customFormat="1" ht="37.25" customHeight="1" outlineLevel="2" spans="1:9">
      <c r="A91" s="55" t="s">
        <v>366</v>
      </c>
      <c r="B91" s="55" t="s">
        <v>367</v>
      </c>
      <c r="C91" s="56"/>
      <c r="D91" s="57"/>
      <c r="E91" s="90"/>
      <c r="F91" s="90"/>
      <c r="G91" s="91"/>
      <c r="H91" s="91"/>
      <c r="I91" s="114"/>
    </row>
    <row r="92" s="44" customFormat="1" ht="25.25" customHeight="1" outlineLevel="2" spans="1:9">
      <c r="A92" s="67"/>
      <c r="B92" s="86" t="s">
        <v>368</v>
      </c>
      <c r="C92" s="130" t="s">
        <v>201</v>
      </c>
      <c r="D92" s="69">
        <v>0</v>
      </c>
      <c r="E92" s="69">
        <v>0</v>
      </c>
      <c r="F92" s="69">
        <v>0</v>
      </c>
      <c r="G92" s="101">
        <v>0</v>
      </c>
      <c r="H92" s="140">
        <f t="shared" ref="H92:H94" si="8">D92*E92*F92*G92</f>
        <v>0</v>
      </c>
      <c r="I92" s="86" t="s">
        <v>369</v>
      </c>
    </row>
    <row r="93" s="44" customFormat="1" ht="25.25" customHeight="1" outlineLevel="2" spans="1:9">
      <c r="A93" s="67"/>
      <c r="B93" s="86" t="s">
        <v>370</v>
      </c>
      <c r="C93" s="130" t="s">
        <v>201</v>
      </c>
      <c r="D93" s="69">
        <v>0</v>
      </c>
      <c r="E93" s="69">
        <v>0</v>
      </c>
      <c r="F93" s="69">
        <v>0</v>
      </c>
      <c r="G93" s="101">
        <v>0</v>
      </c>
      <c r="H93" s="140">
        <f t="shared" si="8"/>
        <v>0</v>
      </c>
      <c r="I93" s="147"/>
    </row>
    <row r="94" s="44" customFormat="1" ht="25.25" customHeight="1" outlineLevel="2" spans="1:9">
      <c r="A94" s="67"/>
      <c r="B94" s="86" t="s">
        <v>371</v>
      </c>
      <c r="C94" s="130" t="s">
        <v>201</v>
      </c>
      <c r="D94" s="69">
        <v>0</v>
      </c>
      <c r="E94" s="69">
        <v>0</v>
      </c>
      <c r="F94" s="69">
        <v>0</v>
      </c>
      <c r="G94" s="141">
        <v>0</v>
      </c>
      <c r="H94" s="140">
        <f t="shared" si="8"/>
        <v>0</v>
      </c>
      <c r="I94" s="147"/>
    </row>
    <row r="95" s="44" customFormat="1" ht="37.25" customHeight="1" outlineLevel="2" spans="1:9">
      <c r="A95" s="70" t="s">
        <v>372</v>
      </c>
      <c r="B95" s="71" t="s">
        <v>238</v>
      </c>
      <c r="C95" s="72"/>
      <c r="D95" s="73"/>
      <c r="E95" s="98"/>
      <c r="F95" s="98"/>
      <c r="G95" s="99"/>
      <c r="H95" s="99">
        <f>SUM(H91:H94)</f>
        <v>0</v>
      </c>
      <c r="I95" s="121"/>
    </row>
    <row r="96" s="44" customFormat="1" ht="37.25" customHeight="1" outlineLevel="2" spans="1:9">
      <c r="A96" s="75" t="s">
        <v>257</v>
      </c>
      <c r="B96" s="76" t="s">
        <v>269</v>
      </c>
      <c r="C96" s="77"/>
      <c r="D96" s="78"/>
      <c r="E96" s="78"/>
      <c r="F96" s="78"/>
      <c r="G96" s="103"/>
      <c r="H96" s="103">
        <f>H81+H90+H95</f>
        <v>0</v>
      </c>
      <c r="I96" s="76"/>
    </row>
    <row r="97" s="44" customFormat="1" ht="37.25" customHeight="1" outlineLevel="2" spans="1:9">
      <c r="A97" s="131"/>
      <c r="B97" s="132"/>
      <c r="C97" s="133"/>
      <c r="D97" s="134"/>
      <c r="E97" s="134"/>
      <c r="F97" s="134"/>
      <c r="G97" s="142"/>
      <c r="H97" s="143"/>
      <c r="I97" s="148"/>
    </row>
    <row r="98" s="44" customFormat="1" ht="37.25" customHeight="1" outlineLevel="1" spans="1:9">
      <c r="A98" s="135"/>
      <c r="B98" s="136" t="s">
        <v>373</v>
      </c>
      <c r="C98" s="137"/>
      <c r="D98" s="138"/>
      <c r="E98" s="138"/>
      <c r="F98" s="138"/>
      <c r="G98" s="144"/>
      <c r="H98" s="144"/>
      <c r="I98" s="59"/>
    </row>
    <row r="99" s="44" customFormat="1" ht="37.25" customHeight="1" outlineLevel="2" spans="1:9">
      <c r="A99" s="55"/>
      <c r="B99" s="55" t="s">
        <v>165</v>
      </c>
      <c r="C99" s="56" t="s">
        <v>166</v>
      </c>
      <c r="D99" s="57" t="s">
        <v>167</v>
      </c>
      <c r="E99" s="90" t="s">
        <v>168</v>
      </c>
      <c r="F99" s="57" t="s">
        <v>169</v>
      </c>
      <c r="G99" s="91" t="s">
        <v>170</v>
      </c>
      <c r="H99" s="145" t="s">
        <v>171</v>
      </c>
      <c r="I99" s="114"/>
    </row>
    <row r="100" s="44" customFormat="1" ht="37.25" customHeight="1" outlineLevel="2" spans="1:9">
      <c r="A100" s="70"/>
      <c r="B100" s="71" t="s">
        <v>374</v>
      </c>
      <c r="C100" s="72"/>
      <c r="D100" s="73"/>
      <c r="E100" s="98"/>
      <c r="F100" s="98"/>
      <c r="G100" s="99"/>
      <c r="H100" s="99"/>
      <c r="I100" s="121"/>
    </row>
    <row r="101" s="44" customFormat="1" ht="47" customHeight="1" outlineLevel="2" spans="1:9">
      <c r="A101" s="74" t="s">
        <v>375</v>
      </c>
      <c r="B101" s="67" t="s">
        <v>376</v>
      </c>
      <c r="C101" s="68" t="s">
        <v>377</v>
      </c>
      <c r="D101" s="139">
        <v>1</v>
      </c>
      <c r="E101" s="69">
        <v>1</v>
      </c>
      <c r="F101" s="146">
        <v>1</v>
      </c>
      <c r="G101" s="101">
        <v>3000</v>
      </c>
      <c r="H101" s="102">
        <f>D101*E101*F101*G101</f>
        <v>3000</v>
      </c>
      <c r="I101" s="149" t="s">
        <v>460</v>
      </c>
    </row>
    <row r="102" s="44" customFormat="1" ht="37.25" customHeight="1" outlineLevel="2" spans="1:9">
      <c r="A102" s="74" t="s">
        <v>379</v>
      </c>
      <c r="B102" s="67" t="s">
        <v>380</v>
      </c>
      <c r="C102" s="130" t="s">
        <v>201</v>
      </c>
      <c r="D102" s="139"/>
      <c r="E102" s="69"/>
      <c r="F102" s="146"/>
      <c r="G102" s="101"/>
      <c r="H102" s="102">
        <f>D102*E102*F102*G102</f>
        <v>0</v>
      </c>
      <c r="I102" s="149" t="s">
        <v>381</v>
      </c>
    </row>
    <row r="103" s="44" customFormat="1" ht="37.25" customHeight="1" outlineLevel="2" spans="1:9">
      <c r="A103" s="70" t="s">
        <v>382</v>
      </c>
      <c r="B103" s="71" t="str">
        <f>CONCATENATE("Subtotal ",B100)</f>
        <v>Subtotal Photo &amp;Video crew</v>
      </c>
      <c r="C103" s="72"/>
      <c r="D103" s="73"/>
      <c r="E103" s="98"/>
      <c r="F103" s="98"/>
      <c r="G103" s="99"/>
      <c r="H103" s="99">
        <f>SUM(H100:H102)</f>
        <v>3000</v>
      </c>
      <c r="I103" s="121"/>
    </row>
    <row r="104" s="44" customFormat="1" ht="37.25" customHeight="1" outlineLevel="1" spans="1:9">
      <c r="A104" s="75" t="s">
        <v>383</v>
      </c>
      <c r="B104" s="76" t="s">
        <v>384</v>
      </c>
      <c r="C104" s="77"/>
      <c r="D104" s="78"/>
      <c r="E104" s="78"/>
      <c r="F104" s="78"/>
      <c r="G104" s="103"/>
      <c r="H104" s="103">
        <f>H103</f>
        <v>3000</v>
      </c>
      <c r="I104" s="76"/>
    </row>
    <row r="147" s="44" customFormat="1" spans="1:9">
      <c r="A147" s="45"/>
      <c r="B147" s="44"/>
      <c r="C147" s="46"/>
      <c r="D147" s="47"/>
      <c r="E147" s="47"/>
      <c r="F147" s="47"/>
      <c r="G147" s="44"/>
      <c r="H147" s="48"/>
      <c r="I147" s="49"/>
    </row>
    <row r="148" s="44" customFormat="1" spans="1:9">
      <c r="A148" s="45"/>
      <c r="B148" s="44"/>
      <c r="C148" s="46"/>
      <c r="D148" s="47"/>
      <c r="E148" s="47"/>
      <c r="F148" s="47"/>
      <c r="G148" s="44"/>
      <c r="H148" s="48"/>
      <c r="I148" s="49"/>
    </row>
    <row r="149" s="44" customFormat="1" spans="1:9">
      <c r="A149" s="45"/>
      <c r="B149" s="44"/>
      <c r="C149" s="46"/>
      <c r="D149" s="47"/>
      <c r="E149" s="47"/>
      <c r="F149" s="47"/>
      <c r="G149" s="44"/>
      <c r="H149" s="48"/>
      <c r="I149" s="49"/>
    </row>
    <row r="150" s="44" customFormat="1" spans="1:9">
      <c r="A150" s="45"/>
      <c r="B150" s="44"/>
      <c r="C150" s="46"/>
      <c r="D150" s="47"/>
      <c r="E150" s="47"/>
      <c r="F150" s="47"/>
      <c r="G150" s="44"/>
      <c r="H150" s="48"/>
      <c r="I150" s="49"/>
    </row>
    <row r="151" s="44" customFormat="1" spans="1:9">
      <c r="A151" s="45"/>
      <c r="B151" s="44"/>
      <c r="C151" s="46"/>
      <c r="D151" s="47"/>
      <c r="E151" s="47"/>
      <c r="F151" s="47"/>
      <c r="G151" s="44"/>
      <c r="H151" s="48"/>
      <c r="I151" s="49"/>
    </row>
    <row r="152" s="44" customFormat="1" spans="1:9">
      <c r="A152" s="45"/>
      <c r="B152" s="44"/>
      <c r="C152" s="46"/>
      <c r="D152" s="47"/>
      <c r="E152" s="47"/>
      <c r="F152" s="47"/>
      <c r="G152" s="44"/>
      <c r="H152" s="48"/>
      <c r="I152" s="49"/>
    </row>
    <row r="153" s="44" customFormat="1" spans="1:9">
      <c r="A153" s="45"/>
      <c r="B153" s="44"/>
      <c r="C153" s="46"/>
      <c r="D153" s="47"/>
      <c r="E153" s="47"/>
      <c r="F153" s="47"/>
      <c r="G153" s="44"/>
      <c r="H153" s="48"/>
      <c r="I153" s="49"/>
    </row>
    <row r="154" s="44" customFormat="1" spans="1:9">
      <c r="A154" s="45"/>
      <c r="B154" s="44"/>
      <c r="C154" s="46"/>
      <c r="D154" s="47"/>
      <c r="E154" s="47"/>
      <c r="F154" s="47"/>
      <c r="G154" s="44"/>
      <c r="H154" s="48"/>
      <c r="I154" s="49"/>
    </row>
    <row r="155" s="44" customFormat="1" spans="1:9">
      <c r="A155" s="45"/>
      <c r="B155" s="44"/>
      <c r="C155" s="46"/>
      <c r="D155" s="47"/>
      <c r="E155" s="47"/>
      <c r="F155" s="47"/>
      <c r="G155" s="44"/>
      <c r="H155" s="48"/>
      <c r="I155" s="49"/>
    </row>
    <row r="156" s="44" customFormat="1" spans="1:9">
      <c r="A156" s="45"/>
      <c r="B156" s="44"/>
      <c r="C156" s="46"/>
      <c r="D156" s="47"/>
      <c r="E156" s="47"/>
      <c r="F156" s="47"/>
      <c r="G156" s="44"/>
      <c r="H156" s="48"/>
      <c r="I156" s="49"/>
    </row>
    <row r="157" s="44" customFormat="1" spans="1:9">
      <c r="A157" s="45"/>
      <c r="B157" s="44"/>
      <c r="C157" s="46"/>
      <c r="D157" s="47"/>
      <c r="E157" s="47"/>
      <c r="F157" s="47"/>
      <c r="G157" s="44"/>
      <c r="H157" s="48"/>
      <c r="I157" s="49"/>
    </row>
    <row r="158" s="44" customFormat="1" spans="1:9">
      <c r="A158" s="45"/>
      <c r="B158" s="44"/>
      <c r="C158" s="46"/>
      <c r="D158" s="47"/>
      <c r="E158" s="47"/>
      <c r="F158" s="47"/>
      <c r="G158" s="44"/>
      <c r="H158" s="48"/>
      <c r="I158" s="49"/>
    </row>
    <row r="159" s="44" customFormat="1" spans="1:9">
      <c r="A159" s="45"/>
      <c r="B159" s="44"/>
      <c r="C159" s="46"/>
      <c r="D159" s="47"/>
      <c r="E159" s="47"/>
      <c r="F159" s="47"/>
      <c r="G159" s="44"/>
      <c r="H159" s="48"/>
      <c r="I159" s="49"/>
    </row>
    <row r="160" s="44" customFormat="1" spans="1:9">
      <c r="A160" s="45"/>
      <c r="B160" s="44"/>
      <c r="C160" s="46"/>
      <c r="D160" s="47"/>
      <c r="E160" s="47"/>
      <c r="F160" s="47"/>
      <c r="G160" s="44"/>
      <c r="H160" s="48"/>
      <c r="I160" s="49"/>
    </row>
    <row r="161" s="44" customFormat="1" spans="1:9">
      <c r="A161" s="45"/>
      <c r="B161" s="44"/>
      <c r="C161" s="46"/>
      <c r="D161" s="47"/>
      <c r="E161" s="47"/>
      <c r="F161" s="47"/>
      <c r="G161" s="44"/>
      <c r="H161" s="48"/>
      <c r="I161" s="49"/>
    </row>
    <row r="162" s="44" customFormat="1" spans="1:9">
      <c r="A162" s="45"/>
      <c r="B162" s="44"/>
      <c r="C162" s="46"/>
      <c r="D162" s="47"/>
      <c r="E162" s="47"/>
      <c r="F162" s="47"/>
      <c r="G162" s="44"/>
      <c r="H162" s="48"/>
      <c r="I162" s="49"/>
    </row>
    <row r="163" s="44" customFormat="1" spans="1:9">
      <c r="A163" s="45"/>
      <c r="B163" s="44"/>
      <c r="C163" s="46"/>
      <c r="D163" s="47"/>
      <c r="E163" s="47"/>
      <c r="F163" s="47"/>
      <c r="G163" s="44"/>
      <c r="H163" s="48"/>
      <c r="I163" s="49"/>
    </row>
    <row r="164" s="44" customFormat="1" spans="1:9">
      <c r="A164" s="45"/>
      <c r="B164" s="44"/>
      <c r="C164" s="46"/>
      <c r="D164" s="47"/>
      <c r="E164" s="47"/>
      <c r="F164" s="47"/>
      <c r="G164" s="44"/>
      <c r="H164" s="48"/>
      <c r="I164" s="49"/>
    </row>
    <row r="165" s="44" customFormat="1" spans="1:9">
      <c r="A165" s="45"/>
      <c r="B165" s="44"/>
      <c r="C165" s="46"/>
      <c r="D165" s="47"/>
      <c r="E165" s="47"/>
      <c r="F165" s="47"/>
      <c r="G165" s="44"/>
      <c r="H165" s="48"/>
      <c r="I165" s="49"/>
    </row>
    <row r="166" s="44" customFormat="1" spans="1:9">
      <c r="A166" s="45"/>
      <c r="B166" s="44"/>
      <c r="C166" s="46"/>
      <c r="D166" s="47"/>
      <c r="E166" s="47"/>
      <c r="F166" s="47"/>
      <c r="G166" s="44"/>
      <c r="H166" s="48"/>
      <c r="I166" s="49"/>
    </row>
    <row r="167" s="44" customFormat="1" spans="1:9">
      <c r="A167" s="45"/>
      <c r="B167" s="44"/>
      <c r="C167" s="46"/>
      <c r="D167" s="47"/>
      <c r="E167" s="47"/>
      <c r="F167" s="47"/>
      <c r="G167" s="44"/>
      <c r="H167" s="48"/>
      <c r="I167" s="49"/>
    </row>
    <row r="168" s="44" customFormat="1" spans="1:9">
      <c r="A168" s="45"/>
      <c r="B168" s="44"/>
      <c r="C168" s="46"/>
      <c r="D168" s="47"/>
      <c r="E168" s="47"/>
      <c r="F168" s="47"/>
      <c r="G168" s="44"/>
      <c r="H168" s="48"/>
      <c r="I168" s="49"/>
    </row>
    <row r="169" s="44" customFormat="1" spans="1:9">
      <c r="A169" s="45"/>
      <c r="B169" s="44"/>
      <c r="C169" s="46"/>
      <c r="D169" s="47"/>
      <c r="E169" s="47"/>
      <c r="F169" s="47"/>
      <c r="G169" s="44"/>
      <c r="H169" s="48"/>
      <c r="I169" s="49"/>
    </row>
    <row r="170" s="44" customFormat="1" spans="1:9">
      <c r="A170" s="45"/>
      <c r="B170" s="44"/>
      <c r="C170" s="46"/>
      <c r="D170" s="47"/>
      <c r="E170" s="47"/>
      <c r="F170" s="47"/>
      <c r="G170" s="44"/>
      <c r="H170" s="48"/>
      <c r="I170" s="49"/>
    </row>
    <row r="171" s="44" customFormat="1" spans="1:9">
      <c r="A171" s="45"/>
      <c r="B171" s="44"/>
      <c r="C171" s="46"/>
      <c r="D171" s="47"/>
      <c r="E171" s="47"/>
      <c r="F171" s="47"/>
      <c r="G171" s="44"/>
      <c r="H171" s="48"/>
      <c r="I171" s="49"/>
    </row>
    <row r="172" s="44" customFormat="1" spans="1:9">
      <c r="A172" s="45"/>
      <c r="B172" s="44"/>
      <c r="C172" s="46"/>
      <c r="D172" s="47"/>
      <c r="E172" s="47"/>
      <c r="F172" s="47"/>
      <c r="G172" s="44"/>
      <c r="H172" s="48"/>
      <c r="I172" s="49"/>
    </row>
    <row r="173" s="44" customFormat="1" spans="1:9">
      <c r="A173" s="45"/>
      <c r="B173" s="44"/>
      <c r="C173" s="46"/>
      <c r="D173" s="47"/>
      <c r="E173" s="47"/>
      <c r="F173" s="47"/>
      <c r="G173" s="44"/>
      <c r="H173" s="48"/>
      <c r="I173" s="49"/>
    </row>
    <row r="174" s="44" customFormat="1" spans="1:9">
      <c r="A174" s="45"/>
      <c r="B174" s="44"/>
      <c r="C174" s="46"/>
      <c r="D174" s="47"/>
      <c r="E174" s="47"/>
      <c r="F174" s="47"/>
      <c r="G174" s="44"/>
      <c r="H174" s="48"/>
      <c r="I174" s="49"/>
    </row>
    <row r="175" s="44" customFormat="1" spans="1:9">
      <c r="A175" s="45"/>
      <c r="B175" s="44"/>
      <c r="C175" s="46"/>
      <c r="D175" s="47"/>
      <c r="E175" s="47"/>
      <c r="F175" s="47"/>
      <c r="G175" s="44"/>
      <c r="H175" s="48"/>
      <c r="I175" s="49"/>
    </row>
    <row r="176" s="44" customFormat="1" spans="1:9">
      <c r="A176" s="45"/>
      <c r="B176" s="44"/>
      <c r="C176" s="46"/>
      <c r="D176" s="47"/>
      <c r="E176" s="47"/>
      <c r="F176" s="47"/>
      <c r="G176" s="44"/>
      <c r="H176" s="48"/>
      <c r="I176" s="49"/>
    </row>
    <row r="177" s="44" customFormat="1" spans="1:9">
      <c r="A177" s="45"/>
      <c r="B177" s="44"/>
      <c r="C177" s="46"/>
      <c r="D177" s="47"/>
      <c r="E177" s="47"/>
      <c r="F177" s="47"/>
      <c r="G177" s="44"/>
      <c r="H177" s="48"/>
      <c r="I177" s="49"/>
    </row>
    <row r="178" s="44" customFormat="1" spans="1:9">
      <c r="A178" s="45"/>
      <c r="B178" s="44"/>
      <c r="C178" s="46"/>
      <c r="D178" s="47"/>
      <c r="E178" s="47"/>
      <c r="F178" s="47"/>
      <c r="G178" s="44"/>
      <c r="H178" s="48"/>
      <c r="I178" s="49"/>
    </row>
    <row r="179" s="44" customFormat="1" spans="1:9">
      <c r="A179" s="45"/>
      <c r="B179" s="44"/>
      <c r="C179" s="46"/>
      <c r="D179" s="47"/>
      <c r="E179" s="47"/>
      <c r="F179" s="47"/>
      <c r="G179" s="44"/>
      <c r="H179" s="48"/>
      <c r="I179" s="49"/>
    </row>
    <row r="180" s="44" customFormat="1" spans="1:9">
      <c r="A180" s="45"/>
      <c r="B180" s="44"/>
      <c r="C180" s="46"/>
      <c r="D180" s="47"/>
      <c r="E180" s="47"/>
      <c r="F180" s="47"/>
      <c r="G180" s="44"/>
      <c r="H180" s="48"/>
      <c r="I180" s="49"/>
    </row>
    <row r="181" s="44" customFormat="1" spans="1:9">
      <c r="A181" s="45"/>
      <c r="B181" s="44"/>
      <c r="C181" s="46"/>
      <c r="D181" s="47"/>
      <c r="E181" s="47"/>
      <c r="F181" s="47"/>
      <c r="G181" s="44"/>
      <c r="H181" s="48"/>
      <c r="I181" s="49"/>
    </row>
    <row r="182" s="44" customFormat="1" spans="1:9">
      <c r="A182" s="45"/>
      <c r="B182" s="44"/>
      <c r="C182" s="46"/>
      <c r="D182" s="47"/>
      <c r="E182" s="47"/>
      <c r="F182" s="47"/>
      <c r="G182" s="44"/>
      <c r="H182" s="48"/>
      <c r="I182" s="49"/>
    </row>
    <row r="183" s="44" customFormat="1" spans="1:9">
      <c r="A183" s="45"/>
      <c r="B183" s="44"/>
      <c r="C183" s="46"/>
      <c r="D183" s="47"/>
      <c r="E183" s="47"/>
      <c r="F183" s="47"/>
      <c r="G183" s="44"/>
      <c r="H183" s="48"/>
      <c r="I183" s="49"/>
    </row>
    <row r="184" s="44" customFormat="1" spans="1:9">
      <c r="A184" s="45"/>
      <c r="B184" s="44"/>
      <c r="C184" s="46"/>
      <c r="D184" s="47"/>
      <c r="E184" s="47"/>
      <c r="F184" s="47"/>
      <c r="G184" s="44"/>
      <c r="H184" s="48"/>
      <c r="I184" s="49"/>
    </row>
    <row r="185" s="44" customFormat="1" spans="1:9">
      <c r="A185" s="45"/>
      <c r="B185" s="44"/>
      <c r="C185" s="46"/>
      <c r="D185" s="47"/>
      <c r="E185" s="47"/>
      <c r="F185" s="47"/>
      <c r="G185" s="44"/>
      <c r="H185" s="48"/>
      <c r="I185" s="49"/>
    </row>
    <row r="186" s="44" customFormat="1" spans="1:9">
      <c r="A186" s="45"/>
      <c r="B186" s="44"/>
      <c r="C186" s="46"/>
      <c r="D186" s="47"/>
      <c r="E186" s="47"/>
      <c r="F186" s="47"/>
      <c r="G186" s="44"/>
      <c r="H186" s="48"/>
      <c r="I186" s="49"/>
    </row>
    <row r="187" s="44" customFormat="1" spans="1:9">
      <c r="A187" s="45"/>
      <c r="B187" s="44"/>
      <c r="C187" s="46"/>
      <c r="D187" s="47"/>
      <c r="E187" s="47"/>
      <c r="F187" s="47"/>
      <c r="G187" s="44"/>
      <c r="H187" s="48"/>
      <c r="I187" s="49"/>
    </row>
  </sheetData>
  <autoFilter xmlns:etc="http://www.wps.cn/officeDocument/2017/etCustomData" ref="A4:AB25" etc:filterBottomFollowUsedRange="0">
    <extLst/>
  </autoFilter>
  <mergeCells count="1">
    <mergeCell ref="A3:I3"/>
  </mergeCells>
  <pageMargins left="0.236220472440945" right="0.236220472440945" top="0.275590551181102" bottom="0.31496062992126" header="0.31496062992126" footer="0.31496062992126"/>
  <pageSetup paperSize="9" scale="48" fitToHeight="0" orientation="landscape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zoomScale="70" zoomScaleNormal="70" zoomScalePageLayoutView="75" workbookViewId="0">
      <selection activeCell="D21" sqref="D21"/>
    </sheetView>
  </sheetViews>
  <sheetFormatPr defaultColWidth="12.0673076923077" defaultRowHeight="16.8"/>
  <cols>
    <col min="1" max="1" width="12.0673076923077" style="3"/>
    <col min="2" max="2" width="61.7980769230769" style="3" customWidth="1"/>
    <col min="3" max="3" width="19.6826923076923" style="3" customWidth="1"/>
    <col min="4" max="4" width="17.9326923076923" style="3" customWidth="1"/>
    <col min="5" max="5" width="22.3365384615385" style="3" customWidth="1"/>
    <col min="6" max="6" width="29.2692307692308" style="3" customWidth="1"/>
    <col min="7" max="7" width="43.5961538461538" style="3" customWidth="1"/>
    <col min="8" max="8" width="15.7307692307692" style="3" hidden="1" customWidth="1"/>
    <col min="9" max="9" width="14.7980769230769" style="3" hidden="1" customWidth="1"/>
    <col min="10" max="16384" width="12.0673076923077" style="3"/>
  </cols>
  <sheetData>
    <row r="1" s="1" customFormat="1" ht="28.05" customHeight="1"/>
    <row r="2" s="1" customFormat="1" ht="28.25" customHeight="1"/>
    <row r="3" s="2" customFormat="1" ht="23.2" spans="2:3">
      <c r="B3" s="4" t="s">
        <v>0</v>
      </c>
      <c r="C3" s="4"/>
    </row>
    <row r="4" s="2" customFormat="1" spans="2:3">
      <c r="B4" s="5"/>
      <c r="C4" s="6"/>
    </row>
    <row r="5" s="2" customFormat="1" ht="29.25" customHeight="1" spans="2:3">
      <c r="B5" s="7" t="s">
        <v>1</v>
      </c>
      <c r="C5" s="8" t="s">
        <v>2</v>
      </c>
    </row>
    <row r="6" s="2" customFormat="1" ht="80" customHeight="1" spans="2:3">
      <c r="B6" s="9" t="s">
        <v>3</v>
      </c>
      <c r="C6" s="10" t="s">
        <v>4</v>
      </c>
    </row>
    <row r="7" s="2" customFormat="1" ht="39" customHeight="1" spans="2:3">
      <c r="B7" s="11" t="s">
        <v>461</v>
      </c>
      <c r="C7" s="12">
        <v>204004242</v>
      </c>
    </row>
    <row r="8" s="2" customFormat="1" ht="18" customHeight="1" spans="2:3">
      <c r="B8" s="9" t="s">
        <v>5</v>
      </c>
      <c r="C8" s="13" t="s">
        <v>419</v>
      </c>
    </row>
    <row r="9" s="2" customFormat="1" ht="18" customHeight="1" spans="2:3">
      <c r="B9" s="9" t="s">
        <v>7</v>
      </c>
      <c r="C9" s="13" t="s">
        <v>8</v>
      </c>
    </row>
    <row r="10" s="2" customFormat="1" ht="18" customHeight="1" spans="2:3">
      <c r="B10" s="5" t="s">
        <v>462</v>
      </c>
      <c r="C10" s="41" t="s">
        <v>463</v>
      </c>
    </row>
    <row r="11" s="2" customFormat="1" ht="18" customHeight="1" spans="2:3">
      <c r="B11" s="5" t="s">
        <v>165</v>
      </c>
      <c r="C11" s="14" t="s">
        <v>464</v>
      </c>
    </row>
    <row r="12" s="2" customFormat="1" ht="17.6" spans="2:3">
      <c r="B12" s="7" t="s">
        <v>9</v>
      </c>
      <c r="C12" s="15"/>
    </row>
    <row r="13" s="2" customFormat="1" ht="18" spans="2:3">
      <c r="B13" s="16" t="s">
        <v>10</v>
      </c>
      <c r="C13" s="17" t="s">
        <v>420</v>
      </c>
    </row>
    <row r="14" s="2" customFormat="1" ht="18" spans="2:3">
      <c r="B14" s="16" t="s">
        <v>12</v>
      </c>
      <c r="C14" s="17" t="s">
        <v>421</v>
      </c>
    </row>
    <row r="15" s="2" customFormat="1" ht="18" spans="2:3">
      <c r="B15" s="16" t="s">
        <v>14</v>
      </c>
      <c r="C15" s="17" t="s">
        <v>15</v>
      </c>
    </row>
    <row r="16" s="2" customFormat="1" ht="17.6" spans="2:3">
      <c r="B16" s="16" t="s">
        <v>16</v>
      </c>
      <c r="C16" s="17">
        <v>15210370021</v>
      </c>
    </row>
    <row r="17" s="2" customFormat="1" ht="17.6" spans="2:3">
      <c r="B17" s="16" t="s">
        <v>17</v>
      </c>
      <c r="C17" s="17"/>
    </row>
    <row r="18" s="2" customFormat="1" ht="17" spans="2:3">
      <c r="B18" s="16" t="s">
        <v>18</v>
      </c>
      <c r="C18" s="18" t="s">
        <v>422</v>
      </c>
    </row>
    <row r="19" s="2" customFormat="1" ht="17.6" spans="2:3">
      <c r="B19" s="19"/>
      <c r="C19" s="20"/>
    </row>
    <row r="20" s="2" customFormat="1" ht="33" customHeight="1" spans="2:9">
      <c r="B20" s="7" t="s">
        <v>20</v>
      </c>
      <c r="C20" s="15" t="s">
        <v>465</v>
      </c>
      <c r="D20" s="15" t="s">
        <v>23</v>
      </c>
      <c r="E20" s="15" t="s">
        <v>24</v>
      </c>
      <c r="F20" s="15" t="s">
        <v>40</v>
      </c>
      <c r="G20" s="31" t="s">
        <v>25</v>
      </c>
      <c r="H20" s="32" t="s">
        <v>26</v>
      </c>
      <c r="I20" s="39" t="s">
        <v>27</v>
      </c>
    </row>
    <row r="21" s="2" customFormat="1" ht="31.05" customHeight="1" spans="2:9">
      <c r="B21" s="21" t="s">
        <v>423</v>
      </c>
      <c r="C21" s="42"/>
      <c r="D21" s="6">
        <v>91737</v>
      </c>
      <c r="E21" s="33">
        <v>1</v>
      </c>
      <c r="F21" s="34">
        <f>D21*E21</f>
        <v>91737</v>
      </c>
      <c r="G21" s="35" t="s">
        <v>37</v>
      </c>
      <c r="H21" s="36">
        <v>1490</v>
      </c>
      <c r="I21" s="40">
        <f>D21/H21</f>
        <v>61.5684563758389</v>
      </c>
    </row>
    <row r="22" s="2" customFormat="1" ht="17.6" spans="2:7">
      <c r="B22" s="23" t="s">
        <v>424</v>
      </c>
      <c r="C22" s="24"/>
      <c r="D22" s="25"/>
      <c r="E22" s="25"/>
      <c r="F22" s="24">
        <f>F21</f>
        <v>91737</v>
      </c>
      <c r="G22" s="37"/>
    </row>
    <row r="23" s="2" customFormat="1" spans="2:7">
      <c r="B23" s="5"/>
      <c r="C23" s="26"/>
      <c r="D23" s="26"/>
      <c r="E23" s="38"/>
      <c r="F23" s="38"/>
      <c r="G23" s="38"/>
    </row>
    <row r="24" s="2" customFormat="1" ht="18" spans="2:7">
      <c r="B24" s="27" t="s">
        <v>43</v>
      </c>
      <c r="C24" s="28"/>
      <c r="D24" s="7"/>
      <c r="E24" s="7"/>
      <c r="F24" s="28">
        <f>SUM(F22*0.06)</f>
        <v>5504.22</v>
      </c>
      <c r="G24" s="7"/>
    </row>
    <row r="25" s="2" customFormat="1" ht="17.6" spans="2:7">
      <c r="B25" s="23" t="s">
        <v>466</v>
      </c>
      <c r="C25" s="28"/>
      <c r="D25" s="7"/>
      <c r="E25" s="7"/>
      <c r="F25" s="28">
        <f>SUM(F22+F24)</f>
        <v>97241.22</v>
      </c>
      <c r="G25" s="7"/>
    </row>
    <row r="26" spans="4:4">
      <c r="D26" s="29"/>
    </row>
    <row r="27" spans="4:4">
      <c r="D27" s="30"/>
    </row>
    <row r="28" spans="4:4">
      <c r="D28" s="30"/>
    </row>
    <row r="30" spans="4:4">
      <c r="D30" s="29"/>
    </row>
    <row r="31" spans="4:4">
      <c r="D31" s="29"/>
    </row>
  </sheetData>
  <mergeCells count="1">
    <mergeCell ref="B3:C3"/>
  </mergeCells>
  <hyperlinks>
    <hyperlink ref="C18" r:id="rId1" display="wangfengyu@cct.cn"/>
  </hyperlinks>
  <pageMargins left="0.236220472440945" right="0.236220472440945" top="0.275590551181102" bottom="0.31496062992126" header="0.31496062992126" footer="0.31496062992126"/>
  <pageSetup paperSize="9" scale="71" fitToHeight="0" orientation="landscape"/>
  <headerFooter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4 3 " / > 
   < p i x e l a t o r L i s t   s h e e t S t i d = " 6 2 " / > 
   < p i x e l a t o r L i s t   s h e e t S t i d = " 7 0 " / > 
   < p i x e l a t o r L i s t   s h e e t S t i d = " 7 1 " / > 
   < p i x e l a t o r L i s t   s h e e t S t i d = " 7 2 " / > 
   < p i x e l a t o r L i s t   s h e e t S t i d = " 7 3 " / > 
   < p i x e l a t o r L i s t   s h e e t S t i d = " 7 4 " / > 
   < p i x e l a t o r L i s t   s h e e t S t i d = " 7 5 " / > 
   < p i x e l a t o r L i s t   s h e e t S t i d = " 7 6 " / > 
   < p i x e l a t o r L i s t   s h e e t S t i d = " 7 7 " / > 
   < p i x e l a t o r L i s t   s h e e t S t i d = " 7 8 " / > 
   < p i x e l a t o r L i s t   s h e e t S t i d = " 3 7 " / > 
   < p i x e l a t o r L i s t   s h e e t S t i d = " 3 8 " / > 
   < p i x e l a t o r L i s t   s h e e t S t i d = " 3 9 " / > 
   < p i x e l a t o r L i s t   s h e e t S t i d = " 4 0 " / > 
   < p i x e l a t o r L i s t   s h e e t S t i d = " 8 0 " / > 
   < p i x e l a t o r L i s t   s h e e t S t i d = " 5 8 " / > 
   < p i x e l a t o r L i s t   s h e e t S t i d = " 4 9 " / > 
   < p i x e l a t o r L i s t   s h e e t S t i d = " 5 0 " / > 
   < p i x e l a t o r L i s t   s h e e t S t i d = " 5 1 " / > 
   < p i x e l a t o r L i s t   s h e e t S t i d = " 5 2 " / > 
   < p i x e l a t o r L i s t   s h e e t S t i d = " 5 3 " / > 
   < p i x e l a t o r L i s t   s h e e t S t i d = " 5 4 " / > 
   < p i x e l a t o r L i s t   s h e e t S t i d = " 5 5 " / > 
   < p i x e l a t o r L i s t   s h e e t S t i d = " 5 6 " / > 
   < p i x e l a t o r L i s t   s h e e t S t i d = " 4 " / > 
   < p i x e l a t o r L i s t   s h e e t S t i d = " 1 9 " / > 
   < p i x e l a t o r L i s t   s h e e t S t i d = " 1 8 " / > 
   < p i x e l a t o r L i s t   s h e e t S t i d = " 2 0 " / > 
   < p i x e l a t o r L i s t   s h e e t S t i d = " 2 1 " / > 
   < p i x e l a t o r L i s t   s h e e t S t i d = " 6 5 " / > 
   < p i x e l a t o r L i s t   s h e e t S t i d = " 4 4 " / > 
   < p i x e l a t o r L i s t   s h e e t S t i d = " 4 5 " / > 
   < p i x e l a t o r L i s t   s h e e t S t i d = " 4 6 " / > 
   < p i x e l a t o r L i s t   s h e e t S t i d = " 3 5 " / > 
   < p i x e l a t o r L i s t   s h e e t S t i d = " 3 6 " / > 
   < p i x e l a t o r L i s t   s h e e t S t i d = " 5 9 " / > 
   < p i x e l a t o r L i s t   s h e e t S t i d = " 3 2 " / > 
   < p i x e l a t o r L i s t   s h e e t S t i d = " 3 3 " / > 
   < p i x e l a t o r L i s t   s h e e t S t i d = " 3 4 " / > 
   < p i x e l a t o r L i s t   s h e e t S t i d = " 4 7 " / > 
   < p i x e l a t o r L i s t   s h e e t S t i d = " 4 8 " / > 
   < p i x e l a t o r L i s t   s h e e t S t i d = " 8 1 " / > 
 < / p i x e l a t o r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s h e e t S t i d = " 4 3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6 2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1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2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3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6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7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7 8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7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8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9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8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8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9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1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2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3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6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1 9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1 8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2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2 1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6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6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6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5 9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2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3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3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7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4 8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f i l e I d = " "   i s M e r g e T a s k s A u t o U p d a t e = " 0 "   i s F i l t e r S h a r e d = " 1 "   i s I n s e r P i c A s A t t a c h m e n t = " 0 "   f i l t e r T y p e = " c o n n "   i s A u t o U p d a t e P a u s e d = " 0 "   c o r e C o n q u e r U s e r I d = "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7_DD Summary</vt:lpstr>
      <vt:lpstr>7DD XS1&amp;S2  Service Scope</vt:lpstr>
      <vt:lpstr>7DD XS1&amp;S2cost</vt:lpstr>
      <vt:lpstr>XS1 (5)</vt:lpstr>
      <vt:lpstr>S1 (4)</vt:lpstr>
      <vt:lpstr>S2 (3)</vt:lpstr>
      <vt:lpstr>Summary</vt:lpstr>
      <vt:lpstr>XL1</vt:lpstr>
      <vt:lpstr>7_DD BBA</vt:lpstr>
      <vt:lpstr>7_DD NSC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果子儿</cp:lastModifiedBy>
  <dcterms:created xsi:type="dcterms:W3CDTF">2016-11-23T09:10:00Z</dcterms:created>
  <cp:lastPrinted>2024-03-17T10:36:00Z</cp:lastPrinted>
  <dcterms:modified xsi:type="dcterms:W3CDTF">2025-04-17T13:59:20Z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F2F14BE4F64BA1AA3B1CFE67BF6449D0_43</vt:lpwstr>
  </property>
  <property fmtid="{D5CDD505-2E9C-101B-9397-08002B2CF9AE}" pid="3" name="KSOProductBuildVer">
    <vt:lpwstr>2052-7.3.1.8967</vt:lpwstr>
  </property>
</Properties>
</file>