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693" activeTab="5"/>
  </bookViews>
  <sheets>
    <sheet name="金厅" sheetId="7" r:id="rId1"/>
    <sheet name="金厅场租明细" sheetId="10" r:id="rId2"/>
    <sheet name="银厅" sheetId="5" r:id="rId3"/>
    <sheet name="银厅费用明细" sheetId="11" r:id="rId4"/>
    <sheet name="费用分析" sheetId="9" r:id="rId5"/>
    <sheet name="Sheet2" sheetId="12" r:id="rId6"/>
  </sheets>
  <calcPr calcId="144525"/>
</workbook>
</file>

<file path=xl/sharedStrings.xml><?xml version="1.0" encoding="utf-8"?>
<sst xmlns="http://schemas.openxmlformats.org/spreadsheetml/2006/main" count="132">
  <si>
    <t>2018AWE海尔品牌发布会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</si>
  <si>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</si>
  <si>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</si>
  <si>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</si>
  <si>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</si>
  <si>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</si>
  <si>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</si>
  <si>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</si>
  <si>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</si>
  <si>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</si>
  <si>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</si>
  <si>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</si>
  <si>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</si>
  <si>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</si>
  <si>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酒店合计</t>
  </si>
  <si>
    <t>餐饮</t>
  </si>
  <si>
    <t>用餐合计</t>
  </si>
  <si>
    <t>交通</t>
  </si>
  <si>
    <t>交通费合计</t>
  </si>
  <si>
    <t>会议</t>
  </si>
  <si>
    <t>3月7日金厅</t>
  </si>
  <si>
    <t>上海世博中心</t>
  </si>
  <si>
    <t>次</t>
  </si>
  <si>
    <t>个</t>
  </si>
  <si>
    <t>场</t>
  </si>
  <si>
    <t>金厅场租</t>
  </si>
  <si>
    <t>人</t>
  </si>
  <si>
    <t>小时</t>
  </si>
  <si>
    <t>外保</t>
  </si>
  <si>
    <t>内保：4-6日 各10人</t>
  </si>
  <si>
    <t>内保：7日 25人</t>
  </si>
  <si>
    <t>电费（5-7日）</t>
  </si>
  <si>
    <t>天</t>
  </si>
  <si>
    <t>停车费</t>
  </si>
  <si>
    <t>清洁费（6日 4人；7日 6人）</t>
  </si>
  <si>
    <t>安检设备</t>
  </si>
  <si>
    <t>申报费</t>
  </si>
  <si>
    <t>3月7日VIP厅</t>
  </si>
  <si>
    <t>网络</t>
  </si>
  <si>
    <t>餐</t>
  </si>
  <si>
    <t>公安餐费</t>
  </si>
  <si>
    <t>防伪贴：上下午会议</t>
  </si>
  <si>
    <t>会议费用合计</t>
  </si>
  <si>
    <t>人工费</t>
  </si>
  <si>
    <t>间</t>
  </si>
  <si>
    <t>晚</t>
  </si>
  <si>
    <t>趟</t>
  </si>
  <si>
    <t>1月30日，青岛沟通会</t>
  </si>
  <si>
    <t>2月22日，上海报批</t>
  </si>
  <si>
    <t>3月3日-9日，两人</t>
  </si>
  <si>
    <t>补贴</t>
  </si>
  <si>
    <t>4-5日 各3人；6日 4人；7日 20人</t>
  </si>
  <si>
    <t>其他方案</t>
  </si>
  <si>
    <t>杂费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</si>
  <si>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</si>
  <si>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</si>
  <si>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</si>
  <si>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</si>
  <si>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日期</t>
  </si>
  <si>
    <t>场地</t>
  </si>
  <si>
    <t>用途</t>
  </si>
  <si>
    <t>使用时间</t>
  </si>
  <si>
    <t>金额</t>
  </si>
  <si>
    <t>金厅</t>
  </si>
  <si>
    <t>搭建（12小时）</t>
  </si>
  <si>
    <t>9:00-21:00</t>
  </si>
  <si>
    <t>上午 金厅C</t>
  </si>
  <si>
    <t>会议（4小时）</t>
  </si>
  <si>
    <t>8:00-12:00</t>
  </si>
  <si>
    <t>撤展（8小时）</t>
  </si>
  <si>
    <t>12:00-20:00</t>
  </si>
  <si>
    <t>下午 金厅B+C</t>
  </si>
  <si>
    <t>13:00-17:00</t>
  </si>
  <si>
    <t>17:00-次日1:00</t>
  </si>
  <si>
    <t>折后价：</t>
  </si>
  <si>
    <t>金厅西侧序厅</t>
  </si>
  <si>
    <t>金厅东侧序厅</t>
  </si>
  <si>
    <t>撤场</t>
  </si>
  <si>
    <t>会议（8小时）</t>
  </si>
  <si>
    <t>搭建（4小时）</t>
  </si>
  <si>
    <t>509 工作间 智慧家庭</t>
  </si>
  <si>
    <t>15小时</t>
  </si>
  <si>
    <t>9:00-24:00</t>
  </si>
  <si>
    <t>508 工作间 品牌发布会</t>
  </si>
  <si>
    <t>511 采访间</t>
  </si>
  <si>
    <t>9:00-13:00</t>
  </si>
  <si>
    <t>510 主持人</t>
  </si>
  <si>
    <t>折扣后</t>
  </si>
  <si>
    <t>3/4-3/6</t>
  </si>
  <si>
    <t>增加4小时</t>
  </si>
  <si>
    <t>508/509</t>
  </si>
  <si>
    <t>总计</t>
  </si>
  <si>
    <t>海尔供应商大会</t>
  </si>
  <si>
    <t>3月7日银厅1/3</t>
  </si>
  <si>
    <t>银厅场租</t>
  </si>
  <si>
    <t>内保</t>
  </si>
  <si>
    <t>电费（8日)</t>
  </si>
  <si>
    <t>清洁费（8日 6人）</t>
  </si>
  <si>
    <t>防伪贴</t>
  </si>
  <si>
    <t>银厅C+D</t>
  </si>
  <si>
    <t>2小时</t>
  </si>
  <si>
    <t>增加2小时</t>
  </si>
  <si>
    <t>绿厅</t>
  </si>
  <si>
    <t>18:00-22:00</t>
  </si>
  <si>
    <t>预付</t>
  </si>
  <si>
    <t>14小时</t>
  </si>
  <si>
    <t>8:00-22:00</t>
  </si>
  <si>
    <t>12小时</t>
  </si>
  <si>
    <t>426-427</t>
  </si>
  <si>
    <t>4小时</t>
  </si>
  <si>
    <t>428-429</t>
  </si>
  <si>
    <t>小计：</t>
  </si>
  <si>
    <t>预计折扣：</t>
  </si>
  <si>
    <t>银厅</t>
  </si>
  <si>
    <t>加班</t>
  </si>
  <si>
    <t>21：00-1:00</t>
  </si>
  <si>
    <t>原方案预算</t>
  </si>
  <si>
    <t>现在方案预算</t>
  </si>
  <si>
    <t>金厅费用</t>
  </si>
  <si>
    <t>银厅费用</t>
  </si>
  <si>
    <t>两标合计：</t>
  </si>
  <si>
    <t>结算</t>
  </si>
  <si>
    <t>成本</t>
  </si>
  <si>
    <t>总金额</t>
  </si>
  <si>
    <t>世博中心</t>
  </si>
  <si>
    <t>网络-翼之城</t>
  </si>
  <si>
    <t>机票-山水假日</t>
  </si>
  <si>
    <t>防伪帖</t>
  </si>
  <si>
    <t>上海铭时</t>
  </si>
  <si>
    <t>人工</t>
  </si>
  <si>
    <t>报销</t>
  </si>
  <si>
    <t>服务费+税费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</si>
</sst>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¥#,##0.00;[Red]\¥\-#,##0.00"/>
  </numFmts>
  <fonts count="3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indexed="10"/>
      <name val="等线"/>
      <charset val="134"/>
    </font>
    <font>
      <sz val="11"/>
      <color rgb="FFFF00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35" fillId="30" borderId="14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9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0" fillId="0" borderId="0" xfId="0" applyNumberFormat="1"/>
    <xf numFmtId="0" fontId="0" fillId="3" borderId="1" xfId="0" applyFill="1" applyBorder="1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3" borderId="2" xfId="0" applyFill="1" applyBorder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176" fontId="0" fillId="0" borderId="0" xfId="0" applyNumberFormat="1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/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8" borderId="5" xfId="0" applyNumberFormat="1" applyFont="1" applyFill="1" applyBorder="1" applyAlignment="1">
      <alignment horizontal="center" vertical="center"/>
    </xf>
    <xf numFmtId="176" fontId="8" fillId="8" borderId="6" xfId="0" applyNumberFormat="1" applyFont="1" applyFill="1" applyBorder="1" applyAlignment="1">
      <alignment horizontal="center" vertical="center"/>
    </xf>
    <xf numFmtId="176" fontId="8" fillId="8" borderId="7" xfId="0" applyNumberFormat="1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horizontal="center" vertical="center"/>
    </xf>
    <xf numFmtId="176" fontId="13" fillId="8" borderId="5" xfId="0" applyNumberFormat="1" applyFont="1" applyFill="1" applyBorder="1" applyAlignment="1">
      <alignment horizontal="center" vertical="center"/>
    </xf>
    <xf numFmtId="176" fontId="13" fillId="8" borderId="6" xfId="0" applyNumberFormat="1" applyFont="1" applyFill="1" applyBorder="1" applyAlignment="1">
      <alignment horizontal="center" vertical="center"/>
    </xf>
    <xf numFmtId="176" fontId="13" fillId="8" borderId="7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76" fontId="15" fillId="0" borderId="1" xfId="0" applyNumberFormat="1" applyFont="1" applyBorder="1" applyAlignment="1">
      <alignment vertical="center"/>
    </xf>
    <xf numFmtId="0" fontId="0" fillId="0" borderId="0" xfId="0" applyFill="1"/>
    <xf numFmtId="58" fontId="3" fillId="0" borderId="2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176" fontId="0" fillId="0" borderId="0" xfId="0" applyNumberFormat="1" applyFont="1" applyAlignment="1"/>
    <xf numFmtId="176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selection activeCell="A1" sqref="$A1:$XFD1048576"/>
    </sheetView>
  </sheetViews>
  <sheetFormatPr defaultColWidth="9" defaultRowHeight="14"/>
  <cols>
    <col min="1" max="1" width="9" style="84" customWidth="1"/>
    <col min="2" max="2" width="13.875" style="84" customWidth="1"/>
    <col min="3" max="3" width="9.625" style="84" customWidth="1"/>
    <col min="4" max="7" width="6.125" style="84" customWidth="1"/>
    <col min="8" max="8" width="7.5" style="85" customWidth="1"/>
    <col min="9" max="9" width="11.375" style="84" customWidth="1"/>
    <col min="10" max="11" width="5.25" style="84" customWidth="1"/>
    <col min="12" max="12" width="5.875" style="84" customWidth="1"/>
    <col min="13" max="13" width="5.25" style="84" customWidth="1"/>
    <col min="14" max="14" width="7.625" style="85" customWidth="1"/>
    <col min="15" max="15" width="11.375" style="84" customWidth="1"/>
    <col min="16" max="16" width="25.625" style="84" customWidth="1"/>
    <col min="17" max="17" width="12.25" style="86" customWidth="1"/>
    <col min="18" max="18" width="9" style="84"/>
    <col min="19" max="19" width="10.25" style="84" customWidth="1"/>
    <col min="20" max="258" width="9" style="84"/>
    <col min="259" max="259" width="16.625" style="84" customWidth="1"/>
    <col min="260" max="260" width="12" style="84" customWidth="1"/>
    <col min="261" max="266" width="9" style="84" customWidth="1"/>
    <col min="267" max="270" width="5.25" style="84" customWidth="1"/>
    <col min="271" max="271" width="5.875" style="84" customWidth="1"/>
    <col min="272" max="272" width="10.875" style="84" customWidth="1"/>
    <col min="273" max="273" width="21.875" style="84" customWidth="1"/>
    <col min="274" max="514" width="9" style="84"/>
    <col min="515" max="515" width="16.625" style="84" customWidth="1"/>
    <col min="516" max="516" width="12" style="84" customWidth="1"/>
    <col min="517" max="522" width="9" style="84" customWidth="1"/>
    <col min="523" max="526" width="5.25" style="84" customWidth="1"/>
    <col min="527" max="527" width="5.875" style="84" customWidth="1"/>
    <col min="528" max="528" width="10.875" style="84" customWidth="1"/>
    <col min="529" max="529" width="21.875" style="84" customWidth="1"/>
    <col min="530" max="770" width="9" style="84"/>
    <col min="771" max="771" width="16.625" style="84" customWidth="1"/>
    <col min="772" max="772" width="12" style="84" customWidth="1"/>
    <col min="773" max="778" width="9" style="84" customWidth="1"/>
    <col min="779" max="782" width="5.25" style="84" customWidth="1"/>
    <col min="783" max="783" width="5.875" style="84" customWidth="1"/>
    <col min="784" max="784" width="10.875" style="84" customWidth="1"/>
    <col min="785" max="785" width="21.875" style="84" customWidth="1"/>
    <col min="786" max="1026" width="9" style="84"/>
    <col min="1027" max="1027" width="16.625" style="84" customWidth="1"/>
    <col min="1028" max="1028" width="12" style="84" customWidth="1"/>
    <col min="1029" max="1034" width="9" style="84" customWidth="1"/>
    <col min="1035" max="1038" width="5.25" style="84" customWidth="1"/>
    <col min="1039" max="1039" width="5.875" style="84" customWidth="1"/>
    <col min="1040" max="1040" width="10.875" style="84" customWidth="1"/>
    <col min="1041" max="1041" width="21.875" style="84" customWidth="1"/>
    <col min="1042" max="1282" width="9" style="84"/>
    <col min="1283" max="1283" width="16.625" style="84" customWidth="1"/>
    <col min="1284" max="1284" width="12" style="84" customWidth="1"/>
    <col min="1285" max="1290" width="9" style="84" customWidth="1"/>
    <col min="1291" max="1294" width="5.25" style="84" customWidth="1"/>
    <col min="1295" max="1295" width="5.875" style="84" customWidth="1"/>
    <col min="1296" max="1296" width="10.875" style="84" customWidth="1"/>
    <col min="1297" max="1297" width="21.875" style="84" customWidth="1"/>
    <col min="1298" max="1538" width="9" style="84"/>
    <col min="1539" max="1539" width="16.625" style="84" customWidth="1"/>
    <col min="1540" max="1540" width="12" style="84" customWidth="1"/>
    <col min="1541" max="1546" width="9" style="84" customWidth="1"/>
    <col min="1547" max="1550" width="5.25" style="84" customWidth="1"/>
    <col min="1551" max="1551" width="5.875" style="84" customWidth="1"/>
    <col min="1552" max="1552" width="10.875" style="84" customWidth="1"/>
    <col min="1553" max="1553" width="21.875" style="84" customWidth="1"/>
    <col min="1554" max="1794" width="9" style="84"/>
    <col min="1795" max="1795" width="16.625" style="84" customWidth="1"/>
    <col min="1796" max="1796" width="12" style="84" customWidth="1"/>
    <col min="1797" max="1802" width="9" style="84" customWidth="1"/>
    <col min="1803" max="1806" width="5.25" style="84" customWidth="1"/>
    <col min="1807" max="1807" width="5.875" style="84" customWidth="1"/>
    <col min="1808" max="1808" width="10.875" style="84" customWidth="1"/>
    <col min="1809" max="1809" width="21.875" style="84" customWidth="1"/>
    <col min="1810" max="2050" width="9" style="84"/>
    <col min="2051" max="2051" width="16.625" style="84" customWidth="1"/>
    <col min="2052" max="2052" width="12" style="84" customWidth="1"/>
    <col min="2053" max="2058" width="9" style="84" customWidth="1"/>
    <col min="2059" max="2062" width="5.25" style="84" customWidth="1"/>
    <col min="2063" max="2063" width="5.875" style="84" customWidth="1"/>
    <col min="2064" max="2064" width="10.875" style="84" customWidth="1"/>
    <col min="2065" max="2065" width="21.875" style="84" customWidth="1"/>
    <col min="2066" max="2306" width="9" style="84"/>
    <col min="2307" max="2307" width="16.625" style="84" customWidth="1"/>
    <col min="2308" max="2308" width="12" style="84" customWidth="1"/>
    <col min="2309" max="2314" width="9" style="84" customWidth="1"/>
    <col min="2315" max="2318" width="5.25" style="84" customWidth="1"/>
    <col min="2319" max="2319" width="5.875" style="84" customWidth="1"/>
    <col min="2320" max="2320" width="10.875" style="84" customWidth="1"/>
    <col min="2321" max="2321" width="21.875" style="84" customWidth="1"/>
    <col min="2322" max="2562" width="9" style="84"/>
    <col min="2563" max="2563" width="16.625" style="84" customWidth="1"/>
    <col min="2564" max="2564" width="12" style="84" customWidth="1"/>
    <col min="2565" max="2570" width="9" style="84" customWidth="1"/>
    <col min="2571" max="2574" width="5.25" style="84" customWidth="1"/>
    <col min="2575" max="2575" width="5.875" style="84" customWidth="1"/>
    <col min="2576" max="2576" width="10.875" style="84" customWidth="1"/>
    <col min="2577" max="2577" width="21.875" style="84" customWidth="1"/>
    <col min="2578" max="2818" width="9" style="84"/>
    <col min="2819" max="2819" width="16.625" style="84" customWidth="1"/>
    <col min="2820" max="2820" width="12" style="84" customWidth="1"/>
    <col min="2821" max="2826" width="9" style="84" customWidth="1"/>
    <col min="2827" max="2830" width="5.25" style="84" customWidth="1"/>
    <col min="2831" max="2831" width="5.875" style="84" customWidth="1"/>
    <col min="2832" max="2832" width="10.875" style="84" customWidth="1"/>
    <col min="2833" max="2833" width="21.875" style="84" customWidth="1"/>
    <col min="2834" max="3074" width="9" style="84"/>
    <col min="3075" max="3075" width="16.625" style="84" customWidth="1"/>
    <col min="3076" max="3076" width="12" style="84" customWidth="1"/>
    <col min="3077" max="3082" width="9" style="84" customWidth="1"/>
    <col min="3083" max="3086" width="5.25" style="84" customWidth="1"/>
    <col min="3087" max="3087" width="5.875" style="84" customWidth="1"/>
    <col min="3088" max="3088" width="10.875" style="84" customWidth="1"/>
    <col min="3089" max="3089" width="21.875" style="84" customWidth="1"/>
    <col min="3090" max="3330" width="9" style="84"/>
    <col min="3331" max="3331" width="16.625" style="84" customWidth="1"/>
    <col min="3332" max="3332" width="12" style="84" customWidth="1"/>
    <col min="3333" max="3338" width="9" style="84" customWidth="1"/>
    <col min="3339" max="3342" width="5.25" style="84" customWidth="1"/>
    <col min="3343" max="3343" width="5.875" style="84" customWidth="1"/>
    <col min="3344" max="3344" width="10.875" style="84" customWidth="1"/>
    <col min="3345" max="3345" width="21.875" style="84" customWidth="1"/>
    <col min="3346" max="3586" width="9" style="84"/>
    <col min="3587" max="3587" width="16.625" style="84" customWidth="1"/>
    <col min="3588" max="3588" width="12" style="84" customWidth="1"/>
    <col min="3589" max="3594" width="9" style="84" customWidth="1"/>
    <col min="3595" max="3598" width="5.25" style="84" customWidth="1"/>
    <col min="3599" max="3599" width="5.875" style="84" customWidth="1"/>
    <col min="3600" max="3600" width="10.875" style="84" customWidth="1"/>
    <col min="3601" max="3601" width="21.875" style="84" customWidth="1"/>
    <col min="3602" max="3842" width="9" style="84"/>
    <col min="3843" max="3843" width="16.625" style="84" customWidth="1"/>
    <col min="3844" max="3844" width="12" style="84" customWidth="1"/>
    <col min="3845" max="3850" width="9" style="84" customWidth="1"/>
    <col min="3851" max="3854" width="5.25" style="84" customWidth="1"/>
    <col min="3855" max="3855" width="5.875" style="84" customWidth="1"/>
    <col min="3856" max="3856" width="10.875" style="84" customWidth="1"/>
    <col min="3857" max="3857" width="21.875" style="84" customWidth="1"/>
    <col min="3858" max="4098" width="9" style="84"/>
    <col min="4099" max="4099" width="16.625" style="84" customWidth="1"/>
    <col min="4100" max="4100" width="12" style="84" customWidth="1"/>
    <col min="4101" max="4106" width="9" style="84" customWidth="1"/>
    <col min="4107" max="4110" width="5.25" style="84" customWidth="1"/>
    <col min="4111" max="4111" width="5.875" style="84" customWidth="1"/>
    <col min="4112" max="4112" width="10.875" style="84" customWidth="1"/>
    <col min="4113" max="4113" width="21.875" style="84" customWidth="1"/>
    <col min="4114" max="4354" width="9" style="84"/>
    <col min="4355" max="4355" width="16.625" style="84" customWidth="1"/>
    <col min="4356" max="4356" width="12" style="84" customWidth="1"/>
    <col min="4357" max="4362" width="9" style="84" customWidth="1"/>
    <col min="4363" max="4366" width="5.25" style="84" customWidth="1"/>
    <col min="4367" max="4367" width="5.875" style="84" customWidth="1"/>
    <col min="4368" max="4368" width="10.875" style="84" customWidth="1"/>
    <col min="4369" max="4369" width="21.875" style="84" customWidth="1"/>
    <col min="4370" max="4610" width="9" style="84"/>
    <col min="4611" max="4611" width="16.625" style="84" customWidth="1"/>
    <col min="4612" max="4612" width="12" style="84" customWidth="1"/>
    <col min="4613" max="4618" width="9" style="84" customWidth="1"/>
    <col min="4619" max="4622" width="5.25" style="84" customWidth="1"/>
    <col min="4623" max="4623" width="5.875" style="84" customWidth="1"/>
    <col min="4624" max="4624" width="10.875" style="84" customWidth="1"/>
    <col min="4625" max="4625" width="21.875" style="84" customWidth="1"/>
    <col min="4626" max="4866" width="9" style="84"/>
    <col min="4867" max="4867" width="16.625" style="84" customWidth="1"/>
    <col min="4868" max="4868" width="12" style="84" customWidth="1"/>
    <col min="4869" max="4874" width="9" style="84" customWidth="1"/>
    <col min="4875" max="4878" width="5.25" style="84" customWidth="1"/>
    <col min="4879" max="4879" width="5.875" style="84" customWidth="1"/>
    <col min="4880" max="4880" width="10.875" style="84" customWidth="1"/>
    <col min="4881" max="4881" width="21.875" style="84" customWidth="1"/>
    <col min="4882" max="5122" width="9" style="84"/>
    <col min="5123" max="5123" width="16.625" style="84" customWidth="1"/>
    <col min="5124" max="5124" width="12" style="84" customWidth="1"/>
    <col min="5125" max="5130" width="9" style="84" customWidth="1"/>
    <col min="5131" max="5134" width="5.25" style="84" customWidth="1"/>
    <col min="5135" max="5135" width="5.875" style="84" customWidth="1"/>
    <col min="5136" max="5136" width="10.875" style="84" customWidth="1"/>
    <col min="5137" max="5137" width="21.875" style="84" customWidth="1"/>
    <col min="5138" max="5378" width="9" style="84"/>
    <col min="5379" max="5379" width="16.625" style="84" customWidth="1"/>
    <col min="5380" max="5380" width="12" style="84" customWidth="1"/>
    <col min="5381" max="5386" width="9" style="84" customWidth="1"/>
    <col min="5387" max="5390" width="5.25" style="84" customWidth="1"/>
    <col min="5391" max="5391" width="5.875" style="84" customWidth="1"/>
    <col min="5392" max="5392" width="10.875" style="84" customWidth="1"/>
    <col min="5393" max="5393" width="21.875" style="84" customWidth="1"/>
    <col min="5394" max="5634" width="9" style="84"/>
    <col min="5635" max="5635" width="16.625" style="84" customWidth="1"/>
    <col min="5636" max="5636" width="12" style="84" customWidth="1"/>
    <col min="5637" max="5642" width="9" style="84" customWidth="1"/>
    <col min="5643" max="5646" width="5.25" style="84" customWidth="1"/>
    <col min="5647" max="5647" width="5.875" style="84" customWidth="1"/>
    <col min="5648" max="5648" width="10.875" style="84" customWidth="1"/>
    <col min="5649" max="5649" width="21.875" style="84" customWidth="1"/>
    <col min="5650" max="5890" width="9" style="84"/>
    <col min="5891" max="5891" width="16.625" style="84" customWidth="1"/>
    <col min="5892" max="5892" width="12" style="84" customWidth="1"/>
    <col min="5893" max="5898" width="9" style="84" customWidth="1"/>
    <col min="5899" max="5902" width="5.25" style="84" customWidth="1"/>
    <col min="5903" max="5903" width="5.875" style="84" customWidth="1"/>
    <col min="5904" max="5904" width="10.875" style="84" customWidth="1"/>
    <col min="5905" max="5905" width="21.875" style="84" customWidth="1"/>
    <col min="5906" max="6146" width="9" style="84"/>
    <col min="6147" max="6147" width="16.625" style="84" customWidth="1"/>
    <col min="6148" max="6148" width="12" style="84" customWidth="1"/>
    <col min="6149" max="6154" width="9" style="84" customWidth="1"/>
    <col min="6155" max="6158" width="5.25" style="84" customWidth="1"/>
    <col min="6159" max="6159" width="5.875" style="84" customWidth="1"/>
    <col min="6160" max="6160" width="10.875" style="84" customWidth="1"/>
    <col min="6161" max="6161" width="21.875" style="84" customWidth="1"/>
    <col min="6162" max="6402" width="9" style="84"/>
    <col min="6403" max="6403" width="16.625" style="84" customWidth="1"/>
    <col min="6404" max="6404" width="12" style="84" customWidth="1"/>
    <col min="6405" max="6410" width="9" style="84" customWidth="1"/>
    <col min="6411" max="6414" width="5.25" style="84" customWidth="1"/>
    <col min="6415" max="6415" width="5.875" style="84" customWidth="1"/>
    <col min="6416" max="6416" width="10.875" style="84" customWidth="1"/>
    <col min="6417" max="6417" width="21.875" style="84" customWidth="1"/>
    <col min="6418" max="6658" width="9" style="84"/>
    <col min="6659" max="6659" width="16.625" style="84" customWidth="1"/>
    <col min="6660" max="6660" width="12" style="84" customWidth="1"/>
    <col min="6661" max="6666" width="9" style="84" customWidth="1"/>
    <col min="6667" max="6670" width="5.25" style="84" customWidth="1"/>
    <col min="6671" max="6671" width="5.875" style="84" customWidth="1"/>
    <col min="6672" max="6672" width="10.875" style="84" customWidth="1"/>
    <col min="6673" max="6673" width="21.875" style="84" customWidth="1"/>
    <col min="6674" max="6914" width="9" style="84"/>
    <col min="6915" max="6915" width="16.625" style="84" customWidth="1"/>
    <col min="6916" max="6916" width="12" style="84" customWidth="1"/>
    <col min="6917" max="6922" width="9" style="84" customWidth="1"/>
    <col min="6923" max="6926" width="5.25" style="84" customWidth="1"/>
    <col min="6927" max="6927" width="5.875" style="84" customWidth="1"/>
    <col min="6928" max="6928" width="10.875" style="84" customWidth="1"/>
    <col min="6929" max="6929" width="21.875" style="84" customWidth="1"/>
    <col min="6930" max="7170" width="9" style="84"/>
    <col min="7171" max="7171" width="16.625" style="84" customWidth="1"/>
    <col min="7172" max="7172" width="12" style="84" customWidth="1"/>
    <col min="7173" max="7178" width="9" style="84" customWidth="1"/>
    <col min="7179" max="7182" width="5.25" style="84" customWidth="1"/>
    <col min="7183" max="7183" width="5.875" style="84" customWidth="1"/>
    <col min="7184" max="7184" width="10.875" style="84" customWidth="1"/>
    <col min="7185" max="7185" width="21.875" style="84" customWidth="1"/>
    <col min="7186" max="7426" width="9" style="84"/>
    <col min="7427" max="7427" width="16.625" style="84" customWidth="1"/>
    <col min="7428" max="7428" width="12" style="84" customWidth="1"/>
    <col min="7429" max="7434" width="9" style="84" customWidth="1"/>
    <col min="7435" max="7438" width="5.25" style="84" customWidth="1"/>
    <col min="7439" max="7439" width="5.875" style="84" customWidth="1"/>
    <col min="7440" max="7440" width="10.875" style="84" customWidth="1"/>
    <col min="7441" max="7441" width="21.875" style="84" customWidth="1"/>
    <col min="7442" max="7682" width="9" style="84"/>
    <col min="7683" max="7683" width="16.625" style="84" customWidth="1"/>
    <col min="7684" max="7684" width="12" style="84" customWidth="1"/>
    <col min="7685" max="7690" width="9" style="84" customWidth="1"/>
    <col min="7691" max="7694" width="5.25" style="84" customWidth="1"/>
    <col min="7695" max="7695" width="5.875" style="84" customWidth="1"/>
    <col min="7696" max="7696" width="10.875" style="84" customWidth="1"/>
    <col min="7697" max="7697" width="21.875" style="84" customWidth="1"/>
    <col min="7698" max="7938" width="9" style="84"/>
    <col min="7939" max="7939" width="16.625" style="84" customWidth="1"/>
    <col min="7940" max="7940" width="12" style="84" customWidth="1"/>
    <col min="7941" max="7946" width="9" style="84" customWidth="1"/>
    <col min="7947" max="7950" width="5.25" style="84" customWidth="1"/>
    <col min="7951" max="7951" width="5.875" style="84" customWidth="1"/>
    <col min="7952" max="7952" width="10.875" style="84" customWidth="1"/>
    <col min="7953" max="7953" width="21.875" style="84" customWidth="1"/>
    <col min="7954" max="8194" width="9" style="84"/>
    <col min="8195" max="8195" width="16.625" style="84" customWidth="1"/>
    <col min="8196" max="8196" width="12" style="84" customWidth="1"/>
    <col min="8197" max="8202" width="9" style="84" customWidth="1"/>
    <col min="8203" max="8206" width="5.25" style="84" customWidth="1"/>
    <col min="8207" max="8207" width="5.875" style="84" customWidth="1"/>
    <col min="8208" max="8208" width="10.875" style="84" customWidth="1"/>
    <col min="8209" max="8209" width="21.875" style="84" customWidth="1"/>
    <col min="8210" max="8450" width="9" style="84"/>
    <col min="8451" max="8451" width="16.625" style="84" customWidth="1"/>
    <col min="8452" max="8452" width="12" style="84" customWidth="1"/>
    <col min="8453" max="8458" width="9" style="84" customWidth="1"/>
    <col min="8459" max="8462" width="5.25" style="84" customWidth="1"/>
    <col min="8463" max="8463" width="5.875" style="84" customWidth="1"/>
    <col min="8464" max="8464" width="10.875" style="84" customWidth="1"/>
    <col min="8465" max="8465" width="21.875" style="84" customWidth="1"/>
    <col min="8466" max="8706" width="9" style="84"/>
    <col min="8707" max="8707" width="16.625" style="84" customWidth="1"/>
    <col min="8708" max="8708" width="12" style="84" customWidth="1"/>
    <col min="8709" max="8714" width="9" style="84" customWidth="1"/>
    <col min="8715" max="8718" width="5.25" style="84" customWidth="1"/>
    <col min="8719" max="8719" width="5.875" style="84" customWidth="1"/>
    <col min="8720" max="8720" width="10.875" style="84" customWidth="1"/>
    <col min="8721" max="8721" width="21.875" style="84" customWidth="1"/>
    <col min="8722" max="8962" width="9" style="84"/>
    <col min="8963" max="8963" width="16.625" style="84" customWidth="1"/>
    <col min="8964" max="8964" width="12" style="84" customWidth="1"/>
    <col min="8965" max="8970" width="9" style="84" customWidth="1"/>
    <col min="8971" max="8974" width="5.25" style="84" customWidth="1"/>
    <col min="8975" max="8975" width="5.875" style="84" customWidth="1"/>
    <col min="8976" max="8976" width="10.875" style="84" customWidth="1"/>
    <col min="8977" max="8977" width="21.875" style="84" customWidth="1"/>
    <col min="8978" max="9218" width="9" style="84"/>
    <col min="9219" max="9219" width="16.625" style="84" customWidth="1"/>
    <col min="9220" max="9220" width="12" style="84" customWidth="1"/>
    <col min="9221" max="9226" width="9" style="84" customWidth="1"/>
    <col min="9227" max="9230" width="5.25" style="84" customWidth="1"/>
    <col min="9231" max="9231" width="5.875" style="84" customWidth="1"/>
    <col min="9232" max="9232" width="10.875" style="84" customWidth="1"/>
    <col min="9233" max="9233" width="21.875" style="84" customWidth="1"/>
    <col min="9234" max="9474" width="9" style="84"/>
    <col min="9475" max="9475" width="16.625" style="84" customWidth="1"/>
    <col min="9476" max="9476" width="12" style="84" customWidth="1"/>
    <col min="9477" max="9482" width="9" style="84" customWidth="1"/>
    <col min="9483" max="9486" width="5.25" style="84" customWidth="1"/>
    <col min="9487" max="9487" width="5.875" style="84" customWidth="1"/>
    <col min="9488" max="9488" width="10.875" style="84" customWidth="1"/>
    <col min="9489" max="9489" width="21.875" style="84" customWidth="1"/>
    <col min="9490" max="9730" width="9" style="84"/>
    <col min="9731" max="9731" width="16.625" style="84" customWidth="1"/>
    <col min="9732" max="9732" width="12" style="84" customWidth="1"/>
    <col min="9733" max="9738" width="9" style="84" customWidth="1"/>
    <col min="9739" max="9742" width="5.25" style="84" customWidth="1"/>
    <col min="9743" max="9743" width="5.875" style="84" customWidth="1"/>
    <col min="9744" max="9744" width="10.875" style="84" customWidth="1"/>
    <col min="9745" max="9745" width="21.875" style="84" customWidth="1"/>
    <col min="9746" max="9986" width="9" style="84"/>
    <col min="9987" max="9987" width="16.625" style="84" customWidth="1"/>
    <col min="9988" max="9988" width="12" style="84" customWidth="1"/>
    <col min="9989" max="9994" width="9" style="84" customWidth="1"/>
    <col min="9995" max="9998" width="5.25" style="84" customWidth="1"/>
    <col min="9999" max="9999" width="5.875" style="84" customWidth="1"/>
    <col min="10000" max="10000" width="10.875" style="84" customWidth="1"/>
    <col min="10001" max="10001" width="21.875" style="84" customWidth="1"/>
    <col min="10002" max="10242" width="9" style="84"/>
    <col min="10243" max="10243" width="16.625" style="84" customWidth="1"/>
    <col min="10244" max="10244" width="12" style="84" customWidth="1"/>
    <col min="10245" max="10250" width="9" style="84" customWidth="1"/>
    <col min="10251" max="10254" width="5.25" style="84" customWidth="1"/>
    <col min="10255" max="10255" width="5.875" style="84" customWidth="1"/>
    <col min="10256" max="10256" width="10.875" style="84" customWidth="1"/>
    <col min="10257" max="10257" width="21.875" style="84" customWidth="1"/>
    <col min="10258" max="10498" width="9" style="84"/>
    <col min="10499" max="10499" width="16.625" style="84" customWidth="1"/>
    <col min="10500" max="10500" width="12" style="84" customWidth="1"/>
    <col min="10501" max="10506" width="9" style="84" customWidth="1"/>
    <col min="10507" max="10510" width="5.25" style="84" customWidth="1"/>
    <col min="10511" max="10511" width="5.875" style="84" customWidth="1"/>
    <col min="10512" max="10512" width="10.875" style="84" customWidth="1"/>
    <col min="10513" max="10513" width="21.875" style="84" customWidth="1"/>
    <col min="10514" max="10754" width="9" style="84"/>
    <col min="10755" max="10755" width="16.625" style="84" customWidth="1"/>
    <col min="10756" max="10756" width="12" style="84" customWidth="1"/>
    <col min="10757" max="10762" width="9" style="84" customWidth="1"/>
    <col min="10763" max="10766" width="5.25" style="84" customWidth="1"/>
    <col min="10767" max="10767" width="5.875" style="84" customWidth="1"/>
    <col min="10768" max="10768" width="10.875" style="84" customWidth="1"/>
    <col min="10769" max="10769" width="21.875" style="84" customWidth="1"/>
    <col min="10770" max="11010" width="9" style="84"/>
    <col min="11011" max="11011" width="16.625" style="84" customWidth="1"/>
    <col min="11012" max="11012" width="12" style="84" customWidth="1"/>
    <col min="11013" max="11018" width="9" style="84" customWidth="1"/>
    <col min="11019" max="11022" width="5.25" style="84" customWidth="1"/>
    <col min="11023" max="11023" width="5.875" style="84" customWidth="1"/>
    <col min="11024" max="11024" width="10.875" style="84" customWidth="1"/>
    <col min="11025" max="11025" width="21.875" style="84" customWidth="1"/>
    <col min="11026" max="11266" width="9" style="84"/>
    <col min="11267" max="11267" width="16.625" style="84" customWidth="1"/>
    <col min="11268" max="11268" width="12" style="84" customWidth="1"/>
    <col min="11269" max="11274" width="9" style="84" customWidth="1"/>
    <col min="11275" max="11278" width="5.25" style="84" customWidth="1"/>
    <col min="11279" max="11279" width="5.875" style="84" customWidth="1"/>
    <col min="11280" max="11280" width="10.875" style="84" customWidth="1"/>
    <col min="11281" max="11281" width="21.875" style="84" customWidth="1"/>
    <col min="11282" max="11522" width="9" style="84"/>
    <col min="11523" max="11523" width="16.625" style="84" customWidth="1"/>
    <col min="11524" max="11524" width="12" style="84" customWidth="1"/>
    <col min="11525" max="11530" width="9" style="84" customWidth="1"/>
    <col min="11531" max="11534" width="5.25" style="84" customWidth="1"/>
    <col min="11535" max="11535" width="5.875" style="84" customWidth="1"/>
    <col min="11536" max="11536" width="10.875" style="84" customWidth="1"/>
    <col min="11537" max="11537" width="21.875" style="84" customWidth="1"/>
    <col min="11538" max="11778" width="9" style="84"/>
    <col min="11779" max="11779" width="16.625" style="84" customWidth="1"/>
    <col min="11780" max="11780" width="12" style="84" customWidth="1"/>
    <col min="11781" max="11786" width="9" style="84" customWidth="1"/>
    <col min="11787" max="11790" width="5.25" style="84" customWidth="1"/>
    <col min="11791" max="11791" width="5.875" style="84" customWidth="1"/>
    <col min="11792" max="11792" width="10.875" style="84" customWidth="1"/>
    <col min="11793" max="11793" width="21.875" style="84" customWidth="1"/>
    <col min="11794" max="12034" width="9" style="84"/>
    <col min="12035" max="12035" width="16.625" style="84" customWidth="1"/>
    <col min="12036" max="12036" width="12" style="84" customWidth="1"/>
    <col min="12037" max="12042" width="9" style="84" customWidth="1"/>
    <col min="12043" max="12046" width="5.25" style="84" customWidth="1"/>
    <col min="12047" max="12047" width="5.875" style="84" customWidth="1"/>
    <col min="12048" max="12048" width="10.875" style="84" customWidth="1"/>
    <col min="12049" max="12049" width="21.875" style="84" customWidth="1"/>
    <col min="12050" max="12290" width="9" style="84"/>
    <col min="12291" max="12291" width="16.625" style="84" customWidth="1"/>
    <col min="12292" max="12292" width="12" style="84" customWidth="1"/>
    <col min="12293" max="12298" width="9" style="84" customWidth="1"/>
    <col min="12299" max="12302" width="5.25" style="84" customWidth="1"/>
    <col min="12303" max="12303" width="5.875" style="84" customWidth="1"/>
    <col min="12304" max="12304" width="10.875" style="84" customWidth="1"/>
    <col min="12305" max="12305" width="21.875" style="84" customWidth="1"/>
    <col min="12306" max="12546" width="9" style="84"/>
    <col min="12547" max="12547" width="16.625" style="84" customWidth="1"/>
    <col min="12548" max="12548" width="12" style="84" customWidth="1"/>
    <col min="12549" max="12554" width="9" style="84" customWidth="1"/>
    <col min="12555" max="12558" width="5.25" style="84" customWidth="1"/>
    <col min="12559" max="12559" width="5.875" style="84" customWidth="1"/>
    <col min="12560" max="12560" width="10.875" style="84" customWidth="1"/>
    <col min="12561" max="12561" width="21.875" style="84" customWidth="1"/>
    <col min="12562" max="12802" width="9" style="84"/>
    <col min="12803" max="12803" width="16.625" style="84" customWidth="1"/>
    <col min="12804" max="12804" width="12" style="84" customWidth="1"/>
    <col min="12805" max="12810" width="9" style="84" customWidth="1"/>
    <col min="12811" max="12814" width="5.25" style="84" customWidth="1"/>
    <col min="12815" max="12815" width="5.875" style="84" customWidth="1"/>
    <col min="12816" max="12816" width="10.875" style="84" customWidth="1"/>
    <col min="12817" max="12817" width="21.875" style="84" customWidth="1"/>
    <col min="12818" max="13058" width="9" style="84"/>
    <col min="13059" max="13059" width="16.625" style="84" customWidth="1"/>
    <col min="13060" max="13060" width="12" style="84" customWidth="1"/>
    <col min="13061" max="13066" width="9" style="84" customWidth="1"/>
    <col min="13067" max="13070" width="5.25" style="84" customWidth="1"/>
    <col min="13071" max="13071" width="5.875" style="84" customWidth="1"/>
    <col min="13072" max="13072" width="10.875" style="84" customWidth="1"/>
    <col min="13073" max="13073" width="21.875" style="84" customWidth="1"/>
    <col min="13074" max="13314" width="9" style="84"/>
    <col min="13315" max="13315" width="16.625" style="84" customWidth="1"/>
    <col min="13316" max="13316" width="12" style="84" customWidth="1"/>
    <col min="13317" max="13322" width="9" style="84" customWidth="1"/>
    <col min="13323" max="13326" width="5.25" style="84" customWidth="1"/>
    <col min="13327" max="13327" width="5.875" style="84" customWidth="1"/>
    <col min="13328" max="13328" width="10.875" style="84" customWidth="1"/>
    <col min="13329" max="13329" width="21.875" style="84" customWidth="1"/>
    <col min="13330" max="13570" width="9" style="84"/>
    <col min="13571" max="13571" width="16.625" style="84" customWidth="1"/>
    <col min="13572" max="13572" width="12" style="84" customWidth="1"/>
    <col min="13573" max="13578" width="9" style="84" customWidth="1"/>
    <col min="13579" max="13582" width="5.25" style="84" customWidth="1"/>
    <col min="13583" max="13583" width="5.875" style="84" customWidth="1"/>
    <col min="13584" max="13584" width="10.875" style="84" customWidth="1"/>
    <col min="13585" max="13585" width="21.875" style="84" customWidth="1"/>
    <col min="13586" max="13826" width="9" style="84"/>
    <col min="13827" max="13827" width="16.625" style="84" customWidth="1"/>
    <col min="13828" max="13828" width="12" style="84" customWidth="1"/>
    <col min="13829" max="13834" width="9" style="84" customWidth="1"/>
    <col min="13835" max="13838" width="5.25" style="84" customWidth="1"/>
    <col min="13839" max="13839" width="5.875" style="84" customWidth="1"/>
    <col min="13840" max="13840" width="10.875" style="84" customWidth="1"/>
    <col min="13841" max="13841" width="21.875" style="84" customWidth="1"/>
    <col min="13842" max="14082" width="9" style="84"/>
    <col min="14083" max="14083" width="16.625" style="84" customWidth="1"/>
    <col min="14084" max="14084" width="12" style="84" customWidth="1"/>
    <col min="14085" max="14090" width="9" style="84" customWidth="1"/>
    <col min="14091" max="14094" width="5.25" style="84" customWidth="1"/>
    <col min="14095" max="14095" width="5.875" style="84" customWidth="1"/>
    <col min="14096" max="14096" width="10.875" style="84" customWidth="1"/>
    <col min="14097" max="14097" width="21.875" style="84" customWidth="1"/>
    <col min="14098" max="14338" width="9" style="84"/>
    <col min="14339" max="14339" width="16.625" style="84" customWidth="1"/>
    <col min="14340" max="14340" width="12" style="84" customWidth="1"/>
    <col min="14341" max="14346" width="9" style="84" customWidth="1"/>
    <col min="14347" max="14350" width="5.25" style="84" customWidth="1"/>
    <col min="14351" max="14351" width="5.875" style="84" customWidth="1"/>
    <col min="14352" max="14352" width="10.875" style="84" customWidth="1"/>
    <col min="14353" max="14353" width="21.875" style="84" customWidth="1"/>
    <col min="14354" max="14594" width="9" style="84"/>
    <col min="14595" max="14595" width="16.625" style="84" customWidth="1"/>
    <col min="14596" max="14596" width="12" style="84" customWidth="1"/>
    <col min="14597" max="14602" width="9" style="84" customWidth="1"/>
    <col min="14603" max="14606" width="5.25" style="84" customWidth="1"/>
    <col min="14607" max="14607" width="5.875" style="84" customWidth="1"/>
    <col min="14608" max="14608" width="10.875" style="84" customWidth="1"/>
    <col min="14609" max="14609" width="21.875" style="84" customWidth="1"/>
    <col min="14610" max="14850" width="9" style="84"/>
    <col min="14851" max="14851" width="16.625" style="84" customWidth="1"/>
    <col min="14852" max="14852" width="12" style="84" customWidth="1"/>
    <col min="14853" max="14858" width="9" style="84" customWidth="1"/>
    <col min="14859" max="14862" width="5.25" style="84" customWidth="1"/>
    <col min="14863" max="14863" width="5.875" style="84" customWidth="1"/>
    <col min="14864" max="14864" width="10.875" style="84" customWidth="1"/>
    <col min="14865" max="14865" width="21.875" style="84" customWidth="1"/>
    <col min="14866" max="15106" width="9" style="84"/>
    <col min="15107" max="15107" width="16.625" style="84" customWidth="1"/>
    <col min="15108" max="15108" width="12" style="84" customWidth="1"/>
    <col min="15109" max="15114" width="9" style="84" customWidth="1"/>
    <col min="15115" max="15118" width="5.25" style="84" customWidth="1"/>
    <col min="15119" max="15119" width="5.875" style="84" customWidth="1"/>
    <col min="15120" max="15120" width="10.875" style="84" customWidth="1"/>
    <col min="15121" max="15121" width="21.875" style="84" customWidth="1"/>
    <col min="15122" max="15362" width="9" style="84"/>
    <col min="15363" max="15363" width="16.625" style="84" customWidth="1"/>
    <col min="15364" max="15364" width="12" style="84" customWidth="1"/>
    <col min="15365" max="15370" width="9" style="84" customWidth="1"/>
    <col min="15371" max="15374" width="5.25" style="84" customWidth="1"/>
    <col min="15375" max="15375" width="5.875" style="84" customWidth="1"/>
    <col min="15376" max="15376" width="10.875" style="84" customWidth="1"/>
    <col min="15377" max="15377" width="21.875" style="84" customWidth="1"/>
    <col min="15378" max="15618" width="9" style="84"/>
    <col min="15619" max="15619" width="16.625" style="84" customWidth="1"/>
    <col min="15620" max="15620" width="12" style="84" customWidth="1"/>
    <col min="15621" max="15626" width="9" style="84" customWidth="1"/>
    <col min="15627" max="15630" width="5.25" style="84" customWidth="1"/>
    <col min="15631" max="15631" width="5.875" style="84" customWidth="1"/>
    <col min="15632" max="15632" width="10.875" style="84" customWidth="1"/>
    <col min="15633" max="15633" width="21.875" style="84" customWidth="1"/>
    <col min="15634" max="15874" width="9" style="84"/>
    <col min="15875" max="15875" width="16.625" style="84" customWidth="1"/>
    <col min="15876" max="15876" width="12" style="84" customWidth="1"/>
    <col min="15877" max="15882" width="9" style="84" customWidth="1"/>
    <col min="15883" max="15886" width="5.25" style="84" customWidth="1"/>
    <col min="15887" max="15887" width="5.875" style="84" customWidth="1"/>
    <col min="15888" max="15888" width="10.875" style="84" customWidth="1"/>
    <col min="15889" max="15889" width="21.875" style="84" customWidth="1"/>
    <col min="15890" max="16130" width="9" style="84"/>
    <col min="16131" max="16131" width="16.625" style="84" customWidth="1"/>
    <col min="16132" max="16132" width="12" style="84" customWidth="1"/>
    <col min="16133" max="16138" width="9" style="84" customWidth="1"/>
    <col min="16139" max="16142" width="5.25" style="84" customWidth="1"/>
    <col min="16143" max="16143" width="5.875" style="84" customWidth="1"/>
    <col min="16144" max="16144" width="10.875" style="84" customWidth="1"/>
    <col min="16145" max="16145" width="21.875" style="84" customWidth="1"/>
    <col min="16146" max="16384" width="9" style="84"/>
  </cols>
  <sheetData>
    <row r="1" ht="20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4" t="s">
        <v>1</v>
      </c>
      <c r="B2" s="34"/>
      <c r="C2" s="35" t="s">
        <v>2</v>
      </c>
      <c r="D2" s="34" t="s">
        <v>3</v>
      </c>
      <c r="E2" s="34"/>
      <c r="F2" s="34"/>
      <c r="G2" s="34"/>
      <c r="H2" s="34" t="s">
        <v>4</v>
      </c>
      <c r="I2" s="34"/>
      <c r="J2" s="54" t="s">
        <v>5</v>
      </c>
      <c r="K2" s="54"/>
      <c r="L2" s="54"/>
      <c r="M2" s="54"/>
      <c r="N2" s="54" t="s">
        <v>6</v>
      </c>
      <c r="O2" s="54"/>
      <c r="P2" s="55" t="s">
        <v>7</v>
      </c>
      <c r="Q2" s="55" t="s">
        <v>8</v>
      </c>
    </row>
    <row r="3" spans="1:17">
      <c r="A3" s="34"/>
      <c r="B3" s="34"/>
      <c r="C3" s="36"/>
      <c r="D3" s="34" t="s">
        <v>9</v>
      </c>
      <c r="E3" s="34" t="s">
        <v>10</v>
      </c>
      <c r="F3" s="34" t="s">
        <v>9</v>
      </c>
      <c r="G3" s="34" t="s">
        <v>10</v>
      </c>
      <c r="H3" s="34" t="s">
        <v>11</v>
      </c>
      <c r="I3" s="34" t="s">
        <v>12</v>
      </c>
      <c r="J3" s="54" t="s">
        <v>9</v>
      </c>
      <c r="K3" s="54" t="s">
        <v>10</v>
      </c>
      <c r="L3" s="54" t="s">
        <v>9</v>
      </c>
      <c r="M3" s="54" t="s">
        <v>10</v>
      </c>
      <c r="N3" s="54" t="s">
        <v>11</v>
      </c>
      <c r="O3" s="54" t="s">
        <v>12</v>
      </c>
      <c r="P3" s="54"/>
      <c r="Q3" s="54"/>
    </row>
    <row r="4" spans="1:17">
      <c r="A4" s="37" t="s">
        <v>13</v>
      </c>
      <c r="B4" s="38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71"/>
    </row>
    <row r="5" spans="1:17">
      <c r="A5" s="34" t="s">
        <v>14</v>
      </c>
      <c r="B5" s="34"/>
      <c r="C5" s="34"/>
      <c r="D5" s="34"/>
      <c r="E5" s="34"/>
      <c r="F5" s="34"/>
      <c r="G5" s="34"/>
      <c r="H5" s="34"/>
      <c r="I5" s="56">
        <f>SUM(I4:I4)</f>
        <v>0</v>
      </c>
      <c r="J5" s="57"/>
      <c r="K5" s="58"/>
      <c r="L5" s="58"/>
      <c r="M5" s="58"/>
      <c r="N5" s="59"/>
      <c r="O5" s="60">
        <f>SUM(O4:O4)</f>
        <v>0</v>
      </c>
      <c r="P5" s="60"/>
      <c r="Q5" s="72">
        <f>O5-I5</f>
        <v>0</v>
      </c>
    </row>
    <row r="6" spans="1:17">
      <c r="A6" s="41" t="s">
        <v>15</v>
      </c>
      <c r="B6" s="42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2"/>
      <c r="Q6" s="73"/>
    </row>
    <row r="7" spans="1:17">
      <c r="A7" s="34" t="s">
        <v>16</v>
      </c>
      <c r="B7" s="34"/>
      <c r="C7" s="34"/>
      <c r="D7" s="34"/>
      <c r="E7" s="34"/>
      <c r="F7" s="34"/>
      <c r="G7" s="34"/>
      <c r="H7" s="34"/>
      <c r="I7" s="56">
        <f>SUM(I6:I6)</f>
        <v>0</v>
      </c>
      <c r="J7" s="61"/>
      <c r="K7" s="62"/>
      <c r="L7" s="62"/>
      <c r="M7" s="62"/>
      <c r="N7" s="63"/>
      <c r="O7" s="60">
        <f>SUM(O6:O6)</f>
        <v>0</v>
      </c>
      <c r="P7" s="60"/>
      <c r="Q7" s="72">
        <f>O7-I7</f>
        <v>0</v>
      </c>
    </row>
    <row r="8" spans="1:17">
      <c r="A8" s="43" t="s">
        <v>17</v>
      </c>
      <c r="B8" s="42"/>
      <c r="C8" s="44"/>
      <c r="D8" s="45"/>
      <c r="E8" s="45"/>
      <c r="F8" s="45"/>
      <c r="G8" s="45"/>
      <c r="H8" s="46"/>
      <c r="I8" s="40"/>
      <c r="J8" s="64"/>
      <c r="K8" s="64"/>
      <c r="L8" s="64"/>
      <c r="M8" s="64"/>
      <c r="N8" s="65"/>
      <c r="O8" s="40"/>
      <c r="P8" s="40"/>
      <c r="Q8" s="73"/>
    </row>
    <row r="9" spans="1:17">
      <c r="A9" s="34" t="s">
        <v>18</v>
      </c>
      <c r="B9" s="34"/>
      <c r="C9" s="34"/>
      <c r="D9" s="34"/>
      <c r="E9" s="34"/>
      <c r="F9" s="34"/>
      <c r="G9" s="34"/>
      <c r="H9" s="34"/>
      <c r="I9" s="56">
        <f>SUM(I8:I8)</f>
        <v>0</v>
      </c>
      <c r="J9" s="57"/>
      <c r="K9" s="58"/>
      <c r="L9" s="58"/>
      <c r="M9" s="58"/>
      <c r="N9" s="59"/>
      <c r="O9" s="60">
        <f>SUM(O8:O8)</f>
        <v>0</v>
      </c>
      <c r="P9" s="60"/>
      <c r="Q9" s="72">
        <f>O9-I9</f>
        <v>0</v>
      </c>
    </row>
    <row r="10" spans="1:17">
      <c r="A10" s="47" t="s">
        <v>19</v>
      </c>
      <c r="B10" s="42" t="s">
        <v>20</v>
      </c>
      <c r="C10" s="39" t="s">
        <v>21</v>
      </c>
      <c r="D10" s="40">
        <v>1</v>
      </c>
      <c r="E10" s="40" t="s">
        <v>22</v>
      </c>
      <c r="F10" s="40">
        <v>1</v>
      </c>
      <c r="G10" s="40" t="s">
        <v>23</v>
      </c>
      <c r="H10" s="40">
        <v>2093600</v>
      </c>
      <c r="I10" s="40">
        <f>D10*F10*H10</f>
        <v>2093600</v>
      </c>
      <c r="J10" s="40">
        <v>1</v>
      </c>
      <c r="K10" s="40" t="s">
        <v>24</v>
      </c>
      <c r="L10" s="40">
        <v>1</v>
      </c>
      <c r="M10" s="40" t="s">
        <v>22</v>
      </c>
      <c r="N10" s="40">
        <f>金厅场租明细!E33</f>
        <v>2188000</v>
      </c>
      <c r="O10" s="40">
        <f t="shared" ref="O10:O21" si="0">N10*J10*L10</f>
        <v>2188000</v>
      </c>
      <c r="P10" s="42" t="s">
        <v>25</v>
      </c>
      <c r="Q10" s="73"/>
    </row>
    <row r="11" spans="1:17">
      <c r="A11" s="48"/>
      <c r="B11" s="42"/>
      <c r="C11" s="39"/>
      <c r="D11" s="40"/>
      <c r="E11" s="40"/>
      <c r="F11" s="40"/>
      <c r="G11" s="40"/>
      <c r="H11" s="40"/>
      <c r="I11" s="40"/>
      <c r="J11" s="40">
        <v>90</v>
      </c>
      <c r="K11" s="40" t="s">
        <v>26</v>
      </c>
      <c r="L11" s="40">
        <v>10</v>
      </c>
      <c r="M11" s="40" t="s">
        <v>27</v>
      </c>
      <c r="N11" s="40">
        <v>80</v>
      </c>
      <c r="O11" s="40">
        <f t="shared" si="0"/>
        <v>72000</v>
      </c>
      <c r="P11" s="42" t="s">
        <v>28</v>
      </c>
      <c r="Q11" s="73"/>
    </row>
    <row r="12" spans="1:17">
      <c r="A12" s="48"/>
      <c r="B12" s="42"/>
      <c r="C12" s="39"/>
      <c r="D12" s="40"/>
      <c r="E12" s="40"/>
      <c r="F12" s="40"/>
      <c r="G12" s="40"/>
      <c r="H12" s="40"/>
      <c r="I12" s="40"/>
      <c r="J12" s="40">
        <v>30</v>
      </c>
      <c r="K12" s="40" t="s">
        <v>26</v>
      </c>
      <c r="L12" s="40">
        <v>12</v>
      </c>
      <c r="M12" s="40" t="s">
        <v>27</v>
      </c>
      <c r="N12" s="40">
        <v>60</v>
      </c>
      <c r="O12" s="40">
        <f t="shared" si="0"/>
        <v>21600</v>
      </c>
      <c r="P12" s="42" t="s">
        <v>29</v>
      </c>
      <c r="Q12" s="73"/>
    </row>
    <row r="13" spans="1:17">
      <c r="A13" s="48"/>
      <c r="B13" s="42"/>
      <c r="C13" s="39"/>
      <c r="D13" s="40"/>
      <c r="E13" s="40"/>
      <c r="F13" s="40"/>
      <c r="G13" s="40"/>
      <c r="H13" s="40"/>
      <c r="I13" s="40"/>
      <c r="J13" s="40">
        <v>25</v>
      </c>
      <c r="K13" s="40" t="s">
        <v>26</v>
      </c>
      <c r="L13" s="40">
        <v>12</v>
      </c>
      <c r="M13" s="40" t="s">
        <v>27</v>
      </c>
      <c r="N13" s="40">
        <v>60</v>
      </c>
      <c r="O13" s="40">
        <f t="shared" si="0"/>
        <v>18000</v>
      </c>
      <c r="P13" s="42" t="s">
        <v>30</v>
      </c>
      <c r="Q13" s="73"/>
    </row>
    <row r="14" spans="1:17">
      <c r="A14" s="48"/>
      <c r="B14" s="42"/>
      <c r="C14" s="39"/>
      <c r="D14" s="40"/>
      <c r="E14" s="40"/>
      <c r="F14" s="40"/>
      <c r="G14" s="40"/>
      <c r="H14" s="40"/>
      <c r="I14" s="40"/>
      <c r="J14" s="40">
        <v>1</v>
      </c>
      <c r="K14" s="40" t="s">
        <v>24</v>
      </c>
      <c r="L14" s="40">
        <v>1</v>
      </c>
      <c r="M14" s="40" t="s">
        <v>22</v>
      </c>
      <c r="N14" s="40">
        <v>35000</v>
      </c>
      <c r="O14" s="40">
        <f t="shared" si="0"/>
        <v>35000</v>
      </c>
      <c r="P14" s="42" t="s">
        <v>31</v>
      </c>
      <c r="Q14" s="73"/>
    </row>
    <row r="15" spans="1:17">
      <c r="A15" s="48"/>
      <c r="B15" s="42"/>
      <c r="C15" s="39"/>
      <c r="D15" s="40"/>
      <c r="E15" s="40"/>
      <c r="F15" s="40"/>
      <c r="G15" s="40"/>
      <c r="H15" s="40"/>
      <c r="I15" s="40"/>
      <c r="J15" s="40">
        <v>1</v>
      </c>
      <c r="K15" s="40" t="s">
        <v>32</v>
      </c>
      <c r="L15" s="40">
        <v>1</v>
      </c>
      <c r="M15" s="40" t="s">
        <v>32</v>
      </c>
      <c r="N15" s="40">
        <v>2120</v>
      </c>
      <c r="O15" s="40">
        <f t="shared" si="0"/>
        <v>2120</v>
      </c>
      <c r="P15" s="42" t="s">
        <v>33</v>
      </c>
      <c r="Q15" s="73"/>
    </row>
    <row r="16" spans="1:17">
      <c r="A16" s="48"/>
      <c r="B16" s="42"/>
      <c r="C16" s="39"/>
      <c r="D16" s="40"/>
      <c r="E16" s="40"/>
      <c r="F16" s="40"/>
      <c r="G16" s="40"/>
      <c r="H16" s="40"/>
      <c r="I16" s="40"/>
      <c r="J16" s="40">
        <v>10</v>
      </c>
      <c r="K16" s="40" t="s">
        <v>26</v>
      </c>
      <c r="L16" s="40">
        <v>3</v>
      </c>
      <c r="M16" s="40" t="s">
        <v>27</v>
      </c>
      <c r="N16" s="40">
        <v>100</v>
      </c>
      <c r="O16" s="40">
        <f t="shared" si="0"/>
        <v>3000</v>
      </c>
      <c r="P16" s="42" t="s">
        <v>34</v>
      </c>
      <c r="Q16" s="73"/>
    </row>
    <row r="17" spans="1:17">
      <c r="A17" s="48"/>
      <c r="B17" s="42"/>
      <c r="C17" s="39"/>
      <c r="D17" s="40"/>
      <c r="E17" s="40"/>
      <c r="F17" s="40"/>
      <c r="G17" s="40"/>
      <c r="H17" s="40"/>
      <c r="I17" s="40"/>
      <c r="J17" s="65">
        <v>1</v>
      </c>
      <c r="K17" s="65" t="s">
        <v>24</v>
      </c>
      <c r="L17" s="65">
        <v>1</v>
      </c>
      <c r="M17" s="65" t="s">
        <v>32</v>
      </c>
      <c r="N17" s="65">
        <v>50000</v>
      </c>
      <c r="O17" s="65">
        <f t="shared" si="0"/>
        <v>50000</v>
      </c>
      <c r="P17" s="66" t="s">
        <v>35</v>
      </c>
      <c r="Q17" s="73"/>
    </row>
    <row r="18" spans="1:17">
      <c r="A18" s="48"/>
      <c r="B18" s="42"/>
      <c r="C18" s="39"/>
      <c r="D18" s="40"/>
      <c r="E18" s="40"/>
      <c r="F18" s="40"/>
      <c r="G18" s="40"/>
      <c r="H18" s="40"/>
      <c r="I18" s="40"/>
      <c r="J18" s="65">
        <v>1</v>
      </c>
      <c r="K18" s="65" t="s">
        <v>22</v>
      </c>
      <c r="L18" s="65">
        <v>1</v>
      </c>
      <c r="M18" s="65" t="s">
        <v>22</v>
      </c>
      <c r="N18" s="65">
        <v>100000</v>
      </c>
      <c r="O18" s="65">
        <f t="shared" si="0"/>
        <v>100000</v>
      </c>
      <c r="P18" s="66" t="s">
        <v>36</v>
      </c>
      <c r="Q18" s="73"/>
    </row>
    <row r="19" spans="1:17">
      <c r="A19" s="48"/>
      <c r="B19" s="42" t="s">
        <v>37</v>
      </c>
      <c r="C19" s="39" t="s">
        <v>21</v>
      </c>
      <c r="D19" s="40">
        <v>1</v>
      </c>
      <c r="E19" s="40" t="s">
        <v>22</v>
      </c>
      <c r="F19" s="40">
        <v>3</v>
      </c>
      <c r="G19" s="40" t="s">
        <v>23</v>
      </c>
      <c r="H19" s="40">
        <v>11640</v>
      </c>
      <c r="I19" s="40">
        <f>D19*F19*H19</f>
        <v>34920</v>
      </c>
      <c r="J19" s="65">
        <v>1</v>
      </c>
      <c r="K19" s="65" t="s">
        <v>24</v>
      </c>
      <c r="L19" s="65">
        <v>1</v>
      </c>
      <c r="M19" s="65" t="s">
        <v>32</v>
      </c>
      <c r="N19" s="65">
        <v>37500</v>
      </c>
      <c r="O19" s="65">
        <f t="shared" si="0"/>
        <v>37500</v>
      </c>
      <c r="P19" s="66" t="s">
        <v>38</v>
      </c>
      <c r="Q19" s="73"/>
    </row>
    <row r="20" spans="1:17">
      <c r="A20" s="48"/>
      <c r="B20" s="42"/>
      <c r="C20" s="87"/>
      <c r="D20" s="40"/>
      <c r="E20" s="88"/>
      <c r="F20" s="40"/>
      <c r="G20" s="40"/>
      <c r="H20" s="40"/>
      <c r="I20" s="40"/>
      <c r="J20" s="65">
        <v>1</v>
      </c>
      <c r="K20" s="65" t="s">
        <v>39</v>
      </c>
      <c r="L20" s="65">
        <v>1</v>
      </c>
      <c r="M20" s="65" t="s">
        <v>32</v>
      </c>
      <c r="N20" s="65">
        <v>1350</v>
      </c>
      <c r="O20" s="65">
        <f t="shared" si="0"/>
        <v>1350</v>
      </c>
      <c r="P20" s="66" t="s">
        <v>40</v>
      </c>
      <c r="Q20" s="73"/>
    </row>
    <row r="21" spans="1:17">
      <c r="A21" s="48"/>
      <c r="B21" s="42"/>
      <c r="C21" s="87"/>
      <c r="D21" s="40"/>
      <c r="E21" s="88"/>
      <c r="F21" s="40"/>
      <c r="G21" s="40"/>
      <c r="H21" s="40"/>
      <c r="I21" s="40"/>
      <c r="J21" s="65">
        <v>1337</v>
      </c>
      <c r="K21" s="65" t="s">
        <v>23</v>
      </c>
      <c r="L21" s="65">
        <v>1</v>
      </c>
      <c r="M21" s="65" t="s">
        <v>32</v>
      </c>
      <c r="N21" s="65">
        <v>2</v>
      </c>
      <c r="O21" s="65">
        <f t="shared" si="0"/>
        <v>2674</v>
      </c>
      <c r="P21" s="66" t="s">
        <v>41</v>
      </c>
      <c r="Q21" s="73"/>
    </row>
    <row r="22" spans="1:17">
      <c r="A22" s="34" t="s">
        <v>42</v>
      </c>
      <c r="B22" s="34"/>
      <c r="C22" s="34"/>
      <c r="D22" s="34"/>
      <c r="E22" s="34"/>
      <c r="F22" s="34"/>
      <c r="G22" s="34"/>
      <c r="H22" s="34"/>
      <c r="I22" s="56">
        <f>SUM(I10:I21)</f>
        <v>2128520</v>
      </c>
      <c r="J22" s="57"/>
      <c r="K22" s="58"/>
      <c r="L22" s="58"/>
      <c r="M22" s="58"/>
      <c r="N22" s="59"/>
      <c r="O22" s="60">
        <f>SUM(O10:O21)</f>
        <v>2531244</v>
      </c>
      <c r="P22" s="60"/>
      <c r="Q22" s="72">
        <f>O22-I22</f>
        <v>402724</v>
      </c>
    </row>
    <row r="23" spans="1:17">
      <c r="A23" s="49" t="s">
        <v>43</v>
      </c>
      <c r="B23" s="50" t="s">
        <v>13</v>
      </c>
      <c r="C23" s="50"/>
      <c r="D23" s="45">
        <v>5</v>
      </c>
      <c r="E23" s="45" t="s">
        <v>44</v>
      </c>
      <c r="F23" s="45">
        <v>4</v>
      </c>
      <c r="G23" s="45" t="s">
        <v>45</v>
      </c>
      <c r="H23" s="46">
        <v>600</v>
      </c>
      <c r="I23" s="40">
        <f>D23*F23*H23</f>
        <v>12000</v>
      </c>
      <c r="J23" s="45"/>
      <c r="K23" s="45"/>
      <c r="L23" s="45"/>
      <c r="M23" s="45"/>
      <c r="N23" s="46"/>
      <c r="O23" s="40"/>
      <c r="P23" s="40"/>
      <c r="Q23" s="74"/>
    </row>
    <row r="24" spans="1:17">
      <c r="A24" s="51"/>
      <c r="B24" s="50" t="s">
        <v>17</v>
      </c>
      <c r="C24" s="50"/>
      <c r="D24" s="45"/>
      <c r="E24" s="45"/>
      <c r="F24" s="45"/>
      <c r="G24" s="45"/>
      <c r="H24" s="46"/>
      <c r="I24" s="40"/>
      <c r="J24" s="45">
        <v>3</v>
      </c>
      <c r="K24" s="45" t="s">
        <v>26</v>
      </c>
      <c r="L24" s="45">
        <v>1</v>
      </c>
      <c r="M24" s="45" t="s">
        <v>46</v>
      </c>
      <c r="N24" s="46">
        <v>1600</v>
      </c>
      <c r="O24" s="40">
        <f>J24*L24*N24</f>
        <v>4800</v>
      </c>
      <c r="P24" s="89" t="s">
        <v>47</v>
      </c>
      <c r="Q24" s="74"/>
    </row>
    <row r="25" spans="1:17">
      <c r="A25" s="51"/>
      <c r="B25" s="50" t="s">
        <v>17</v>
      </c>
      <c r="C25" s="50"/>
      <c r="D25" s="45"/>
      <c r="E25" s="45"/>
      <c r="F25" s="45"/>
      <c r="G25" s="45"/>
      <c r="H25" s="46"/>
      <c r="I25" s="40"/>
      <c r="J25" s="45">
        <v>1</v>
      </c>
      <c r="K25" s="45" t="s">
        <v>26</v>
      </c>
      <c r="L25" s="45">
        <v>1</v>
      </c>
      <c r="M25" s="45" t="s">
        <v>46</v>
      </c>
      <c r="N25" s="46">
        <v>1990</v>
      </c>
      <c r="O25" s="40">
        <f>J25*L25*N25</f>
        <v>1990</v>
      </c>
      <c r="P25" s="89" t="s">
        <v>48</v>
      </c>
      <c r="Q25" s="74"/>
    </row>
    <row r="26" spans="1:17">
      <c r="A26" s="51"/>
      <c r="B26" s="50" t="s">
        <v>17</v>
      </c>
      <c r="C26" s="50"/>
      <c r="D26" s="45">
        <v>10</v>
      </c>
      <c r="E26" s="45" t="s">
        <v>26</v>
      </c>
      <c r="F26" s="45">
        <v>1</v>
      </c>
      <c r="G26" s="45" t="s">
        <v>22</v>
      </c>
      <c r="H26" s="46">
        <v>2000</v>
      </c>
      <c r="I26" s="40">
        <f t="shared" ref="I26:I28" si="1">D26*F26*H26</f>
        <v>20000</v>
      </c>
      <c r="J26" s="45">
        <v>2</v>
      </c>
      <c r="K26" s="45" t="s">
        <v>26</v>
      </c>
      <c r="L26" s="45">
        <v>1</v>
      </c>
      <c r="M26" s="45" t="s">
        <v>46</v>
      </c>
      <c r="N26" s="46">
        <v>1685</v>
      </c>
      <c r="O26" s="40">
        <f>J26*L26*N26</f>
        <v>3370</v>
      </c>
      <c r="P26" s="89" t="s">
        <v>49</v>
      </c>
      <c r="Q26" s="74"/>
    </row>
    <row r="27" spans="1:17">
      <c r="A27" s="52"/>
      <c r="B27" s="50" t="s">
        <v>50</v>
      </c>
      <c r="C27" s="50"/>
      <c r="D27" s="45">
        <v>10</v>
      </c>
      <c r="E27" s="45" t="s">
        <v>26</v>
      </c>
      <c r="F27" s="45">
        <v>5</v>
      </c>
      <c r="G27" s="45" t="s">
        <v>32</v>
      </c>
      <c r="H27" s="46">
        <v>500</v>
      </c>
      <c r="I27" s="40">
        <f t="shared" si="1"/>
        <v>25000</v>
      </c>
      <c r="J27" s="45">
        <v>9</v>
      </c>
      <c r="K27" s="45" t="s">
        <v>26</v>
      </c>
      <c r="L27" s="45">
        <v>3</v>
      </c>
      <c r="M27" s="45" t="s">
        <v>32</v>
      </c>
      <c r="N27" s="46">
        <v>500</v>
      </c>
      <c r="O27" s="40">
        <f t="shared" ref="O26:O28" si="2">N27*L27*J27</f>
        <v>13500</v>
      </c>
      <c r="P27" s="89" t="s">
        <v>51</v>
      </c>
      <c r="Q27" s="74"/>
    </row>
    <row r="28" spans="1:17">
      <c r="A28" s="49" t="s">
        <v>52</v>
      </c>
      <c r="B28" s="42" t="s">
        <v>53</v>
      </c>
      <c r="C28" s="50"/>
      <c r="D28" s="45">
        <v>1</v>
      </c>
      <c r="E28" s="45" t="s">
        <v>22</v>
      </c>
      <c r="F28" s="45">
        <v>1</v>
      </c>
      <c r="G28" s="45" t="s">
        <v>22</v>
      </c>
      <c r="H28" s="46">
        <v>200000</v>
      </c>
      <c r="I28" s="40">
        <f t="shared" si="1"/>
        <v>200000</v>
      </c>
      <c r="J28" s="45"/>
      <c r="K28" s="45"/>
      <c r="L28" s="45"/>
      <c r="M28" s="45"/>
      <c r="N28" s="46"/>
      <c r="O28" s="40"/>
      <c r="P28" s="40"/>
      <c r="Q28" s="74"/>
    </row>
    <row r="29" spans="1:17">
      <c r="A29" s="34" t="s">
        <v>54</v>
      </c>
      <c r="B29" s="34"/>
      <c r="C29" s="34"/>
      <c r="D29" s="34"/>
      <c r="E29" s="34"/>
      <c r="F29" s="34"/>
      <c r="G29" s="34"/>
      <c r="H29" s="34"/>
      <c r="I29" s="56">
        <f>SUM(I23:I28)</f>
        <v>257000</v>
      </c>
      <c r="J29" s="57"/>
      <c r="K29" s="58"/>
      <c r="L29" s="58"/>
      <c r="M29" s="58"/>
      <c r="N29" s="59"/>
      <c r="O29" s="60">
        <f>SUM(O23:O28)</f>
        <v>23660</v>
      </c>
      <c r="P29" s="60"/>
      <c r="Q29" s="72">
        <f>O29-I29</f>
        <v>-233340</v>
      </c>
    </row>
    <row r="30" spans="1:17">
      <c r="A30" s="53" t="s">
        <v>55</v>
      </c>
      <c r="B30" s="53"/>
      <c r="C30" s="53"/>
      <c r="D30" s="53"/>
      <c r="E30" s="53"/>
      <c r="F30" s="53"/>
      <c r="G30" s="53"/>
      <c r="H30" s="53"/>
      <c r="I30" s="67">
        <f>I5+I7+I9+I22+I29</f>
        <v>2385520</v>
      </c>
      <c r="J30" s="68"/>
      <c r="K30" s="69"/>
      <c r="L30" s="69"/>
      <c r="M30" s="69"/>
      <c r="N30" s="70"/>
      <c r="O30" s="67">
        <f>O5+O7+O9+O22+O29</f>
        <v>2554904</v>
      </c>
      <c r="P30" s="67"/>
      <c r="Q30" s="72"/>
    </row>
    <row r="31" spans="1:17">
      <c r="A31" s="53" t="s">
        <v>56</v>
      </c>
      <c r="B31" s="53"/>
      <c r="C31" s="53"/>
      <c r="D31" s="53"/>
      <c r="E31" s="53"/>
      <c r="F31" s="53"/>
      <c r="G31" s="53"/>
      <c r="H31" s="53"/>
      <c r="I31" s="67">
        <v>381683</v>
      </c>
      <c r="J31" s="68"/>
      <c r="K31" s="69"/>
      <c r="L31" s="69"/>
      <c r="M31" s="69"/>
      <c r="N31" s="70"/>
      <c r="O31" s="67">
        <f>O30*16%</f>
        <v>408784.64</v>
      </c>
      <c r="P31" s="67"/>
      <c r="Q31" s="72"/>
    </row>
    <row r="32" spans="1:17">
      <c r="A32" s="53" t="s">
        <v>57</v>
      </c>
      <c r="B32" s="53"/>
      <c r="C32" s="53"/>
      <c r="D32" s="53"/>
      <c r="E32" s="53"/>
      <c r="F32" s="53"/>
      <c r="G32" s="53"/>
      <c r="H32" s="53"/>
      <c r="I32" s="67">
        <f>I30+I31</f>
        <v>2767203</v>
      </c>
      <c r="J32" s="68"/>
      <c r="K32" s="69"/>
      <c r="L32" s="69"/>
      <c r="M32" s="69"/>
      <c r="N32" s="70"/>
      <c r="O32" s="67">
        <f>SUM(O30:O31)</f>
        <v>2963688.64</v>
      </c>
      <c r="P32" s="67"/>
      <c r="Q32" s="75">
        <f>I32-O32</f>
        <v>-196485.64</v>
      </c>
    </row>
    <row r="33" spans="15:19">
      <c r="O33" s="90"/>
      <c r="P33" s="90"/>
      <c r="S33" s="91"/>
    </row>
    <row r="34" spans="15:17">
      <c r="O34" s="91"/>
      <c r="Q34" s="92"/>
    </row>
  </sheetData>
  <mergeCells count="27">
    <mergeCell ref="A1:Q1"/>
    <mergeCell ref="D2:G2"/>
    <mergeCell ref="H2:I2"/>
    <mergeCell ref="J2:M2"/>
    <mergeCell ref="N2:O2"/>
    <mergeCell ref="A5:H5"/>
    <mergeCell ref="J5:N5"/>
    <mergeCell ref="A7:H7"/>
    <mergeCell ref="J7:N7"/>
    <mergeCell ref="A9:H9"/>
    <mergeCell ref="J9:N9"/>
    <mergeCell ref="A22:H22"/>
    <mergeCell ref="J22:N22"/>
    <mergeCell ref="A29:H29"/>
    <mergeCell ref="J29:N29"/>
    <mergeCell ref="A30:H30"/>
    <mergeCell ref="J30:N30"/>
    <mergeCell ref="A31:H31"/>
    <mergeCell ref="J31:N31"/>
    <mergeCell ref="A32:H32"/>
    <mergeCell ref="J32:N32"/>
    <mergeCell ref="A10:A21"/>
    <mergeCell ref="A23:A27"/>
    <mergeCell ref="C2:C3"/>
    <mergeCell ref="P2:P3"/>
    <mergeCell ref="Q2:Q3"/>
    <mergeCell ref="A2:B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16" workbookViewId="0">
      <selection activeCell="A14" sqref="$A1:$XFD1048576"/>
    </sheetView>
  </sheetViews>
  <sheetFormatPr defaultColWidth="15.625" defaultRowHeight="15" customHeight="1"/>
  <cols>
    <col min="1" max="1" width="15.625" style="18" customWidth="1"/>
    <col min="2" max="2" width="22.625" style="18" customWidth="1"/>
    <col min="3" max="16378" width="15.625" style="18" customWidth="1"/>
    <col min="16379" max="16384" width="15.625" style="76" customWidth="1"/>
  </cols>
  <sheetData>
    <row r="1" s="17" customFormat="1" customHeight="1" spans="1:16384">
      <c r="A1" s="20" t="s">
        <v>58</v>
      </c>
      <c r="B1" s="20" t="s">
        <v>59</v>
      </c>
      <c r="C1" s="20" t="s">
        <v>60</v>
      </c>
      <c r="D1" s="20" t="s">
        <v>61</v>
      </c>
      <c r="E1" s="20" t="s">
        <v>62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32"/>
      <c r="XEZ1" s="32"/>
      <c r="XFA1" s="32"/>
      <c r="XFB1" s="32"/>
      <c r="XFC1" s="32"/>
      <c r="XFD1" s="32"/>
    </row>
    <row r="2" s="18" customFormat="1" customHeight="1" spans="1:5">
      <c r="A2" s="25">
        <v>43164</v>
      </c>
      <c r="B2" s="23" t="s">
        <v>63</v>
      </c>
      <c r="C2" s="23" t="s">
        <v>64</v>
      </c>
      <c r="D2" s="23" t="s">
        <v>65</v>
      </c>
      <c r="E2" s="23">
        <v>406800</v>
      </c>
    </row>
    <row r="3" s="18" customFormat="1" customHeight="1" spans="1:5">
      <c r="A3" s="25">
        <v>43165</v>
      </c>
      <c r="B3" s="23" t="s">
        <v>63</v>
      </c>
      <c r="C3" s="23" t="s">
        <v>64</v>
      </c>
      <c r="D3" s="23" t="s">
        <v>65</v>
      </c>
      <c r="E3" s="23">
        <v>406800</v>
      </c>
    </row>
    <row r="4" s="18" customFormat="1" customHeight="1" spans="1:5">
      <c r="A4" s="25">
        <v>43166</v>
      </c>
      <c r="B4" s="23" t="s">
        <v>66</v>
      </c>
      <c r="C4" s="23" t="s">
        <v>67</v>
      </c>
      <c r="D4" s="23" t="s">
        <v>68</v>
      </c>
      <c r="E4" s="23">
        <v>91800</v>
      </c>
    </row>
    <row r="5" s="18" customFormat="1" customHeight="1" spans="1:5">
      <c r="A5" s="25"/>
      <c r="B5" s="23"/>
      <c r="C5" s="23" t="s">
        <v>69</v>
      </c>
      <c r="D5" s="23" t="s">
        <v>70</v>
      </c>
      <c r="E5" s="23">
        <v>91800</v>
      </c>
    </row>
    <row r="6" s="18" customFormat="1" customHeight="1" spans="1:5">
      <c r="A6" s="25"/>
      <c r="B6" s="23" t="s">
        <v>71</v>
      </c>
      <c r="C6" s="23" t="s">
        <v>67</v>
      </c>
      <c r="D6" s="23" t="s">
        <v>72</v>
      </c>
      <c r="E6" s="23">
        <v>177600</v>
      </c>
    </row>
    <row r="7" s="18" customFormat="1" customHeight="1" spans="1:5">
      <c r="A7" s="25"/>
      <c r="B7" s="23"/>
      <c r="C7" s="23" t="s">
        <v>69</v>
      </c>
      <c r="D7" s="23" t="s">
        <v>73</v>
      </c>
      <c r="E7" s="23">
        <v>177600</v>
      </c>
    </row>
    <row r="8" s="18" customFormat="1" customHeight="1" spans="1:5">
      <c r="A8" s="25"/>
      <c r="B8" s="23"/>
      <c r="C8" s="23"/>
      <c r="D8" s="23" t="s">
        <v>74</v>
      </c>
      <c r="E8" s="24">
        <v>1150000</v>
      </c>
    </row>
    <row r="9" customHeight="1" spans="1:5">
      <c r="A9" s="22">
        <v>43163</v>
      </c>
      <c r="B9" s="27" t="s">
        <v>63</v>
      </c>
      <c r="C9" s="27" t="s">
        <v>64</v>
      </c>
      <c r="D9" s="27" t="s">
        <v>65</v>
      </c>
      <c r="E9" s="27">
        <v>406800</v>
      </c>
    </row>
    <row r="10" s="18" customFormat="1" customHeight="1" spans="1:5">
      <c r="A10" s="77">
        <v>43164</v>
      </c>
      <c r="B10" s="27" t="s">
        <v>75</v>
      </c>
      <c r="C10" s="27" t="s">
        <v>64</v>
      </c>
      <c r="D10" s="27" t="s">
        <v>65</v>
      </c>
      <c r="E10" s="27">
        <v>54900</v>
      </c>
    </row>
    <row r="11" customHeight="1" spans="1:5">
      <c r="A11" s="78"/>
      <c r="B11" s="27" t="s">
        <v>76</v>
      </c>
      <c r="C11" s="27" t="s">
        <v>64</v>
      </c>
      <c r="D11" s="27" t="s">
        <v>65</v>
      </c>
      <c r="E11" s="27">
        <v>45000</v>
      </c>
    </row>
    <row r="12" s="18" customFormat="1" customHeight="1" spans="1:7">
      <c r="A12" s="77">
        <v>43165</v>
      </c>
      <c r="B12" s="27" t="s">
        <v>75</v>
      </c>
      <c r="C12" s="27" t="s">
        <v>64</v>
      </c>
      <c r="D12" s="27" t="s">
        <v>65</v>
      </c>
      <c r="E12" s="27">
        <v>54900</v>
      </c>
      <c r="G12" s="79"/>
    </row>
    <row r="13" customHeight="1" spans="1:5">
      <c r="A13" s="78"/>
      <c r="B13" s="27" t="s">
        <v>76</v>
      </c>
      <c r="C13" s="27" t="s">
        <v>64</v>
      </c>
      <c r="D13" s="27" t="s">
        <v>65</v>
      </c>
      <c r="E13" s="27">
        <v>45000</v>
      </c>
    </row>
    <row r="14" customHeight="1" spans="1:5">
      <c r="A14" s="77">
        <v>43166</v>
      </c>
      <c r="B14" s="27" t="s">
        <v>75</v>
      </c>
      <c r="C14" s="27" t="s">
        <v>67</v>
      </c>
      <c r="D14" s="27" t="s">
        <v>68</v>
      </c>
      <c r="E14" s="27">
        <v>36600</v>
      </c>
    </row>
    <row r="15" customHeight="1" spans="1:5">
      <c r="A15" s="80"/>
      <c r="B15" s="27" t="s">
        <v>77</v>
      </c>
      <c r="C15" s="27" t="s">
        <v>78</v>
      </c>
      <c r="D15" s="27" t="s">
        <v>70</v>
      </c>
      <c r="E15" s="27">
        <v>36600</v>
      </c>
    </row>
    <row r="16" s="18" customFormat="1" customHeight="1" spans="1:5">
      <c r="A16" s="80"/>
      <c r="B16" s="81" t="s">
        <v>76</v>
      </c>
      <c r="C16" s="27" t="s">
        <v>79</v>
      </c>
      <c r="D16" s="27" t="s">
        <v>68</v>
      </c>
      <c r="E16" s="27">
        <v>15000</v>
      </c>
    </row>
    <row r="17" customHeight="1" spans="1:5">
      <c r="A17" s="80"/>
      <c r="B17" s="26"/>
      <c r="C17" s="27" t="s">
        <v>67</v>
      </c>
      <c r="D17" s="27" t="s">
        <v>72</v>
      </c>
      <c r="E17" s="27">
        <v>30000</v>
      </c>
    </row>
    <row r="18" customHeight="1" spans="1:5">
      <c r="A18" s="78"/>
      <c r="B18" s="28"/>
      <c r="C18" s="27" t="s">
        <v>69</v>
      </c>
      <c r="D18" s="27" t="s">
        <v>73</v>
      </c>
      <c r="E18" s="27">
        <v>30000</v>
      </c>
    </row>
    <row r="19" customHeight="1" spans="1:5">
      <c r="A19" s="25">
        <v>43164</v>
      </c>
      <c r="B19" s="23" t="s">
        <v>80</v>
      </c>
      <c r="C19" s="23" t="s">
        <v>81</v>
      </c>
      <c r="D19" s="23" t="s">
        <v>82</v>
      </c>
      <c r="E19" s="23">
        <v>9000</v>
      </c>
    </row>
    <row r="20" customHeight="1" spans="1:5">
      <c r="A20" s="25"/>
      <c r="B20" s="23" t="s">
        <v>83</v>
      </c>
      <c r="C20" s="23" t="s">
        <v>81</v>
      </c>
      <c r="D20" s="23" t="s">
        <v>82</v>
      </c>
      <c r="E20" s="23">
        <v>9000</v>
      </c>
    </row>
    <row r="21" customHeight="1" spans="1:5">
      <c r="A21" s="25">
        <v>43165</v>
      </c>
      <c r="B21" s="23" t="s">
        <v>80</v>
      </c>
      <c r="C21" s="23" t="s">
        <v>81</v>
      </c>
      <c r="D21" s="23" t="s">
        <v>82</v>
      </c>
      <c r="E21" s="23">
        <v>9000</v>
      </c>
    </row>
    <row r="22" customHeight="1" spans="1:5">
      <c r="A22" s="25"/>
      <c r="B22" s="23" t="s">
        <v>83</v>
      </c>
      <c r="C22" s="23" t="s">
        <v>81</v>
      </c>
      <c r="D22" s="23" t="s">
        <v>82</v>
      </c>
      <c r="E22" s="23">
        <v>9000</v>
      </c>
    </row>
    <row r="23" customHeight="1" spans="1:5">
      <c r="A23" s="22"/>
      <c r="B23" s="27" t="s">
        <v>84</v>
      </c>
      <c r="C23" s="27" t="s">
        <v>67</v>
      </c>
      <c r="D23" s="27" t="s">
        <v>85</v>
      </c>
      <c r="E23" s="27">
        <v>4800</v>
      </c>
    </row>
    <row r="24" customHeight="1" spans="1:5">
      <c r="A24" s="22"/>
      <c r="B24" s="27" t="s">
        <v>86</v>
      </c>
      <c r="C24" s="27" t="s">
        <v>67</v>
      </c>
      <c r="D24" s="27" t="s">
        <v>72</v>
      </c>
      <c r="E24" s="27">
        <v>4800</v>
      </c>
    </row>
    <row r="25" customHeight="1" spans="1:5">
      <c r="A25" s="22"/>
      <c r="B25" s="27" t="s">
        <v>80</v>
      </c>
      <c r="C25" s="27" t="s">
        <v>81</v>
      </c>
      <c r="D25" s="27" t="s">
        <v>82</v>
      </c>
      <c r="E25" s="27">
        <v>9000</v>
      </c>
    </row>
    <row r="26" customHeight="1" spans="1:5">
      <c r="A26" s="22"/>
      <c r="B26" s="27" t="s">
        <v>83</v>
      </c>
      <c r="C26" s="27" t="s">
        <v>81</v>
      </c>
      <c r="D26" s="27" t="s">
        <v>82</v>
      </c>
      <c r="E26" s="27">
        <v>9000</v>
      </c>
    </row>
    <row r="27" customHeight="1" spans="1:5">
      <c r="A27" s="27"/>
      <c r="B27" s="27"/>
      <c r="C27" s="27"/>
      <c r="D27" s="27" t="s">
        <v>87</v>
      </c>
      <c r="E27" s="20">
        <v>720000</v>
      </c>
    </row>
    <row r="28" customHeight="1" spans="1:5">
      <c r="A28" s="82">
        <v>43166</v>
      </c>
      <c r="B28" s="23" t="s">
        <v>66</v>
      </c>
      <c r="C28" s="23" t="s">
        <v>79</v>
      </c>
      <c r="D28" s="23" t="s">
        <v>68</v>
      </c>
      <c r="E28" s="23">
        <v>88800</v>
      </c>
    </row>
    <row r="29" customHeight="1" spans="1:5">
      <c r="A29" s="25" t="s">
        <v>88</v>
      </c>
      <c r="B29" s="23" t="s">
        <v>63</v>
      </c>
      <c r="C29" s="23" t="s">
        <v>79</v>
      </c>
      <c r="D29" s="23" t="s">
        <v>89</v>
      </c>
      <c r="E29" s="23">
        <v>234432</v>
      </c>
    </row>
    <row r="30" s="18" customFormat="1" customHeight="1" spans="1:5">
      <c r="A30" s="25">
        <v>43163</v>
      </c>
      <c r="B30" s="23" t="s">
        <v>90</v>
      </c>
      <c r="C30" s="23" t="s">
        <v>81</v>
      </c>
      <c r="D30" s="23" t="s">
        <v>82</v>
      </c>
      <c r="E30" s="23">
        <v>18000</v>
      </c>
    </row>
    <row r="31" customHeight="1" spans="4:5">
      <c r="D31" s="18" t="s">
        <v>87</v>
      </c>
      <c r="E31" s="83">
        <v>318000</v>
      </c>
    </row>
    <row r="33" customHeight="1" spans="4:5">
      <c r="D33" s="18" t="s">
        <v>91</v>
      </c>
      <c r="E33" s="29">
        <f>E8+E27+E31</f>
        <v>2188000</v>
      </c>
    </row>
  </sheetData>
  <mergeCells count="8">
    <mergeCell ref="A4:A7"/>
    <mergeCell ref="A14:A18"/>
    <mergeCell ref="A19:A20"/>
    <mergeCell ref="A21:A22"/>
    <mergeCell ref="A23:A26"/>
    <mergeCell ref="B4:B5"/>
    <mergeCell ref="B6:B7"/>
    <mergeCell ref="B16:B1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A1" sqref="$A1:$XFD1048576"/>
    </sheetView>
  </sheetViews>
  <sheetFormatPr defaultColWidth="9" defaultRowHeight="14"/>
  <cols>
    <col min="2" max="3" width="12.375" customWidth="1"/>
    <col min="4" max="4" width="4.375" customWidth="1"/>
    <col min="5" max="5" width="4.5" customWidth="1"/>
    <col min="6" max="6" width="4.375" customWidth="1"/>
    <col min="7" max="7" width="4.5" customWidth="1"/>
    <col min="9" max="9" width="11.5" customWidth="1"/>
    <col min="10" max="14" width="8.375" customWidth="1"/>
    <col min="15" max="15" width="11.5" customWidth="1"/>
    <col min="16" max="16" width="15.125" customWidth="1"/>
    <col min="17" max="17" width="12.25" customWidth="1"/>
  </cols>
  <sheetData>
    <row r="1" ht="21" customHeight="1" spans="1:17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4" t="s">
        <v>1</v>
      </c>
      <c r="B2" s="34"/>
      <c r="C2" s="35" t="s">
        <v>2</v>
      </c>
      <c r="D2" s="34" t="s">
        <v>3</v>
      </c>
      <c r="E2" s="34"/>
      <c r="F2" s="34"/>
      <c r="G2" s="34"/>
      <c r="H2" s="34" t="s">
        <v>4</v>
      </c>
      <c r="I2" s="34"/>
      <c r="J2" s="54" t="s">
        <v>5</v>
      </c>
      <c r="K2" s="54"/>
      <c r="L2" s="54"/>
      <c r="M2" s="54"/>
      <c r="N2" s="54" t="s">
        <v>6</v>
      </c>
      <c r="O2" s="54"/>
      <c r="P2" s="55" t="s">
        <v>7</v>
      </c>
      <c r="Q2" s="55" t="s">
        <v>8</v>
      </c>
    </row>
    <row r="3" spans="1:17">
      <c r="A3" s="34"/>
      <c r="B3" s="34"/>
      <c r="C3" s="36"/>
      <c r="D3" s="34" t="s">
        <v>9</v>
      </c>
      <c r="E3" s="34" t="s">
        <v>10</v>
      </c>
      <c r="F3" s="34" t="s">
        <v>9</v>
      </c>
      <c r="G3" s="34" t="s">
        <v>10</v>
      </c>
      <c r="H3" s="34" t="s">
        <v>11</v>
      </c>
      <c r="I3" s="34" t="s">
        <v>12</v>
      </c>
      <c r="J3" s="54" t="s">
        <v>9</v>
      </c>
      <c r="K3" s="54" t="s">
        <v>10</v>
      </c>
      <c r="L3" s="54" t="s">
        <v>9</v>
      </c>
      <c r="M3" s="54" t="s">
        <v>10</v>
      </c>
      <c r="N3" s="54" t="s">
        <v>11</v>
      </c>
      <c r="O3" s="54" t="s">
        <v>12</v>
      </c>
      <c r="P3" s="54"/>
      <c r="Q3" s="54"/>
    </row>
    <row r="4" spans="1:17">
      <c r="A4" s="37" t="s">
        <v>13</v>
      </c>
      <c r="B4" s="38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71"/>
    </row>
    <row r="5" spans="1:17">
      <c r="A5" s="34" t="s">
        <v>14</v>
      </c>
      <c r="B5" s="34"/>
      <c r="C5" s="34"/>
      <c r="D5" s="34"/>
      <c r="E5" s="34"/>
      <c r="F5" s="34"/>
      <c r="G5" s="34"/>
      <c r="H5" s="34"/>
      <c r="I5" s="56">
        <f>SUM(I4:I4)</f>
        <v>0</v>
      </c>
      <c r="J5" s="57"/>
      <c r="K5" s="58"/>
      <c r="L5" s="58"/>
      <c r="M5" s="58"/>
      <c r="N5" s="59"/>
      <c r="O5" s="60">
        <f>SUM(O4:O4)</f>
        <v>0</v>
      </c>
      <c r="P5" s="60"/>
      <c r="Q5" s="72">
        <f>O5-I5</f>
        <v>0</v>
      </c>
    </row>
    <row r="6" spans="1:17">
      <c r="A6" s="41" t="s">
        <v>15</v>
      </c>
      <c r="B6" s="42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2"/>
      <c r="Q6" s="73"/>
    </row>
    <row r="7" spans="1:17">
      <c r="A7" s="34" t="s">
        <v>16</v>
      </c>
      <c r="B7" s="34"/>
      <c r="C7" s="34"/>
      <c r="D7" s="34"/>
      <c r="E7" s="34"/>
      <c r="F7" s="34"/>
      <c r="G7" s="34"/>
      <c r="H7" s="34"/>
      <c r="I7" s="56">
        <f>SUM(I6:I6)</f>
        <v>0</v>
      </c>
      <c r="J7" s="61"/>
      <c r="K7" s="62"/>
      <c r="L7" s="62"/>
      <c r="M7" s="62"/>
      <c r="N7" s="63"/>
      <c r="O7" s="60">
        <f>SUM(O6:O6)</f>
        <v>0</v>
      </c>
      <c r="P7" s="60"/>
      <c r="Q7" s="72">
        <f>O7-I7</f>
        <v>0</v>
      </c>
    </row>
    <row r="8" spans="1:17">
      <c r="A8" s="43" t="s">
        <v>17</v>
      </c>
      <c r="B8" s="42"/>
      <c r="C8" s="44"/>
      <c r="D8" s="45"/>
      <c r="E8" s="45"/>
      <c r="F8" s="45"/>
      <c r="G8" s="45"/>
      <c r="H8" s="46"/>
      <c r="I8" s="40"/>
      <c r="J8" s="64"/>
      <c r="K8" s="64"/>
      <c r="L8" s="64"/>
      <c r="M8" s="64"/>
      <c r="N8" s="65"/>
      <c r="O8" s="40"/>
      <c r="P8" s="40"/>
      <c r="Q8" s="73"/>
    </row>
    <row r="9" spans="1:17">
      <c r="A9" s="34" t="s">
        <v>18</v>
      </c>
      <c r="B9" s="34"/>
      <c r="C9" s="34"/>
      <c r="D9" s="34"/>
      <c r="E9" s="34"/>
      <c r="F9" s="34"/>
      <c r="G9" s="34"/>
      <c r="H9" s="34"/>
      <c r="I9" s="56">
        <f>SUM(I8:I8)</f>
        <v>0</v>
      </c>
      <c r="J9" s="57"/>
      <c r="K9" s="58"/>
      <c r="L9" s="58"/>
      <c r="M9" s="58"/>
      <c r="N9" s="59"/>
      <c r="O9" s="60">
        <f>SUM(O8:O8)</f>
        <v>0</v>
      </c>
      <c r="P9" s="60"/>
      <c r="Q9" s="72">
        <f>O9-I9</f>
        <v>0</v>
      </c>
    </row>
    <row r="10" spans="1:17">
      <c r="A10" s="47" t="s">
        <v>19</v>
      </c>
      <c r="B10" s="42" t="s">
        <v>93</v>
      </c>
      <c r="C10" s="39" t="s">
        <v>21</v>
      </c>
      <c r="D10" s="40">
        <v>1</v>
      </c>
      <c r="E10" s="40" t="s">
        <v>22</v>
      </c>
      <c r="F10" s="40">
        <v>1</v>
      </c>
      <c r="G10" s="40" t="s">
        <v>23</v>
      </c>
      <c r="H10" s="40">
        <v>1330000</v>
      </c>
      <c r="I10" s="40">
        <f>D10*F10*H10</f>
        <v>1330000</v>
      </c>
      <c r="J10" s="40">
        <v>1</v>
      </c>
      <c r="K10" s="40" t="s">
        <v>24</v>
      </c>
      <c r="L10" s="40">
        <v>1</v>
      </c>
      <c r="M10" s="40" t="s">
        <v>22</v>
      </c>
      <c r="N10" s="40">
        <f>银厅费用明细!E21</f>
        <v>464840</v>
      </c>
      <c r="O10" s="40">
        <f t="shared" ref="O10:O19" si="0">N10*J10*L10</f>
        <v>464840</v>
      </c>
      <c r="P10" s="42" t="s">
        <v>94</v>
      </c>
      <c r="Q10" s="73"/>
    </row>
    <row r="11" spans="1:17">
      <c r="A11" s="48"/>
      <c r="B11" s="42" t="s">
        <v>37</v>
      </c>
      <c r="C11" s="39" t="s">
        <v>21</v>
      </c>
      <c r="D11" s="40">
        <v>1</v>
      </c>
      <c r="E11" s="40" t="s">
        <v>22</v>
      </c>
      <c r="F11" s="40">
        <v>1</v>
      </c>
      <c r="G11" s="40" t="s">
        <v>23</v>
      </c>
      <c r="H11" s="40">
        <v>23000</v>
      </c>
      <c r="I11" s="40">
        <f>D11*F11*H11</f>
        <v>23000</v>
      </c>
      <c r="J11" s="40">
        <v>90</v>
      </c>
      <c r="K11" s="40" t="s">
        <v>26</v>
      </c>
      <c r="L11" s="40">
        <v>5</v>
      </c>
      <c r="M11" s="40" t="s">
        <v>27</v>
      </c>
      <c r="N11" s="40">
        <v>80</v>
      </c>
      <c r="O11" s="40">
        <f t="shared" si="0"/>
        <v>36000</v>
      </c>
      <c r="P11" s="42" t="s">
        <v>28</v>
      </c>
      <c r="Q11" s="73"/>
    </row>
    <row r="12" spans="1:17">
      <c r="A12" s="48"/>
      <c r="B12" s="42"/>
      <c r="C12" s="39"/>
      <c r="D12" s="40"/>
      <c r="E12" s="40"/>
      <c r="F12" s="40"/>
      <c r="G12" s="40"/>
      <c r="H12" s="40"/>
      <c r="I12" s="40"/>
      <c r="J12" s="40">
        <v>20</v>
      </c>
      <c r="K12" s="40" t="s">
        <v>26</v>
      </c>
      <c r="L12" s="40">
        <v>12</v>
      </c>
      <c r="M12" s="40" t="s">
        <v>27</v>
      </c>
      <c r="N12" s="40">
        <v>60</v>
      </c>
      <c r="O12" s="40">
        <f t="shared" si="0"/>
        <v>14400</v>
      </c>
      <c r="P12" s="42" t="s">
        <v>95</v>
      </c>
      <c r="Q12" s="73"/>
    </row>
    <row r="13" spans="1:17">
      <c r="A13" s="48"/>
      <c r="B13" s="42"/>
      <c r="C13" s="39"/>
      <c r="D13" s="40"/>
      <c r="E13" s="40"/>
      <c r="F13" s="40"/>
      <c r="G13" s="40"/>
      <c r="H13" s="40"/>
      <c r="I13" s="40"/>
      <c r="J13" s="40">
        <v>1</v>
      </c>
      <c r="K13" s="40" t="s">
        <v>24</v>
      </c>
      <c r="L13" s="40">
        <v>1</v>
      </c>
      <c r="M13" s="40" t="s">
        <v>22</v>
      </c>
      <c r="N13" s="40">
        <v>20000</v>
      </c>
      <c r="O13" s="40">
        <f t="shared" si="0"/>
        <v>20000</v>
      </c>
      <c r="P13" s="42" t="s">
        <v>96</v>
      </c>
      <c r="Q13" s="73"/>
    </row>
    <row r="14" spans="1:17">
      <c r="A14" s="48"/>
      <c r="B14" s="42"/>
      <c r="C14" s="39"/>
      <c r="D14" s="40"/>
      <c r="E14" s="40"/>
      <c r="F14" s="40"/>
      <c r="G14" s="40"/>
      <c r="H14" s="40"/>
      <c r="I14" s="40"/>
      <c r="J14" s="40">
        <v>1</v>
      </c>
      <c r="K14" s="40" t="s">
        <v>32</v>
      </c>
      <c r="L14" s="40">
        <v>1</v>
      </c>
      <c r="M14" s="40" t="s">
        <v>32</v>
      </c>
      <c r="N14" s="40">
        <v>920</v>
      </c>
      <c r="O14" s="40">
        <f t="shared" si="0"/>
        <v>920</v>
      </c>
      <c r="P14" s="42" t="s">
        <v>33</v>
      </c>
      <c r="Q14" s="73"/>
    </row>
    <row r="15" spans="1:17">
      <c r="A15" s="48"/>
      <c r="B15" s="42"/>
      <c r="C15" s="39"/>
      <c r="D15" s="40"/>
      <c r="E15" s="40"/>
      <c r="F15" s="40"/>
      <c r="G15" s="40"/>
      <c r="H15" s="40"/>
      <c r="I15" s="40"/>
      <c r="J15" s="40">
        <v>6</v>
      </c>
      <c r="K15" s="40" t="s">
        <v>26</v>
      </c>
      <c r="L15" s="40">
        <v>3</v>
      </c>
      <c r="M15" s="40" t="s">
        <v>27</v>
      </c>
      <c r="N15" s="40">
        <v>100</v>
      </c>
      <c r="O15" s="40">
        <f t="shared" si="0"/>
        <v>1800</v>
      </c>
      <c r="P15" s="42" t="s">
        <v>97</v>
      </c>
      <c r="Q15" s="73"/>
    </row>
    <row r="16" spans="1:17">
      <c r="A16" s="48"/>
      <c r="B16" s="42"/>
      <c r="C16" s="39"/>
      <c r="D16" s="40"/>
      <c r="E16" s="40"/>
      <c r="F16" s="40"/>
      <c r="G16" s="40"/>
      <c r="H16" s="40"/>
      <c r="I16" s="40"/>
      <c r="J16" s="65">
        <v>1</v>
      </c>
      <c r="K16" s="65" t="s">
        <v>22</v>
      </c>
      <c r="L16" s="65">
        <v>1</v>
      </c>
      <c r="M16" s="65" t="s">
        <v>22</v>
      </c>
      <c r="N16" s="65">
        <v>50000</v>
      </c>
      <c r="O16" s="65">
        <f t="shared" si="0"/>
        <v>50000</v>
      </c>
      <c r="P16" s="66" t="s">
        <v>36</v>
      </c>
      <c r="Q16" s="73"/>
    </row>
    <row r="17" spans="1:17">
      <c r="A17" s="48"/>
      <c r="B17" s="42"/>
      <c r="C17" s="39"/>
      <c r="D17" s="40"/>
      <c r="E17" s="40"/>
      <c r="F17" s="40"/>
      <c r="G17" s="40"/>
      <c r="H17" s="40"/>
      <c r="I17" s="40"/>
      <c r="J17" s="65">
        <v>1</v>
      </c>
      <c r="K17" s="65" t="s">
        <v>24</v>
      </c>
      <c r="L17" s="65">
        <v>1</v>
      </c>
      <c r="M17" s="65" t="s">
        <v>32</v>
      </c>
      <c r="N17" s="65">
        <v>50000</v>
      </c>
      <c r="O17" s="65">
        <f t="shared" si="0"/>
        <v>50000</v>
      </c>
      <c r="P17" s="66" t="s">
        <v>35</v>
      </c>
      <c r="Q17" s="73"/>
    </row>
    <row r="18" spans="1:17">
      <c r="A18" s="48"/>
      <c r="B18" s="42"/>
      <c r="C18" s="39"/>
      <c r="D18" s="40"/>
      <c r="E18" s="40"/>
      <c r="F18" s="40"/>
      <c r="G18" s="40"/>
      <c r="H18" s="40"/>
      <c r="I18" s="40"/>
      <c r="J18" s="40">
        <v>1</v>
      </c>
      <c r="K18" s="40" t="s">
        <v>24</v>
      </c>
      <c r="L18" s="40">
        <v>1</v>
      </c>
      <c r="M18" s="40" t="s">
        <v>32</v>
      </c>
      <c r="N18" s="40">
        <v>22500</v>
      </c>
      <c r="O18" s="65">
        <f t="shared" si="0"/>
        <v>22500</v>
      </c>
      <c r="P18" s="42" t="s">
        <v>38</v>
      </c>
      <c r="Q18" s="73"/>
    </row>
    <row r="19" spans="1:17">
      <c r="A19" s="48"/>
      <c r="B19" s="42"/>
      <c r="C19" s="39"/>
      <c r="D19" s="40"/>
      <c r="E19" s="40"/>
      <c r="F19" s="40"/>
      <c r="G19" s="40"/>
      <c r="H19" s="40"/>
      <c r="I19" s="40"/>
      <c r="J19" s="40">
        <v>200</v>
      </c>
      <c r="K19" s="40" t="s">
        <v>23</v>
      </c>
      <c r="L19" s="40">
        <v>1</v>
      </c>
      <c r="M19" s="40" t="s">
        <v>32</v>
      </c>
      <c r="N19" s="40">
        <v>2</v>
      </c>
      <c r="O19" s="65">
        <f t="shared" si="0"/>
        <v>400</v>
      </c>
      <c r="P19" s="42" t="s">
        <v>98</v>
      </c>
      <c r="Q19" s="73"/>
    </row>
    <row r="20" spans="1:17">
      <c r="A20" s="34" t="s">
        <v>42</v>
      </c>
      <c r="B20" s="34"/>
      <c r="C20" s="34"/>
      <c r="D20" s="34"/>
      <c r="E20" s="34"/>
      <c r="F20" s="34"/>
      <c r="G20" s="34"/>
      <c r="H20" s="34"/>
      <c r="I20" s="56">
        <f>SUM(I10:I11)</f>
        <v>1353000</v>
      </c>
      <c r="J20" s="57"/>
      <c r="K20" s="58"/>
      <c r="L20" s="58"/>
      <c r="M20" s="58"/>
      <c r="N20" s="59"/>
      <c r="O20" s="60">
        <f>SUM(O10:O19)</f>
        <v>660860</v>
      </c>
      <c r="P20" s="60"/>
      <c r="Q20" s="72">
        <f>O20-I20</f>
        <v>-692140</v>
      </c>
    </row>
    <row r="21" spans="1:17">
      <c r="A21" s="49" t="s">
        <v>43</v>
      </c>
      <c r="B21" s="50" t="s">
        <v>13</v>
      </c>
      <c r="C21" s="50"/>
      <c r="D21" s="45">
        <v>3</v>
      </c>
      <c r="E21" s="45" t="s">
        <v>44</v>
      </c>
      <c r="F21" s="45">
        <v>3</v>
      </c>
      <c r="G21" s="45" t="s">
        <v>45</v>
      </c>
      <c r="H21" s="46">
        <v>1000</v>
      </c>
      <c r="I21" s="40">
        <f>D21*F21*H21</f>
        <v>9000</v>
      </c>
      <c r="J21" s="45"/>
      <c r="K21" s="45"/>
      <c r="L21" s="45"/>
      <c r="M21" s="45"/>
      <c r="N21" s="46"/>
      <c r="O21" s="40"/>
      <c r="P21" s="40"/>
      <c r="Q21" s="74"/>
    </row>
    <row r="22" spans="1:17">
      <c r="A22" s="51"/>
      <c r="B22" s="50" t="s">
        <v>17</v>
      </c>
      <c r="C22" s="50"/>
      <c r="D22" s="45">
        <v>6</v>
      </c>
      <c r="E22" s="45" t="s">
        <v>26</v>
      </c>
      <c r="F22" s="45">
        <v>1</v>
      </c>
      <c r="G22" s="45" t="s">
        <v>22</v>
      </c>
      <c r="H22" s="46">
        <v>2500</v>
      </c>
      <c r="I22" s="40">
        <f t="shared" ref="I22:I23" si="1">D22*F22*H22</f>
        <v>15000</v>
      </c>
      <c r="J22" s="45"/>
      <c r="K22" s="45"/>
      <c r="L22" s="45"/>
      <c r="M22" s="45"/>
      <c r="N22" s="46"/>
      <c r="O22" s="40"/>
      <c r="P22" s="40"/>
      <c r="Q22" s="74"/>
    </row>
    <row r="23" spans="1:17">
      <c r="A23" s="52"/>
      <c r="B23" s="50" t="s">
        <v>50</v>
      </c>
      <c r="C23" s="50"/>
      <c r="D23" s="45">
        <v>34</v>
      </c>
      <c r="E23" s="45" t="s">
        <v>26</v>
      </c>
      <c r="F23" s="45">
        <v>1</v>
      </c>
      <c r="G23" s="45" t="s">
        <v>32</v>
      </c>
      <c r="H23" s="46">
        <v>1000</v>
      </c>
      <c r="I23" s="40">
        <f t="shared" si="1"/>
        <v>34000</v>
      </c>
      <c r="J23" s="45">
        <v>15</v>
      </c>
      <c r="K23" s="45" t="s">
        <v>26</v>
      </c>
      <c r="L23" s="45">
        <v>1</v>
      </c>
      <c r="M23" s="45" t="s">
        <v>32</v>
      </c>
      <c r="N23" s="46">
        <v>500</v>
      </c>
      <c r="O23" s="40">
        <f t="shared" ref="O22:O23" si="2">J23*L23*N23</f>
        <v>7500</v>
      </c>
      <c r="P23" s="40"/>
      <c r="Q23" s="74"/>
    </row>
    <row r="24" spans="1:17">
      <c r="A24" s="34" t="s">
        <v>54</v>
      </c>
      <c r="B24" s="34"/>
      <c r="C24" s="34"/>
      <c r="D24" s="34"/>
      <c r="E24" s="34"/>
      <c r="F24" s="34"/>
      <c r="G24" s="34"/>
      <c r="H24" s="34"/>
      <c r="I24" s="56">
        <f>SUM(I21:I23)</f>
        <v>58000</v>
      </c>
      <c r="J24" s="57"/>
      <c r="K24" s="58"/>
      <c r="L24" s="58"/>
      <c r="M24" s="58"/>
      <c r="N24" s="59"/>
      <c r="O24" s="60">
        <f>SUM(O21:O23)</f>
        <v>7500</v>
      </c>
      <c r="P24" s="60"/>
      <c r="Q24" s="72">
        <f>O24-I24</f>
        <v>-50500</v>
      </c>
    </row>
    <row r="25" spans="1:17">
      <c r="A25" s="53" t="s">
        <v>55</v>
      </c>
      <c r="B25" s="53"/>
      <c r="C25" s="53"/>
      <c r="D25" s="53"/>
      <c r="E25" s="53"/>
      <c r="F25" s="53"/>
      <c r="G25" s="53"/>
      <c r="H25" s="53"/>
      <c r="I25" s="67">
        <f>I5+I7+I9+I20+I24</f>
        <v>1411000</v>
      </c>
      <c r="J25" s="68"/>
      <c r="K25" s="69"/>
      <c r="L25" s="69"/>
      <c r="M25" s="69"/>
      <c r="N25" s="70"/>
      <c r="O25" s="67">
        <f>O5+O7+O9+O20+O24</f>
        <v>668360</v>
      </c>
      <c r="P25" s="67"/>
      <c r="Q25" s="72"/>
    </row>
    <row r="26" ht="14.25" customHeight="1" spans="1:17">
      <c r="A26" s="53" t="s">
        <v>56</v>
      </c>
      <c r="B26" s="53"/>
      <c r="C26" s="53"/>
      <c r="D26" s="53"/>
      <c r="E26" s="53"/>
      <c r="F26" s="53"/>
      <c r="G26" s="53"/>
      <c r="H26" s="53"/>
      <c r="I26" s="67">
        <f>I25*0.16</f>
        <v>225760</v>
      </c>
      <c r="J26" s="68"/>
      <c r="K26" s="69"/>
      <c r="L26" s="69"/>
      <c r="M26" s="69"/>
      <c r="N26" s="70"/>
      <c r="O26" s="67">
        <f>O25*16%</f>
        <v>106937.6</v>
      </c>
      <c r="P26" s="67"/>
      <c r="Q26" s="72"/>
    </row>
    <row r="27" ht="14.25" customHeight="1" spans="1:17">
      <c r="A27" s="53" t="s">
        <v>57</v>
      </c>
      <c r="B27" s="53"/>
      <c r="C27" s="53"/>
      <c r="D27" s="53"/>
      <c r="E27" s="53"/>
      <c r="F27" s="53"/>
      <c r="G27" s="53"/>
      <c r="H27" s="53"/>
      <c r="I27" s="67">
        <f>I25+I26</f>
        <v>1636760</v>
      </c>
      <c r="J27" s="68"/>
      <c r="K27" s="69"/>
      <c r="L27" s="69"/>
      <c r="M27" s="69"/>
      <c r="N27" s="70"/>
      <c r="O27" s="67">
        <f>SUM(O25:O26)</f>
        <v>775297.6</v>
      </c>
      <c r="P27" s="67"/>
      <c r="Q27" s="75">
        <f>I27-O27</f>
        <v>861462.4</v>
      </c>
    </row>
  </sheetData>
  <mergeCells count="27">
    <mergeCell ref="A1:Q1"/>
    <mergeCell ref="D2:G2"/>
    <mergeCell ref="H2:I2"/>
    <mergeCell ref="J2:M2"/>
    <mergeCell ref="N2:O2"/>
    <mergeCell ref="A5:H5"/>
    <mergeCell ref="J5:N5"/>
    <mergeCell ref="A7:H7"/>
    <mergeCell ref="J7:N7"/>
    <mergeCell ref="A9:H9"/>
    <mergeCell ref="J9:N9"/>
    <mergeCell ref="A20:H20"/>
    <mergeCell ref="J20:N20"/>
    <mergeCell ref="A24:H24"/>
    <mergeCell ref="J24:N24"/>
    <mergeCell ref="A25:H25"/>
    <mergeCell ref="J25:N25"/>
    <mergeCell ref="A26:H26"/>
    <mergeCell ref="J26:N26"/>
    <mergeCell ref="A27:H27"/>
    <mergeCell ref="J27:N27"/>
    <mergeCell ref="A10:A11"/>
    <mergeCell ref="A21:A23"/>
    <mergeCell ref="C2:C3"/>
    <mergeCell ref="P2:P3"/>
    <mergeCell ref="Q2:Q3"/>
    <mergeCell ref="A2:B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A1" sqref="$A1:$XFD1048576"/>
    </sheetView>
  </sheetViews>
  <sheetFormatPr defaultColWidth="15.625" defaultRowHeight="15" customHeight="1"/>
  <cols>
    <col min="1" max="7" width="15.625" style="18" customWidth="1"/>
    <col min="8" max="8" width="15.625" style="19" customWidth="1"/>
    <col min="9" max="16384" width="15.625" style="18" customWidth="1"/>
  </cols>
  <sheetData>
    <row r="1" s="17" customFormat="1" customHeight="1" spans="1:16384">
      <c r="A1" s="20" t="s">
        <v>58</v>
      </c>
      <c r="B1" s="20" t="s">
        <v>59</v>
      </c>
      <c r="C1" s="20" t="s">
        <v>60</v>
      </c>
      <c r="D1" s="20" t="s">
        <v>61</v>
      </c>
      <c r="E1" s="20" t="s">
        <v>62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32"/>
      <c r="XEZ1" s="32"/>
      <c r="XFA1" s="32"/>
      <c r="XFB1" s="32"/>
      <c r="XFC1" s="32"/>
      <c r="XFD1" s="32"/>
    </row>
    <row r="2" s="18" customFormat="1" customHeight="1" spans="1:5">
      <c r="A2" s="22">
        <v>43165</v>
      </c>
      <c r="B2" s="23" t="s">
        <v>99</v>
      </c>
      <c r="C2" s="23" t="s">
        <v>100</v>
      </c>
      <c r="D2" s="23" t="s">
        <v>101</v>
      </c>
      <c r="E2" s="24">
        <v>15840</v>
      </c>
    </row>
    <row r="3" customHeight="1" spans="1:5">
      <c r="A3" s="25">
        <v>43165</v>
      </c>
      <c r="B3" s="23" t="s">
        <v>102</v>
      </c>
      <c r="C3" s="23">
        <v>4</v>
      </c>
      <c r="D3" s="23" t="s">
        <v>103</v>
      </c>
      <c r="E3" s="24">
        <v>30000</v>
      </c>
    </row>
    <row r="4" customHeight="1" spans="1:5">
      <c r="A4" s="25">
        <v>43165</v>
      </c>
      <c r="B4" s="23" t="s">
        <v>99</v>
      </c>
      <c r="C4" s="23" t="s">
        <v>100</v>
      </c>
      <c r="D4" s="23" t="s">
        <v>101</v>
      </c>
      <c r="E4" s="23">
        <v>15840</v>
      </c>
    </row>
    <row r="5" customHeight="1" spans="1:15">
      <c r="A5" s="22">
        <v>43165</v>
      </c>
      <c r="B5" s="26" t="s">
        <v>99</v>
      </c>
      <c r="C5" s="27" t="s">
        <v>64</v>
      </c>
      <c r="D5" s="27" t="s">
        <v>65</v>
      </c>
      <c r="E5" s="27">
        <v>108000</v>
      </c>
      <c r="K5" s="19"/>
      <c r="L5" s="19"/>
      <c r="M5" s="19"/>
      <c r="N5" s="19"/>
      <c r="O5" s="19" t="s">
        <v>104</v>
      </c>
    </row>
    <row r="6" customHeight="1" spans="1:15">
      <c r="A6" s="22">
        <v>43166</v>
      </c>
      <c r="B6" s="26"/>
      <c r="C6" s="27" t="s">
        <v>64</v>
      </c>
      <c r="D6" s="27" t="s">
        <v>65</v>
      </c>
      <c r="E6" s="27">
        <v>108000</v>
      </c>
      <c r="J6" s="19"/>
      <c r="K6" s="19"/>
      <c r="L6" s="19"/>
      <c r="M6" s="19"/>
      <c r="N6" s="19"/>
      <c r="O6" s="19">
        <v>1350000</v>
      </c>
    </row>
    <row r="7" customHeight="1" spans="1:15">
      <c r="A7" s="22">
        <v>43167</v>
      </c>
      <c r="B7" s="26"/>
      <c r="C7" s="27" t="s">
        <v>79</v>
      </c>
      <c r="D7" s="27" t="s">
        <v>85</v>
      </c>
      <c r="E7" s="27">
        <v>36000</v>
      </c>
      <c r="J7" s="30"/>
      <c r="K7" s="19"/>
      <c r="L7" s="19"/>
      <c r="M7" s="19"/>
      <c r="N7" s="19"/>
      <c r="O7" s="30">
        <v>937000</v>
      </c>
    </row>
    <row r="8" customHeight="1" spans="1:15">
      <c r="A8" s="22">
        <v>43167</v>
      </c>
      <c r="B8" s="26"/>
      <c r="C8" s="27" t="s">
        <v>67</v>
      </c>
      <c r="D8" s="27" t="s">
        <v>72</v>
      </c>
      <c r="E8" s="27">
        <v>72000</v>
      </c>
      <c r="J8" s="30"/>
      <c r="K8" s="19"/>
      <c r="L8" s="19"/>
      <c r="O8" s="31"/>
    </row>
    <row r="9" customHeight="1" spans="1:15">
      <c r="A9" s="22"/>
      <c r="B9" s="28"/>
      <c r="C9" s="27" t="s">
        <v>69</v>
      </c>
      <c r="D9" s="27" t="s">
        <v>73</v>
      </c>
      <c r="E9" s="27">
        <v>72000</v>
      </c>
      <c r="J9" s="30"/>
      <c r="K9" s="19"/>
      <c r="L9" s="19"/>
      <c r="O9" s="31"/>
    </row>
    <row r="10" customHeight="1" spans="1:15">
      <c r="A10" s="22">
        <v>43165</v>
      </c>
      <c r="B10" s="27">
        <v>425</v>
      </c>
      <c r="C10" s="27" t="s">
        <v>105</v>
      </c>
      <c r="D10" s="27" t="s">
        <v>106</v>
      </c>
      <c r="E10" s="27">
        <v>6300</v>
      </c>
      <c r="J10" s="19"/>
      <c r="K10" s="19"/>
      <c r="L10" s="19"/>
      <c r="O10" s="30">
        <v>104544</v>
      </c>
    </row>
    <row r="11" customHeight="1" spans="1:15">
      <c r="A11" s="22">
        <v>43166</v>
      </c>
      <c r="B11" s="27">
        <v>425</v>
      </c>
      <c r="C11" s="27" t="s">
        <v>107</v>
      </c>
      <c r="D11" s="27" t="s">
        <v>65</v>
      </c>
      <c r="E11" s="27">
        <v>5400</v>
      </c>
      <c r="J11" s="19"/>
      <c r="K11" s="19"/>
      <c r="L11" s="19"/>
      <c r="M11" s="19"/>
      <c r="N11" s="19"/>
      <c r="O11" s="19">
        <v>0</v>
      </c>
    </row>
    <row r="12" customHeight="1" spans="1:15">
      <c r="A12" s="22">
        <v>43167</v>
      </c>
      <c r="B12" s="27">
        <v>425</v>
      </c>
      <c r="C12" s="27" t="s">
        <v>107</v>
      </c>
      <c r="D12" s="27" t="s">
        <v>65</v>
      </c>
      <c r="E12" s="27">
        <v>5400</v>
      </c>
      <c r="M12" s="19"/>
      <c r="N12" s="19"/>
      <c r="O12" s="19">
        <v>500000</v>
      </c>
    </row>
    <row r="13" customHeight="1" spans="1:15">
      <c r="A13" s="22">
        <v>43168</v>
      </c>
      <c r="B13" s="27">
        <v>425</v>
      </c>
      <c r="C13" s="27" t="s">
        <v>107</v>
      </c>
      <c r="D13" s="27" t="s">
        <v>65</v>
      </c>
      <c r="E13" s="27">
        <v>5400</v>
      </c>
      <c r="K13" s="19"/>
      <c r="L13" s="19"/>
      <c r="M13" s="19"/>
      <c r="N13" s="19"/>
      <c r="O13" s="19"/>
    </row>
    <row r="14" customHeight="1" spans="1:15">
      <c r="A14" s="22"/>
      <c r="B14" s="27" t="s">
        <v>108</v>
      </c>
      <c r="C14" s="27" t="s">
        <v>109</v>
      </c>
      <c r="D14" s="27" t="s">
        <v>72</v>
      </c>
      <c r="E14" s="27">
        <v>7200</v>
      </c>
      <c r="K14" s="19"/>
      <c r="L14" s="19"/>
      <c r="M14" s="19"/>
      <c r="N14" s="19"/>
      <c r="O14" s="19"/>
    </row>
    <row r="15" customHeight="1" spans="1:15">
      <c r="A15" s="22"/>
      <c r="B15" s="27" t="s">
        <v>110</v>
      </c>
      <c r="C15" s="27" t="s">
        <v>109</v>
      </c>
      <c r="D15" s="27" t="s">
        <v>72</v>
      </c>
      <c r="E15" s="27">
        <v>9600</v>
      </c>
      <c r="K15" s="19"/>
      <c r="L15" s="19"/>
      <c r="M15" s="19"/>
      <c r="N15" s="19"/>
      <c r="O15" s="19"/>
    </row>
    <row r="16" customHeight="1" spans="1:15">
      <c r="A16" s="27"/>
      <c r="B16" s="27"/>
      <c r="C16" s="27"/>
      <c r="D16" s="27" t="s">
        <v>111</v>
      </c>
      <c r="E16" s="27">
        <f>SUM(E5:E15)</f>
        <v>435300</v>
      </c>
      <c r="K16" s="19"/>
      <c r="L16" s="19"/>
      <c r="M16" s="19"/>
      <c r="N16" s="19"/>
      <c r="O16" s="19"/>
    </row>
    <row r="17" customHeight="1" spans="1:11">
      <c r="A17" s="27"/>
      <c r="B17" s="27"/>
      <c r="C17" s="27"/>
      <c r="D17" s="27" t="s">
        <v>112</v>
      </c>
      <c r="E17" s="20">
        <v>383000</v>
      </c>
      <c r="K17" s="19"/>
    </row>
    <row r="18" customHeight="1" spans="11:15">
      <c r="K18" s="19"/>
      <c r="L18" s="19"/>
      <c r="M18" s="19"/>
      <c r="N18" s="19"/>
      <c r="O18" s="19">
        <f>SUM(O6:O17)</f>
        <v>2891544</v>
      </c>
    </row>
    <row r="19" customHeight="1" spans="1:11">
      <c r="A19" s="22">
        <v>43166</v>
      </c>
      <c r="B19" s="27" t="s">
        <v>113</v>
      </c>
      <c r="C19" s="27" t="s">
        <v>114</v>
      </c>
      <c r="D19" s="27" t="s">
        <v>115</v>
      </c>
      <c r="E19" s="20">
        <v>36000</v>
      </c>
      <c r="K19" s="19"/>
    </row>
    <row r="20" customHeight="1" spans="11:12">
      <c r="K20" s="19"/>
      <c r="L20" s="19"/>
    </row>
    <row r="21" customHeight="1" spans="4:5">
      <c r="D21" s="18" t="s">
        <v>91</v>
      </c>
      <c r="E21" s="29">
        <f>E2+E17+E19+E3</f>
        <v>464840</v>
      </c>
    </row>
  </sheetData>
  <mergeCells count="2">
    <mergeCell ref="B5:B9"/>
    <mergeCell ref="J7:J9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4" sqref="C4"/>
    </sheetView>
  </sheetViews>
  <sheetFormatPr defaultColWidth="9" defaultRowHeight="14" outlineLevelRow="5" outlineLevelCol="3"/>
  <cols>
    <col min="1" max="1" width="9.25" customWidth="1"/>
    <col min="2" max="2" width="11" customWidth="1"/>
    <col min="3" max="3" width="25.375" customWidth="1"/>
    <col min="4" max="4" width="13" customWidth="1"/>
  </cols>
  <sheetData>
    <row r="1" spans="2:3">
      <c r="B1" t="s">
        <v>116</v>
      </c>
      <c r="C1" t="s">
        <v>117</v>
      </c>
    </row>
    <row r="2" spans="1:4">
      <c r="A2" t="s">
        <v>118</v>
      </c>
      <c r="B2">
        <v>2767203</v>
      </c>
      <c r="C2" s="16">
        <f>金厅!O32</f>
        <v>2963688.64</v>
      </c>
      <c r="D2" s="16">
        <f>B2-C2</f>
        <v>-196485.64</v>
      </c>
    </row>
    <row r="3" spans="1:4">
      <c r="A3" t="s">
        <v>119</v>
      </c>
      <c r="B3">
        <v>1636760</v>
      </c>
      <c r="C3" s="16">
        <f>银厅!O27</f>
        <v>775297.6</v>
      </c>
      <c r="D3" s="16">
        <f>B3-C3</f>
        <v>861462.4</v>
      </c>
    </row>
    <row r="4" spans="1:4">
      <c r="A4" t="s">
        <v>120</v>
      </c>
      <c r="B4">
        <f>SUM(B2:B3)</f>
        <v>4403963</v>
      </c>
      <c r="C4" s="16">
        <f>SUM(C2:C3)</f>
        <v>3738986.24</v>
      </c>
      <c r="D4" s="16">
        <f>B4-C4</f>
        <v>664976.76</v>
      </c>
    </row>
    <row r="6" spans="3:3">
      <c r="C6" s="16"/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"/>
  <sheetViews>
    <sheetView tabSelected="1" workbookViewId="0">
      <selection activeCell="N12" sqref="N12"/>
    </sheetView>
  </sheetViews>
  <sheetFormatPr defaultColWidth="8.66666666666667" defaultRowHeight="14"/>
  <cols>
    <col min="1" max="1" width="5.58333333333333" customWidth="1"/>
    <col min="2" max="2" width="12.0833333333333" customWidth="1"/>
    <col min="3" max="3" width="11.5833333333333" customWidth="1"/>
    <col min="4" max="4" width="9.41666666666667" customWidth="1"/>
    <col min="5" max="5" width="11.5833333333333"/>
    <col min="6" max="6" width="13.8333333333333" hidden="1" customWidth="1"/>
    <col min="7" max="7" width="11.5833333333333" hidden="1" customWidth="1"/>
    <col min="8" max="8" width="1.83333333333333" style="1" customWidth="1"/>
    <col min="9" max="9" width="12.0833333333333" customWidth="1"/>
    <col min="10" max="10" width="11.5833333333333" customWidth="1"/>
    <col min="11" max="11" width="9.41666666666667" customWidth="1"/>
    <col min="12" max="12" width="10.4166666666667" customWidth="1"/>
  </cols>
  <sheetData>
    <row r="1" ht="30" customHeight="1" spans="2:12">
      <c r="B1" s="2" t="s">
        <v>121</v>
      </c>
      <c r="C1" s="3"/>
      <c r="D1" s="3"/>
      <c r="E1" s="3"/>
      <c r="F1" s="4"/>
      <c r="G1" s="4"/>
      <c r="H1" s="5"/>
      <c r="I1" s="2" t="s">
        <v>122</v>
      </c>
      <c r="J1" s="3"/>
      <c r="K1" s="3"/>
      <c r="L1" s="3"/>
    </row>
    <row r="2" spans="2:12">
      <c r="B2" s="6"/>
      <c r="C2" s="7" t="s">
        <v>63</v>
      </c>
      <c r="D2" s="7" t="s">
        <v>113</v>
      </c>
      <c r="E2" s="7" t="s">
        <v>123</v>
      </c>
      <c r="I2" s="6"/>
      <c r="J2" s="7" t="s">
        <v>63</v>
      </c>
      <c r="K2" s="7" t="s">
        <v>113</v>
      </c>
      <c r="L2" s="7" t="s">
        <v>123</v>
      </c>
    </row>
    <row r="3" spans="2:12">
      <c r="B3" s="6" t="s">
        <v>124</v>
      </c>
      <c r="C3" s="6">
        <v>2339720</v>
      </c>
      <c r="D3" s="6">
        <v>537960</v>
      </c>
      <c r="E3" s="6">
        <f>SUM(C3:D3)</f>
        <v>2877680</v>
      </c>
      <c r="F3" s="8">
        <f>E3/1.06-2877680</f>
        <v>-162887.547169812</v>
      </c>
      <c r="G3">
        <f>2877680-162887.54</f>
        <v>2714792.46</v>
      </c>
      <c r="I3" s="6" t="s">
        <v>124</v>
      </c>
      <c r="J3" s="6">
        <v>2339720</v>
      </c>
      <c r="K3" s="6">
        <v>537960</v>
      </c>
      <c r="L3" s="6">
        <f>SUM(J3:K3)</f>
        <v>2877680</v>
      </c>
    </row>
    <row r="4" spans="2:12">
      <c r="B4" s="6" t="s">
        <v>36</v>
      </c>
      <c r="C4" s="6">
        <v>100000</v>
      </c>
      <c r="D4" s="6">
        <v>50000</v>
      </c>
      <c r="E4" s="6">
        <f t="shared" ref="E4:E9" si="0">SUM(C4:D4)</f>
        <v>150000</v>
      </c>
      <c r="I4" s="6" t="s">
        <v>36</v>
      </c>
      <c r="J4" s="6">
        <v>100000</v>
      </c>
      <c r="K4" s="6">
        <v>50000</v>
      </c>
      <c r="L4" s="10">
        <v>25000</v>
      </c>
    </row>
    <row r="5" spans="2:12">
      <c r="B5" s="6" t="s">
        <v>35</v>
      </c>
      <c r="C5" s="6">
        <v>50000</v>
      </c>
      <c r="D5" s="6">
        <v>50000</v>
      </c>
      <c r="E5" s="6">
        <f t="shared" si="0"/>
        <v>100000</v>
      </c>
      <c r="I5" s="6" t="s">
        <v>35</v>
      </c>
      <c r="J5" s="6">
        <v>50000</v>
      </c>
      <c r="K5" s="6">
        <v>50000</v>
      </c>
      <c r="L5" s="11"/>
    </row>
    <row r="6" spans="2:12">
      <c r="B6" s="6" t="s">
        <v>38</v>
      </c>
      <c r="C6" s="6">
        <v>37500</v>
      </c>
      <c r="D6" s="6">
        <v>22500</v>
      </c>
      <c r="E6" s="6">
        <f t="shared" si="0"/>
        <v>60000</v>
      </c>
      <c r="I6" s="6" t="s">
        <v>125</v>
      </c>
      <c r="J6" s="6">
        <v>37500</v>
      </c>
      <c r="K6" s="6">
        <v>22500</v>
      </c>
      <c r="L6" s="6">
        <v>52500</v>
      </c>
    </row>
    <row r="7" spans="2:12">
      <c r="B7" s="6" t="s">
        <v>40</v>
      </c>
      <c r="C7" s="6">
        <v>1350</v>
      </c>
      <c r="D7" s="6"/>
      <c r="E7" s="6">
        <f t="shared" si="0"/>
        <v>1350</v>
      </c>
      <c r="I7" s="6" t="s">
        <v>126</v>
      </c>
      <c r="J7" s="6"/>
      <c r="K7" s="6"/>
      <c r="L7" s="6">
        <v>10160</v>
      </c>
    </row>
    <row r="8" spans="2:12">
      <c r="B8" s="6" t="s">
        <v>127</v>
      </c>
      <c r="C8" s="6">
        <v>2674</v>
      </c>
      <c r="D8" s="6">
        <v>400</v>
      </c>
      <c r="E8" s="6">
        <f t="shared" si="0"/>
        <v>3074</v>
      </c>
      <c r="I8" s="6" t="s">
        <v>128</v>
      </c>
      <c r="J8" s="6"/>
      <c r="K8" s="6"/>
      <c r="L8" s="6">
        <v>9370</v>
      </c>
    </row>
    <row r="9" spans="2:12">
      <c r="B9" s="6" t="s">
        <v>129</v>
      </c>
      <c r="C9" s="6">
        <v>23660</v>
      </c>
      <c r="D9" s="6">
        <v>7500</v>
      </c>
      <c r="E9" s="6">
        <f t="shared" si="0"/>
        <v>31160</v>
      </c>
      <c r="I9" s="6" t="s">
        <v>130</v>
      </c>
      <c r="J9" s="6"/>
      <c r="K9" s="6"/>
      <c r="L9" s="6">
        <v>9942.8</v>
      </c>
    </row>
    <row r="10" spans="2:12">
      <c r="B10" s="6" t="s">
        <v>91</v>
      </c>
      <c r="C10" s="6">
        <f>SUM(C3:C9)</f>
        <v>2554904</v>
      </c>
      <c r="D10" s="6">
        <f>SUM(D3:D9)</f>
        <v>668360</v>
      </c>
      <c r="E10" s="6">
        <f>SUM(E3:E9)</f>
        <v>3223264</v>
      </c>
      <c r="L10" s="12">
        <f>SUM(L3:L9)</f>
        <v>2984652.8</v>
      </c>
    </row>
    <row r="11" spans="2:12">
      <c r="B11" s="6" t="s">
        <v>131</v>
      </c>
      <c r="C11" s="6">
        <f>C10*16%</f>
        <v>408784.64</v>
      </c>
      <c r="D11" s="6">
        <f>D10*16%</f>
        <v>106937.6</v>
      </c>
      <c r="E11" s="6">
        <f>C11+D11</f>
        <v>515722.24</v>
      </c>
      <c r="I11" s="13"/>
      <c r="J11" s="13"/>
      <c r="K11" s="13"/>
      <c r="L11" s="14"/>
    </row>
    <row r="12" spans="2:12">
      <c r="B12" s="6"/>
      <c r="C12" s="6">
        <f>SUM(C10:C11)</f>
        <v>2963688.64</v>
      </c>
      <c r="D12" s="6">
        <f>SUM(D10:D11)</f>
        <v>775297.6</v>
      </c>
      <c r="E12" s="9">
        <f>C12+D12</f>
        <v>3738986.24</v>
      </c>
      <c r="I12" s="13"/>
      <c r="J12" s="13"/>
      <c r="K12" s="13"/>
      <c r="L12" s="13"/>
    </row>
    <row r="13" spans="9:12">
      <c r="I13" s="13"/>
      <c r="J13" s="13"/>
      <c r="K13" s="13"/>
      <c r="L13" s="15"/>
    </row>
  </sheetData>
  <mergeCells count="3">
    <mergeCell ref="B1:E1"/>
    <mergeCell ref="I1:L1"/>
    <mergeCell ref="L4:L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金厅</vt:lpstr>
      <vt:lpstr>金厅场租明细</vt:lpstr>
      <vt:lpstr>银厅</vt:lpstr>
      <vt:lpstr>银厅费用明细</vt:lpstr>
      <vt:lpstr>费用分析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2015-06-05T18:19:00Z</dcterms:created>
  <dcterms:modified xsi:type="dcterms:W3CDTF">2018-04-13T11:06:35Z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