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康辉会展工作文档\快手\2025三农大会\"/>
    </mc:Choice>
  </mc:AlternateContent>
  <xr:revisionPtr revIDLastSave="0" documentId="13_ncr:1_{2EE1ED31-E29D-4CD8-A996-50A9F2626CE0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L1 报价汇总" sheetId="23" r:id="rId1"/>
    <sheet name="L2-模块报价" sheetId="30" r:id="rId2"/>
    <sheet name="L3-明细条目报价" sheetId="3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23" l="1"/>
  <c r="R10" i="23"/>
  <c r="R9" i="23"/>
  <c r="R8" i="23"/>
  <c r="R7" i="23"/>
  <c r="R6" i="23"/>
  <c r="R5" i="23"/>
  <c r="R4" i="23"/>
  <c r="K87" i="30"/>
  <c r="K56" i="30"/>
  <c r="K55" i="30"/>
  <c r="G10" i="30"/>
  <c r="K10" i="30"/>
  <c r="K78" i="30"/>
  <c r="K61" i="30"/>
  <c r="H10" i="30"/>
  <c r="B8" i="30"/>
  <c r="K79" i="30"/>
  <c r="K80" i="30"/>
  <c r="K81" i="30"/>
  <c r="K82" i="30"/>
  <c r="K50" i="30"/>
  <c r="K51" i="30"/>
  <c r="K52" i="30"/>
  <c r="K53" i="30"/>
  <c r="K54" i="30"/>
  <c r="E9" i="23"/>
  <c r="G9" i="23"/>
  <c r="K57" i="30"/>
  <c r="K58" i="30"/>
  <c r="K59" i="30"/>
  <c r="K60" i="30"/>
  <c r="K62" i="30"/>
  <c r="K63" i="30"/>
  <c r="K64" i="30"/>
  <c r="K65" i="30"/>
  <c r="K66" i="30"/>
  <c r="K67" i="30"/>
  <c r="K68" i="30"/>
  <c r="K69" i="30"/>
  <c r="K70" i="30"/>
  <c r="K71" i="30"/>
  <c r="K72" i="30"/>
  <c r="K73" i="30"/>
  <c r="K74" i="30"/>
  <c r="K75" i="30"/>
  <c r="K76" i="30"/>
  <c r="K77" i="30"/>
  <c r="K49" i="30"/>
  <c r="K43" i="30"/>
  <c r="G43" i="30"/>
  <c r="H41" i="30"/>
  <c r="H40" i="30"/>
  <c r="H39" i="30"/>
  <c r="H38" i="30"/>
  <c r="H37" i="30"/>
  <c r="H36" i="30"/>
  <c r="H35" i="30"/>
  <c r="G42" i="30"/>
  <c r="K42" i="30"/>
  <c r="F42" i="30"/>
  <c r="E42" i="30"/>
  <c r="D42" i="30"/>
  <c r="C42" i="30"/>
  <c r="B42" i="30"/>
  <c r="F43" i="30"/>
  <c r="E43" i="30"/>
  <c r="D43" i="30"/>
  <c r="C43" i="30"/>
  <c r="B43" i="30"/>
  <c r="G44" i="30"/>
  <c r="K44" i="30"/>
  <c r="F44" i="30"/>
  <c r="E44" i="30"/>
  <c r="D44" i="30"/>
  <c r="C44" i="30"/>
  <c r="B44" i="30"/>
  <c r="G45" i="30"/>
  <c r="K45" i="30"/>
  <c r="F45" i="30"/>
  <c r="E45" i="30"/>
  <c r="D45" i="30"/>
  <c r="C45" i="30"/>
  <c r="B45" i="30"/>
  <c r="G36" i="30"/>
  <c r="K36" i="30"/>
  <c r="F36" i="30"/>
  <c r="E36" i="30"/>
  <c r="D36" i="30"/>
  <c r="C36" i="30"/>
  <c r="B36" i="30"/>
  <c r="G37" i="30"/>
  <c r="K37" i="30"/>
  <c r="F37" i="30"/>
  <c r="E37" i="30"/>
  <c r="D37" i="30"/>
  <c r="C37" i="30"/>
  <c r="B37" i="30"/>
  <c r="G38" i="30"/>
  <c r="K38" i="30"/>
  <c r="F38" i="30"/>
  <c r="E38" i="30"/>
  <c r="D38" i="30"/>
  <c r="C38" i="30"/>
  <c r="B38" i="30"/>
  <c r="G39" i="30"/>
  <c r="K39" i="30"/>
  <c r="F39" i="30"/>
  <c r="E39" i="30"/>
  <c r="D39" i="30"/>
  <c r="C39" i="30"/>
  <c r="B39" i="30"/>
  <c r="G40" i="30"/>
  <c r="K40" i="30"/>
  <c r="F40" i="30"/>
  <c r="E40" i="30"/>
  <c r="D40" i="30"/>
  <c r="C40" i="30"/>
  <c r="B40" i="30"/>
  <c r="G41" i="30"/>
  <c r="K41" i="30"/>
  <c r="F41" i="30"/>
  <c r="E41" i="30"/>
  <c r="D41" i="30"/>
  <c r="C41" i="30"/>
  <c r="B41" i="30"/>
  <c r="G46" i="30"/>
  <c r="K46" i="30"/>
  <c r="F46" i="30"/>
  <c r="E46" i="30"/>
  <c r="D46" i="30"/>
  <c r="C46" i="30"/>
  <c r="B46" i="30"/>
  <c r="G31" i="30"/>
  <c r="F31" i="30"/>
  <c r="E31" i="30"/>
  <c r="D31" i="30"/>
  <c r="C31" i="30"/>
  <c r="B31" i="30"/>
  <c r="G17" i="30"/>
  <c r="F17" i="30"/>
  <c r="E17" i="30"/>
  <c r="D17" i="30"/>
  <c r="C17" i="30"/>
  <c r="B17" i="30"/>
  <c r="G18" i="30"/>
  <c r="F18" i="30"/>
  <c r="E18" i="30"/>
  <c r="D18" i="30"/>
  <c r="C18" i="30"/>
  <c r="B18" i="30"/>
  <c r="G19" i="30"/>
  <c r="F19" i="30"/>
  <c r="E19" i="30"/>
  <c r="D19" i="30"/>
  <c r="C19" i="30"/>
  <c r="B19" i="30"/>
  <c r="G20" i="30"/>
  <c r="F20" i="30"/>
  <c r="E20" i="30"/>
  <c r="D20" i="30"/>
  <c r="C20" i="30"/>
  <c r="B20" i="30"/>
  <c r="G12" i="30"/>
  <c r="F12" i="30"/>
  <c r="E12" i="30"/>
  <c r="D12" i="30"/>
  <c r="C12" i="30"/>
  <c r="B12" i="30"/>
  <c r="G13" i="30"/>
  <c r="F13" i="30"/>
  <c r="E13" i="30"/>
  <c r="D13" i="30"/>
  <c r="C13" i="30"/>
  <c r="B13" i="30"/>
  <c r="G14" i="30"/>
  <c r="F14" i="30"/>
  <c r="E14" i="30"/>
  <c r="D14" i="30"/>
  <c r="C14" i="30"/>
  <c r="B14" i="30"/>
  <c r="G15" i="30"/>
  <c r="F15" i="30"/>
  <c r="E15" i="30"/>
  <c r="D15" i="30"/>
  <c r="C15" i="30"/>
  <c r="B15" i="30"/>
  <c r="G16" i="30"/>
  <c r="F16" i="30"/>
  <c r="E16" i="30"/>
  <c r="D16" i="30"/>
  <c r="C16" i="30"/>
  <c r="B16" i="30"/>
  <c r="G86" i="30"/>
  <c r="F86" i="30"/>
  <c r="E86" i="30"/>
  <c r="D86" i="30"/>
  <c r="C86" i="30"/>
  <c r="B86" i="30"/>
  <c r="G85" i="30"/>
  <c r="F85" i="30"/>
  <c r="E85" i="30"/>
  <c r="D85" i="30"/>
  <c r="C85" i="30"/>
  <c r="B85" i="30"/>
  <c r="G35" i="30"/>
  <c r="K35" i="30"/>
  <c r="F35" i="30"/>
  <c r="E35" i="30"/>
  <c r="D35" i="30"/>
  <c r="C35" i="30"/>
  <c r="B35" i="30"/>
  <c r="G32" i="30"/>
  <c r="F32" i="30"/>
  <c r="E32" i="30"/>
  <c r="D32" i="30"/>
  <c r="C32" i="30"/>
  <c r="B32" i="30"/>
  <c r="G30" i="30"/>
  <c r="F30" i="30"/>
  <c r="E30" i="30"/>
  <c r="D30" i="30"/>
  <c r="C30" i="30"/>
  <c r="B30" i="30"/>
  <c r="G29" i="30"/>
  <c r="F29" i="30"/>
  <c r="E29" i="30"/>
  <c r="D29" i="30"/>
  <c r="C29" i="30"/>
  <c r="B29" i="30"/>
  <c r="G28" i="30"/>
  <c r="F28" i="30"/>
  <c r="E28" i="30"/>
  <c r="D28" i="30"/>
  <c r="C28" i="30"/>
  <c r="B28" i="30"/>
  <c r="G27" i="30"/>
  <c r="F27" i="30"/>
  <c r="E27" i="30"/>
  <c r="D27" i="30"/>
  <c r="C27" i="30"/>
  <c r="B27" i="30"/>
  <c r="G26" i="30"/>
  <c r="F26" i="30"/>
  <c r="E26" i="30"/>
  <c r="D26" i="30"/>
  <c r="C26" i="30"/>
  <c r="B26" i="30"/>
  <c r="G25" i="30"/>
  <c r="F25" i="30"/>
  <c r="E25" i="30"/>
  <c r="D25" i="30"/>
  <c r="C25" i="30"/>
  <c r="B25" i="30"/>
  <c r="G24" i="30"/>
  <c r="F24" i="30"/>
  <c r="E24" i="30"/>
  <c r="D24" i="30"/>
  <c r="C24" i="30"/>
  <c r="B24" i="30"/>
  <c r="G23" i="30"/>
  <c r="F23" i="30"/>
  <c r="E23" i="30"/>
  <c r="D23" i="30"/>
  <c r="C23" i="30"/>
  <c r="B23" i="30"/>
  <c r="G11" i="30"/>
  <c r="F11" i="30"/>
  <c r="E11" i="30"/>
  <c r="D11" i="30"/>
  <c r="C11" i="30"/>
  <c r="B11" i="30"/>
  <c r="F10" i="30"/>
  <c r="E10" i="30"/>
  <c r="D10" i="30"/>
  <c r="C10" i="30"/>
  <c r="B10" i="30"/>
  <c r="G9" i="30"/>
  <c r="F9" i="30"/>
  <c r="E9" i="30"/>
  <c r="D9" i="30"/>
  <c r="C9" i="30"/>
  <c r="B9" i="30"/>
  <c r="G8" i="30"/>
  <c r="F8" i="30"/>
  <c r="E8" i="30"/>
  <c r="D8" i="30"/>
  <c r="C8" i="30"/>
  <c r="K33" i="30"/>
  <c r="E6" i="23"/>
  <c r="G6" i="23"/>
  <c r="K26" i="30"/>
  <c r="H26" i="30"/>
  <c r="K23" i="30"/>
  <c r="H23" i="30"/>
  <c r="K9" i="30"/>
  <c r="H9" i="30"/>
  <c r="K31" i="30"/>
  <c r="H31" i="30"/>
  <c r="K17" i="30"/>
  <c r="H17" i="30"/>
  <c r="H20" i="30"/>
  <c r="K20" i="30"/>
  <c r="K24" i="30"/>
  <c r="H24" i="30"/>
  <c r="K32" i="30"/>
  <c r="H32" i="30"/>
  <c r="K19" i="30"/>
  <c r="H19" i="30"/>
  <c r="H8" i="30"/>
  <c r="K8" i="30"/>
  <c r="K28" i="30"/>
  <c r="H28" i="30"/>
  <c r="K13" i="30"/>
  <c r="H13" i="30"/>
  <c r="K27" i="30"/>
  <c r="H27" i="30"/>
  <c r="H18" i="30"/>
  <c r="K18" i="30"/>
  <c r="K30" i="30"/>
  <c r="H30" i="30"/>
  <c r="K25" i="30"/>
  <c r="H25" i="30"/>
  <c r="K11" i="30"/>
  <c r="H11" i="30"/>
  <c r="K15" i="30"/>
  <c r="H15" i="30"/>
  <c r="K14" i="30"/>
  <c r="H14" i="30"/>
  <c r="K16" i="30"/>
  <c r="H16" i="30"/>
  <c r="K29" i="30"/>
  <c r="H29" i="30"/>
  <c r="K12" i="30"/>
  <c r="H12" i="30"/>
  <c r="K47" i="30"/>
  <c r="E7" i="23"/>
  <c r="G7" i="23"/>
  <c r="K6" i="30"/>
  <c r="E4" i="23"/>
  <c r="G4" i="23"/>
  <c r="K21" i="30"/>
  <c r="E5" i="23"/>
  <c r="G5" i="23"/>
  <c r="D16" i="23"/>
  <c r="H85" i="30"/>
  <c r="I85" i="30"/>
  <c r="K85" i="30"/>
  <c r="I86" i="30"/>
  <c r="H86" i="30"/>
  <c r="K86" i="30"/>
  <c r="K83" i="30"/>
  <c r="E8" i="23"/>
  <c r="G8" i="23"/>
  <c r="G10" i="23"/>
  <c r="D15" i="23"/>
  <c r="D17" i="23"/>
  <c r="E17" i="23"/>
  <c r="E16" i="23"/>
</calcChain>
</file>

<file path=xl/sharedStrings.xml><?xml version="1.0" encoding="utf-8"?>
<sst xmlns="http://schemas.openxmlformats.org/spreadsheetml/2006/main" count="750" uniqueCount="249">
  <si>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</si>
  <si>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</si>
  <si>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</si>
  <si>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</si>
  <si>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</si>
  <si>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</si>
  <si>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</si>
  <si>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</si>
  <si>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</si>
  <si>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地面交通</t>
  </si>
  <si>
    <t>项</t>
  </si>
  <si>
    <t>模块2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</si>
  <si>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</si>
  <si>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</si>
  <si>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</si>
  <si>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</si>
  <si>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</si>
  <si>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</si>
  <si>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</si>
  <si>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</si>
  <si>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</si>
  <si>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</si>
  <si>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</si>
  <si>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</si>
  <si>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</si>
  <si>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</si>
  <si>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</si>
  <si>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</si>
  <si>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</si>
  <si>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</si>
  <si>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</si>
  <si>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业务联系人</t>
  </si>
  <si>
    <t>联系方式</t>
  </si>
  <si>
    <t>项目名称</t>
  </si>
  <si>
    <t>采购联系人</t>
  </si>
  <si>
    <t>项目日期</t>
  </si>
  <si>
    <t>接待人数</t>
  </si>
  <si>
    <t>目的地</t>
  </si>
  <si>
    <t>报价时间</t>
  </si>
  <si>
    <t>项目经理</t>
  </si>
  <si>
    <t>邮箱地址</t>
  </si>
  <si>
    <r>
      <rPr>
        <b/>
        <sz val="12"/>
        <color theme="1"/>
        <rFont val="微软雅黑"/>
        <family val="2"/>
        <charset val="134"/>
      </rPr>
      <t>报价说明：</t>
    </r>
    <r>
      <rPr>
        <sz val="12"/>
        <color theme="1"/>
        <rFont val="微软雅黑"/>
        <family val="2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</si>
  <si>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</si>
  <si>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一级类别</t>
  </si>
  <si>
    <t>二级类别</t>
  </si>
  <si>
    <t>规格、型号等说明</t>
  </si>
  <si>
    <t>具体说明</t>
  </si>
  <si>
    <t>年框单价</t>
  </si>
  <si>
    <t>实际单价</t>
  </si>
  <si>
    <t>数量1</t>
  </si>
  <si>
    <t>数量2</t>
  </si>
  <si>
    <t>二级报价项</t>
  </si>
  <si>
    <t>三级报价项</t>
  </si>
  <si>
    <t>四级报价项</t>
  </si>
  <si>
    <t>单位</t>
  </si>
  <si>
    <t>工作人员（非据实）</t>
  </si>
  <si>
    <t>大交通</t>
  </si>
  <si>
    <t>/</t>
  </si>
  <si>
    <t>酒店住宿</t>
  </si>
  <si>
    <t>酒店餐饮</t>
  </si>
  <si>
    <t>采买物料</t>
  </si>
  <si>
    <t>保险</t>
  </si>
  <si>
    <t>其他</t>
  </si>
  <si>
    <t>单价</t>
  </si>
  <si>
    <t>备注（参考列举项，同等级设备均可）</t>
  </si>
  <si>
    <t>单位（车次、公里）</t>
  </si>
  <si>
    <t>单次使用
1、包含8小时100公里</t>
  </si>
  <si>
    <t>日产天籁</t>
  </si>
  <si>
    <t>5座普通小车或等同档次</t>
  </si>
  <si>
    <t>车/趟</t>
  </si>
  <si>
    <t>奥迪A6</t>
  </si>
  <si>
    <t>5座豪华小车或等同档次</t>
  </si>
  <si>
    <t>别克GL8</t>
  </si>
  <si>
    <t>7座普通商务车
或等同档次</t>
  </si>
  <si>
    <t>奔驰V系列商务车</t>
  </si>
  <si>
    <t>7座豪华商务车
或等同档次</t>
  </si>
  <si>
    <t>丰田考斯特</t>
  </si>
  <si>
    <t>15座普通小巴
或等同档次</t>
  </si>
  <si>
    <t>15座豪华小巴
或等同档次</t>
  </si>
  <si>
    <t>19-22座普通小巴
或等同档次</t>
  </si>
  <si>
    <t>19-22座豪华小巴
或等同档次</t>
  </si>
  <si>
    <t>金龙</t>
  </si>
  <si>
    <t>33座中巴
或等同档次</t>
  </si>
  <si>
    <t>37座中巴
或等同档次</t>
  </si>
  <si>
    <t>45座中巴
或等同档次</t>
  </si>
  <si>
    <t>53座中巴
或等同档次</t>
  </si>
  <si>
    <t>57座中巴
或等同档次</t>
  </si>
  <si>
    <t>包车
1、包含8小时100公里</t>
  </si>
  <si>
    <t>车次*天</t>
  </si>
  <si>
    <t>车辆超公里费</t>
  </si>
  <si>
    <t>每公里</t>
  </si>
  <si>
    <t>车辆超时间费</t>
  </si>
  <si>
    <t>每小时</t>
  </si>
  <si>
    <t>其它车辆费用</t>
  </si>
  <si>
    <t>机场VIP通道费用、高速费、停车费、油费、司机餐补&amp;住宿补贴
（不高于人员补助，凭证完整：凭证金额与补助金额取低值），据实结算</t>
  </si>
  <si>
    <t>KT板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</si>
  <si>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</si>
  <si>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</si>
  <si>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</si>
  <si>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</si>
  <si>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</si>
  <si>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</si>
  <si>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</si>
  <si>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</si>
  <si>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</si>
  <si>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</si>
  <si>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</si>
  <si>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</si>
  <si>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</si>
  <si>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</si>
  <si>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</si>
  <si>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个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</si>
  <si>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</si>
  <si>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</si>
  <si>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</si>
  <si>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</si>
  <si>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</si>
  <si>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</si>
  <si>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</si>
  <si>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</si>
  <si>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</si>
  <si>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</si>
  <si>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</si>
  <si>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</si>
  <si>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</si>
  <si>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</si>
  <si>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</si>
  <si>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</si>
  <si>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工作时长8小时、供应商自有人员</t>
  </si>
  <si>
    <t>人/次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</si>
  <si>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</si>
  <si>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</si>
  <si>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</si>
  <si>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</si>
  <si>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</si>
  <si>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</si>
  <si>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</si>
  <si>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</si>
  <si>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</si>
  <si>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</si>
  <si>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</si>
  <si>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</si>
  <si>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</si>
  <si>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</si>
  <si>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</si>
  <si>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</si>
  <si>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</si>
  <si>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</si>
  <si>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</si>
  <si>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</si>
  <si>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</si>
  <si>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
凭证完整：凭证金额与补助金额取低值；</t>
  </si>
  <si>
    <t>大交通补助</t>
  </si>
  <si>
    <t>机票经济舱，高铁二等座，同时段需价格最低（仅供应商自有人员可以报）</t>
  </si>
  <si>
    <t>住宿补助</t>
  </si>
  <si>
    <t>同性双床350/天，不分城市（仅供应商自有人员可以报）
凭证完整：凭证金额与补助金额取低值；</t>
  </si>
  <si>
    <t>2人/天</t>
  </si>
  <si>
    <t>小交通补助（打车）</t>
  </si>
  <si>
    <t>30/天/人
凭证完整：凭证金额与补助金额取低值；</t>
  </si>
  <si>
    <t>天/人</t>
  </si>
  <si>
    <t>超时费</t>
  </si>
  <si>
    <t>50/小时
凭证完整：凭证金额与补助金额取低值；</t>
  </si>
  <si>
    <t>小时</t>
  </si>
  <si>
    <t>服务费</t>
  </si>
  <si>
    <t>填写百分比</t>
  </si>
  <si>
    <t>海外服务费</t>
  </si>
  <si>
    <t>如不涉及请忽略</t>
  </si>
  <si>
    <t>税费</t>
  </si>
  <si>
    <t>填写税率</t>
  </si>
  <si>
    <t>平台市场部</t>
    <phoneticPr fontId="31" type="noConversion"/>
  </si>
  <si>
    <t>快手2025年三农大会</t>
    <phoneticPr fontId="31" type="noConversion"/>
  </si>
  <si>
    <t>2025/10/29-30</t>
    <phoneticPr fontId="31" type="noConversion"/>
  </si>
  <si>
    <t>仲岚</t>
    <phoneticPr fontId="31" type="noConversion"/>
  </si>
  <si>
    <t>zhonglan@cct.cn</t>
    <phoneticPr fontId="31" type="noConversion"/>
  </si>
  <si>
    <t>贵州·遵义</t>
    <phoneticPr fontId="31" type="noConversion"/>
  </si>
  <si>
    <t>renzheng03@kuaishou.com</t>
    <phoneticPr fontId="31" type="noConversion"/>
  </si>
  <si>
    <t>北京往返遵义</t>
    <phoneticPr fontId="31" type="noConversion"/>
  </si>
  <si>
    <t>广州往返遵义</t>
    <phoneticPr fontId="31" type="noConversion"/>
  </si>
  <si>
    <t>深圳往返遵义</t>
    <phoneticPr fontId="31" type="noConversion"/>
  </si>
  <si>
    <t>上海往返遵义</t>
    <phoneticPr fontId="31" type="noConversion"/>
  </si>
  <si>
    <t>经济舱（境内）</t>
  </si>
  <si>
    <t>火车票</t>
  </si>
  <si>
    <t>件</t>
    <phoneticPr fontId="31" type="noConversion"/>
  </si>
  <si>
    <t>张</t>
  </si>
  <si>
    <t>场</t>
  </si>
  <si>
    <t>人/次</t>
    <phoneticPr fontId="31" type="noConversion"/>
  </si>
  <si>
    <t>车/天</t>
    <phoneticPr fontId="31" type="noConversion"/>
  </si>
  <si>
    <t>套</t>
    <phoneticPr fontId="31" type="noConversion"/>
  </si>
  <si>
    <t>项目/次</t>
    <phoneticPr fontId="31" type="noConversion"/>
  </si>
  <si>
    <t>人/晚</t>
    <phoneticPr fontId="31" type="noConversion"/>
  </si>
  <si>
    <t>暮山酒店</t>
    <phoneticPr fontId="31" type="noConversion"/>
  </si>
  <si>
    <t>10月28日-30日，嘉宾住宿房间，大床/双床,3天2晚</t>
    <phoneticPr fontId="31" type="noConversion"/>
  </si>
  <si>
    <t>活动日</t>
    <phoneticPr fontId="31" type="noConversion"/>
  </si>
  <si>
    <t>景区现场午餐——工作人员</t>
    <phoneticPr fontId="31" type="noConversion"/>
  </si>
  <si>
    <t>定制纸巾</t>
    <phoneticPr fontId="31" type="noConversion"/>
  </si>
  <si>
    <t>专业手柄（手举牌配套使用）</t>
    <phoneticPr fontId="31" type="noConversion"/>
  </si>
  <si>
    <t>一次性雨衣</t>
    <phoneticPr fontId="31" type="noConversion"/>
  </si>
  <si>
    <t>定制雨伞</t>
    <phoneticPr fontId="31" type="noConversion"/>
  </si>
  <si>
    <t>定制欢迎卡片</t>
    <phoneticPr fontId="31" type="noConversion"/>
  </si>
  <si>
    <t>定制湿巾</t>
    <phoneticPr fontId="31" type="noConversion"/>
  </si>
  <si>
    <t>定制房卡套</t>
    <phoneticPr fontId="31" type="noConversion"/>
  </si>
  <si>
    <t>定制充电宝</t>
    <phoneticPr fontId="31" type="noConversion"/>
  </si>
  <si>
    <t>定制餐券</t>
    <phoneticPr fontId="31" type="noConversion"/>
  </si>
  <si>
    <t>全程快递费预估</t>
    <phoneticPr fontId="31" type="noConversion"/>
  </si>
  <si>
    <t>应急药品</t>
    <phoneticPr fontId="31" type="noConversion"/>
  </si>
  <si>
    <t>欢迎果盘</t>
    <phoneticPr fontId="31" type="noConversion"/>
  </si>
  <si>
    <t>小快小爱玩偶定制</t>
    <phoneticPr fontId="31" type="noConversion"/>
  </si>
  <si>
    <t>酒店问讯处</t>
    <phoneticPr fontId="31" type="noConversion"/>
  </si>
  <si>
    <t>签到区特色饮料</t>
    <phoneticPr fontId="31" type="noConversion"/>
  </si>
  <si>
    <t>备用金</t>
    <phoneticPr fontId="31" type="noConversion"/>
  </si>
  <si>
    <t>签到区零食</t>
    <phoneticPr fontId="31" type="noConversion"/>
  </si>
  <si>
    <t>保险</t>
    <phoneticPr fontId="31" type="noConversion"/>
  </si>
  <si>
    <t>景区门票</t>
    <phoneticPr fontId="31" type="noConversion"/>
  </si>
  <si>
    <t>景区摆渡车</t>
    <phoneticPr fontId="31" type="noConversion"/>
  </si>
  <si>
    <t>其他</t>
    <phoneticPr fontId="31" type="noConversion"/>
  </si>
  <si>
    <t>问讯处</t>
    <phoneticPr fontId="31" type="noConversion"/>
  </si>
  <si>
    <t>签到区特色饮料</t>
  </si>
  <si>
    <t>矿泉水+特色饮料</t>
    <phoneticPr fontId="31" type="noConversion"/>
  </si>
  <si>
    <t>定制纸巾</t>
  </si>
  <si>
    <t>专业手柄（手举牌配套使用）</t>
  </si>
  <si>
    <t>三农知识问答小卡片，A4折叠</t>
    <phoneticPr fontId="31" type="noConversion"/>
  </si>
  <si>
    <t>定制湿巾</t>
  </si>
  <si>
    <t>定制房卡套</t>
  </si>
  <si>
    <t>快手俱乐部充电宝</t>
    <phoneticPr fontId="31" type="noConversion"/>
  </si>
  <si>
    <t>定制餐券</t>
  </si>
  <si>
    <t>全程快递费预估</t>
  </si>
  <si>
    <t>应急药品</t>
  </si>
  <si>
    <t>防蚊水，药品等</t>
    <phoneticPr fontId="31" type="noConversion"/>
  </si>
  <si>
    <t>项目/场</t>
    <phoneticPr fontId="31" type="noConversion"/>
  </si>
  <si>
    <t>人/餐</t>
    <phoneticPr fontId="31" type="noConversion"/>
  </si>
  <si>
    <t>项目/箱</t>
    <phoneticPr fontId="31" type="noConversion"/>
  </si>
  <si>
    <t>酒店场地</t>
    <phoneticPr fontId="31" type="noConversion"/>
  </si>
  <si>
    <t>工作间</t>
    <phoneticPr fontId="31" type="noConversion"/>
  </si>
  <si>
    <t>酒店内会议室租金</t>
    <phoneticPr fontId="31" type="noConversion"/>
  </si>
  <si>
    <t>次</t>
    <phoneticPr fontId="31" type="noConversion"/>
  </si>
  <si>
    <t>工作间办公用品预估</t>
    <phoneticPr fontId="31" type="noConversion"/>
  </si>
  <si>
    <t>景区内摆渡车包车</t>
    <phoneticPr fontId="31" type="noConversion"/>
  </si>
  <si>
    <t>房间专票抵扣</t>
    <phoneticPr fontId="31" type="noConversion"/>
  </si>
  <si>
    <t>房间税费抵扣</t>
    <phoneticPr fontId="31" type="noConversion"/>
  </si>
  <si>
    <t>往返遵义二等座高铁票</t>
    <phoneticPr fontId="31" type="noConversion"/>
  </si>
  <si>
    <t>renzheng</t>
    <phoneticPr fontId="31" type="noConversion"/>
  </si>
  <si>
    <t>潘舒悦</t>
    <phoneticPr fontId="31" type="noConversion"/>
  </si>
  <si>
    <t>暮山酒店210人</t>
    <phoneticPr fontId="31" type="noConversion"/>
  </si>
  <si>
    <t>景区现场用餐60人</t>
    <phoneticPr fontId="31" type="noConversion"/>
  </si>
  <si>
    <t>自助午餐</t>
    <phoneticPr fontId="31" type="noConversion"/>
  </si>
  <si>
    <t>豪华大床</t>
  </si>
  <si>
    <t>长桌宴</t>
    <phoneticPr fontId="31" type="noConversion"/>
  </si>
  <si>
    <t>户外晚宴</t>
    <phoneticPr fontId="31" type="noConversion"/>
  </si>
  <si>
    <t>小套房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</si>
</sst>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(\¥* #,##0.00_);_(\¥* \(#,##0.00\);_(\¥* &quot;-&quot;??_);_(@_)"/>
    <numFmt numFmtId="177" formatCode="_-* #,##0.00\ [$€-1]_-;\-* #,##0.00\ [$€-1]_-;_-* &quot;-&quot;??\ [$€-1]_-"/>
    <numFmt numFmtId="178" formatCode="[$¥-804]#,##0.00;[$¥-804]\-#,##0.00"/>
    <numFmt numFmtId="179" formatCode="_-* #,##0\ _F_-;\-* #,##0\ _F_-;_-* &quot;-&quot;??\ _F_-;_-@_-"/>
    <numFmt numFmtId="180" formatCode="0.00_);[Red]\(0.00\)"/>
  </numFmts>
  <fonts count="38">
    <font>
      <sz val="12"/>
      <color theme="1"/>
      <name val="等线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8"/>
      <color theme="1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rgb="FF000000"/>
      <name val="Arial"/>
      <family val="2"/>
    </font>
    <font>
      <sz val="10"/>
      <color theme="1"/>
      <name val="Microsoft YaHei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8"/>
      <name val="微软雅黑"/>
      <family val="2"/>
      <charset val="134"/>
    </font>
    <font>
      <u/>
      <sz val="8"/>
      <color rgb="FF0000FF"/>
      <name val="微软雅黑"/>
      <family val="2"/>
      <charset val="134"/>
    </font>
    <font>
      <u/>
      <sz val="11"/>
      <color rgb="FF0000FF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u/>
      <sz val="10"/>
      <color indexed="12"/>
      <name val="Arial"/>
      <family val="2"/>
    </font>
    <font>
      <sz val="9"/>
      <name val="等线"/>
      <family val="3"/>
      <charset val="134"/>
      <scheme val="minor"/>
    </font>
    <font>
      <sz val="8"/>
      <name val="微软雅黑"/>
      <family val="2"/>
      <charset val="134"/>
    </font>
    <font>
      <sz val="9"/>
      <color rgb="FF000000"/>
      <name val="宋体"/>
      <family val="2"/>
      <charset val="134"/>
    </font>
    <font>
      <sz val="9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rgb="FF000000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14548173467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/>
    <xf numFmtId="177" fontId="27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78" fontId="29" fillId="0" borderId="0">
      <protection locked="0"/>
    </xf>
    <xf numFmtId="0" fontId="29" fillId="0" borderId="0">
      <protection locked="0"/>
    </xf>
    <xf numFmtId="0" fontId="25" fillId="0" borderId="0">
      <alignment vertical="center"/>
    </xf>
    <xf numFmtId="0" fontId="26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147">
    <xf numFmtId="0" fontId="0" fillId="0" borderId="0" xfId="0">
      <alignment vertical="center"/>
    </xf>
    <xf numFmtId="43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3" fontId="6" fillId="2" borderId="1" xfId="0" applyNumberFormat="1" applyFont="1" applyFill="1" applyBorder="1" applyAlignment="1" applyProtection="1">
      <alignment horizontal="center" vertical="center"/>
      <protection locked="0"/>
    </xf>
    <xf numFmtId="178" fontId="3" fillId="3" borderId="1" xfId="9" applyFont="1" applyFill="1" applyBorder="1" applyAlignment="1" applyProtection="1">
      <alignment horizontal="left" vertical="center"/>
    </xf>
    <xf numFmtId="2" fontId="7" fillId="4" borderId="1" xfId="11" applyNumberFormat="1" applyFont="1" applyFill="1" applyBorder="1" applyProtection="1">
      <alignment vertical="center"/>
      <protection locked="0"/>
    </xf>
    <xf numFmtId="0" fontId="3" fillId="3" borderId="1" xfId="10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3" fillId="3" borderId="1" xfId="7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2" fontId="8" fillId="0" borderId="1" xfId="0" applyNumberFormat="1" applyFont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9" fillId="4" borderId="2" xfId="11" applyNumberFormat="1" applyFont="1" applyFill="1" applyBorder="1" applyProtection="1">
      <alignment vertical="center"/>
      <protection locked="0"/>
    </xf>
    <xf numFmtId="1" fontId="10" fillId="0" borderId="3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7" borderId="2" xfId="11" applyNumberFormat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center" vertical="center"/>
    </xf>
    <xf numFmtId="2" fontId="12" fillId="7" borderId="1" xfId="1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3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left" vertical="center"/>
    </xf>
    <xf numFmtId="0" fontId="9" fillId="0" borderId="1" xfId="0" applyFont="1" applyBorder="1" applyProtection="1">
      <alignment vertical="center"/>
      <protection locked="0"/>
    </xf>
    <xf numFmtId="43" fontId="12" fillId="3" borderId="1" xfId="0" applyNumberFormat="1" applyFont="1" applyFill="1" applyBorder="1" applyAlignment="1" applyProtection="1">
      <alignment horizontal="center" vertical="center"/>
      <protection locked="0"/>
    </xf>
    <xf numFmtId="9" fontId="12" fillId="7" borderId="1" xfId="3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43" fontId="14" fillId="0" borderId="0" xfId="1" applyFont="1" applyProtection="1">
      <alignment vertical="center"/>
    </xf>
    <xf numFmtId="0" fontId="15" fillId="8" borderId="4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14" fontId="17" fillId="0" borderId="5" xfId="4" applyNumberFormat="1" applyFill="1" applyBorder="1" applyAlignment="1" applyProtection="1">
      <alignment horizontal="center" vertical="center"/>
      <protection locked="0"/>
    </xf>
    <xf numFmtId="0" fontId="18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left" vertical="center"/>
    </xf>
    <xf numFmtId="0" fontId="15" fillId="8" borderId="1" xfId="0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43" fontId="18" fillId="9" borderId="7" xfId="0" applyNumberFormat="1" applyFont="1" applyFill="1" applyBorder="1" applyAlignment="1">
      <alignment horizontal="left" vertical="center"/>
    </xf>
    <xf numFmtId="43" fontId="18" fillId="10" borderId="1" xfId="0" applyNumberFormat="1" applyFont="1" applyFill="1" applyBorder="1" applyAlignment="1" applyProtection="1">
      <alignment horizontal="center" vertical="center"/>
      <protection locked="0"/>
    </xf>
    <xf numFmtId="43" fontId="3" fillId="3" borderId="1" xfId="0" applyNumberFormat="1" applyFont="1" applyFill="1" applyBorder="1" applyAlignment="1">
      <alignment horizontal="left" vertical="center"/>
    </xf>
    <xf numFmtId="0" fontId="18" fillId="9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 applyProtection="1">
      <alignment horizontal="center" vertical="center" wrapText="1"/>
      <protection locked="0"/>
    </xf>
    <xf numFmtId="0" fontId="18" fillId="9" borderId="1" xfId="0" applyFont="1" applyFill="1" applyBorder="1" applyAlignment="1">
      <alignment horizontal="center" vertical="center"/>
    </xf>
    <xf numFmtId="43" fontId="18" fillId="9" borderId="1" xfId="1" applyFont="1" applyFill="1" applyBorder="1" applyProtection="1">
      <alignment vertical="center"/>
    </xf>
    <xf numFmtId="0" fontId="9" fillId="11" borderId="1" xfId="0" applyFont="1" applyFill="1" applyBorder="1" applyAlignment="1">
      <alignment horizontal="center" vertical="center"/>
    </xf>
    <xf numFmtId="43" fontId="12" fillId="0" borderId="1" xfId="1" applyFont="1" applyBorder="1" applyProtection="1">
      <alignment vertical="center"/>
    </xf>
    <xf numFmtId="0" fontId="14" fillId="0" borderId="1" xfId="0" applyFont="1" applyBorder="1">
      <alignment vertical="center"/>
    </xf>
    <xf numFmtId="43" fontId="18" fillId="0" borderId="1" xfId="0" applyNumberFormat="1" applyFont="1" applyBorder="1" applyAlignment="1" applyProtection="1">
      <alignment horizontal="center" vertical="center"/>
      <protection locked="0"/>
    </xf>
    <xf numFmtId="176" fontId="21" fillId="9" borderId="1" xfId="2" applyFont="1" applyFill="1" applyBorder="1" applyAlignment="1" applyProtection="1">
      <alignment horizontal="center" vertical="center" wrapText="1"/>
    </xf>
    <xf numFmtId="176" fontId="21" fillId="9" borderId="1" xfId="2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2" fillId="12" borderId="1" xfId="0" applyFont="1" applyFill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9" fontId="20" fillId="0" borderId="1" xfId="3" applyFont="1" applyBorder="1" applyAlignment="1">
      <alignment horizontal="center" vertical="center"/>
    </xf>
    <xf numFmtId="43" fontId="22" fillId="0" borderId="9" xfId="1" applyFont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 wrapText="1"/>
    </xf>
    <xf numFmtId="43" fontId="23" fillId="0" borderId="1" xfId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9" fontId="20" fillId="0" borderId="0" xfId="3" applyFont="1" applyBorder="1" applyAlignment="1">
      <alignment horizontal="center" vertical="center"/>
    </xf>
    <xf numFmtId="14" fontId="7" fillId="0" borderId="6" xfId="14" applyNumberFormat="1" applyFont="1" applyBorder="1" applyAlignment="1">
      <alignment horizontal="center" vertical="center"/>
    </xf>
    <xf numFmtId="0" fontId="15" fillId="8" borderId="7" xfId="0" applyFont="1" applyFill="1" applyBorder="1" applyAlignment="1" applyProtection="1">
      <alignment horizontal="center" vertical="center"/>
      <protection locked="0"/>
    </xf>
    <xf numFmtId="14" fontId="33" fillId="0" borderId="6" xfId="14" applyNumberFormat="1" applyFont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180" fontId="36" fillId="6" borderId="1" xfId="1" applyNumberFormat="1" applyFont="1" applyFill="1" applyBorder="1" applyAlignment="1">
      <alignment vertical="center"/>
    </xf>
    <xf numFmtId="180" fontId="35" fillId="6" borderId="1" xfId="1" applyNumberFormat="1" applyFont="1" applyFill="1" applyBorder="1" applyAlignment="1">
      <alignment vertical="center"/>
    </xf>
    <xf numFmtId="0" fontId="37" fillId="11" borderId="1" xfId="0" applyFont="1" applyFill="1" applyBorder="1" applyAlignment="1">
      <alignment horizontal="center" vertical="center"/>
    </xf>
    <xf numFmtId="179" fontId="36" fillId="0" borderId="10" xfId="1" applyNumberFormat="1" applyFont="1" applyFill="1" applyBorder="1" applyAlignment="1">
      <alignment horizontal="center" vertical="center"/>
    </xf>
    <xf numFmtId="179" fontId="36" fillId="0" borderId="9" xfId="1" applyNumberFormat="1" applyFont="1" applyFill="1" applyBorder="1" applyAlignment="1">
      <alignment horizontal="center" vertical="center"/>
    </xf>
    <xf numFmtId="179" fontId="36" fillId="0" borderId="1" xfId="1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43" fontId="37" fillId="6" borderId="1" xfId="0" applyNumberFormat="1" applyFont="1" applyFill="1" applyBorder="1" applyAlignment="1">
      <alignment horizontal="center" vertical="center"/>
    </xf>
    <xf numFmtId="43" fontId="35" fillId="3" borderId="1" xfId="0" applyNumberFormat="1" applyFont="1" applyFill="1" applyBorder="1" applyAlignment="1">
      <alignment horizontal="left" vertical="center"/>
    </xf>
    <xf numFmtId="43" fontId="37" fillId="11" borderId="1" xfId="0" applyNumberFormat="1" applyFont="1" applyFill="1" applyBorder="1" applyAlignment="1">
      <alignment horizontal="center" vertical="center"/>
    </xf>
    <xf numFmtId="43" fontId="35" fillId="0" borderId="1" xfId="1" applyFont="1" applyBorder="1" applyProtection="1">
      <alignment vertical="center"/>
    </xf>
    <xf numFmtId="0" fontId="35" fillId="0" borderId="1" xfId="0" applyFont="1" applyBorder="1">
      <alignment vertical="center"/>
    </xf>
    <xf numFmtId="0" fontId="35" fillId="0" borderId="0" xfId="0" applyFont="1">
      <alignment vertical="center"/>
    </xf>
    <xf numFmtId="43" fontId="35" fillId="0" borderId="1" xfId="0" applyNumberFormat="1" applyFont="1" applyBorder="1" applyAlignment="1">
      <alignment horizontal="left" vertical="center"/>
    </xf>
    <xf numFmtId="0" fontId="34" fillId="11" borderId="1" xfId="0" applyFont="1" applyFill="1" applyBorder="1" applyAlignment="1">
      <alignment horizontal="center" vertical="center"/>
    </xf>
    <xf numFmtId="58" fontId="3" fillId="0" borderId="10" xfId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43" fontId="12" fillId="6" borderId="1" xfId="1" applyFont="1" applyFill="1" applyBorder="1" applyProtection="1">
      <alignment vertical="center"/>
    </xf>
    <xf numFmtId="0" fontId="3" fillId="3" borderId="9" xfId="0" applyFont="1" applyFill="1" applyBorder="1" applyAlignment="1">
      <alignment horizontal="left" vertical="center"/>
    </xf>
    <xf numFmtId="43" fontId="14" fillId="0" borderId="1" xfId="1" applyFont="1" applyBorder="1" applyProtection="1">
      <alignment vertical="center"/>
    </xf>
    <xf numFmtId="43" fontId="14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3" xfId="4" applyFill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9" fontId="19" fillId="0" borderId="5" xfId="1" applyNumberFormat="1" applyFont="1" applyBorder="1" applyAlignment="1" applyProtection="1">
      <alignment horizontal="center" vertical="center"/>
      <protection locked="0"/>
    </xf>
    <xf numFmtId="179" fontId="19" fillId="0" borderId="7" xfId="1" applyNumberFormat="1" applyFont="1" applyFill="1" applyBorder="1" applyAlignment="1" applyProtection="1">
      <alignment horizontal="center" vertical="center"/>
      <protection locked="0"/>
    </xf>
    <xf numFmtId="179" fontId="19" fillId="0" borderId="5" xfId="1" applyNumberFormat="1" applyFont="1" applyFill="1" applyBorder="1" applyAlignment="1" applyProtection="1">
      <alignment horizontal="center" vertical="center"/>
      <protection locked="0"/>
    </xf>
    <xf numFmtId="31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5" fillId="8" borderId="5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left" vertical="center"/>
    </xf>
    <xf numFmtId="0" fontId="18" fillId="9" borderId="5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/>
    </xf>
    <xf numFmtId="0" fontId="18" fillId="9" borderId="7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179" fontId="36" fillId="0" borderId="11" xfId="1" applyNumberFormat="1" applyFont="1" applyFill="1" applyBorder="1" applyAlignment="1">
      <alignment horizontal="center" vertical="center"/>
    </xf>
    <xf numFmtId="179" fontId="36" fillId="0" borderId="12" xfId="1" applyNumberFormat="1" applyFont="1" applyFill="1" applyBorder="1" applyAlignment="1">
      <alignment horizontal="center" vertical="center"/>
    </xf>
    <xf numFmtId="179" fontId="36" fillId="0" borderId="9" xfId="1" applyNumberFormat="1" applyFont="1" applyFill="1" applyBorder="1" applyAlignment="1">
      <alignment horizontal="center" vertical="center"/>
    </xf>
    <xf numFmtId="179" fontId="11" fillId="0" borderId="3" xfId="1" applyNumberFormat="1" applyFont="1" applyFill="1" applyBorder="1" applyAlignment="1" applyProtection="1">
      <alignment horizontal="center" vertical="center" wrapText="1"/>
      <protection locked="0"/>
    </xf>
  </cellXfs>
  <cellStyles count="15">
    <cellStyle name="0,0_x000a__x000a_NA_x000a__x000a_ 2 2" xfId="5" xr:uid="{00000000-0005-0000-0000-000031000000}"/>
    <cellStyle name="Euro" xfId="6" xr:uid="{00000000-0005-0000-0000-000032000000}"/>
    <cellStyle name="百分比" xfId="3" builtinId="5"/>
    <cellStyle name="常规" xfId="0" builtinId="0"/>
    <cellStyle name="常规 2" xfId="7" xr:uid="{00000000-0005-0000-0000-000033000000}"/>
    <cellStyle name="常规 2 2" xfId="8" xr:uid="{00000000-0005-0000-0000-000034000000}"/>
    <cellStyle name="常规 2 2 2" xfId="9" xr:uid="{00000000-0005-0000-0000-000035000000}"/>
    <cellStyle name="常规 2 2 3" xfId="10" xr:uid="{00000000-0005-0000-0000-000036000000}"/>
    <cellStyle name="常规 3" xfId="11" xr:uid="{00000000-0005-0000-0000-000037000000}"/>
    <cellStyle name="常规 3 2" xfId="12" xr:uid="{00000000-0005-0000-0000-000038000000}"/>
    <cellStyle name="超链接" xfId="4" builtinId="8"/>
    <cellStyle name="超链接 2" xfId="13" xr:uid="{00000000-0005-0000-0000-000039000000}"/>
    <cellStyle name="货币" xfId="2" builtinId="4"/>
    <cellStyle name="千位分隔" xfId="1" builtinId="3"/>
    <cellStyle name="样式 1" xfId="14" xr:uid="{00000000-0005-0000-0000-00003A000000}"/>
  </cellStyles>
  <dxfs count="25"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FFFE4904"/>
      <color rgb="FFFE4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enzheng03@kuaishou.com" TargetMode="External"/><Relationship Id="rId2" Type="http://schemas.openxmlformats.org/officeDocument/2006/relationships/hyperlink" Target="mailto:renzheng03@kuaishou.com" TargetMode="External"/><Relationship Id="rId1" Type="http://schemas.openxmlformats.org/officeDocument/2006/relationships/hyperlink" Target="mailto:zhonglan@cct.c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9"/>
  <sheetViews>
    <sheetView showGridLines="0" topLeftCell="E7" workbookViewId="0">
      <selection activeCell="J12" sqref="J12:R24"/>
    </sheetView>
  </sheetViews>
  <sheetFormatPr defaultColWidth="8.8203125" defaultRowHeight="16.149999999999999"/>
  <cols>
    <col min="1" max="1" width="3.46875" style="31" customWidth="1"/>
    <col min="2" max="2" width="15.05859375" style="31" customWidth="1"/>
    <col min="3" max="3" width="19" style="31" customWidth="1"/>
    <col min="4" max="4" width="15.3515625" style="31" customWidth="1"/>
    <col min="5" max="5" width="14.3515625" style="31" customWidth="1"/>
    <col min="6" max="6" width="12.17578125" style="31" customWidth="1"/>
    <col min="7" max="7" width="13.8203125" style="31" customWidth="1"/>
    <col min="8" max="8" width="22.17578125" style="31" customWidth="1"/>
    <col min="9" max="16384" width="8.8203125" style="31"/>
  </cols>
  <sheetData>
    <row r="2" spans="2:18" ht="167.55" customHeight="1">
      <c r="B2" s="104" t="s">
        <v>0</v>
      </c>
      <c r="C2" s="104"/>
      <c r="D2" s="104"/>
      <c r="E2" s="104"/>
      <c r="F2" s="104"/>
      <c r="G2" s="104"/>
      <c r="H2" s="104"/>
    </row>
    <row r="3" spans="2:18">
      <c r="B3" s="55" t="s">
        <v>1</v>
      </c>
      <c r="C3" s="55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5" t="s">
        <v>7</v>
      </c>
    </row>
    <row r="4" spans="2:18" ht="69.400000000000006">
      <c r="B4" s="57" t="s">
        <v>8</v>
      </c>
      <c r="C4" s="57" t="s">
        <v>9</v>
      </c>
      <c r="D4" s="57" t="s">
        <v>10</v>
      </c>
      <c r="E4" s="62">
        <f>VLOOKUP($B4,'L2-模块报价'!$A$6:$K$6,11,FALSE)</f>
        <v>252050</v>
      </c>
      <c r="F4" s="63">
        <v>1</v>
      </c>
      <c r="G4" s="62">
        <f t="shared" ref="G4:G9" si="0">F4*E4</f>
        <v>252050</v>
      </c>
      <c r="H4" s="57"/>
      <c r="J4" s="143" t="s">
        <v>190</v>
      </c>
      <c r="K4" s="83" t="s">
        <v>245</v>
      </c>
      <c r="L4" s="98" t="s">
        <v>191</v>
      </c>
      <c r="M4" s="76" t="s">
        <v>189</v>
      </c>
      <c r="N4" s="3" t="s">
        <v>57</v>
      </c>
      <c r="O4" s="80">
        <v>580</v>
      </c>
      <c r="P4" s="81">
        <v>188</v>
      </c>
      <c r="Q4" s="51">
        <v>2</v>
      </c>
      <c r="R4" s="100">
        <f t="shared" ref="R4:R11" si="1">O4*P4*Q4</f>
        <v>218080</v>
      </c>
    </row>
    <row r="5" spans="2:18">
      <c r="B5" s="57" t="s">
        <v>11</v>
      </c>
      <c r="C5" s="57" t="s">
        <v>12</v>
      </c>
      <c r="D5" s="57" t="s">
        <v>10</v>
      </c>
      <c r="E5" s="62">
        <f>VLOOKUP($B5,'L2-模块报价'!$A$21:$K$21,11,FALSE)</f>
        <v>65550</v>
      </c>
      <c r="F5" s="63">
        <v>1</v>
      </c>
      <c r="G5" s="62">
        <f t="shared" si="0"/>
        <v>65550</v>
      </c>
      <c r="H5" s="57"/>
      <c r="J5" s="144"/>
      <c r="K5" s="83" t="s">
        <v>248</v>
      </c>
      <c r="L5" s="98"/>
      <c r="M5" s="76" t="s">
        <v>189</v>
      </c>
      <c r="N5" s="3" t="s">
        <v>57</v>
      </c>
      <c r="O5" s="80">
        <v>1780</v>
      </c>
      <c r="P5" s="81">
        <v>9</v>
      </c>
      <c r="Q5" s="51">
        <v>2</v>
      </c>
      <c r="R5" s="100">
        <f t="shared" si="1"/>
        <v>32040</v>
      </c>
    </row>
    <row r="6" spans="2:18">
      <c r="B6" s="57" t="s">
        <v>13</v>
      </c>
      <c r="C6" s="57" t="s">
        <v>14</v>
      </c>
      <c r="D6" s="57" t="s">
        <v>10</v>
      </c>
      <c r="E6" s="62">
        <f>VLOOKUP($B6,'L2-模块报价'!$A$33:$K$33,11,FALSE)</f>
        <v>191750</v>
      </c>
      <c r="F6" s="63">
        <v>1</v>
      </c>
      <c r="G6" s="62">
        <f t="shared" si="0"/>
        <v>191750</v>
      </c>
      <c r="H6" s="57"/>
      <c r="J6" s="145"/>
      <c r="K6" s="83" t="s">
        <v>248</v>
      </c>
      <c r="L6" s="98"/>
      <c r="M6" s="76" t="s">
        <v>189</v>
      </c>
      <c r="N6" s="3" t="s">
        <v>57</v>
      </c>
      <c r="O6" s="80">
        <v>1200</v>
      </c>
      <c r="P6" s="81">
        <v>13</v>
      </c>
      <c r="Q6" s="51">
        <v>2</v>
      </c>
      <c r="R6" s="100">
        <f t="shared" si="1"/>
        <v>31200</v>
      </c>
    </row>
    <row r="7" spans="2:18">
      <c r="B7" s="57" t="s">
        <v>15</v>
      </c>
      <c r="C7" s="57" t="s">
        <v>16</v>
      </c>
      <c r="D7" s="57" t="s">
        <v>10</v>
      </c>
      <c r="E7" s="62">
        <f>VLOOKUP($B7,'L2-模块报价'!$A$47:$K$47,11,FALSE)</f>
        <v>993605</v>
      </c>
      <c r="F7" s="63">
        <v>1</v>
      </c>
      <c r="G7" s="62">
        <f t="shared" si="0"/>
        <v>993605</v>
      </c>
      <c r="H7" s="57"/>
      <c r="J7" s="84" t="s">
        <v>192</v>
      </c>
      <c r="K7" s="3" t="s">
        <v>244</v>
      </c>
      <c r="L7" s="7" t="s">
        <v>242</v>
      </c>
      <c r="M7" s="76" t="s">
        <v>229</v>
      </c>
      <c r="N7" s="3" t="s">
        <v>57</v>
      </c>
      <c r="O7" s="80">
        <v>258</v>
      </c>
      <c r="P7" s="51">
        <v>1</v>
      </c>
      <c r="Q7" s="51">
        <v>210</v>
      </c>
      <c r="R7" s="100">
        <f t="shared" si="1"/>
        <v>54180</v>
      </c>
    </row>
    <row r="8" spans="2:18">
      <c r="B8" s="57" t="s">
        <v>17</v>
      </c>
      <c r="C8" s="57" t="s">
        <v>18</v>
      </c>
      <c r="D8" s="57" t="s">
        <v>10</v>
      </c>
      <c r="E8" s="62">
        <f>VLOOKUP($B8,'L2-模块报价'!$A$83:$K$83,11,FALSE)</f>
        <v>185765.23800000001</v>
      </c>
      <c r="F8" s="63">
        <v>1</v>
      </c>
      <c r="G8" s="62">
        <f>F8*E8</f>
        <v>185765.23800000001</v>
      </c>
      <c r="H8" s="57"/>
      <c r="J8" s="84" t="s">
        <v>192</v>
      </c>
      <c r="K8" s="3" t="s">
        <v>247</v>
      </c>
      <c r="L8" s="7" t="s">
        <v>246</v>
      </c>
      <c r="M8" s="76" t="s">
        <v>229</v>
      </c>
      <c r="N8" s="3" t="s">
        <v>57</v>
      </c>
      <c r="O8" s="80">
        <v>450</v>
      </c>
      <c r="P8" s="51">
        <v>1</v>
      </c>
      <c r="Q8" s="51">
        <v>350</v>
      </c>
      <c r="R8" s="100">
        <f t="shared" si="1"/>
        <v>157500</v>
      </c>
    </row>
    <row r="9" spans="2:18">
      <c r="B9" s="57"/>
      <c r="C9" s="57" t="s">
        <v>237</v>
      </c>
      <c r="D9" s="57" t="s">
        <v>10</v>
      </c>
      <c r="E9" s="62">
        <f>'L2-模块报价'!K87</f>
        <v>-13084.8</v>
      </c>
      <c r="F9" s="63">
        <v>1</v>
      </c>
      <c r="G9" s="62">
        <f t="shared" si="0"/>
        <v>-13084.8</v>
      </c>
      <c r="H9" s="57"/>
      <c r="J9" s="84" t="s">
        <v>192</v>
      </c>
      <c r="K9" s="76" t="s">
        <v>193</v>
      </c>
      <c r="L9" s="7" t="s">
        <v>243</v>
      </c>
      <c r="M9" s="76" t="s">
        <v>229</v>
      </c>
      <c r="N9" s="3" t="s">
        <v>57</v>
      </c>
      <c r="O9" s="80">
        <v>30</v>
      </c>
      <c r="P9" s="51">
        <v>60</v>
      </c>
      <c r="Q9" s="51">
        <v>1</v>
      </c>
      <c r="R9" s="100">
        <f t="shared" si="1"/>
        <v>1800</v>
      </c>
    </row>
    <row r="10" spans="2:18">
      <c r="B10" s="105" t="s">
        <v>19</v>
      </c>
      <c r="C10" s="106"/>
      <c r="D10" s="106"/>
      <c r="E10" s="106"/>
      <c r="F10" s="107"/>
      <c r="G10" s="64">
        <f>SUM(G4:G9)</f>
        <v>1675635.4379999998</v>
      </c>
      <c r="H10" s="65"/>
      <c r="J10" s="83" t="s">
        <v>212</v>
      </c>
      <c r="K10" s="83" t="s">
        <v>212</v>
      </c>
      <c r="L10" s="86"/>
      <c r="M10" s="76" t="s">
        <v>185</v>
      </c>
      <c r="N10" s="3" t="s">
        <v>57</v>
      </c>
      <c r="O10" s="91">
        <v>120</v>
      </c>
      <c r="P10" s="51">
        <v>100</v>
      </c>
      <c r="Q10" s="51">
        <v>1</v>
      </c>
      <c r="R10" s="52">
        <f t="shared" si="1"/>
        <v>12000</v>
      </c>
    </row>
    <row r="11" spans="2:18">
      <c r="B11" s="105" t="s">
        <v>20</v>
      </c>
      <c r="C11" s="106"/>
      <c r="D11" s="106"/>
      <c r="E11" s="106"/>
      <c r="F11" s="107"/>
      <c r="G11" s="66"/>
      <c r="H11" s="66"/>
      <c r="J11" s="83" t="s">
        <v>213</v>
      </c>
      <c r="K11" s="83" t="s">
        <v>213</v>
      </c>
      <c r="L11" s="101" t="s">
        <v>236</v>
      </c>
      <c r="M11" s="76" t="s">
        <v>186</v>
      </c>
      <c r="N11" s="3" t="s">
        <v>57</v>
      </c>
      <c r="O11" s="91">
        <v>800</v>
      </c>
      <c r="P11" s="51">
        <v>20</v>
      </c>
      <c r="Q11" s="51">
        <v>3</v>
      </c>
      <c r="R11" s="52">
        <f t="shared" si="1"/>
        <v>48000</v>
      </c>
    </row>
    <row r="12" spans="2:18">
      <c r="B12" s="58"/>
      <c r="C12" s="58"/>
      <c r="D12" s="58"/>
      <c r="E12" s="58"/>
      <c r="F12" s="58"/>
      <c r="G12" s="58"/>
      <c r="H12" s="58"/>
    </row>
    <row r="13" spans="2:18">
      <c r="B13" s="108" t="s">
        <v>21</v>
      </c>
      <c r="C13" s="108"/>
      <c r="D13" s="108"/>
      <c r="E13" s="108"/>
      <c r="F13" s="58"/>
      <c r="G13" s="67"/>
      <c r="H13" s="58"/>
    </row>
    <row r="14" spans="2:18">
      <c r="B14" s="109" t="s">
        <v>22</v>
      </c>
      <c r="C14" s="109"/>
      <c r="D14" s="59" t="s">
        <v>23</v>
      </c>
      <c r="E14" s="59" t="s">
        <v>24</v>
      </c>
      <c r="F14" s="58"/>
      <c r="G14" s="67"/>
      <c r="H14" s="58"/>
    </row>
    <row r="15" spans="2:18">
      <c r="B15" s="110" t="s">
        <v>25</v>
      </c>
      <c r="C15" s="110"/>
      <c r="D15" s="60">
        <f>G10</f>
        <v>1675635.4379999998</v>
      </c>
      <c r="E15" s="68">
        <v>1</v>
      </c>
      <c r="F15" s="69"/>
      <c r="G15" s="70"/>
      <c r="H15" s="58"/>
    </row>
    <row r="16" spans="2:18">
      <c r="B16" s="110" t="s">
        <v>26</v>
      </c>
      <c r="C16" s="110"/>
      <c r="D16" s="60">
        <f>G7</f>
        <v>993605</v>
      </c>
      <c r="E16" s="61">
        <f>D16/D15</f>
        <v>0.59297206150398929</v>
      </c>
      <c r="F16" s="69"/>
      <c r="G16" s="71"/>
      <c r="H16" s="58"/>
    </row>
    <row r="17" spans="2:8">
      <c r="B17" s="110" t="s">
        <v>27</v>
      </c>
      <c r="C17" s="110"/>
      <c r="D17" s="60">
        <f>D15-D16</f>
        <v>682030.43799999985</v>
      </c>
      <c r="E17" s="61">
        <f>D17/D15</f>
        <v>0.40702793849601066</v>
      </c>
      <c r="F17" s="69"/>
      <c r="G17" s="70"/>
      <c r="H17" s="58"/>
    </row>
    <row r="18" spans="2:8">
      <c r="B18" s="110" t="s">
        <v>28</v>
      </c>
      <c r="C18" s="110"/>
      <c r="D18" s="61">
        <v>1</v>
      </c>
      <c r="E18" s="61">
        <v>1</v>
      </c>
      <c r="F18" s="69"/>
      <c r="G18" s="71"/>
      <c r="H18" s="58"/>
    </row>
    <row r="19" spans="2:8">
      <c r="B19" s="110" t="s">
        <v>29</v>
      </c>
      <c r="C19" s="110"/>
      <c r="D19" s="60"/>
      <c r="E19" s="61">
        <v>0</v>
      </c>
      <c r="F19" s="69"/>
      <c r="G19" s="71"/>
      <c r="H19" s="58"/>
    </row>
  </sheetData>
  <sheetProtection autoFilter="0"/>
  <mergeCells count="11">
    <mergeCell ref="J4:J6"/>
    <mergeCell ref="B15:C15"/>
    <mergeCell ref="B16:C16"/>
    <mergeCell ref="B17:C17"/>
    <mergeCell ref="B18:C18"/>
    <mergeCell ref="B19:C19"/>
    <mergeCell ref="B2:H2"/>
    <mergeCell ref="B10:F10"/>
    <mergeCell ref="B11:F11"/>
    <mergeCell ref="B13:E13"/>
    <mergeCell ref="B14:C14"/>
  </mergeCells>
  <phoneticPr fontId="31" type="noConversion"/>
  <conditionalFormatting sqref="K5:O6">
    <cfRule type="expression" dxfId="6" priority="7">
      <formula>IF(AND($E5&lt;&gt;"",#REF!=""),1,0)</formula>
    </cfRule>
  </conditionalFormatting>
  <conditionalFormatting sqref="J4:O4">
    <cfRule type="expression" dxfId="5" priority="6">
      <formula>IF(AND($E4&lt;&gt;"",#REF!=""),1,0)</formula>
    </cfRule>
  </conditionalFormatting>
  <conditionalFormatting sqref="J7:L9 N7:O9">
    <cfRule type="expression" dxfId="4" priority="3">
      <formula>IF(AND($E7&lt;&gt;"",#REF!=""),1,0)</formula>
    </cfRule>
  </conditionalFormatting>
  <conditionalFormatting sqref="M7 M9">
    <cfRule type="expression" dxfId="3" priority="5">
      <formula>IF(AND(#REF!&lt;&gt;"",#REF!=""),1,0)</formula>
    </cfRule>
  </conditionalFormatting>
  <conditionalFormatting sqref="M8">
    <cfRule type="expression" dxfId="2" priority="4">
      <formula>IF(AND($E7&lt;&gt;"",#REF!=""),1,0)</formula>
    </cfRule>
  </conditionalFormatting>
  <conditionalFormatting sqref="N10:O11">
    <cfRule type="expression" dxfId="1" priority="2">
      <formula>IF(AND($E10&lt;&gt;"",#REF!=""),1,0)</formula>
    </cfRule>
  </conditionalFormatting>
  <conditionalFormatting sqref="J10:K11 M10:M11">
    <cfRule type="expression" dxfId="0" priority="1">
      <formula>IF(AND($E10&lt;&gt;"",#REF!=""),1,0)</formula>
    </cfRule>
  </conditionalFormatting>
  <dataValidations count="1">
    <dataValidation type="list" allowBlank="1" showInputMessage="1" showErrorMessage="1" sqref="K4:K6" xr:uid="{CF267F03-46B0-4C71-AFA4-58887D8E9F32}">
      <formula1>"高级大床,高级双床,豪华大床,豪华双床,行政大床,行政双床,小套房,加床,加餐,WIFI,单人房差,其他"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7"/>
  <sheetViews>
    <sheetView showGridLines="0" tabSelected="1" topLeftCell="C1" zoomScale="70" zoomScaleNormal="70" workbookViewId="0">
      <selection activeCell="K6" sqref="K6"/>
    </sheetView>
  </sheetViews>
  <sheetFormatPr defaultColWidth="8.5859375" defaultRowHeight="16.149999999999999"/>
  <cols>
    <col min="1" max="1" width="6.8203125" style="31" customWidth="1"/>
    <col min="2" max="2" width="42.234375" style="31" customWidth="1"/>
    <col min="3" max="3" width="32.9375" style="32" customWidth="1"/>
    <col min="4" max="4" width="24.76171875" style="32" customWidth="1"/>
    <col min="5" max="5" width="72.76171875" style="32" bestFit="1" customWidth="1"/>
    <col min="6" max="6" width="13.29296875" style="32" bestFit="1" customWidth="1"/>
    <col min="7" max="8" width="11.8203125" style="33" customWidth="1"/>
    <col min="9" max="9" width="12.234375" style="32" customWidth="1"/>
    <col min="10" max="10" width="8.8203125" style="32" customWidth="1"/>
    <col min="11" max="11" width="25.5859375" style="33" customWidth="1"/>
    <col min="12" max="12" width="15.8203125" style="31" customWidth="1"/>
    <col min="13" max="16384" width="8.5859375" style="31"/>
  </cols>
  <sheetData>
    <row r="1" spans="1:12" s="30" customFormat="1" ht="11.55" customHeight="1">
      <c r="A1" s="34" t="s">
        <v>30</v>
      </c>
      <c r="B1" s="113" t="s">
        <v>169</v>
      </c>
      <c r="C1" s="114"/>
      <c r="D1" s="116"/>
      <c r="E1" s="40" t="s">
        <v>31</v>
      </c>
      <c r="F1" s="111" t="s">
        <v>240</v>
      </c>
      <c r="G1" s="114"/>
      <c r="H1" s="114"/>
      <c r="I1" s="48" t="s">
        <v>32</v>
      </c>
      <c r="J1" s="111" t="s">
        <v>175</v>
      </c>
      <c r="K1" s="112"/>
    </row>
    <row r="2" spans="1:12" s="30" customFormat="1" ht="11.25">
      <c r="A2" s="34" t="s">
        <v>33</v>
      </c>
      <c r="B2" s="113" t="s">
        <v>170</v>
      </c>
      <c r="C2" s="114"/>
      <c r="D2" s="114"/>
      <c r="E2" s="40" t="s">
        <v>34</v>
      </c>
      <c r="F2" s="117" t="s">
        <v>241</v>
      </c>
      <c r="G2" s="118"/>
      <c r="H2" s="119"/>
      <c r="I2" s="48" t="s">
        <v>32</v>
      </c>
      <c r="J2" s="115">
        <v>15996339305</v>
      </c>
      <c r="K2" s="112"/>
    </row>
    <row r="3" spans="1:12" s="30" customFormat="1" ht="11.65">
      <c r="A3" s="34" t="s">
        <v>35</v>
      </c>
      <c r="B3" s="72" t="s">
        <v>171</v>
      </c>
      <c r="C3" s="73" t="s">
        <v>36</v>
      </c>
      <c r="D3" s="35">
        <v>210</v>
      </c>
      <c r="E3" s="41" t="s">
        <v>37</v>
      </c>
      <c r="F3" s="120" t="s">
        <v>174</v>
      </c>
      <c r="G3" s="121"/>
      <c r="H3" s="122"/>
      <c r="I3" s="42" t="s">
        <v>38</v>
      </c>
      <c r="J3" s="123">
        <v>45924</v>
      </c>
      <c r="K3" s="124"/>
    </row>
    <row r="4" spans="1:12" s="30" customFormat="1" ht="13.9">
      <c r="A4" s="34" t="s">
        <v>39</v>
      </c>
      <c r="B4" s="74" t="s">
        <v>172</v>
      </c>
      <c r="C4" s="73" t="s">
        <v>40</v>
      </c>
      <c r="D4" s="36" t="s">
        <v>173</v>
      </c>
      <c r="E4" s="125" t="s">
        <v>32</v>
      </c>
      <c r="F4" s="126"/>
      <c r="G4" s="127">
        <v>13910193620</v>
      </c>
      <c r="H4" s="128"/>
      <c r="I4" s="128"/>
      <c r="J4" s="128"/>
      <c r="K4" s="124"/>
    </row>
    <row r="5" spans="1:12">
      <c r="A5" s="129" t="s">
        <v>41</v>
      </c>
      <c r="B5" s="130"/>
      <c r="C5" s="130"/>
      <c r="D5" s="131"/>
      <c r="E5" s="130"/>
      <c r="F5" s="131"/>
      <c r="G5" s="132"/>
      <c r="H5" s="132"/>
      <c r="I5" s="131"/>
      <c r="J5" s="131"/>
      <c r="K5" s="132"/>
    </row>
    <row r="6" spans="1:12" ht="32.25" customHeight="1">
      <c r="A6" s="37" t="s">
        <v>8</v>
      </c>
      <c r="B6" s="133" t="s">
        <v>9</v>
      </c>
      <c r="C6" s="133"/>
      <c r="D6" s="133"/>
      <c r="E6" s="133"/>
      <c r="F6" s="89"/>
      <c r="G6" s="43"/>
      <c r="H6" s="43"/>
      <c r="I6" s="49"/>
      <c r="J6" s="49" t="s">
        <v>42</v>
      </c>
      <c r="K6" s="50">
        <f>SUM(K8:K20)</f>
        <v>252050</v>
      </c>
      <c r="L6" s="49"/>
    </row>
    <row r="7" spans="1:12" ht="15.5" customHeight="1">
      <c r="A7" s="38" t="s">
        <v>1</v>
      </c>
      <c r="B7" s="38" t="s">
        <v>43</v>
      </c>
      <c r="C7" s="38" t="s">
        <v>44</v>
      </c>
      <c r="D7" s="38" t="s">
        <v>45</v>
      </c>
      <c r="E7" s="38" t="s">
        <v>46</v>
      </c>
      <c r="F7" s="38" t="s">
        <v>3</v>
      </c>
      <c r="G7" s="44" t="s">
        <v>47</v>
      </c>
      <c r="H7" s="44" t="s">
        <v>48</v>
      </c>
      <c r="I7" s="44" t="s">
        <v>49</v>
      </c>
      <c r="J7" s="44" t="s">
        <v>50</v>
      </c>
      <c r="K7" s="44" t="s">
        <v>6</v>
      </c>
      <c r="L7" s="44" t="s">
        <v>7</v>
      </c>
    </row>
    <row r="8" spans="1:12">
      <c r="A8" s="3">
        <v>3</v>
      </c>
      <c r="B8" s="7" t="str">
        <f>VLOOKUP($A8,'L3-明细条目报价'!$A$2:$G$109,2,FALSE)</f>
        <v>单次使用
1、包含8小时100公里</v>
      </c>
      <c r="C8" s="3" t="str">
        <f>VLOOKUP($A8,'L3-明细条目报价'!$A$2:$G$109,3,FALSE)</f>
        <v>别克GL8</v>
      </c>
      <c r="D8" s="3" t="str">
        <f>VLOOKUP($A8,'L3-明细条目报价'!$A$2:$G$109,4,FALSE)</f>
        <v>7座普通商务车
或等同档次</v>
      </c>
      <c r="E8" s="7">
        <f>VLOOKUP($A8,'L3-明细条目报价'!$A$2:$G$109,5,FALSE)</f>
        <v>0</v>
      </c>
      <c r="F8" s="3" t="str">
        <f>VLOOKUP($A8,'L3-明细条目报价'!$A$2:$G$109,6,FALSE)</f>
        <v>车/趟</v>
      </c>
      <c r="G8" s="45">
        <f>VLOOKUP($A8,'L3-明细条目报价'!$A$2:$G$109,7,FALSE)</f>
        <v>600</v>
      </c>
      <c r="H8" s="45">
        <f>G8</f>
        <v>600</v>
      </c>
      <c r="I8" s="51">
        <v>65</v>
      </c>
      <c r="J8" s="51">
        <v>2</v>
      </c>
      <c r="K8" s="100">
        <f>G8*I8*J8</f>
        <v>78000</v>
      </c>
      <c r="L8" s="53"/>
    </row>
    <row r="9" spans="1:12">
      <c r="A9" s="3">
        <v>11</v>
      </c>
      <c r="B9" s="7" t="str">
        <f>VLOOKUP($A9,'L3-明细条目报价'!$A$2:$G$109,2,FALSE)</f>
        <v>单次使用
1、包含8小时100公里</v>
      </c>
      <c r="C9" s="3" t="str">
        <f>VLOOKUP($A9,'L3-明细条目报价'!$A$2:$G$109,3,FALSE)</f>
        <v>金龙</v>
      </c>
      <c r="D9" s="3" t="str">
        <f>VLOOKUP($A9,'L3-明细条目报价'!$A$2:$G$109,4,FALSE)</f>
        <v>45座中巴
或等同档次</v>
      </c>
      <c r="E9" s="7">
        <f>VLOOKUP($A9,'L3-明细条目报价'!$A$2:$G$109,5,FALSE)</f>
        <v>0</v>
      </c>
      <c r="F9" s="3" t="str">
        <f>VLOOKUP($A9,'L3-明细条目报价'!$A$2:$G$109,6,FALSE)</f>
        <v>车/趟</v>
      </c>
      <c r="G9" s="45">
        <f>VLOOKUP($A9,'L3-明细条目报价'!$A$2:$G$109,7,FALSE)</f>
        <v>1300</v>
      </c>
      <c r="H9" s="45">
        <f t="shared" ref="H9:H20" si="0">G9</f>
        <v>1300</v>
      </c>
      <c r="I9" s="51">
        <v>9</v>
      </c>
      <c r="J9" s="51">
        <v>2</v>
      </c>
      <c r="K9" s="100">
        <f t="shared" ref="K9:K19" si="1">G9*I9*J9</f>
        <v>23400</v>
      </c>
      <c r="L9" s="53"/>
    </row>
    <row r="10" spans="1:12">
      <c r="A10" s="3">
        <v>7</v>
      </c>
      <c r="B10" s="7" t="str">
        <f>VLOOKUP($A10,'L3-明细条目报价'!$A$2:$G$109,2,FALSE)</f>
        <v>单次使用
1、包含8小时100公里</v>
      </c>
      <c r="C10" s="3" t="str">
        <f>VLOOKUP($A10,'L3-明细条目报价'!$A$2:$G$109,3,FALSE)</f>
        <v>丰田考斯特</v>
      </c>
      <c r="D10" s="3" t="str">
        <f>VLOOKUP($A10,'L3-明细条目报价'!$A$2:$G$109,4,FALSE)</f>
        <v>19-22座普通小巴
或等同档次</v>
      </c>
      <c r="E10" s="7">
        <f>VLOOKUP($A10,'L3-明细条目报价'!$A$2:$G$109,5,FALSE)</f>
        <v>0</v>
      </c>
      <c r="F10" s="3" t="str">
        <f>VLOOKUP($A10,'L3-明细条目报价'!$A$2:$G$109,6,FALSE)</f>
        <v>车/趟</v>
      </c>
      <c r="G10" s="45">
        <f>VLOOKUP($A10,'L3-明细条目报价'!$A$2:$G$109,7,FALSE)</f>
        <v>900</v>
      </c>
      <c r="H10" s="45">
        <f t="shared" si="0"/>
        <v>900</v>
      </c>
      <c r="I10" s="75">
        <v>11</v>
      </c>
      <c r="J10" s="51">
        <v>2</v>
      </c>
      <c r="K10" s="100">
        <f t="shared" si="1"/>
        <v>19800</v>
      </c>
      <c r="L10" s="53"/>
    </row>
    <row r="11" spans="1:12">
      <c r="A11" s="3">
        <v>16</v>
      </c>
      <c r="B11" s="7" t="str">
        <f>VLOOKUP($A11,'L3-明细条目报价'!$A$2:$G$109,2,FALSE)</f>
        <v>包车
1、包含8小时100公里</v>
      </c>
      <c r="C11" s="3" t="str">
        <f>VLOOKUP($A11,'L3-明细条目报价'!$A$2:$G$109,3,FALSE)</f>
        <v>别克GL8</v>
      </c>
      <c r="D11" s="3" t="str">
        <f>VLOOKUP($A11,'L3-明细条目报价'!$A$2:$G$109,4,FALSE)</f>
        <v>7座普通商务车
或等同档次</v>
      </c>
      <c r="E11" s="7">
        <f>VLOOKUP($A11,'L3-明细条目报价'!$A$2:$G$109,5,FALSE)</f>
        <v>0</v>
      </c>
      <c r="F11" s="3" t="str">
        <f>VLOOKUP($A11,'L3-明细条目报价'!$A$2:$G$109,6,FALSE)</f>
        <v>车次*天</v>
      </c>
      <c r="G11" s="45">
        <f>VLOOKUP($A11,'L3-明细条目报价'!$A$2:$G$109,7,FALSE)</f>
        <v>800</v>
      </c>
      <c r="H11" s="45">
        <f t="shared" si="0"/>
        <v>800</v>
      </c>
      <c r="I11" s="75">
        <v>16</v>
      </c>
      <c r="J11" s="51">
        <v>2</v>
      </c>
      <c r="K11" s="100">
        <f t="shared" si="1"/>
        <v>25600</v>
      </c>
      <c r="L11" s="53"/>
    </row>
    <row r="12" spans="1:12">
      <c r="A12" s="3">
        <v>16</v>
      </c>
      <c r="B12" s="7" t="str">
        <f>VLOOKUP($A12,'L3-明细条目报价'!$A$2:$G$109,2,FALSE)</f>
        <v>包车
1、包含8小时100公里</v>
      </c>
      <c r="C12" s="3" t="str">
        <f>VLOOKUP($A12,'L3-明细条目报价'!$A$2:$G$109,3,FALSE)</f>
        <v>别克GL8</v>
      </c>
      <c r="D12" s="3" t="str">
        <f>VLOOKUP($A12,'L3-明细条目报价'!$A$2:$G$109,4,FALSE)</f>
        <v>7座普通商务车
或等同档次</v>
      </c>
      <c r="E12" s="7">
        <f>VLOOKUP($A12,'L3-明细条目报价'!$A$2:$G$109,5,FALSE)</f>
        <v>0</v>
      </c>
      <c r="F12" s="3" t="str">
        <f>VLOOKUP($A12,'L3-明细条目报价'!$A$2:$G$109,6,FALSE)</f>
        <v>车次*天</v>
      </c>
      <c r="G12" s="45">
        <f>VLOOKUP($A12,'L3-明细条目报价'!$A$2:$G$109,7,FALSE)</f>
        <v>800</v>
      </c>
      <c r="H12" s="45">
        <f t="shared" si="0"/>
        <v>800</v>
      </c>
      <c r="I12" s="75">
        <v>10</v>
      </c>
      <c r="J12" s="51">
        <v>3</v>
      </c>
      <c r="K12" s="100">
        <f t="shared" si="1"/>
        <v>24000</v>
      </c>
      <c r="L12" s="53"/>
    </row>
    <row r="13" spans="1:12">
      <c r="A13" s="3">
        <v>20</v>
      </c>
      <c r="B13" s="7" t="str">
        <f>VLOOKUP($A13,'L3-明细条目报价'!$A$2:$G$109,2,FALSE)</f>
        <v>包车
1、包含8小时100公里</v>
      </c>
      <c r="C13" s="3" t="str">
        <f>VLOOKUP($A13,'L3-明细条目报价'!$A$2:$G$109,3,FALSE)</f>
        <v>丰田考斯特</v>
      </c>
      <c r="D13" s="3" t="str">
        <f>VLOOKUP($A13,'L3-明细条目报价'!$A$2:$G$109,4,FALSE)</f>
        <v>19-22座普通小巴
或等同档次</v>
      </c>
      <c r="E13" s="7">
        <f>VLOOKUP($A13,'L3-明细条目报价'!$A$2:$G$109,5,FALSE)</f>
        <v>0</v>
      </c>
      <c r="F13" s="3" t="str">
        <f>VLOOKUP($A13,'L3-明细条目报价'!$A$2:$G$109,6,FALSE)</f>
        <v>车次*天</v>
      </c>
      <c r="G13" s="45">
        <f>VLOOKUP($A13,'L3-明细条目报价'!$A$2:$G$109,7,FALSE)</f>
        <v>1400</v>
      </c>
      <c r="H13" s="45">
        <f t="shared" si="0"/>
        <v>1400</v>
      </c>
      <c r="I13" s="75">
        <v>8</v>
      </c>
      <c r="J13" s="51">
        <v>2</v>
      </c>
      <c r="K13" s="100">
        <f t="shared" si="1"/>
        <v>22400</v>
      </c>
      <c r="L13" s="53"/>
    </row>
    <row r="14" spans="1:12">
      <c r="A14" s="3">
        <v>24</v>
      </c>
      <c r="B14" s="7" t="str">
        <f>VLOOKUP($A14,'L3-明细条目报价'!$A$2:$G$109,2,FALSE)</f>
        <v>包车
1、包含8小时100公里</v>
      </c>
      <c r="C14" s="3" t="str">
        <f>VLOOKUP($A14,'L3-明细条目报价'!$A$2:$G$109,3,FALSE)</f>
        <v>金龙</v>
      </c>
      <c r="D14" s="3" t="str">
        <f>VLOOKUP($A14,'L3-明细条目报价'!$A$2:$G$109,4,FALSE)</f>
        <v>45座中巴
或等同档次</v>
      </c>
      <c r="E14" s="7">
        <f>VLOOKUP($A14,'L3-明细条目报价'!$A$2:$G$109,5,FALSE)</f>
        <v>0</v>
      </c>
      <c r="F14" s="3" t="str">
        <f>VLOOKUP($A14,'L3-明细条目报价'!$A$2:$G$109,6,FALSE)</f>
        <v>车次*天</v>
      </c>
      <c r="G14" s="45">
        <f>VLOOKUP($A14,'L3-明细条目报价'!$A$2:$G$109,7,FALSE)</f>
        <v>2400</v>
      </c>
      <c r="H14" s="45">
        <f t="shared" si="0"/>
        <v>2400</v>
      </c>
      <c r="I14" s="75">
        <v>10</v>
      </c>
      <c r="J14" s="51">
        <v>2</v>
      </c>
      <c r="K14" s="100">
        <f t="shared" si="1"/>
        <v>48000</v>
      </c>
      <c r="L14" s="53"/>
    </row>
    <row r="15" spans="1:12">
      <c r="A15" s="3">
        <v>29</v>
      </c>
      <c r="B15" s="7" t="str">
        <f>VLOOKUP($A15,'L3-明细条目报价'!$A$2:$G$109,2,FALSE)</f>
        <v>车辆超公里费</v>
      </c>
      <c r="C15" s="3" t="str">
        <f>VLOOKUP($A15,'L3-明细条目报价'!$A$2:$G$109,3,FALSE)</f>
        <v>别克GL8</v>
      </c>
      <c r="D15" s="3" t="str">
        <f>VLOOKUP($A15,'L3-明细条目报价'!$A$2:$G$109,4,FALSE)</f>
        <v>7座普通商务车
或等同档次</v>
      </c>
      <c r="E15" s="7">
        <f>VLOOKUP($A15,'L3-明细条目报价'!$A$2:$G$109,5,FALSE)</f>
        <v>0</v>
      </c>
      <c r="F15" s="3" t="str">
        <f>VLOOKUP($A15,'L3-明细条目报价'!$A$2:$G$109,6,FALSE)</f>
        <v>每公里</v>
      </c>
      <c r="G15" s="45">
        <f>VLOOKUP($A15,'L3-明细条目报价'!$A$2:$G$109,7,FALSE)</f>
        <v>5</v>
      </c>
      <c r="H15" s="45">
        <f t="shared" si="0"/>
        <v>5</v>
      </c>
      <c r="I15" s="75">
        <v>200</v>
      </c>
      <c r="J15" s="51">
        <v>2</v>
      </c>
      <c r="K15" s="100">
        <f t="shared" si="1"/>
        <v>2000</v>
      </c>
      <c r="L15" s="53"/>
    </row>
    <row r="16" spans="1:12">
      <c r="A16" s="3">
        <v>37</v>
      </c>
      <c r="B16" s="7" t="str">
        <f>VLOOKUP($A16,'L3-明细条目报价'!$A$2:$G$109,2,FALSE)</f>
        <v>车辆超公里费</v>
      </c>
      <c r="C16" s="3" t="str">
        <f>VLOOKUP($A16,'L3-明细条目报价'!$A$2:$G$109,3,FALSE)</f>
        <v>金龙</v>
      </c>
      <c r="D16" s="3" t="str">
        <f>VLOOKUP($A16,'L3-明细条目报价'!$A$2:$G$109,4,FALSE)</f>
        <v>45座中巴
或等同档次</v>
      </c>
      <c r="E16" s="7">
        <f>VLOOKUP($A16,'L3-明细条目报价'!$A$2:$G$109,5,FALSE)</f>
        <v>0</v>
      </c>
      <c r="F16" s="3" t="str">
        <f>VLOOKUP($A16,'L3-明细条目报价'!$A$2:$G$109,6,FALSE)</f>
        <v>每公里</v>
      </c>
      <c r="G16" s="45">
        <f>VLOOKUP($A16,'L3-明细条目报价'!$A$2:$G$109,7,FALSE)</f>
        <v>5</v>
      </c>
      <c r="H16" s="45">
        <f t="shared" si="0"/>
        <v>5</v>
      </c>
      <c r="I16" s="75">
        <v>200</v>
      </c>
      <c r="J16" s="51">
        <v>2</v>
      </c>
      <c r="K16" s="100">
        <f t="shared" si="1"/>
        <v>2000</v>
      </c>
      <c r="L16" s="53"/>
    </row>
    <row r="17" spans="1:12">
      <c r="A17" s="3">
        <v>33</v>
      </c>
      <c r="B17" s="7" t="str">
        <f>VLOOKUP($A17,'L3-明细条目报价'!$A$2:$G$109,2,FALSE)</f>
        <v>车辆超公里费</v>
      </c>
      <c r="C17" s="3" t="str">
        <f>VLOOKUP($A17,'L3-明细条目报价'!$A$2:$G$109,3,FALSE)</f>
        <v>丰田考斯特</v>
      </c>
      <c r="D17" s="3" t="str">
        <f>VLOOKUP($A17,'L3-明细条目报价'!$A$2:$G$109,4,FALSE)</f>
        <v>19-22座普通小巴
或等同档次</v>
      </c>
      <c r="E17" s="7">
        <f>VLOOKUP($A17,'L3-明细条目报价'!$A$2:$G$109,5,FALSE)</f>
        <v>0</v>
      </c>
      <c r="F17" s="3" t="str">
        <f>VLOOKUP($A17,'L3-明细条目报价'!$A$2:$G$109,6,FALSE)</f>
        <v>每公里</v>
      </c>
      <c r="G17" s="45">
        <f>VLOOKUP($A17,'L3-明细条目报价'!$A$2:$G$109,7,FALSE)</f>
        <v>5</v>
      </c>
      <c r="H17" s="45">
        <f t="shared" si="0"/>
        <v>5</v>
      </c>
      <c r="I17" s="75">
        <v>27</v>
      </c>
      <c r="J17" s="51">
        <v>2</v>
      </c>
      <c r="K17" s="100">
        <f t="shared" si="1"/>
        <v>270</v>
      </c>
      <c r="L17" s="53"/>
    </row>
    <row r="18" spans="1:12">
      <c r="A18" s="3">
        <v>42</v>
      </c>
      <c r="B18" s="7" t="str">
        <f>VLOOKUP($A18,'L3-明细条目报价'!$A$2:$G$109,2,FALSE)</f>
        <v>车辆超时间费</v>
      </c>
      <c r="C18" s="3" t="str">
        <f>VLOOKUP($A18,'L3-明细条目报价'!$A$2:$G$109,3,FALSE)</f>
        <v>别克GL8</v>
      </c>
      <c r="D18" s="3" t="str">
        <f>VLOOKUP($A18,'L3-明细条目报价'!$A$2:$G$109,4,FALSE)</f>
        <v>7座普通商务车
或等同档次</v>
      </c>
      <c r="E18" s="7">
        <f>VLOOKUP($A18,'L3-明细条目报价'!$A$2:$G$109,5,FALSE)</f>
        <v>0</v>
      </c>
      <c r="F18" s="3" t="str">
        <f>VLOOKUP($A18,'L3-明细条目报价'!$A$2:$G$109,6,FALSE)</f>
        <v>每小时</v>
      </c>
      <c r="G18" s="45">
        <f>VLOOKUP($A18,'L3-明细条目报价'!$A$2:$G$109,7,FALSE)</f>
        <v>70</v>
      </c>
      <c r="H18" s="45">
        <f t="shared" si="0"/>
        <v>70</v>
      </c>
      <c r="I18" s="75">
        <v>27</v>
      </c>
      <c r="J18" s="51">
        <v>2</v>
      </c>
      <c r="K18" s="100">
        <f t="shared" si="1"/>
        <v>3780</v>
      </c>
      <c r="L18" s="53"/>
    </row>
    <row r="19" spans="1:12">
      <c r="A19" s="3">
        <v>46</v>
      </c>
      <c r="B19" s="7" t="str">
        <f>VLOOKUP($A19,'L3-明细条目报价'!$A$2:$G$109,2,FALSE)</f>
        <v>车辆超时间费</v>
      </c>
      <c r="C19" s="3" t="str">
        <f>VLOOKUP($A19,'L3-明细条目报价'!$A$2:$G$109,3,FALSE)</f>
        <v>丰田考斯特</v>
      </c>
      <c r="D19" s="3" t="str">
        <f>VLOOKUP($A19,'L3-明细条目报价'!$A$2:$G$109,4,FALSE)</f>
        <v>19-22座普通小巴
或等同档次</v>
      </c>
      <c r="E19" s="7">
        <f>VLOOKUP($A19,'L3-明细条目报价'!$A$2:$G$109,5,FALSE)</f>
        <v>0</v>
      </c>
      <c r="F19" s="3" t="str">
        <f>VLOOKUP($A19,'L3-明细条目报价'!$A$2:$G$109,6,FALSE)</f>
        <v>每小时</v>
      </c>
      <c r="G19" s="45">
        <f>VLOOKUP($A19,'L3-明细条目报价'!$A$2:$G$109,7,FALSE)</f>
        <v>70</v>
      </c>
      <c r="H19" s="45">
        <f t="shared" si="0"/>
        <v>70</v>
      </c>
      <c r="I19" s="75">
        <v>27</v>
      </c>
      <c r="J19" s="51"/>
      <c r="K19" s="100">
        <f t="shared" si="1"/>
        <v>0</v>
      </c>
      <c r="L19" s="53"/>
    </row>
    <row r="20" spans="1:12">
      <c r="A20" s="3">
        <v>50</v>
      </c>
      <c r="B20" s="7" t="str">
        <f>VLOOKUP($A20,'L3-明细条目报价'!$A$2:$G$109,2,FALSE)</f>
        <v>车辆超时间费</v>
      </c>
      <c r="C20" s="3" t="str">
        <f>VLOOKUP($A20,'L3-明细条目报价'!$A$2:$G$109,3,FALSE)</f>
        <v>金龙</v>
      </c>
      <c r="D20" s="3" t="str">
        <f>VLOOKUP($A20,'L3-明细条目报价'!$A$2:$G$109,4,FALSE)</f>
        <v>45座中巴
或等同档次</v>
      </c>
      <c r="E20" s="7">
        <f>VLOOKUP($A20,'L3-明细条目报价'!$A$2:$G$109,5,FALSE)</f>
        <v>0</v>
      </c>
      <c r="F20" s="3" t="str">
        <f>VLOOKUP($A20,'L3-明细条目报价'!$A$2:$G$109,6,FALSE)</f>
        <v>每小时</v>
      </c>
      <c r="G20" s="45">
        <f>VLOOKUP($A20,'L3-明细条目报价'!$A$2:$G$109,7,FALSE)</f>
        <v>70</v>
      </c>
      <c r="H20" s="45">
        <f t="shared" si="0"/>
        <v>70</v>
      </c>
      <c r="I20" s="75">
        <v>20</v>
      </c>
      <c r="J20" s="51">
        <v>2</v>
      </c>
      <c r="K20" s="100">
        <f>G20*I20*J20</f>
        <v>2800</v>
      </c>
      <c r="L20" s="53"/>
    </row>
    <row r="21" spans="1:12" ht="32.25" customHeight="1">
      <c r="A21" s="37" t="s">
        <v>11</v>
      </c>
      <c r="B21" s="134" t="s">
        <v>12</v>
      </c>
      <c r="C21" s="133"/>
      <c r="D21" s="133"/>
      <c r="E21" s="133"/>
      <c r="F21" s="133"/>
      <c r="G21" s="135"/>
      <c r="H21" s="46"/>
      <c r="I21" s="49"/>
      <c r="J21" s="49" t="s">
        <v>42</v>
      </c>
      <c r="K21" s="50">
        <f>SUM(K23:K32)</f>
        <v>65550</v>
      </c>
      <c r="L21" s="49"/>
    </row>
    <row r="22" spans="1:12" ht="16.899999999999999">
      <c r="A22" s="38" t="s">
        <v>1</v>
      </c>
      <c r="B22" s="38" t="s">
        <v>51</v>
      </c>
      <c r="C22" s="38" t="s">
        <v>52</v>
      </c>
      <c r="D22" s="38" t="s">
        <v>53</v>
      </c>
      <c r="E22" s="38" t="s">
        <v>7</v>
      </c>
      <c r="F22" s="38" t="s">
        <v>54</v>
      </c>
      <c r="G22" s="44" t="s">
        <v>47</v>
      </c>
      <c r="H22" s="44" t="s">
        <v>48</v>
      </c>
      <c r="I22" s="44" t="s">
        <v>49</v>
      </c>
      <c r="J22" s="44" t="s">
        <v>50</v>
      </c>
      <c r="K22" s="44" t="s">
        <v>6</v>
      </c>
      <c r="L22" s="44" t="s">
        <v>7</v>
      </c>
    </row>
    <row r="23" spans="1:12">
      <c r="A23" s="76">
        <v>54</v>
      </c>
      <c r="B23" s="7" t="str">
        <f>VLOOKUP($A23,'L3-明细条目报价'!$A$2:$G$109,2,FALSE)</f>
        <v>KT板</v>
      </c>
      <c r="C23" s="3" t="str">
        <f>VLOOKUP($A23,'L3-明细条目报价'!$A$2:$G$109,3,FALSE)</f>
        <v>/</v>
      </c>
      <c r="D23" s="3" t="str">
        <f>VLOOKUP($A23,'L3-明细条目报价'!$A$2:$G$109,4,FALSE)</f>
        <v>/</v>
      </c>
      <c r="E23" s="7" t="str">
        <f>VLOOKUP($A23,'L3-明细条目报价'!$A$2:$G$109,5,FALSE)</f>
        <v>接机牌、引领牌、手举牌</v>
      </c>
      <c r="F23" s="3" t="str">
        <f>VLOOKUP($A23,'L3-明细条目报价'!$A$2:$G$109,6,FALSE)</f>
        <v>m2</v>
      </c>
      <c r="G23" s="45">
        <f>VLOOKUP($A23,'L3-明细条目报价'!$A$2:$G$109,7,FALSE)</f>
        <v>50</v>
      </c>
      <c r="H23" s="45">
        <f>G23</f>
        <v>50</v>
      </c>
      <c r="I23" s="75">
        <v>45</v>
      </c>
      <c r="J23" s="51">
        <v>1</v>
      </c>
      <c r="K23" s="52">
        <f>G23*I23*J23</f>
        <v>2250</v>
      </c>
      <c r="L23" s="53"/>
    </row>
    <row r="24" spans="1:12" ht="16.899999999999999">
      <c r="A24" s="76">
        <v>55</v>
      </c>
      <c r="B24" s="7" t="str">
        <f>VLOOKUP($A24,'L3-明细条目报价'!$A$2:$G$109,2,FALSE)</f>
        <v>发光手举牌</v>
      </c>
      <c r="C24" s="3" t="str">
        <f>VLOOKUP($A24,'L3-明细条目报价'!$A$2:$G$109,3,FALSE)</f>
        <v>/</v>
      </c>
      <c r="D24" s="3" t="str">
        <f>VLOOKUP($A24,'L3-明细条目报价'!$A$2:$G$109,4,FALSE)</f>
        <v>/</v>
      </c>
      <c r="E24" s="7" t="str">
        <f>VLOOKUP($A24,'L3-明细条目报价'!$A$2:$G$109,5,FALSE)</f>
        <v>发光款手举牌</v>
      </c>
      <c r="F24" s="3" t="str">
        <f>VLOOKUP($A24,'L3-明细条目报价'!$A$2:$G$109,6,FALSE)</f>
        <v>m2</v>
      </c>
      <c r="G24" s="45">
        <f>VLOOKUP($A24,'L3-明细条目报价'!$A$2:$G$109,7,FALSE)</f>
        <v>150</v>
      </c>
      <c r="H24" s="45">
        <f t="shared" ref="H24:H32" si="2">G24</f>
        <v>150</v>
      </c>
      <c r="I24" s="75">
        <v>10</v>
      </c>
      <c r="J24" s="51">
        <v>1</v>
      </c>
      <c r="K24" s="52">
        <f t="shared" ref="K24:K32" si="3">G24*I24*J24</f>
        <v>1500</v>
      </c>
      <c r="L24" s="54"/>
    </row>
    <row r="25" spans="1:12" ht="16.899999999999999">
      <c r="A25" s="76">
        <v>57</v>
      </c>
      <c r="B25" s="7" t="str">
        <f>VLOOKUP($A25,'L3-明细条目报价'!$A$2:$G$109,2,FALSE)</f>
        <v>车头牌</v>
      </c>
      <c r="C25" s="3" t="str">
        <f>VLOOKUP($A25,'L3-明细条目报价'!$A$2:$G$109,3,FALSE)</f>
        <v>/</v>
      </c>
      <c r="D25" s="3" t="str">
        <f>VLOOKUP($A25,'L3-明细条目报价'!$A$2:$G$109,4,FALSE)</f>
        <v>/</v>
      </c>
      <c r="E25" s="7" t="str">
        <f>VLOOKUP($A25,'L3-明细条目报价'!$A$2:$G$109,5,FALSE)</f>
        <v>A3塑封</v>
      </c>
      <c r="F25" s="3" t="str">
        <f>VLOOKUP($A25,'L3-明细条目报价'!$A$2:$G$109,6,FALSE)</f>
        <v>m2</v>
      </c>
      <c r="G25" s="45">
        <f>VLOOKUP($A25,'L3-明细条目报价'!$A$2:$G$109,7,FALSE)</f>
        <v>15</v>
      </c>
      <c r="H25" s="45">
        <f t="shared" si="2"/>
        <v>15</v>
      </c>
      <c r="I25" s="75">
        <v>40</v>
      </c>
      <c r="J25" s="51">
        <v>1</v>
      </c>
      <c r="K25" s="52">
        <f t="shared" si="3"/>
        <v>600</v>
      </c>
      <c r="L25" s="54"/>
    </row>
    <row r="26" spans="1:12" ht="16.899999999999999">
      <c r="A26" s="76">
        <v>59</v>
      </c>
      <c r="B26" s="7" t="str">
        <f>VLOOKUP($A26,'L3-明细条目报价'!$A$2:$G$109,2,FALSE)</f>
        <v>磁吸车贴</v>
      </c>
      <c r="C26" s="3" t="str">
        <f>VLOOKUP($A26,'L3-明细条目报价'!$A$2:$G$109,3,FALSE)</f>
        <v>/</v>
      </c>
      <c r="D26" s="3" t="str">
        <f>VLOOKUP($A26,'L3-明细条目报价'!$A$2:$G$109,4,FALSE)</f>
        <v>/</v>
      </c>
      <c r="E26" s="7" t="str">
        <f>VLOOKUP($A26,'L3-明细条目报价'!$A$2:$G$109,5,FALSE)</f>
        <v>车贴制作+人工工时+车辆工时+清洁费</v>
      </c>
      <c r="F26" s="3" t="str">
        <f>VLOOKUP($A26,'L3-明细条目报价'!$A$2:$G$109,6,FALSE)</f>
        <v>m2</v>
      </c>
      <c r="G26" s="45">
        <f>VLOOKUP($A26,'L3-明细条目报价'!$A$2:$G$109,7,FALSE)</f>
        <v>150</v>
      </c>
      <c r="H26" s="45">
        <f t="shared" si="2"/>
        <v>150</v>
      </c>
      <c r="I26" s="75">
        <v>80</v>
      </c>
      <c r="J26" s="51">
        <v>1</v>
      </c>
      <c r="K26" s="52">
        <f t="shared" si="3"/>
        <v>12000</v>
      </c>
      <c r="L26" s="54"/>
    </row>
    <row r="27" spans="1:12" ht="16.899999999999999">
      <c r="A27" s="76">
        <v>60</v>
      </c>
      <c r="B27" s="7" t="str">
        <f>VLOOKUP($A27,'L3-明细条目报价'!$A$2:$G$109,2,FALSE)</f>
        <v>水牌</v>
      </c>
      <c r="C27" s="3" t="str">
        <f>VLOOKUP($A27,'L3-明细条目报价'!$A$2:$G$109,3,FALSE)</f>
        <v>/</v>
      </c>
      <c r="D27" s="3" t="str">
        <f>VLOOKUP($A27,'L3-明细条目报价'!$A$2:$G$109,4,FALSE)</f>
        <v>/</v>
      </c>
      <c r="E27" s="7" t="str">
        <f>VLOOKUP($A27,'L3-明细条目报价'!$A$2:$G$109,5,FALSE)</f>
        <v>签到台/指引</v>
      </c>
      <c r="F27" s="3" t="str">
        <f>VLOOKUP($A27,'L3-明细条目报价'!$A$2:$G$109,6,FALSE)</f>
        <v>个</v>
      </c>
      <c r="G27" s="45">
        <f>VLOOKUP($A27,'L3-明细条目报价'!$A$2:$G$109,7,FALSE)</f>
        <v>80</v>
      </c>
      <c r="H27" s="45">
        <f t="shared" si="2"/>
        <v>80</v>
      </c>
      <c r="I27" s="75">
        <v>10</v>
      </c>
      <c r="J27" s="51">
        <v>1</v>
      </c>
      <c r="K27" s="52">
        <f t="shared" si="3"/>
        <v>800</v>
      </c>
      <c r="L27" s="54"/>
    </row>
    <row r="28" spans="1:12" ht="16.899999999999999">
      <c r="A28" s="76">
        <v>66</v>
      </c>
      <c r="B28" s="7" t="str">
        <f>VLOOKUP($A28,'L3-明细条目报价'!$A$2:$G$109,2,FALSE)</f>
        <v>发光字</v>
      </c>
      <c r="C28" s="3" t="str">
        <f>VLOOKUP($A28,'L3-明细条目报价'!$A$2:$G$109,3,FALSE)</f>
        <v>/</v>
      </c>
      <c r="D28" s="3" t="str">
        <f>VLOOKUP($A28,'L3-明细条目报价'!$A$2:$G$109,4,FALSE)</f>
        <v>/</v>
      </c>
      <c r="E28" s="7">
        <f>VLOOKUP($A28,'L3-明细条目报价'!$A$2:$G$109,5,FALSE)</f>
        <v>0</v>
      </c>
      <c r="F28" s="3" t="str">
        <f>VLOOKUP($A28,'L3-明细条目报价'!$A$2:$G$109,6,FALSE)</f>
        <v>延米</v>
      </c>
      <c r="G28" s="45">
        <f>VLOOKUP($A28,'L3-明细条目报价'!$A$2:$G$109,7,FALSE)</f>
        <v>600</v>
      </c>
      <c r="H28" s="45">
        <f t="shared" si="2"/>
        <v>600</v>
      </c>
      <c r="I28" s="75">
        <v>25</v>
      </c>
      <c r="J28" s="51">
        <v>1</v>
      </c>
      <c r="K28" s="52">
        <f t="shared" si="3"/>
        <v>15000</v>
      </c>
      <c r="L28" s="54"/>
    </row>
    <row r="29" spans="1:12" ht="16.899999999999999">
      <c r="A29" s="76">
        <v>65</v>
      </c>
      <c r="B29" s="7" t="str">
        <f>VLOOKUP($A29,'L3-明细条目报价'!$A$2:$G$109,2,FALSE)</f>
        <v>道旗</v>
      </c>
      <c r="C29" s="3" t="str">
        <f>VLOOKUP($A29,'L3-明细条目报价'!$A$2:$G$109,3,FALSE)</f>
        <v>/</v>
      </c>
      <c r="D29" s="3" t="str">
        <f>VLOOKUP($A29,'L3-明细条目报价'!$A$2:$G$109,4,FALSE)</f>
        <v>/</v>
      </c>
      <c r="E29" s="7">
        <f>VLOOKUP($A29,'L3-明细条目报价'!$A$2:$G$109,5,FALSE)</f>
        <v>0</v>
      </c>
      <c r="F29" s="3" t="str">
        <f>VLOOKUP($A29,'L3-明细条目报价'!$A$2:$G$109,6,FALSE)</f>
        <v>个</v>
      </c>
      <c r="G29" s="45">
        <f>VLOOKUP($A29,'L3-明细条目报价'!$A$2:$G$109,7,FALSE)</f>
        <v>200</v>
      </c>
      <c r="H29" s="45">
        <f t="shared" si="2"/>
        <v>200</v>
      </c>
      <c r="I29" s="75">
        <v>16</v>
      </c>
      <c r="J29" s="51">
        <v>2</v>
      </c>
      <c r="K29" s="52">
        <f t="shared" si="3"/>
        <v>6400</v>
      </c>
      <c r="L29" s="54"/>
    </row>
    <row r="30" spans="1:12" ht="16.899999999999999">
      <c r="A30" s="76">
        <v>61</v>
      </c>
      <c r="B30" s="7" t="str">
        <f>VLOOKUP($A30,'L3-明细条目报价'!$A$2:$G$109,2,FALSE)</f>
        <v>3D设计费</v>
      </c>
      <c r="C30" s="3" t="str">
        <f>VLOOKUP($A30,'L3-明细条目报价'!$A$2:$G$109,3,FALSE)</f>
        <v>/</v>
      </c>
      <c r="D30" s="3" t="str">
        <f>VLOOKUP($A30,'L3-明细条目报价'!$A$2:$G$109,4,FALSE)</f>
        <v>/</v>
      </c>
      <c r="E30" s="7">
        <f>VLOOKUP($A30,'L3-明细条目报价'!$A$2:$G$109,5,FALSE)</f>
        <v>0</v>
      </c>
      <c r="F30" s="3" t="str">
        <f>VLOOKUP($A30,'L3-明细条目报价'!$A$2:$G$109,6,FALSE)</f>
        <v>pcs</v>
      </c>
      <c r="G30" s="45">
        <f>VLOOKUP($A30,'L3-明细条目报价'!$A$2:$G$109,7,FALSE)</f>
        <v>1400</v>
      </c>
      <c r="H30" s="45">
        <f t="shared" si="2"/>
        <v>1400</v>
      </c>
      <c r="I30" s="75">
        <v>3</v>
      </c>
      <c r="J30" s="51">
        <v>1</v>
      </c>
      <c r="K30" s="52">
        <f t="shared" si="3"/>
        <v>4200</v>
      </c>
      <c r="L30" s="54"/>
    </row>
    <row r="31" spans="1:12">
      <c r="A31" s="76">
        <v>62</v>
      </c>
      <c r="B31" s="7" t="str">
        <f>VLOOKUP($A31,'L3-明细条目报价'!$A$2:$G$109,2,FALSE)</f>
        <v>平面设计费</v>
      </c>
      <c r="C31" s="3" t="str">
        <f>VLOOKUP($A31,'L3-明细条目报价'!$A$2:$G$109,3,FALSE)</f>
        <v>/</v>
      </c>
      <c r="D31" s="3" t="str">
        <f>VLOOKUP($A31,'L3-明细条目报价'!$A$2:$G$109,4,FALSE)</f>
        <v>/</v>
      </c>
      <c r="E31" s="7">
        <f>VLOOKUP($A31,'L3-明细条目报价'!$A$2:$G$109,5,FALSE)</f>
        <v>0</v>
      </c>
      <c r="F31" s="3" t="str">
        <f>VLOOKUP($A31,'L3-明细条目报价'!$A$2:$G$109,6,FALSE)</f>
        <v>pcs</v>
      </c>
      <c r="G31" s="45">
        <f>VLOOKUP($A31,'L3-明细条目报价'!$A$2:$G$109,7,FALSE)</f>
        <v>700</v>
      </c>
      <c r="H31" s="45">
        <f t="shared" si="2"/>
        <v>700</v>
      </c>
      <c r="I31" s="75">
        <v>12</v>
      </c>
      <c r="J31" s="51">
        <v>1</v>
      </c>
      <c r="K31" s="52">
        <f t="shared" si="3"/>
        <v>8400</v>
      </c>
      <c r="L31" s="53"/>
    </row>
    <row r="32" spans="1:12">
      <c r="A32" s="76">
        <v>69</v>
      </c>
      <c r="B32" s="7" t="str">
        <f>VLOOKUP($A32,'L3-明细条目报价'!$A$2:$G$109,2,FALSE)</f>
        <v>木质搭建</v>
      </c>
      <c r="C32" s="3" t="str">
        <f>VLOOKUP($A32,'L3-明细条目报价'!$A$2:$G$109,3,FALSE)</f>
        <v>/</v>
      </c>
      <c r="D32" s="3" t="str">
        <f>VLOOKUP($A32,'L3-明细条目报价'!$A$2:$G$109,4,FALSE)</f>
        <v>/</v>
      </c>
      <c r="E32" s="7" t="str">
        <f>VLOOKUP($A32,'L3-明细条目报价'!$A$2:$G$109,5,FALSE)</f>
        <v>例如：接待处背板</v>
      </c>
      <c r="F32" s="3" t="str">
        <f>VLOOKUP($A32,'L3-明细条目报价'!$A$2:$G$109,6,FALSE)</f>
        <v>m2</v>
      </c>
      <c r="G32" s="45">
        <f>VLOOKUP($A32,'L3-明细条目报价'!$A$2:$G$109,7,FALSE)</f>
        <v>240</v>
      </c>
      <c r="H32" s="45">
        <f t="shared" si="2"/>
        <v>240</v>
      </c>
      <c r="I32" s="75">
        <v>30</v>
      </c>
      <c r="J32" s="51">
        <v>2</v>
      </c>
      <c r="K32" s="52">
        <f t="shared" si="3"/>
        <v>14400</v>
      </c>
      <c r="L32" s="53"/>
    </row>
    <row r="33" spans="1:12" ht="32.25" customHeight="1">
      <c r="A33" s="39" t="s">
        <v>13</v>
      </c>
      <c r="B33" s="136" t="s">
        <v>55</v>
      </c>
      <c r="C33" s="136"/>
      <c r="D33" s="136"/>
      <c r="E33" s="136"/>
      <c r="F33" s="136"/>
      <c r="G33" s="136"/>
      <c r="H33" s="37"/>
      <c r="I33" s="49"/>
      <c r="J33" s="49" t="s">
        <v>42</v>
      </c>
      <c r="K33" s="50">
        <f>SUM(K35:K46)</f>
        <v>191750</v>
      </c>
      <c r="L33" s="49"/>
    </row>
    <row r="34" spans="1:12" ht="16.899999999999999">
      <c r="A34" s="38" t="s">
        <v>1</v>
      </c>
      <c r="B34" s="38" t="s">
        <v>51</v>
      </c>
      <c r="C34" s="38" t="s">
        <v>52</v>
      </c>
      <c r="D34" s="38" t="s">
        <v>53</v>
      </c>
      <c r="E34" s="38" t="s">
        <v>7</v>
      </c>
      <c r="F34" s="38" t="s">
        <v>54</v>
      </c>
      <c r="G34" s="44" t="s">
        <v>47</v>
      </c>
      <c r="H34" s="44" t="s">
        <v>48</v>
      </c>
      <c r="I34" s="44" t="s">
        <v>49</v>
      </c>
      <c r="J34" s="44" t="s">
        <v>50</v>
      </c>
      <c r="K34" s="44" t="s">
        <v>6</v>
      </c>
      <c r="L34" s="44" t="s">
        <v>7</v>
      </c>
    </row>
    <row r="35" spans="1:12">
      <c r="A35" s="3">
        <v>70</v>
      </c>
      <c r="B35" s="7" t="str">
        <f>VLOOKUP($A35,'L3-明细条目报价'!$A$2:$G$109,2,FALSE)</f>
        <v>活动现场前期运营</v>
      </c>
      <c r="C35" s="3" t="str">
        <f>VLOOKUP($A35,'L3-明细条目报价'!$A$2:$G$109,3,FALSE)</f>
        <v>/</v>
      </c>
      <c r="D35" s="3" t="str">
        <f>VLOOKUP($A35,'L3-明细条目报价'!$A$2:$G$109,4,FALSE)</f>
        <v>/</v>
      </c>
      <c r="E35" s="3" t="str">
        <f>VLOOKUP($A35,'L3-明细条目报价'!$A$2:$G$109,5,FALSE)</f>
        <v>工作时长8小时、供应商自有人员</v>
      </c>
      <c r="F35" s="3" t="str">
        <f>VLOOKUP($A35,'L3-明细条目报价'!$A$2:$G$109,6,FALSE)</f>
        <v>人/次</v>
      </c>
      <c r="G35" s="3">
        <f>VLOOKUP($A35,'L3-明细条目报价'!$A$2:$G$109,7,FALSE)</f>
        <v>1300</v>
      </c>
      <c r="H35" s="3">
        <f>VLOOKUP($A35,'L3-明细条目报价'!$A$2:$G$109,7,FALSE)</f>
        <v>1300</v>
      </c>
      <c r="I35" s="75">
        <v>30</v>
      </c>
      <c r="J35" s="51">
        <v>1</v>
      </c>
      <c r="K35" s="52">
        <f>G35*I35*J35</f>
        <v>39000</v>
      </c>
      <c r="L35" s="53"/>
    </row>
    <row r="36" spans="1:12">
      <c r="A36" s="3">
        <v>71</v>
      </c>
      <c r="B36" s="7" t="str">
        <f>VLOOKUP($A36,'L3-明细条目报价'!$A$2:$G$109,2,FALSE)</f>
        <v>中台核心工作组</v>
      </c>
      <c r="C36" s="3" t="str">
        <f>VLOOKUP($A36,'L3-明细条目报价'!$A$2:$G$109,3,FALSE)</f>
        <v>/</v>
      </c>
      <c r="D36" s="3" t="str">
        <f>VLOOKUP($A36,'L3-明细条目报价'!$A$2:$G$109,4,FALSE)</f>
        <v>/</v>
      </c>
      <c r="E36" s="3">
        <f>VLOOKUP($A36,'L3-明细条目报价'!$A$2:$G$109,5,FALSE)</f>
        <v>0</v>
      </c>
      <c r="F36" s="3" t="str">
        <f>VLOOKUP($A36,'L3-明细条目报价'!$A$2:$G$109,6,FALSE)</f>
        <v>人/天</v>
      </c>
      <c r="G36" s="3">
        <f>VLOOKUP($A36,'L3-明细条目报价'!$A$2:$G$109,7,FALSE)</f>
        <v>800</v>
      </c>
      <c r="H36" s="3">
        <f>VLOOKUP($A36,'L3-明细条目报价'!$A$2:$G$109,7,FALSE)</f>
        <v>800</v>
      </c>
      <c r="I36" s="75">
        <v>10</v>
      </c>
      <c r="J36" s="51">
        <v>3</v>
      </c>
      <c r="K36" s="52">
        <f t="shared" ref="K36:K42" si="4">G36*I36*J36</f>
        <v>24000</v>
      </c>
      <c r="L36" s="53"/>
    </row>
    <row r="37" spans="1:12">
      <c r="A37" s="3">
        <v>72</v>
      </c>
      <c r="B37" s="7" t="str">
        <f>VLOOKUP($A37,'L3-明细条目报价'!$A$2:$G$109,2,FALSE)</f>
        <v>活动现场执行人员</v>
      </c>
      <c r="C37" s="3" t="str">
        <f>VLOOKUP($A37,'L3-明细条目报价'!$A$2:$G$109,3,FALSE)</f>
        <v>/</v>
      </c>
      <c r="D37" s="3" t="str">
        <f>VLOOKUP($A37,'L3-明细条目报价'!$A$2:$G$109,4,FALSE)</f>
        <v>/</v>
      </c>
      <c r="E37" s="3">
        <f>VLOOKUP($A37,'L3-明细条目报价'!$A$2:$G$109,5,FALSE)</f>
        <v>0</v>
      </c>
      <c r="F37" s="3" t="str">
        <f>VLOOKUP($A37,'L3-明细条目报价'!$A$2:$G$109,6,FALSE)</f>
        <v>人/天</v>
      </c>
      <c r="G37" s="3">
        <f>VLOOKUP($A37,'L3-明细条目报价'!$A$2:$G$109,7,FALSE)</f>
        <v>700</v>
      </c>
      <c r="H37" s="3">
        <f>VLOOKUP($A37,'L3-明细条目报价'!$A$2:$G$109,7,FALSE)</f>
        <v>700</v>
      </c>
      <c r="I37" s="75">
        <v>9</v>
      </c>
      <c r="J37" s="51">
        <v>5</v>
      </c>
      <c r="K37" s="52">
        <f t="shared" si="4"/>
        <v>31500</v>
      </c>
      <c r="L37" s="53"/>
    </row>
    <row r="38" spans="1:12">
      <c r="A38" s="3">
        <v>74</v>
      </c>
      <c r="B38" s="7" t="str">
        <f>VLOOKUP($A38,'L3-明细条目报价'!$A$2:$G$109,2,FALSE)</f>
        <v>第三方统筹</v>
      </c>
      <c r="C38" s="3" t="str">
        <f>VLOOKUP($A38,'L3-明细条目报价'!$A$2:$G$109,3,FALSE)</f>
        <v>/</v>
      </c>
      <c r="D38" s="3" t="str">
        <f>VLOOKUP($A38,'L3-明细条目报价'!$A$2:$G$109,4,FALSE)</f>
        <v>/</v>
      </c>
      <c r="E38" s="3" t="str">
        <f>VLOOKUP($A38,'L3-明细条目报价'!$A$2:$G$109,5,FALSE)</f>
        <v>工作时长8小时、第三方外包人员</v>
      </c>
      <c r="F38" s="3" t="str">
        <f>VLOOKUP($A38,'L3-明细条目报价'!$A$2:$G$109,6,FALSE)</f>
        <v>人/天</v>
      </c>
      <c r="G38" s="3">
        <f>VLOOKUP($A38,'L3-明细条目报价'!$A$2:$G$109,7,FALSE)</f>
        <v>1000</v>
      </c>
      <c r="H38" s="3">
        <f>VLOOKUP($A38,'L3-明细条目报价'!$A$2:$G$109,7,FALSE)</f>
        <v>1000</v>
      </c>
      <c r="I38" s="75">
        <v>3</v>
      </c>
      <c r="J38" s="51">
        <v>3</v>
      </c>
      <c r="K38" s="52">
        <f t="shared" si="4"/>
        <v>9000</v>
      </c>
      <c r="L38" s="53"/>
    </row>
    <row r="39" spans="1:12">
      <c r="A39" s="3">
        <v>78</v>
      </c>
      <c r="B39" s="7" t="str">
        <f>VLOOKUP($A39,'L3-明细条目报价'!$A$2:$G$109,2,FALSE)</f>
        <v>机场工作人员-其他</v>
      </c>
      <c r="C39" s="3" t="str">
        <f>VLOOKUP($A39,'L3-明细条目报价'!$A$2:$G$109,3,FALSE)</f>
        <v>/</v>
      </c>
      <c r="D39" s="3" t="str">
        <f>VLOOKUP($A39,'L3-明细条目报价'!$A$2:$G$109,4,FALSE)</f>
        <v>/</v>
      </c>
      <c r="E39" s="3">
        <f>VLOOKUP($A39,'L3-明细条目报价'!$A$2:$G$109,5,FALSE)</f>
        <v>0</v>
      </c>
      <c r="F39" s="3" t="str">
        <f>VLOOKUP($A39,'L3-明细条目报价'!$A$2:$G$109,6,FALSE)</f>
        <v>人/天</v>
      </c>
      <c r="G39" s="3">
        <f>VLOOKUP($A39,'L3-明细条目报价'!$A$2:$G$109,7,FALSE)</f>
        <v>550</v>
      </c>
      <c r="H39" s="3">
        <f>VLOOKUP($A39,'L3-明细条目报价'!$A$2:$G$109,7,FALSE)</f>
        <v>550</v>
      </c>
      <c r="I39" s="75">
        <v>12</v>
      </c>
      <c r="J39" s="51">
        <v>2</v>
      </c>
      <c r="K39" s="52">
        <f t="shared" si="4"/>
        <v>13200</v>
      </c>
      <c r="L39" s="53"/>
    </row>
    <row r="40" spans="1:12">
      <c r="A40" s="3">
        <v>82</v>
      </c>
      <c r="B40" s="7" t="str">
        <f>VLOOKUP($A40,'L3-明细条目报价'!$A$2:$G$109,2,FALSE)</f>
        <v>高铁站工作人员-其他</v>
      </c>
      <c r="C40" s="3" t="str">
        <f>VLOOKUP($A40,'L3-明细条目报价'!$A$2:$G$109,3,FALSE)</f>
        <v>/</v>
      </c>
      <c r="D40" s="3" t="str">
        <f>VLOOKUP($A40,'L3-明细条目报价'!$A$2:$G$109,4,FALSE)</f>
        <v>/</v>
      </c>
      <c r="E40" s="3">
        <f>VLOOKUP($A40,'L3-明细条目报价'!$A$2:$G$109,5,FALSE)</f>
        <v>0</v>
      </c>
      <c r="F40" s="3" t="str">
        <f>VLOOKUP($A40,'L3-明细条目报价'!$A$2:$G$109,6,FALSE)</f>
        <v>人/天</v>
      </c>
      <c r="G40" s="3">
        <f>VLOOKUP($A40,'L3-明细条目报价'!$A$2:$G$109,7,FALSE)</f>
        <v>550</v>
      </c>
      <c r="H40" s="3">
        <f>VLOOKUP($A40,'L3-明细条目报价'!$A$2:$G$109,7,FALSE)</f>
        <v>550</v>
      </c>
      <c r="I40" s="75">
        <v>4</v>
      </c>
      <c r="J40" s="51">
        <v>2</v>
      </c>
      <c r="K40" s="52">
        <f t="shared" si="4"/>
        <v>4400</v>
      </c>
      <c r="L40" s="53"/>
    </row>
    <row r="41" spans="1:12">
      <c r="A41" s="3">
        <v>86</v>
      </c>
      <c r="B41" s="7" t="str">
        <f>VLOOKUP($A41,'L3-明细条目报价'!$A$2:$G$109,2,FALSE)</f>
        <v>酒店工作人员-其他</v>
      </c>
      <c r="C41" s="3" t="str">
        <f>VLOOKUP($A41,'L3-明细条目报价'!$A$2:$G$109,3,FALSE)</f>
        <v>/</v>
      </c>
      <c r="D41" s="3" t="str">
        <f>VLOOKUP($A41,'L3-明细条目报价'!$A$2:$G$109,4,FALSE)</f>
        <v>/</v>
      </c>
      <c r="E41" s="3">
        <f>VLOOKUP($A41,'L3-明细条目报价'!$A$2:$G$109,5,FALSE)</f>
        <v>0</v>
      </c>
      <c r="F41" s="3" t="str">
        <f>VLOOKUP($A41,'L3-明细条目报价'!$A$2:$G$109,6,FALSE)</f>
        <v>人/天</v>
      </c>
      <c r="G41" s="3">
        <f>VLOOKUP($A41,'L3-明细条目报价'!$A$2:$G$109,7,FALSE)</f>
        <v>550</v>
      </c>
      <c r="H41" s="3">
        <f>VLOOKUP($A41,'L3-明细条目报价'!$A$2:$G$109,7,FALSE)</f>
        <v>550</v>
      </c>
      <c r="I41" s="75">
        <v>8</v>
      </c>
      <c r="J41" s="51">
        <v>2</v>
      </c>
      <c r="K41" s="52">
        <f t="shared" si="4"/>
        <v>8800</v>
      </c>
      <c r="L41" s="53"/>
    </row>
    <row r="42" spans="1:12">
      <c r="A42" s="3">
        <v>88</v>
      </c>
      <c r="B42" s="7" t="str">
        <f>VLOOKUP($A42,'L3-明细条目报价'!$A$2:$G$109,2,FALSE)</f>
        <v>人员补助</v>
      </c>
      <c r="C42" s="3" t="str">
        <f>VLOOKUP($A42,'L3-明细条目报价'!$A$2:$G$109,3,FALSE)</f>
        <v>餐补</v>
      </c>
      <c r="D42" s="3" t="str">
        <f>VLOOKUP($A42,'L3-明细条目报价'!$A$2:$G$109,4,FALSE)</f>
        <v>/</v>
      </c>
      <c r="E42" s="3" t="str">
        <f>VLOOKUP($A42,'L3-明细条目报价'!$A$2:$G$109,5,FALSE)</f>
        <v>每人每天80（仅供应商自有人员可以报）
凭证完整：凭证金额与补助金额取低值；</v>
      </c>
      <c r="F42" s="3" t="str">
        <f>VLOOKUP($A42,'L3-明细条目报价'!$A$2:$G$109,6,FALSE)</f>
        <v>人/天</v>
      </c>
      <c r="G42" s="3">
        <f>VLOOKUP($A42,'L3-明细条目报价'!$A$2:$G$109,7,FALSE)</f>
        <v>80</v>
      </c>
      <c r="H42" s="3">
        <v>80</v>
      </c>
      <c r="I42" s="75">
        <v>20</v>
      </c>
      <c r="J42" s="51">
        <v>5</v>
      </c>
      <c r="K42" s="52">
        <f t="shared" si="4"/>
        <v>8000</v>
      </c>
      <c r="L42" s="53"/>
    </row>
    <row r="43" spans="1:12">
      <c r="A43" s="3">
        <v>89</v>
      </c>
      <c r="B43" s="7" t="str">
        <f>VLOOKUP($A43,'L3-明细条目报价'!$A$2:$G$109,2,FALSE)</f>
        <v>人员补助</v>
      </c>
      <c r="C43" s="3" t="str">
        <f>VLOOKUP($A43,'L3-明细条目报价'!$A$2:$G$109,3,FALSE)</f>
        <v>大交通补助</v>
      </c>
      <c r="D43" s="3" t="str">
        <f>VLOOKUP($A43,'L3-明细条目报价'!$A$2:$G$109,4,FALSE)</f>
        <v>/</v>
      </c>
      <c r="E43" s="3" t="str">
        <f>VLOOKUP($A43,'L3-明细条目报价'!$A$2:$G$109,5,FALSE)</f>
        <v>机票经济舱，高铁二等座，同时段需价格最低（仅供应商自有人员可以报）</v>
      </c>
      <c r="F43" s="3">
        <f>VLOOKUP($A43,'L3-明细条目报价'!$A$2:$G$109,6,FALSE)</f>
        <v>0</v>
      </c>
      <c r="G43" s="3">
        <f>VLOOKUP($A43,'L3-明细条目报价'!$A$2:$G$109,7,FALSE)</f>
        <v>0</v>
      </c>
      <c r="H43" s="3">
        <v>1960</v>
      </c>
      <c r="I43" s="75">
        <v>5</v>
      </c>
      <c r="J43" s="51">
        <v>2</v>
      </c>
      <c r="K43" s="52">
        <f>H43*I43*J43</f>
        <v>19600</v>
      </c>
      <c r="L43" s="53"/>
    </row>
    <row r="44" spans="1:12">
      <c r="A44" s="3">
        <v>90</v>
      </c>
      <c r="B44" s="7" t="str">
        <f>VLOOKUP($A44,'L3-明细条目报价'!$A$2:$G$109,2,FALSE)</f>
        <v>人员补助</v>
      </c>
      <c r="C44" s="3" t="str">
        <f>VLOOKUP($A44,'L3-明细条目报价'!$A$2:$G$109,3,FALSE)</f>
        <v>住宿补助</v>
      </c>
      <c r="D44" s="3" t="str">
        <f>VLOOKUP($A44,'L3-明细条目报价'!$A$2:$G$109,4,FALSE)</f>
        <v>/</v>
      </c>
      <c r="E44" s="3" t="str">
        <f>VLOOKUP($A44,'L3-明细条目报价'!$A$2:$G$109,5,FALSE)</f>
        <v>同性双床350/天，不分城市（仅供应商自有人员可以报）
凭证完整：凭证金额与补助金额取低值；</v>
      </c>
      <c r="F44" s="3" t="str">
        <f>VLOOKUP($A44,'L3-明细条目报价'!$A$2:$G$109,6,FALSE)</f>
        <v>2人/天</v>
      </c>
      <c r="G44" s="3">
        <f>VLOOKUP($A44,'L3-明细条目报价'!$A$2:$G$109,7,FALSE)</f>
        <v>350</v>
      </c>
      <c r="H44" s="3">
        <v>350</v>
      </c>
      <c r="I44" s="75">
        <v>15</v>
      </c>
      <c r="J44" s="51">
        <v>5</v>
      </c>
      <c r="K44" s="52">
        <f>G44*I44*J44</f>
        <v>26250</v>
      </c>
      <c r="L44" s="53"/>
    </row>
    <row r="45" spans="1:12">
      <c r="A45" s="3">
        <v>91</v>
      </c>
      <c r="B45" s="7" t="str">
        <f>VLOOKUP($A45,'L3-明细条目报价'!$A$2:$G$109,2,FALSE)</f>
        <v>人员补助</v>
      </c>
      <c r="C45" s="3" t="str">
        <f>VLOOKUP($A45,'L3-明细条目报价'!$A$2:$G$109,3,FALSE)</f>
        <v>小交通补助（打车）</v>
      </c>
      <c r="D45" s="3" t="str">
        <f>VLOOKUP($A45,'L3-明细条目报价'!$A$2:$G$109,4,FALSE)</f>
        <v>/</v>
      </c>
      <c r="E45" s="3" t="str">
        <f>VLOOKUP($A45,'L3-明细条目报价'!$A$2:$G$109,5,FALSE)</f>
        <v>30/天/人
凭证完整：凭证金额与补助金额取低值；</v>
      </c>
      <c r="F45" s="3" t="str">
        <f>VLOOKUP($A45,'L3-明细条目报价'!$A$2:$G$109,6,FALSE)</f>
        <v>天/人</v>
      </c>
      <c r="G45" s="3">
        <f>VLOOKUP($A45,'L3-明细条目报价'!$A$2:$G$109,7,FALSE)</f>
        <v>30</v>
      </c>
      <c r="H45" s="3">
        <v>30</v>
      </c>
      <c r="I45" s="75">
        <v>20</v>
      </c>
      <c r="J45" s="51">
        <v>5</v>
      </c>
      <c r="K45" s="52">
        <f>G45*I45*J45</f>
        <v>3000</v>
      </c>
      <c r="L45" s="53"/>
    </row>
    <row r="46" spans="1:12">
      <c r="A46" s="3">
        <v>92</v>
      </c>
      <c r="B46" s="7" t="str">
        <f>VLOOKUP($A46,'L3-明细条目报价'!$A$2:$G$109,2,FALSE)</f>
        <v>人员补助</v>
      </c>
      <c r="C46" s="3" t="str">
        <f>VLOOKUP($A46,'L3-明细条目报价'!$A$2:$G$109,3,FALSE)</f>
        <v>超时费</v>
      </c>
      <c r="D46" s="3" t="str">
        <f>VLOOKUP($A46,'L3-明细条目报价'!$A$2:$G$109,4,FALSE)</f>
        <v>/</v>
      </c>
      <c r="E46" s="3" t="str">
        <f>VLOOKUP($A46,'L3-明细条目报价'!$A$2:$G$109,5,FALSE)</f>
        <v>50/小时
凭证完整：凭证金额与补助金额取低值；</v>
      </c>
      <c r="F46" s="3" t="str">
        <f>VLOOKUP($A46,'L3-明细条目报价'!$A$2:$G$109,6,FALSE)</f>
        <v>小时</v>
      </c>
      <c r="G46" s="3">
        <f>VLOOKUP($A46,'L3-明细条目报价'!$A$2:$G$109,7,FALSE)</f>
        <v>50</v>
      </c>
      <c r="H46" s="3">
        <v>50</v>
      </c>
      <c r="I46" s="51">
        <v>20</v>
      </c>
      <c r="J46" s="51">
        <v>5</v>
      </c>
      <c r="K46" s="52">
        <f t="shared" ref="K46" si="5">G46*I46*J46</f>
        <v>5000</v>
      </c>
      <c r="L46" s="53"/>
    </row>
    <row r="47" spans="1:12" ht="32.25" customHeight="1">
      <c r="A47" s="37" t="s">
        <v>15</v>
      </c>
      <c r="B47" s="134" t="s">
        <v>16</v>
      </c>
      <c r="C47" s="133"/>
      <c r="D47" s="133"/>
      <c r="E47" s="133"/>
      <c r="F47" s="133"/>
      <c r="G47" s="135"/>
      <c r="H47" s="46"/>
      <c r="I47" s="49"/>
      <c r="J47" s="49" t="s">
        <v>42</v>
      </c>
      <c r="K47" s="50">
        <f>SUM(K49:K82)</f>
        <v>993605</v>
      </c>
      <c r="L47" s="49"/>
    </row>
    <row r="48" spans="1:12" ht="16.899999999999999">
      <c r="A48" s="38" t="s">
        <v>1</v>
      </c>
      <c r="B48" s="38" t="s">
        <v>51</v>
      </c>
      <c r="C48" s="38" t="s">
        <v>52</v>
      </c>
      <c r="D48" s="38" t="s">
        <v>53</v>
      </c>
      <c r="E48" s="38" t="s">
        <v>7</v>
      </c>
      <c r="F48" s="38" t="s">
        <v>54</v>
      </c>
      <c r="G48" s="44" t="s">
        <v>47</v>
      </c>
      <c r="H48" s="44" t="s">
        <v>48</v>
      </c>
      <c r="I48" s="44" t="s">
        <v>49</v>
      </c>
      <c r="J48" s="44" t="s">
        <v>50</v>
      </c>
      <c r="K48" s="44" t="s">
        <v>6</v>
      </c>
      <c r="L48" s="44" t="s">
        <v>7</v>
      </c>
    </row>
    <row r="49" spans="1:12">
      <c r="A49" s="3">
        <v>1</v>
      </c>
      <c r="B49" s="137" t="s">
        <v>56</v>
      </c>
      <c r="C49" s="82" t="s">
        <v>176</v>
      </c>
      <c r="D49" s="84" t="s">
        <v>180</v>
      </c>
      <c r="E49" s="7"/>
      <c r="F49" s="76" t="s">
        <v>188</v>
      </c>
      <c r="G49" s="3" t="s">
        <v>57</v>
      </c>
      <c r="H49" s="79">
        <v>2540</v>
      </c>
      <c r="I49" s="75">
        <v>60</v>
      </c>
      <c r="J49" s="51">
        <v>1</v>
      </c>
      <c r="K49" s="100">
        <f>H49*I49*J49</f>
        <v>152400</v>
      </c>
      <c r="L49" s="53"/>
    </row>
    <row r="50" spans="1:12">
      <c r="A50" s="3">
        <v>2</v>
      </c>
      <c r="B50" s="138"/>
      <c r="C50" s="82" t="s">
        <v>177</v>
      </c>
      <c r="D50" s="84" t="s">
        <v>180</v>
      </c>
      <c r="E50" s="7"/>
      <c r="F50" s="76" t="s">
        <v>188</v>
      </c>
      <c r="G50" s="3" t="s">
        <v>57</v>
      </c>
      <c r="H50" s="79">
        <v>760</v>
      </c>
      <c r="I50" s="75">
        <v>0</v>
      </c>
      <c r="J50" s="51">
        <v>1</v>
      </c>
      <c r="K50" s="100">
        <f t="shared" ref="K50:K82" si="6">H50*I50*J50</f>
        <v>0</v>
      </c>
      <c r="L50" s="53"/>
    </row>
    <row r="51" spans="1:12">
      <c r="A51" s="3">
        <v>3</v>
      </c>
      <c r="B51" s="138"/>
      <c r="C51" s="82" t="s">
        <v>178</v>
      </c>
      <c r="D51" s="84" t="s">
        <v>180</v>
      </c>
      <c r="E51" s="7"/>
      <c r="F51" s="76" t="s">
        <v>188</v>
      </c>
      <c r="G51" s="3" t="s">
        <v>57</v>
      </c>
      <c r="H51" s="79">
        <v>2320</v>
      </c>
      <c r="I51" s="75">
        <v>0</v>
      </c>
      <c r="J51" s="51">
        <v>1</v>
      </c>
      <c r="K51" s="100">
        <f t="shared" si="6"/>
        <v>0</v>
      </c>
      <c r="L51" s="53"/>
    </row>
    <row r="52" spans="1:12">
      <c r="A52" s="3">
        <v>4</v>
      </c>
      <c r="B52" s="138"/>
      <c r="C52" s="82" t="s">
        <v>179</v>
      </c>
      <c r="D52" s="84" t="s">
        <v>180</v>
      </c>
      <c r="E52" s="7"/>
      <c r="F52" s="76" t="s">
        <v>188</v>
      </c>
      <c r="G52" s="3" t="s">
        <v>57</v>
      </c>
      <c r="H52" s="79">
        <v>2500</v>
      </c>
      <c r="I52" s="75">
        <v>45</v>
      </c>
      <c r="J52" s="51">
        <v>1</v>
      </c>
      <c r="K52" s="100">
        <f t="shared" si="6"/>
        <v>112500</v>
      </c>
      <c r="L52" s="53"/>
    </row>
    <row r="53" spans="1:12">
      <c r="A53" s="3">
        <v>5</v>
      </c>
      <c r="B53" s="139"/>
      <c r="C53" s="82" t="s">
        <v>239</v>
      </c>
      <c r="D53" s="84" t="s">
        <v>181</v>
      </c>
      <c r="E53" s="7"/>
      <c r="F53" s="76" t="s">
        <v>188</v>
      </c>
      <c r="G53" s="3" t="s">
        <v>57</v>
      </c>
      <c r="H53" s="79">
        <v>600</v>
      </c>
      <c r="I53" s="75">
        <v>105</v>
      </c>
      <c r="J53" s="51">
        <v>1</v>
      </c>
      <c r="K53" s="100">
        <f t="shared" si="6"/>
        <v>63000</v>
      </c>
      <c r="L53" s="53"/>
    </row>
    <row r="54" spans="1:12">
      <c r="A54" s="3">
        <v>6</v>
      </c>
      <c r="B54" s="137" t="s">
        <v>58</v>
      </c>
      <c r="C54" s="143" t="s">
        <v>190</v>
      </c>
      <c r="D54" s="83" t="s">
        <v>245</v>
      </c>
      <c r="E54" s="98" t="s">
        <v>191</v>
      </c>
      <c r="F54" s="76" t="s">
        <v>189</v>
      </c>
      <c r="G54" s="3" t="s">
        <v>57</v>
      </c>
      <c r="H54" s="80">
        <v>580</v>
      </c>
      <c r="I54" s="81">
        <v>188</v>
      </c>
      <c r="J54" s="51">
        <v>2</v>
      </c>
      <c r="K54" s="100">
        <f t="shared" si="6"/>
        <v>218080</v>
      </c>
      <c r="L54" s="53"/>
    </row>
    <row r="55" spans="1:12">
      <c r="A55" s="3"/>
      <c r="B55" s="138"/>
      <c r="C55" s="144"/>
      <c r="D55" s="83" t="s">
        <v>248</v>
      </c>
      <c r="E55" s="98"/>
      <c r="F55" s="76" t="s">
        <v>189</v>
      </c>
      <c r="G55" s="3" t="s">
        <v>57</v>
      </c>
      <c r="H55" s="80">
        <v>1780</v>
      </c>
      <c r="I55" s="81">
        <v>9</v>
      </c>
      <c r="J55" s="51">
        <v>2</v>
      </c>
      <c r="K55" s="100">
        <f t="shared" si="6"/>
        <v>32040</v>
      </c>
      <c r="L55" s="53"/>
    </row>
    <row r="56" spans="1:12">
      <c r="A56" s="3">
        <v>7</v>
      </c>
      <c r="B56" s="139"/>
      <c r="C56" s="145"/>
      <c r="D56" s="83" t="s">
        <v>248</v>
      </c>
      <c r="E56" s="98"/>
      <c r="F56" s="76" t="s">
        <v>189</v>
      </c>
      <c r="G56" s="3" t="s">
        <v>57</v>
      </c>
      <c r="H56" s="80">
        <v>1200</v>
      </c>
      <c r="I56" s="81">
        <v>13</v>
      </c>
      <c r="J56" s="51">
        <v>2</v>
      </c>
      <c r="K56" s="100">
        <f t="shared" si="6"/>
        <v>31200</v>
      </c>
      <c r="L56" s="53"/>
    </row>
    <row r="57" spans="1:12">
      <c r="A57" s="3">
        <v>8</v>
      </c>
      <c r="B57" s="137" t="s">
        <v>59</v>
      </c>
      <c r="C57" s="84" t="s">
        <v>192</v>
      </c>
      <c r="D57" s="3" t="s">
        <v>244</v>
      </c>
      <c r="E57" s="7" t="s">
        <v>242</v>
      </c>
      <c r="F57" s="76" t="s">
        <v>229</v>
      </c>
      <c r="G57" s="3" t="s">
        <v>57</v>
      </c>
      <c r="H57" s="80">
        <v>258</v>
      </c>
      <c r="I57" s="51">
        <v>1</v>
      </c>
      <c r="J57" s="51">
        <v>210</v>
      </c>
      <c r="K57" s="100">
        <f t="shared" si="6"/>
        <v>54180</v>
      </c>
      <c r="L57" s="53"/>
    </row>
    <row r="58" spans="1:12">
      <c r="A58" s="3">
        <v>9</v>
      </c>
      <c r="B58" s="139"/>
      <c r="C58" s="84" t="s">
        <v>192</v>
      </c>
      <c r="D58" s="3" t="s">
        <v>247</v>
      </c>
      <c r="E58" s="7" t="s">
        <v>246</v>
      </c>
      <c r="F58" s="76" t="s">
        <v>229</v>
      </c>
      <c r="G58" s="3" t="s">
        <v>57</v>
      </c>
      <c r="H58" s="80">
        <v>450</v>
      </c>
      <c r="I58" s="51">
        <v>1</v>
      </c>
      <c r="J58" s="51">
        <v>350</v>
      </c>
      <c r="K58" s="100">
        <f t="shared" si="6"/>
        <v>157500</v>
      </c>
      <c r="L58" s="53"/>
    </row>
    <row r="59" spans="1:12">
      <c r="A59" s="3">
        <v>11</v>
      </c>
      <c r="B59" s="138"/>
      <c r="C59" s="84" t="s">
        <v>192</v>
      </c>
      <c r="D59" s="76" t="s">
        <v>193</v>
      </c>
      <c r="E59" s="7" t="s">
        <v>243</v>
      </c>
      <c r="F59" s="76" t="s">
        <v>229</v>
      </c>
      <c r="G59" s="3" t="s">
        <v>57</v>
      </c>
      <c r="H59" s="80">
        <v>30</v>
      </c>
      <c r="I59" s="51">
        <v>60</v>
      </c>
      <c r="J59" s="51">
        <v>1</v>
      </c>
      <c r="K59" s="100">
        <f t="shared" si="6"/>
        <v>1800</v>
      </c>
      <c r="L59" s="53"/>
    </row>
    <row r="60" spans="1:12">
      <c r="A60" s="3">
        <v>13</v>
      </c>
      <c r="B60" s="139"/>
      <c r="C60" s="84" t="s">
        <v>192</v>
      </c>
      <c r="D60" s="76" t="s">
        <v>193</v>
      </c>
      <c r="E60" s="7" t="s">
        <v>243</v>
      </c>
      <c r="F60" s="76" t="s">
        <v>229</v>
      </c>
      <c r="G60" s="3" t="s">
        <v>57</v>
      </c>
      <c r="H60" s="80">
        <v>30</v>
      </c>
      <c r="I60" s="51">
        <v>60</v>
      </c>
      <c r="J60" s="51">
        <v>1</v>
      </c>
      <c r="K60" s="100">
        <f t="shared" si="6"/>
        <v>1800</v>
      </c>
      <c r="L60" s="53"/>
    </row>
    <row r="61" spans="1:12">
      <c r="A61" s="3">
        <v>14</v>
      </c>
      <c r="B61" s="85" t="s">
        <v>231</v>
      </c>
      <c r="C61" s="84" t="s">
        <v>232</v>
      </c>
      <c r="D61" s="76" t="s">
        <v>233</v>
      </c>
      <c r="E61" s="77"/>
      <c r="F61" s="3" t="s">
        <v>234</v>
      </c>
      <c r="G61" s="3" t="s">
        <v>57</v>
      </c>
      <c r="H61" s="80">
        <v>800</v>
      </c>
      <c r="I61" s="51">
        <v>4</v>
      </c>
      <c r="J61" s="51">
        <v>1</v>
      </c>
      <c r="K61" s="100">
        <f t="shared" si="6"/>
        <v>3200</v>
      </c>
      <c r="L61" s="53"/>
    </row>
    <row r="62" spans="1:12">
      <c r="A62" s="3">
        <v>15</v>
      </c>
      <c r="B62" s="137" t="s">
        <v>60</v>
      </c>
      <c r="C62" s="83" t="s">
        <v>194</v>
      </c>
      <c r="D62" s="87" t="s">
        <v>218</v>
      </c>
      <c r="E62" s="78"/>
      <c r="F62" s="87" t="s">
        <v>230</v>
      </c>
      <c r="G62" s="3" t="s">
        <v>57</v>
      </c>
      <c r="H62" s="96">
        <v>300</v>
      </c>
      <c r="I62" s="97">
        <v>10</v>
      </c>
      <c r="J62" s="51">
        <v>1</v>
      </c>
      <c r="K62" s="100">
        <f t="shared" si="6"/>
        <v>3000</v>
      </c>
      <c r="L62" s="53"/>
    </row>
    <row r="63" spans="1:12">
      <c r="A63" s="3">
        <v>16</v>
      </c>
      <c r="B63" s="138"/>
      <c r="C63" s="83" t="s">
        <v>195</v>
      </c>
      <c r="D63" s="87" t="s">
        <v>219</v>
      </c>
      <c r="E63" s="78"/>
      <c r="F63" s="87" t="s">
        <v>111</v>
      </c>
      <c r="G63" s="3" t="s">
        <v>57</v>
      </c>
      <c r="H63" s="96">
        <v>15</v>
      </c>
      <c r="I63" s="97">
        <v>45</v>
      </c>
      <c r="J63" s="51">
        <v>1</v>
      </c>
      <c r="K63" s="100">
        <f t="shared" si="6"/>
        <v>675</v>
      </c>
      <c r="L63" s="53"/>
    </row>
    <row r="64" spans="1:12">
      <c r="A64" s="3">
        <v>17</v>
      </c>
      <c r="B64" s="138"/>
      <c r="C64" s="82" t="s">
        <v>196</v>
      </c>
      <c r="D64" s="87" t="s">
        <v>196</v>
      </c>
      <c r="E64" s="78"/>
      <c r="F64" s="76" t="s">
        <v>182</v>
      </c>
      <c r="G64" s="3" t="s">
        <v>57</v>
      </c>
      <c r="H64" s="91">
        <v>25</v>
      </c>
      <c r="I64" s="97">
        <v>250</v>
      </c>
      <c r="J64" s="51">
        <v>1</v>
      </c>
      <c r="K64" s="100">
        <f t="shared" si="6"/>
        <v>6250</v>
      </c>
      <c r="L64" s="53"/>
    </row>
    <row r="65" spans="1:12">
      <c r="A65" s="3">
        <v>18</v>
      </c>
      <c r="B65" s="138"/>
      <c r="C65" s="82" t="s">
        <v>197</v>
      </c>
      <c r="D65" s="82" t="s">
        <v>197</v>
      </c>
      <c r="E65" s="78"/>
      <c r="F65" s="76" t="s">
        <v>182</v>
      </c>
      <c r="G65" s="3" t="s">
        <v>57</v>
      </c>
      <c r="H65" s="91">
        <v>60</v>
      </c>
      <c r="I65" s="97">
        <v>50</v>
      </c>
      <c r="J65" s="51">
        <v>1</v>
      </c>
      <c r="K65" s="100">
        <f t="shared" si="6"/>
        <v>3000</v>
      </c>
      <c r="L65" s="53"/>
    </row>
    <row r="66" spans="1:12">
      <c r="A66" s="3">
        <v>19</v>
      </c>
      <c r="B66" s="138"/>
      <c r="C66" s="82" t="s">
        <v>198</v>
      </c>
      <c r="D66" s="82" t="s">
        <v>198</v>
      </c>
      <c r="E66" s="78" t="s">
        <v>220</v>
      </c>
      <c r="F66" s="76" t="s">
        <v>111</v>
      </c>
      <c r="G66" s="3" t="s">
        <v>57</v>
      </c>
      <c r="H66" s="91">
        <v>15</v>
      </c>
      <c r="I66" s="97">
        <v>280</v>
      </c>
      <c r="J66" s="51">
        <v>1</v>
      </c>
      <c r="K66" s="100">
        <f t="shared" si="6"/>
        <v>4200</v>
      </c>
      <c r="L66" s="53"/>
    </row>
    <row r="67" spans="1:12">
      <c r="A67" s="3">
        <v>20</v>
      </c>
      <c r="B67" s="138"/>
      <c r="C67" s="82" t="s">
        <v>199</v>
      </c>
      <c r="D67" s="87" t="s">
        <v>221</v>
      </c>
      <c r="E67" s="78"/>
      <c r="F67" s="76" t="s">
        <v>111</v>
      </c>
      <c r="G67" s="3" t="s">
        <v>57</v>
      </c>
      <c r="H67" s="91">
        <v>8</v>
      </c>
      <c r="I67" s="97">
        <v>1000</v>
      </c>
      <c r="J67" s="51">
        <v>1</v>
      </c>
      <c r="K67" s="100">
        <f t="shared" si="6"/>
        <v>8000</v>
      </c>
      <c r="L67" s="53"/>
    </row>
    <row r="68" spans="1:12">
      <c r="A68" s="3">
        <v>21</v>
      </c>
      <c r="B68" s="138"/>
      <c r="C68" s="82" t="s">
        <v>200</v>
      </c>
      <c r="D68" s="87" t="s">
        <v>222</v>
      </c>
      <c r="E68" s="78"/>
      <c r="F68" s="76" t="s">
        <v>111</v>
      </c>
      <c r="G68" s="3" t="s">
        <v>57</v>
      </c>
      <c r="H68" s="91">
        <v>10</v>
      </c>
      <c r="I68" s="97">
        <v>420</v>
      </c>
      <c r="J68" s="51">
        <v>1</v>
      </c>
      <c r="K68" s="100">
        <f t="shared" si="6"/>
        <v>4200</v>
      </c>
      <c r="L68" s="53"/>
    </row>
    <row r="69" spans="1:12">
      <c r="A69" s="3">
        <v>22</v>
      </c>
      <c r="B69" s="138"/>
      <c r="C69" s="82" t="s">
        <v>201</v>
      </c>
      <c r="D69" s="82" t="s">
        <v>201</v>
      </c>
      <c r="E69" s="78" t="s">
        <v>223</v>
      </c>
      <c r="F69" s="76" t="s">
        <v>111</v>
      </c>
      <c r="G69" s="3" t="s">
        <v>57</v>
      </c>
      <c r="H69" s="91">
        <v>238</v>
      </c>
      <c r="I69" s="97">
        <v>50</v>
      </c>
      <c r="J69" s="51">
        <v>1</v>
      </c>
      <c r="K69" s="100">
        <f t="shared" si="6"/>
        <v>11900</v>
      </c>
      <c r="L69" s="53"/>
    </row>
    <row r="70" spans="1:12">
      <c r="A70" s="3">
        <v>23</v>
      </c>
      <c r="B70" s="138"/>
      <c r="C70" s="83" t="s">
        <v>202</v>
      </c>
      <c r="D70" s="87" t="s">
        <v>224</v>
      </c>
      <c r="E70" s="78"/>
      <c r="F70" s="76" t="s">
        <v>183</v>
      </c>
      <c r="G70" s="3" t="s">
        <v>57</v>
      </c>
      <c r="H70" s="91">
        <v>3</v>
      </c>
      <c r="I70" s="97">
        <v>900</v>
      </c>
      <c r="J70" s="51">
        <v>1</v>
      </c>
      <c r="K70" s="100">
        <f t="shared" si="6"/>
        <v>2700</v>
      </c>
      <c r="L70" s="53"/>
    </row>
    <row r="71" spans="1:12">
      <c r="A71" s="3">
        <v>24</v>
      </c>
      <c r="B71" s="138"/>
      <c r="C71" s="82" t="s">
        <v>203</v>
      </c>
      <c r="D71" s="87" t="s">
        <v>225</v>
      </c>
      <c r="E71" s="78"/>
      <c r="F71" s="76" t="s">
        <v>184</v>
      </c>
      <c r="G71" s="3" t="s">
        <v>57</v>
      </c>
      <c r="H71" s="91">
        <v>10000</v>
      </c>
      <c r="I71" s="97">
        <v>1</v>
      </c>
      <c r="J71" s="51">
        <v>1</v>
      </c>
      <c r="K71" s="100">
        <f t="shared" si="6"/>
        <v>10000</v>
      </c>
      <c r="L71" s="53"/>
    </row>
    <row r="72" spans="1:12">
      <c r="A72" s="3">
        <v>25</v>
      </c>
      <c r="B72" s="138"/>
      <c r="C72" s="83" t="s">
        <v>204</v>
      </c>
      <c r="D72" s="88" t="s">
        <v>226</v>
      </c>
      <c r="E72" s="86" t="s">
        <v>227</v>
      </c>
      <c r="F72" s="76" t="s">
        <v>184</v>
      </c>
      <c r="G72" s="3" t="s">
        <v>57</v>
      </c>
      <c r="H72" s="91">
        <v>3000</v>
      </c>
      <c r="I72" s="75">
        <v>1</v>
      </c>
      <c r="J72" s="51">
        <v>1</v>
      </c>
      <c r="K72" s="100">
        <f t="shared" si="6"/>
        <v>3000</v>
      </c>
      <c r="L72" s="53"/>
    </row>
    <row r="73" spans="1:12">
      <c r="A73" s="3">
        <v>26</v>
      </c>
      <c r="B73" s="138"/>
      <c r="C73" s="82" t="s">
        <v>205</v>
      </c>
      <c r="D73" s="87" t="s">
        <v>205</v>
      </c>
      <c r="E73" s="78"/>
      <c r="F73" s="76" t="s">
        <v>10</v>
      </c>
      <c r="G73" s="3" t="s">
        <v>57</v>
      </c>
      <c r="H73" s="91">
        <v>128</v>
      </c>
      <c r="I73" s="97">
        <v>210</v>
      </c>
      <c r="J73" s="51">
        <v>1</v>
      </c>
      <c r="K73" s="100">
        <f t="shared" si="6"/>
        <v>26880</v>
      </c>
      <c r="L73" s="53"/>
    </row>
    <row r="74" spans="1:12">
      <c r="A74" s="3">
        <v>27</v>
      </c>
      <c r="B74" s="138"/>
      <c r="C74" s="82" t="s">
        <v>206</v>
      </c>
      <c r="D74" s="82" t="s">
        <v>206</v>
      </c>
      <c r="E74" s="78"/>
      <c r="F74" s="76" t="s">
        <v>187</v>
      </c>
      <c r="G74" s="3" t="s">
        <v>57</v>
      </c>
      <c r="H74" s="91">
        <v>200</v>
      </c>
      <c r="I74" s="97">
        <v>3</v>
      </c>
      <c r="J74" s="51">
        <v>1</v>
      </c>
      <c r="K74" s="100">
        <f t="shared" si="6"/>
        <v>600</v>
      </c>
      <c r="L74" s="53"/>
    </row>
    <row r="75" spans="1:12">
      <c r="A75" s="3">
        <v>28</v>
      </c>
      <c r="B75" s="138"/>
      <c r="C75" s="82" t="s">
        <v>207</v>
      </c>
      <c r="D75" s="87" t="s">
        <v>215</v>
      </c>
      <c r="E75" s="78"/>
      <c r="F75" s="76" t="s">
        <v>111</v>
      </c>
      <c r="G75" s="3" t="s">
        <v>57</v>
      </c>
      <c r="H75" s="91"/>
      <c r="I75" s="97">
        <v>1</v>
      </c>
      <c r="J75" s="51">
        <v>1</v>
      </c>
      <c r="K75" s="100">
        <f t="shared" si="6"/>
        <v>0</v>
      </c>
      <c r="L75" s="53"/>
    </row>
    <row r="76" spans="1:12">
      <c r="A76" s="3">
        <v>29</v>
      </c>
      <c r="B76" s="138"/>
      <c r="C76" s="82" t="s">
        <v>208</v>
      </c>
      <c r="D76" s="76" t="s">
        <v>216</v>
      </c>
      <c r="E76" s="78" t="s">
        <v>217</v>
      </c>
      <c r="F76" s="76" t="s">
        <v>228</v>
      </c>
      <c r="G76" s="3" t="s">
        <v>57</v>
      </c>
      <c r="H76" s="91"/>
      <c r="I76" s="75">
        <v>1</v>
      </c>
      <c r="J76" s="51">
        <v>1</v>
      </c>
      <c r="K76" s="100">
        <f t="shared" si="6"/>
        <v>0</v>
      </c>
      <c r="L76" s="53"/>
    </row>
    <row r="77" spans="1:12">
      <c r="A77" s="3">
        <v>30</v>
      </c>
      <c r="B77" s="138"/>
      <c r="C77" s="82" t="s">
        <v>210</v>
      </c>
      <c r="D77" s="82" t="s">
        <v>210</v>
      </c>
      <c r="E77" s="7"/>
      <c r="F77" s="76" t="s">
        <v>228</v>
      </c>
      <c r="G77" s="3" t="s">
        <v>57</v>
      </c>
      <c r="H77" s="91"/>
      <c r="I77" s="51">
        <v>1</v>
      </c>
      <c r="J77" s="51">
        <v>1</v>
      </c>
      <c r="K77" s="100">
        <f t="shared" si="6"/>
        <v>0</v>
      </c>
      <c r="L77" s="53"/>
    </row>
    <row r="78" spans="1:12">
      <c r="A78" s="3">
        <v>31</v>
      </c>
      <c r="B78" s="139"/>
      <c r="C78" s="82" t="s">
        <v>235</v>
      </c>
      <c r="D78" s="82" t="s">
        <v>235</v>
      </c>
      <c r="E78" s="7"/>
      <c r="F78" s="76" t="s">
        <v>228</v>
      </c>
      <c r="G78" s="3" t="s">
        <v>57</v>
      </c>
      <c r="H78" s="91">
        <v>1000</v>
      </c>
      <c r="I78" s="51">
        <v>1</v>
      </c>
      <c r="J78" s="51">
        <v>1</v>
      </c>
      <c r="K78" s="100">
        <f t="shared" si="6"/>
        <v>1000</v>
      </c>
      <c r="L78" s="53"/>
    </row>
    <row r="79" spans="1:12">
      <c r="A79" s="3">
        <v>32</v>
      </c>
      <c r="B79" s="3" t="s">
        <v>61</v>
      </c>
      <c r="C79" s="76" t="s">
        <v>211</v>
      </c>
      <c r="D79" s="76" t="s">
        <v>211</v>
      </c>
      <c r="E79" s="47"/>
      <c r="F79" s="76" t="s">
        <v>228</v>
      </c>
      <c r="G79" s="3" t="s">
        <v>57</v>
      </c>
      <c r="H79" s="80">
        <v>50</v>
      </c>
      <c r="I79" s="51">
        <v>1</v>
      </c>
      <c r="J79" s="51">
        <v>210</v>
      </c>
      <c r="K79" s="100">
        <f t="shared" si="6"/>
        <v>10500</v>
      </c>
      <c r="L79" s="53"/>
    </row>
    <row r="80" spans="1:12">
      <c r="A80" s="3">
        <v>33</v>
      </c>
      <c r="B80" s="140" t="s">
        <v>214</v>
      </c>
      <c r="C80" s="82" t="s">
        <v>209</v>
      </c>
      <c r="D80" s="82" t="s">
        <v>209</v>
      </c>
      <c r="E80" s="7"/>
      <c r="F80" s="76" t="s">
        <v>228</v>
      </c>
      <c r="G80" s="3" t="s">
        <v>57</v>
      </c>
      <c r="H80" s="80">
        <v>10000</v>
      </c>
      <c r="I80" s="51">
        <v>1</v>
      </c>
      <c r="J80" s="51">
        <v>1</v>
      </c>
      <c r="K80" s="100">
        <f t="shared" si="6"/>
        <v>10000</v>
      </c>
      <c r="L80" s="53"/>
    </row>
    <row r="81" spans="1:12">
      <c r="A81" s="3">
        <v>34</v>
      </c>
      <c r="B81" s="141"/>
      <c r="C81" s="83" t="s">
        <v>212</v>
      </c>
      <c r="D81" s="83" t="s">
        <v>212</v>
      </c>
      <c r="E81" s="86"/>
      <c r="F81" s="76" t="s">
        <v>185</v>
      </c>
      <c r="G81" s="3" t="s">
        <v>57</v>
      </c>
      <c r="H81" s="91">
        <v>120</v>
      </c>
      <c r="I81" s="51">
        <v>100</v>
      </c>
      <c r="J81" s="51">
        <v>1</v>
      </c>
      <c r="K81" s="52">
        <f t="shared" si="6"/>
        <v>12000</v>
      </c>
      <c r="L81" s="53"/>
    </row>
    <row r="82" spans="1:12">
      <c r="A82" s="3">
        <v>35</v>
      </c>
      <c r="B82" s="142"/>
      <c r="C82" s="83" t="s">
        <v>213</v>
      </c>
      <c r="D82" s="83" t="s">
        <v>213</v>
      </c>
      <c r="E82" s="101" t="s">
        <v>236</v>
      </c>
      <c r="F82" s="76" t="s">
        <v>186</v>
      </c>
      <c r="G82" s="3" t="s">
        <v>57</v>
      </c>
      <c r="H82" s="91">
        <v>800</v>
      </c>
      <c r="I82" s="51">
        <v>20</v>
      </c>
      <c r="J82" s="51">
        <v>3</v>
      </c>
      <c r="K82" s="52">
        <f t="shared" si="6"/>
        <v>48000</v>
      </c>
      <c r="L82" s="53"/>
    </row>
    <row r="83" spans="1:12" ht="32.25" customHeight="1">
      <c r="A83" s="37" t="s">
        <v>17</v>
      </c>
      <c r="B83" s="134" t="s">
        <v>18</v>
      </c>
      <c r="C83" s="133"/>
      <c r="D83" s="133"/>
      <c r="E83" s="133"/>
      <c r="F83" s="133"/>
      <c r="G83" s="135"/>
      <c r="H83" s="46"/>
      <c r="I83" s="49"/>
      <c r="J83" s="49" t="s">
        <v>42</v>
      </c>
      <c r="K83" s="50">
        <f>SUM(K85:K86)</f>
        <v>185765.23800000001</v>
      </c>
      <c r="L83" s="49"/>
    </row>
    <row r="84" spans="1:12" ht="16.899999999999999">
      <c r="A84" s="38" t="s">
        <v>1</v>
      </c>
      <c r="B84" s="38" t="s">
        <v>51</v>
      </c>
      <c r="C84" s="38" t="s">
        <v>52</v>
      </c>
      <c r="D84" s="38" t="s">
        <v>53</v>
      </c>
      <c r="E84" s="38" t="s">
        <v>7</v>
      </c>
      <c r="F84" s="38" t="s">
        <v>54</v>
      </c>
      <c r="G84" s="44" t="s">
        <v>63</v>
      </c>
      <c r="H84" s="44"/>
      <c r="I84" s="44" t="s">
        <v>49</v>
      </c>
      <c r="J84" s="44" t="s">
        <v>50</v>
      </c>
      <c r="K84" s="44" t="s">
        <v>6</v>
      </c>
      <c r="L84" s="44" t="s">
        <v>7</v>
      </c>
    </row>
    <row r="85" spans="1:12">
      <c r="A85" s="3">
        <v>93</v>
      </c>
      <c r="B85" s="7" t="str">
        <f>VLOOKUP($A85,'L3-明细条目报价'!$A$2:$G$109,2,FALSE)</f>
        <v>服务费</v>
      </c>
      <c r="C85" s="3" t="str">
        <f>VLOOKUP($A85,'L3-明细条目报价'!$A$2:$G$109,3,FALSE)</f>
        <v>/</v>
      </c>
      <c r="D85" s="3" t="str">
        <f>VLOOKUP($A85,'L3-明细条目报价'!$A$2:$G$109,4,FALSE)</f>
        <v>/</v>
      </c>
      <c r="E85" s="3">
        <f>VLOOKUP($A85,'L3-明细条目报价'!$A$2:$G$109,5,FALSE)</f>
        <v>0</v>
      </c>
      <c r="F85" s="76" t="str">
        <f>VLOOKUP($A85,'L3-明细条目报价'!$A$2:$G$109,6,FALSE)</f>
        <v>填写百分比</v>
      </c>
      <c r="G85" s="91">
        <f>VLOOKUP($A85,'L3-明细条目报价'!$A$2:$G$109,7,FALSE)</f>
        <v>0.06</v>
      </c>
      <c r="H85" s="91">
        <f>K47+K33+K21+K6</f>
        <v>1502955</v>
      </c>
      <c r="I85" s="92">
        <f>K47+K33+K21+K6</f>
        <v>1502955</v>
      </c>
      <c r="J85" s="81">
        <v>1</v>
      </c>
      <c r="K85" s="93">
        <f>I85*J85*G85</f>
        <v>90177.3</v>
      </c>
      <c r="L85" s="53"/>
    </row>
    <row r="86" spans="1:12" s="95" customFormat="1" ht="32.549999999999997" customHeight="1">
      <c r="A86" s="76">
        <v>95</v>
      </c>
      <c r="B86" s="77" t="str">
        <f>VLOOKUP($A86,'L3-明细条目报价'!$A$2:$G$109,2,FALSE)</f>
        <v>税费</v>
      </c>
      <c r="C86" s="76" t="str">
        <f>VLOOKUP($A86,'L3-明细条目报价'!$A$2:$G$109,3,FALSE)</f>
        <v>/</v>
      </c>
      <c r="D86" s="76" t="str">
        <f>VLOOKUP($A86,'L3-明细条目报价'!$A$2:$G$109,4,FALSE)</f>
        <v>/</v>
      </c>
      <c r="E86" s="76">
        <f>VLOOKUP($A86,'L3-明细条目报价'!$A$2:$G$109,5,FALSE)</f>
        <v>0</v>
      </c>
      <c r="F86" s="76" t="str">
        <f>VLOOKUP($A86,'L3-明细条目报价'!$A$2:$G$109,6,FALSE)</f>
        <v>填写税率</v>
      </c>
      <c r="G86" s="91">
        <f>VLOOKUP($A86,'L3-明细条目报价'!$A$2:$G$109,7,FALSE)</f>
        <v>0.06</v>
      </c>
      <c r="H86" s="90">
        <f>I86</f>
        <v>1593132.3</v>
      </c>
      <c r="I86" s="92">
        <f>I85+K85</f>
        <v>1593132.3</v>
      </c>
      <c r="J86" s="81">
        <v>1</v>
      </c>
      <c r="K86" s="93">
        <f>I86*J86*G86</f>
        <v>95587.937999999995</v>
      </c>
      <c r="L86" s="94"/>
    </row>
    <row r="87" spans="1:12">
      <c r="A87" s="53"/>
      <c r="B87" s="53"/>
      <c r="C87" s="99"/>
      <c r="D87" s="99"/>
      <c r="E87" s="99"/>
      <c r="F87" s="76" t="s">
        <v>238</v>
      </c>
      <c r="G87" s="102"/>
      <c r="H87" s="102"/>
      <c r="I87" s="99"/>
      <c r="J87" s="99"/>
      <c r="K87" s="103">
        <f>-(K54*0.06)</f>
        <v>-13084.8</v>
      </c>
    </row>
  </sheetData>
  <mergeCells count="23">
    <mergeCell ref="B6:E6"/>
    <mergeCell ref="B21:G21"/>
    <mergeCell ref="B33:G33"/>
    <mergeCell ref="B47:G47"/>
    <mergeCell ref="B83:G83"/>
    <mergeCell ref="B49:B53"/>
    <mergeCell ref="B57:B58"/>
    <mergeCell ref="B59:B60"/>
    <mergeCell ref="B80:B82"/>
    <mergeCell ref="B62:B78"/>
    <mergeCell ref="B54:B56"/>
    <mergeCell ref="C54:C56"/>
    <mergeCell ref="F3:H3"/>
    <mergeCell ref="J3:K3"/>
    <mergeCell ref="E4:F4"/>
    <mergeCell ref="G4:K4"/>
    <mergeCell ref="A5:K5"/>
    <mergeCell ref="J1:K1"/>
    <mergeCell ref="B2:D2"/>
    <mergeCell ref="F1:H1"/>
    <mergeCell ref="J2:K2"/>
    <mergeCell ref="B1:D1"/>
    <mergeCell ref="F2:H2"/>
  </mergeCells>
  <phoneticPr fontId="31" type="noConversion"/>
  <conditionalFormatting sqref="A23:A32 A50:A82 B54:B55 D55:H56 C57:E61 G57:H82">
    <cfRule type="expression" dxfId="24" priority="21">
      <formula>IF(AND($E23&lt;&gt;"",#REF!=""),1,0)</formula>
    </cfRule>
  </conditionalFormatting>
  <conditionalFormatting sqref="B57 F57 F59:F60">
    <cfRule type="expression" dxfId="23" priority="64">
      <formula>IF(AND(#REF!&lt;&gt;"",#REF!=""),1,0)</formula>
    </cfRule>
  </conditionalFormatting>
  <conditionalFormatting sqref="B23:H23 H24:H32 A35:H46 A49:B49 B62 C62:F69 D70:F71 C70:C72 B79:F80 A85:H85 A86:G86">
    <cfRule type="expression" dxfId="22" priority="42">
      <formula>IF(AND($E23&lt;&gt;"",#REF!=""),1,0)</formula>
    </cfRule>
  </conditionalFormatting>
  <conditionalFormatting sqref="C81:D82 F81:F82">
    <cfRule type="expression" dxfId="21" priority="9">
      <formula>IF(AND($E81&lt;&gt;"",#REF!=""),1,0)</formula>
    </cfRule>
  </conditionalFormatting>
  <conditionalFormatting sqref="C73:F78">
    <cfRule type="expression" dxfId="20" priority="8">
      <formula>IF(AND($E73&lt;&gt;"",#REF!=""),1,0)</formula>
    </cfRule>
  </conditionalFormatting>
  <conditionalFormatting sqref="C49:H54">
    <cfRule type="expression" dxfId="19" priority="18">
      <formula>IF(AND($E49&lt;&gt;"",#REF!=""),1,0)</formula>
    </cfRule>
  </conditionalFormatting>
  <conditionalFormatting sqref="F58">
    <cfRule type="expression" dxfId="18" priority="52">
      <formula>IF(AND($E57&lt;&gt;"",#REF!=""),1,0)</formula>
    </cfRule>
  </conditionalFormatting>
  <conditionalFormatting sqref="F61">
    <cfRule type="expression" dxfId="17" priority="50">
      <formula>IF(AND($E60&lt;&gt;"",#REF!=""),1,0)</formula>
    </cfRule>
  </conditionalFormatting>
  <conditionalFormatting sqref="F72">
    <cfRule type="expression" dxfId="16" priority="7">
      <formula>IF(AND($E72&lt;&gt;"",#REF!=""),1,0)</formula>
    </cfRule>
  </conditionalFormatting>
  <conditionalFormatting sqref="F87">
    <cfRule type="expression" dxfId="15" priority="1">
      <formula>IF(AND($E87&lt;&gt;"",#REF!=""),1,0)</formula>
    </cfRule>
  </conditionalFormatting>
  <dataValidations count="2">
    <dataValidation type="list" allowBlank="1" showInputMessage="1" showErrorMessage="1" sqref="D49:D53" xr:uid="{D0F08DE0-FA95-4987-9034-19DE84F0722E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D54:D56" xr:uid="{079C2CC5-7261-459B-85CA-B49E9C8D867F}">
      <formula1>"高级大床,高级双床,豪华大床,豪华双床,行政大床,行政双床,小套房,加床,加餐,WIFI,单人房差,其他"</formula1>
    </dataValidation>
  </dataValidations>
  <hyperlinks>
    <hyperlink ref="D4" r:id="rId1" xr:uid="{6CC17FA1-0FCA-41A5-853D-C1B5376E0BA5}"/>
    <hyperlink ref="F1" r:id="rId2" display="renzheng03@kuaishou.com" xr:uid="{87AE85AD-5FDA-48C7-AF46-EA54EAAAB84F}"/>
    <hyperlink ref="J1" r:id="rId3" xr:uid="{183A307A-EDEE-4E6D-B0BA-53C3DE885863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"/>
  <sheetViews>
    <sheetView topLeftCell="A73" zoomScale="50" zoomScaleNormal="50" workbookViewId="0">
      <selection activeCell="G95" sqref="G95"/>
    </sheetView>
  </sheetViews>
  <sheetFormatPr defaultColWidth="9.05859375" defaultRowHeight="15"/>
  <cols>
    <col min="1" max="1" width="18.9375" customWidth="1"/>
    <col min="2" max="2" width="39.46875" customWidth="1"/>
    <col min="3" max="3" width="20.234375" customWidth="1"/>
    <col min="4" max="4" width="30.234375" customWidth="1"/>
    <col min="5" max="5" width="65.703125" customWidth="1"/>
    <col min="6" max="6" width="34.52734375" customWidth="1"/>
    <col min="7" max="7" width="11.234375" style="1" customWidth="1"/>
  </cols>
  <sheetData>
    <row r="1" spans="1:7" ht="20.25">
      <c r="A1" s="2" t="s">
        <v>9</v>
      </c>
      <c r="B1" s="2" t="s">
        <v>51</v>
      </c>
      <c r="C1" s="2" t="s">
        <v>52</v>
      </c>
      <c r="D1" s="2" t="s">
        <v>53</v>
      </c>
      <c r="E1" s="2" t="s">
        <v>64</v>
      </c>
      <c r="F1" s="2" t="s">
        <v>65</v>
      </c>
      <c r="G1" s="8" t="s">
        <v>63</v>
      </c>
    </row>
    <row r="2" spans="1:7" ht="24.75">
      <c r="A2" s="3">
        <v>1</v>
      </c>
      <c r="B2" s="4" t="s">
        <v>66</v>
      </c>
      <c r="C2" s="5" t="s">
        <v>67</v>
      </c>
      <c r="D2" s="4" t="s">
        <v>68</v>
      </c>
      <c r="E2" s="9"/>
      <c r="F2" s="5" t="s">
        <v>69</v>
      </c>
      <c r="G2" s="10">
        <v>300</v>
      </c>
    </row>
    <row r="3" spans="1:7" ht="24.75">
      <c r="A3" s="3">
        <v>2</v>
      </c>
      <c r="B3" s="4" t="s">
        <v>66</v>
      </c>
      <c r="C3" s="5" t="s">
        <v>70</v>
      </c>
      <c r="D3" s="4" t="s">
        <v>71</v>
      </c>
      <c r="E3" s="7"/>
      <c r="F3" s="5" t="s">
        <v>69</v>
      </c>
      <c r="G3" s="10">
        <v>500</v>
      </c>
    </row>
    <row r="4" spans="1:7" ht="24.75">
      <c r="A4" s="3">
        <v>3</v>
      </c>
      <c r="B4" s="4" t="s">
        <v>66</v>
      </c>
      <c r="C4" s="5" t="s">
        <v>72</v>
      </c>
      <c r="D4" s="5" t="s">
        <v>73</v>
      </c>
      <c r="E4" s="7"/>
      <c r="F4" s="5" t="s">
        <v>69</v>
      </c>
      <c r="G4" s="10">
        <v>600</v>
      </c>
    </row>
    <row r="5" spans="1:7" ht="24.75">
      <c r="A5" s="3">
        <v>4</v>
      </c>
      <c r="B5" s="4" t="s">
        <v>66</v>
      </c>
      <c r="C5" s="5" t="s">
        <v>74</v>
      </c>
      <c r="D5" s="5" t="s">
        <v>75</v>
      </c>
      <c r="E5" s="7"/>
      <c r="F5" s="5" t="s">
        <v>69</v>
      </c>
      <c r="G5" s="10">
        <v>850</v>
      </c>
    </row>
    <row r="6" spans="1:7" ht="24.75">
      <c r="A6" s="3">
        <v>5</v>
      </c>
      <c r="B6" s="4" t="s">
        <v>66</v>
      </c>
      <c r="C6" s="5" t="s">
        <v>76</v>
      </c>
      <c r="D6" s="5" t="s">
        <v>77</v>
      </c>
      <c r="E6" s="7"/>
      <c r="F6" s="5" t="s">
        <v>69</v>
      </c>
      <c r="G6" s="10">
        <v>900</v>
      </c>
    </row>
    <row r="7" spans="1:7" ht="24.75">
      <c r="A7" s="3">
        <v>6</v>
      </c>
      <c r="B7" s="4" t="s">
        <v>66</v>
      </c>
      <c r="C7" s="5" t="s">
        <v>76</v>
      </c>
      <c r="D7" s="5" t="s">
        <v>78</v>
      </c>
      <c r="E7" s="7"/>
      <c r="F7" s="5" t="s">
        <v>69</v>
      </c>
      <c r="G7" s="10">
        <v>900</v>
      </c>
    </row>
    <row r="8" spans="1:7" ht="24.75">
      <c r="A8" s="3">
        <v>7</v>
      </c>
      <c r="B8" s="4" t="s">
        <v>66</v>
      </c>
      <c r="C8" s="5" t="s">
        <v>76</v>
      </c>
      <c r="D8" s="5" t="s">
        <v>79</v>
      </c>
      <c r="E8" s="7"/>
      <c r="F8" s="5" t="s">
        <v>69</v>
      </c>
      <c r="G8" s="10">
        <v>900</v>
      </c>
    </row>
    <row r="9" spans="1:7" ht="24.75">
      <c r="A9" s="3">
        <v>8</v>
      </c>
      <c r="B9" s="4" t="s">
        <v>66</v>
      </c>
      <c r="C9" s="5" t="s">
        <v>76</v>
      </c>
      <c r="D9" s="5" t="s">
        <v>80</v>
      </c>
      <c r="E9" s="7"/>
      <c r="F9" s="5" t="s">
        <v>69</v>
      </c>
      <c r="G9" s="10">
        <v>900</v>
      </c>
    </row>
    <row r="10" spans="1:7" ht="24.75">
      <c r="A10" s="3">
        <v>9</v>
      </c>
      <c r="B10" s="4" t="s">
        <v>66</v>
      </c>
      <c r="C10" s="5" t="s">
        <v>81</v>
      </c>
      <c r="D10" s="5" t="s">
        <v>82</v>
      </c>
      <c r="E10" s="7"/>
      <c r="F10" s="5" t="s">
        <v>69</v>
      </c>
      <c r="G10" s="10">
        <v>1100</v>
      </c>
    </row>
    <row r="11" spans="1:7" ht="24.75">
      <c r="A11" s="3">
        <v>10</v>
      </c>
      <c r="B11" s="4" t="s">
        <v>66</v>
      </c>
      <c r="C11" s="5" t="s">
        <v>81</v>
      </c>
      <c r="D11" s="5" t="s">
        <v>83</v>
      </c>
      <c r="E11" s="7"/>
      <c r="F11" s="5" t="s">
        <v>69</v>
      </c>
      <c r="G11" s="10">
        <v>1100</v>
      </c>
    </row>
    <row r="12" spans="1:7" ht="24.75">
      <c r="A12" s="3">
        <v>11</v>
      </c>
      <c r="B12" s="4" t="s">
        <v>66</v>
      </c>
      <c r="C12" s="5" t="s">
        <v>81</v>
      </c>
      <c r="D12" s="5" t="s">
        <v>84</v>
      </c>
      <c r="E12" s="11"/>
      <c r="F12" s="5" t="s">
        <v>69</v>
      </c>
      <c r="G12" s="10">
        <v>1300</v>
      </c>
    </row>
    <row r="13" spans="1:7" ht="24.75">
      <c r="A13" s="3">
        <v>12</v>
      </c>
      <c r="B13" s="4" t="s">
        <v>66</v>
      </c>
      <c r="C13" s="5" t="s">
        <v>81</v>
      </c>
      <c r="D13" s="5" t="s">
        <v>85</v>
      </c>
      <c r="E13" s="11"/>
      <c r="F13" s="5" t="s">
        <v>69</v>
      </c>
      <c r="G13" s="10">
        <v>1300</v>
      </c>
    </row>
    <row r="14" spans="1:7" ht="24.75">
      <c r="A14" s="3">
        <v>13</v>
      </c>
      <c r="B14" s="4" t="s">
        <v>66</v>
      </c>
      <c r="C14" s="5" t="s">
        <v>81</v>
      </c>
      <c r="D14" s="5" t="s">
        <v>86</v>
      </c>
      <c r="E14" s="11"/>
      <c r="F14" s="5" t="s">
        <v>69</v>
      </c>
      <c r="G14" s="10">
        <v>1300</v>
      </c>
    </row>
    <row r="15" spans="1:7" ht="24.75">
      <c r="A15" s="3">
        <v>14</v>
      </c>
      <c r="B15" s="4" t="s">
        <v>87</v>
      </c>
      <c r="C15" s="5" t="s">
        <v>67</v>
      </c>
      <c r="D15" s="4" t="s">
        <v>68</v>
      </c>
      <c r="E15" s="11"/>
      <c r="F15" s="5" t="s">
        <v>88</v>
      </c>
      <c r="G15" s="10">
        <v>600</v>
      </c>
    </row>
    <row r="16" spans="1:7" ht="24.75">
      <c r="A16" s="3">
        <v>15</v>
      </c>
      <c r="B16" s="4" t="s">
        <v>87</v>
      </c>
      <c r="C16" s="5" t="s">
        <v>70</v>
      </c>
      <c r="D16" s="4" t="s">
        <v>71</v>
      </c>
      <c r="E16" s="12"/>
      <c r="F16" s="5" t="s">
        <v>88</v>
      </c>
      <c r="G16" s="10">
        <v>800</v>
      </c>
    </row>
    <row r="17" spans="1:7" ht="24.75">
      <c r="A17" s="3">
        <v>16</v>
      </c>
      <c r="B17" s="4" t="s">
        <v>87</v>
      </c>
      <c r="C17" s="5" t="s">
        <v>72</v>
      </c>
      <c r="D17" s="5" t="s">
        <v>73</v>
      </c>
      <c r="E17" s="12"/>
      <c r="F17" s="5" t="s">
        <v>88</v>
      </c>
      <c r="G17" s="10">
        <v>800</v>
      </c>
    </row>
    <row r="18" spans="1:7" ht="24.75">
      <c r="A18" s="3">
        <v>17</v>
      </c>
      <c r="B18" s="4" t="s">
        <v>87</v>
      </c>
      <c r="C18" s="5" t="s">
        <v>74</v>
      </c>
      <c r="D18" s="5" t="s">
        <v>75</v>
      </c>
      <c r="E18" s="12"/>
      <c r="F18" s="5" t="s">
        <v>88</v>
      </c>
      <c r="G18" s="10">
        <v>1000</v>
      </c>
    </row>
    <row r="19" spans="1:7" ht="24.75">
      <c r="A19" s="3">
        <v>18</v>
      </c>
      <c r="B19" s="4" t="s">
        <v>87</v>
      </c>
      <c r="C19" s="5" t="s">
        <v>76</v>
      </c>
      <c r="D19" s="5" t="s">
        <v>77</v>
      </c>
      <c r="E19" s="12"/>
      <c r="F19" s="5" t="s">
        <v>88</v>
      </c>
      <c r="G19" s="10">
        <v>1300</v>
      </c>
    </row>
    <row r="20" spans="1:7" ht="24.75">
      <c r="A20" s="3">
        <v>19</v>
      </c>
      <c r="B20" s="4" t="s">
        <v>87</v>
      </c>
      <c r="C20" s="5" t="s">
        <v>76</v>
      </c>
      <c r="D20" s="5" t="s">
        <v>78</v>
      </c>
      <c r="E20" s="7"/>
      <c r="F20" s="5" t="s">
        <v>88</v>
      </c>
      <c r="G20" s="10">
        <v>1300</v>
      </c>
    </row>
    <row r="21" spans="1:7" ht="24.75">
      <c r="A21" s="3">
        <v>20</v>
      </c>
      <c r="B21" s="4" t="s">
        <v>87</v>
      </c>
      <c r="C21" s="5" t="s">
        <v>76</v>
      </c>
      <c r="D21" s="5" t="s">
        <v>79</v>
      </c>
      <c r="E21" s="7"/>
      <c r="F21" s="5" t="s">
        <v>88</v>
      </c>
      <c r="G21" s="10">
        <v>1400</v>
      </c>
    </row>
    <row r="22" spans="1:7" ht="24.75">
      <c r="A22" s="3">
        <v>21</v>
      </c>
      <c r="B22" s="4" t="s">
        <v>87</v>
      </c>
      <c r="C22" s="5" t="s">
        <v>76</v>
      </c>
      <c r="D22" s="5" t="s">
        <v>80</v>
      </c>
      <c r="E22" s="7"/>
      <c r="F22" s="5" t="s">
        <v>88</v>
      </c>
      <c r="G22" s="10">
        <v>1500</v>
      </c>
    </row>
    <row r="23" spans="1:7" ht="24.75">
      <c r="A23" s="3">
        <v>22</v>
      </c>
      <c r="B23" s="4" t="s">
        <v>87</v>
      </c>
      <c r="C23" s="5" t="s">
        <v>81</v>
      </c>
      <c r="D23" s="5" t="s">
        <v>82</v>
      </c>
      <c r="E23" s="7"/>
      <c r="F23" s="5" t="s">
        <v>88</v>
      </c>
      <c r="G23" s="10">
        <v>1400</v>
      </c>
    </row>
    <row r="24" spans="1:7" ht="24.75">
      <c r="A24" s="3">
        <v>23</v>
      </c>
      <c r="B24" s="4" t="s">
        <v>87</v>
      </c>
      <c r="C24" s="5" t="s">
        <v>81</v>
      </c>
      <c r="D24" s="5" t="s">
        <v>83</v>
      </c>
      <c r="E24" s="7"/>
      <c r="F24" s="5" t="s">
        <v>88</v>
      </c>
      <c r="G24" s="10">
        <v>1500</v>
      </c>
    </row>
    <row r="25" spans="1:7" ht="24.75">
      <c r="A25" s="3">
        <v>24</v>
      </c>
      <c r="B25" s="4" t="s">
        <v>87</v>
      </c>
      <c r="C25" s="5" t="s">
        <v>81</v>
      </c>
      <c r="D25" s="5" t="s">
        <v>84</v>
      </c>
      <c r="E25" s="7"/>
      <c r="F25" s="5" t="s">
        <v>88</v>
      </c>
      <c r="G25" s="10">
        <v>2400</v>
      </c>
    </row>
    <row r="26" spans="1:7" ht="24.75">
      <c r="A26" s="3">
        <v>25</v>
      </c>
      <c r="B26" s="4" t="s">
        <v>87</v>
      </c>
      <c r="C26" s="5" t="s">
        <v>81</v>
      </c>
      <c r="D26" s="5" t="s">
        <v>85</v>
      </c>
      <c r="E26" s="7"/>
      <c r="F26" s="5" t="s">
        <v>88</v>
      </c>
      <c r="G26" s="10">
        <v>2200</v>
      </c>
    </row>
    <row r="27" spans="1:7" ht="24.75">
      <c r="A27" s="3">
        <v>26</v>
      </c>
      <c r="B27" s="4" t="s">
        <v>87</v>
      </c>
      <c r="C27" s="5" t="s">
        <v>81</v>
      </c>
      <c r="D27" s="5" t="s">
        <v>86</v>
      </c>
      <c r="E27" s="7"/>
      <c r="F27" s="5" t="s">
        <v>88</v>
      </c>
      <c r="G27" s="10">
        <v>2400</v>
      </c>
    </row>
    <row r="28" spans="1:7">
      <c r="A28" s="3">
        <v>27</v>
      </c>
      <c r="B28" s="5" t="s">
        <v>89</v>
      </c>
      <c r="C28" s="5" t="s">
        <v>67</v>
      </c>
      <c r="D28" s="4" t="s">
        <v>68</v>
      </c>
      <c r="E28" s="7"/>
      <c r="F28" s="5" t="s">
        <v>90</v>
      </c>
      <c r="G28" s="10">
        <v>5</v>
      </c>
    </row>
    <row r="29" spans="1:7">
      <c r="A29" s="3">
        <v>28</v>
      </c>
      <c r="B29" s="5" t="s">
        <v>89</v>
      </c>
      <c r="C29" s="5" t="s">
        <v>70</v>
      </c>
      <c r="D29" s="4" t="s">
        <v>71</v>
      </c>
      <c r="E29" s="7"/>
      <c r="F29" s="5" t="s">
        <v>90</v>
      </c>
      <c r="G29" s="10">
        <v>5</v>
      </c>
    </row>
    <row r="30" spans="1:7">
      <c r="A30" s="3">
        <v>29</v>
      </c>
      <c r="B30" s="5" t="s">
        <v>89</v>
      </c>
      <c r="C30" s="5" t="s">
        <v>72</v>
      </c>
      <c r="D30" s="5" t="s">
        <v>73</v>
      </c>
      <c r="E30" s="7"/>
      <c r="F30" s="5" t="s">
        <v>90</v>
      </c>
      <c r="G30" s="10">
        <v>5</v>
      </c>
    </row>
    <row r="31" spans="1:7">
      <c r="A31" s="3">
        <v>30</v>
      </c>
      <c r="B31" s="5" t="s">
        <v>89</v>
      </c>
      <c r="C31" s="5" t="s">
        <v>74</v>
      </c>
      <c r="D31" s="5" t="s">
        <v>75</v>
      </c>
      <c r="E31" s="7"/>
      <c r="F31" s="5" t="s">
        <v>90</v>
      </c>
      <c r="G31" s="10">
        <v>5</v>
      </c>
    </row>
    <row r="32" spans="1:7">
      <c r="A32" s="3">
        <v>31</v>
      </c>
      <c r="B32" s="5" t="s">
        <v>89</v>
      </c>
      <c r="C32" s="5" t="s">
        <v>76</v>
      </c>
      <c r="D32" s="5" t="s">
        <v>77</v>
      </c>
      <c r="E32" s="7"/>
      <c r="F32" s="5" t="s">
        <v>90</v>
      </c>
      <c r="G32" s="10">
        <v>5</v>
      </c>
    </row>
    <row r="33" spans="1:7">
      <c r="A33" s="3">
        <v>32</v>
      </c>
      <c r="B33" s="5" t="s">
        <v>89</v>
      </c>
      <c r="C33" s="5" t="s">
        <v>76</v>
      </c>
      <c r="D33" s="5" t="s">
        <v>78</v>
      </c>
      <c r="E33" s="7"/>
      <c r="F33" s="5" t="s">
        <v>90</v>
      </c>
      <c r="G33" s="10">
        <v>5</v>
      </c>
    </row>
    <row r="34" spans="1:7">
      <c r="A34" s="3">
        <v>33</v>
      </c>
      <c r="B34" s="5" t="s">
        <v>89</v>
      </c>
      <c r="C34" s="5" t="s">
        <v>76</v>
      </c>
      <c r="D34" s="5" t="s">
        <v>79</v>
      </c>
      <c r="E34" s="13"/>
      <c r="F34" s="5" t="s">
        <v>90</v>
      </c>
      <c r="G34" s="10">
        <v>5</v>
      </c>
    </row>
    <row r="35" spans="1:7">
      <c r="A35" s="3">
        <v>34</v>
      </c>
      <c r="B35" s="5" t="s">
        <v>89</v>
      </c>
      <c r="C35" s="5" t="s">
        <v>76</v>
      </c>
      <c r="D35" s="5" t="s">
        <v>80</v>
      </c>
      <c r="E35" s="7"/>
      <c r="F35" s="5" t="s">
        <v>90</v>
      </c>
      <c r="G35" s="10">
        <v>5</v>
      </c>
    </row>
    <row r="36" spans="1:7">
      <c r="A36" s="3">
        <v>35</v>
      </c>
      <c r="B36" s="5" t="s">
        <v>89</v>
      </c>
      <c r="C36" s="5" t="s">
        <v>81</v>
      </c>
      <c r="D36" s="5" t="s">
        <v>82</v>
      </c>
      <c r="E36" s="7"/>
      <c r="F36" s="5" t="s">
        <v>90</v>
      </c>
      <c r="G36" s="10">
        <v>5</v>
      </c>
    </row>
    <row r="37" spans="1:7">
      <c r="A37" s="3">
        <v>36</v>
      </c>
      <c r="B37" s="5" t="s">
        <v>89</v>
      </c>
      <c r="C37" s="5" t="s">
        <v>81</v>
      </c>
      <c r="D37" s="5" t="s">
        <v>83</v>
      </c>
      <c r="E37" s="7"/>
      <c r="F37" s="5" t="s">
        <v>90</v>
      </c>
      <c r="G37" s="10">
        <v>5</v>
      </c>
    </row>
    <row r="38" spans="1:7">
      <c r="A38" s="3">
        <v>37</v>
      </c>
      <c r="B38" s="5" t="s">
        <v>89</v>
      </c>
      <c r="C38" s="5" t="s">
        <v>81</v>
      </c>
      <c r="D38" s="5" t="s">
        <v>84</v>
      </c>
      <c r="E38" s="7"/>
      <c r="F38" s="5" t="s">
        <v>90</v>
      </c>
      <c r="G38" s="10">
        <v>5</v>
      </c>
    </row>
    <row r="39" spans="1:7">
      <c r="A39" s="3">
        <v>38</v>
      </c>
      <c r="B39" s="5" t="s">
        <v>89</v>
      </c>
      <c r="C39" s="5" t="s">
        <v>81</v>
      </c>
      <c r="D39" s="5" t="s">
        <v>85</v>
      </c>
      <c r="E39" s="7"/>
      <c r="F39" s="5" t="s">
        <v>90</v>
      </c>
      <c r="G39" s="10">
        <v>5</v>
      </c>
    </row>
    <row r="40" spans="1:7">
      <c r="A40" s="3">
        <v>39</v>
      </c>
      <c r="B40" s="5" t="s">
        <v>89</v>
      </c>
      <c r="C40" s="5" t="s">
        <v>81</v>
      </c>
      <c r="D40" s="5" t="s">
        <v>86</v>
      </c>
      <c r="E40" s="7"/>
      <c r="F40" s="5" t="s">
        <v>90</v>
      </c>
      <c r="G40" s="10">
        <v>5</v>
      </c>
    </row>
    <row r="41" spans="1:7">
      <c r="A41" s="3">
        <v>40</v>
      </c>
      <c r="B41" s="5" t="s">
        <v>91</v>
      </c>
      <c r="C41" s="5" t="s">
        <v>67</v>
      </c>
      <c r="D41" s="4" t="s">
        <v>68</v>
      </c>
      <c r="E41" s="7"/>
      <c r="F41" s="5" t="s">
        <v>92</v>
      </c>
      <c r="G41" s="10">
        <v>70</v>
      </c>
    </row>
    <row r="42" spans="1:7">
      <c r="A42" s="3">
        <v>41</v>
      </c>
      <c r="B42" s="5" t="s">
        <v>91</v>
      </c>
      <c r="C42" s="5" t="s">
        <v>70</v>
      </c>
      <c r="D42" s="4" t="s">
        <v>71</v>
      </c>
      <c r="E42" s="7"/>
      <c r="F42" s="5" t="s">
        <v>92</v>
      </c>
      <c r="G42" s="10">
        <v>70</v>
      </c>
    </row>
    <row r="43" spans="1:7">
      <c r="A43" s="3">
        <v>42</v>
      </c>
      <c r="B43" s="5" t="s">
        <v>91</v>
      </c>
      <c r="C43" s="5" t="s">
        <v>72</v>
      </c>
      <c r="D43" s="5" t="s">
        <v>73</v>
      </c>
      <c r="E43" s="7"/>
      <c r="F43" s="5" t="s">
        <v>92</v>
      </c>
      <c r="G43" s="10">
        <v>70</v>
      </c>
    </row>
    <row r="44" spans="1:7">
      <c r="A44" s="3">
        <v>43</v>
      </c>
      <c r="B44" s="5" t="s">
        <v>91</v>
      </c>
      <c r="C44" s="5" t="s">
        <v>74</v>
      </c>
      <c r="D44" s="5" t="s">
        <v>75</v>
      </c>
      <c r="E44" s="7"/>
      <c r="F44" s="5" t="s">
        <v>92</v>
      </c>
      <c r="G44" s="10">
        <v>70</v>
      </c>
    </row>
    <row r="45" spans="1:7">
      <c r="A45" s="3">
        <v>44</v>
      </c>
      <c r="B45" s="5" t="s">
        <v>91</v>
      </c>
      <c r="C45" s="5" t="s">
        <v>76</v>
      </c>
      <c r="D45" s="5" t="s">
        <v>77</v>
      </c>
      <c r="E45" s="7"/>
      <c r="F45" s="5" t="s">
        <v>92</v>
      </c>
      <c r="G45" s="10">
        <v>70</v>
      </c>
    </row>
    <row r="46" spans="1:7">
      <c r="A46" s="3">
        <v>45</v>
      </c>
      <c r="B46" s="5" t="s">
        <v>91</v>
      </c>
      <c r="C46" s="5" t="s">
        <v>76</v>
      </c>
      <c r="D46" s="5" t="s">
        <v>78</v>
      </c>
      <c r="E46" s="7"/>
      <c r="F46" s="5" t="s">
        <v>92</v>
      </c>
      <c r="G46" s="10">
        <v>70</v>
      </c>
    </row>
    <row r="47" spans="1:7">
      <c r="A47" s="3">
        <v>46</v>
      </c>
      <c r="B47" s="5" t="s">
        <v>91</v>
      </c>
      <c r="C47" s="5" t="s">
        <v>76</v>
      </c>
      <c r="D47" s="5" t="s">
        <v>79</v>
      </c>
      <c r="E47" s="7"/>
      <c r="F47" s="5" t="s">
        <v>92</v>
      </c>
      <c r="G47" s="10">
        <v>70</v>
      </c>
    </row>
    <row r="48" spans="1:7">
      <c r="A48" s="3">
        <v>47</v>
      </c>
      <c r="B48" s="5" t="s">
        <v>91</v>
      </c>
      <c r="C48" s="5" t="s">
        <v>76</v>
      </c>
      <c r="D48" s="5" t="s">
        <v>80</v>
      </c>
      <c r="E48" s="7"/>
      <c r="F48" s="5" t="s">
        <v>92</v>
      </c>
      <c r="G48" s="10">
        <v>70</v>
      </c>
    </row>
    <row r="49" spans="1:7">
      <c r="A49" s="3">
        <v>48</v>
      </c>
      <c r="B49" s="5" t="s">
        <v>91</v>
      </c>
      <c r="C49" s="5" t="s">
        <v>81</v>
      </c>
      <c r="D49" s="5" t="s">
        <v>82</v>
      </c>
      <c r="E49" s="14"/>
      <c r="F49" s="5" t="s">
        <v>92</v>
      </c>
      <c r="G49" s="10">
        <v>70</v>
      </c>
    </row>
    <row r="50" spans="1:7">
      <c r="A50" s="3">
        <v>49</v>
      </c>
      <c r="B50" s="5" t="s">
        <v>91</v>
      </c>
      <c r="C50" s="5" t="s">
        <v>81</v>
      </c>
      <c r="D50" s="5" t="s">
        <v>83</v>
      </c>
      <c r="E50" s="7"/>
      <c r="F50" s="5" t="s">
        <v>92</v>
      </c>
      <c r="G50" s="10">
        <v>70</v>
      </c>
    </row>
    <row r="51" spans="1:7">
      <c r="A51" s="3">
        <v>50</v>
      </c>
      <c r="B51" s="5" t="s">
        <v>91</v>
      </c>
      <c r="C51" s="5" t="s">
        <v>81</v>
      </c>
      <c r="D51" s="5" t="s">
        <v>84</v>
      </c>
      <c r="E51" s="15"/>
      <c r="F51" s="5" t="s">
        <v>92</v>
      </c>
      <c r="G51" s="10">
        <v>70</v>
      </c>
    </row>
    <row r="52" spans="1:7">
      <c r="A52" s="3">
        <v>51</v>
      </c>
      <c r="B52" s="5" t="s">
        <v>91</v>
      </c>
      <c r="C52" s="5" t="s">
        <v>81</v>
      </c>
      <c r="D52" s="5" t="s">
        <v>85</v>
      </c>
      <c r="E52" s="16"/>
      <c r="F52" s="5" t="s">
        <v>92</v>
      </c>
      <c r="G52" s="10">
        <v>70</v>
      </c>
    </row>
    <row r="53" spans="1:7">
      <c r="A53" s="3">
        <v>52</v>
      </c>
      <c r="B53" s="5" t="s">
        <v>91</v>
      </c>
      <c r="C53" s="5" t="s">
        <v>81</v>
      </c>
      <c r="D53" s="5" t="s">
        <v>86</v>
      </c>
      <c r="E53" s="7"/>
      <c r="F53" s="5" t="s">
        <v>92</v>
      </c>
      <c r="G53" s="10">
        <v>70</v>
      </c>
    </row>
    <row r="54" spans="1:7" ht="49.5">
      <c r="A54" s="3">
        <v>53</v>
      </c>
      <c r="B54" s="6" t="s">
        <v>93</v>
      </c>
      <c r="C54" s="5" t="s">
        <v>62</v>
      </c>
      <c r="D54" s="4" t="s">
        <v>94</v>
      </c>
      <c r="E54" s="7"/>
      <c r="F54" s="5" t="s">
        <v>57</v>
      </c>
      <c r="G54" s="17"/>
    </row>
    <row r="55" spans="1:7" ht="20.25">
      <c r="A55" s="2" t="s">
        <v>12</v>
      </c>
      <c r="B55" s="2" t="s">
        <v>51</v>
      </c>
      <c r="C55" s="2" t="s">
        <v>52</v>
      </c>
      <c r="D55" s="2" t="s">
        <v>53</v>
      </c>
      <c r="E55" s="2" t="s">
        <v>7</v>
      </c>
      <c r="F55" s="2" t="s">
        <v>54</v>
      </c>
      <c r="G55" s="8" t="s">
        <v>63</v>
      </c>
    </row>
    <row r="56" spans="1:7">
      <c r="A56" s="3">
        <v>54</v>
      </c>
      <c r="B56" s="5" t="s">
        <v>95</v>
      </c>
      <c r="C56" s="7" t="s">
        <v>57</v>
      </c>
      <c r="D56" s="7" t="s">
        <v>57</v>
      </c>
      <c r="E56" s="5" t="s">
        <v>96</v>
      </c>
      <c r="F56" s="5" t="s">
        <v>97</v>
      </c>
      <c r="G56" s="18">
        <v>50</v>
      </c>
    </row>
    <row r="57" spans="1:7">
      <c r="A57" s="3">
        <v>55</v>
      </c>
      <c r="B57" s="5" t="s">
        <v>98</v>
      </c>
      <c r="C57" s="7" t="s">
        <v>57</v>
      </c>
      <c r="D57" s="7" t="s">
        <v>57</v>
      </c>
      <c r="E57" s="5" t="s">
        <v>99</v>
      </c>
      <c r="F57" s="5" t="s">
        <v>97</v>
      </c>
      <c r="G57" s="18">
        <v>150</v>
      </c>
    </row>
    <row r="58" spans="1:7">
      <c r="A58" s="3">
        <v>56</v>
      </c>
      <c r="B58" s="5" t="s">
        <v>100</v>
      </c>
      <c r="C58" s="7" t="s">
        <v>57</v>
      </c>
      <c r="D58" s="7" t="s">
        <v>57</v>
      </c>
      <c r="E58" s="5" t="s">
        <v>101</v>
      </c>
      <c r="F58" s="5" t="s">
        <v>102</v>
      </c>
      <c r="G58" s="18">
        <v>10</v>
      </c>
    </row>
    <row r="59" spans="1:7">
      <c r="A59" s="3">
        <v>57</v>
      </c>
      <c r="B59" s="5" t="s">
        <v>103</v>
      </c>
      <c r="C59" s="7" t="s">
        <v>57</v>
      </c>
      <c r="D59" s="7" t="s">
        <v>57</v>
      </c>
      <c r="E59" s="5" t="s">
        <v>104</v>
      </c>
      <c r="F59" s="5" t="s">
        <v>97</v>
      </c>
      <c r="G59" s="18">
        <v>15</v>
      </c>
    </row>
    <row r="60" spans="1:7">
      <c r="A60" s="3">
        <v>58</v>
      </c>
      <c r="B60" s="5" t="s">
        <v>105</v>
      </c>
      <c r="C60" s="7" t="s">
        <v>57</v>
      </c>
      <c r="D60" s="7" t="s">
        <v>57</v>
      </c>
      <c r="E60" s="5" t="s">
        <v>106</v>
      </c>
      <c r="F60" s="5" t="s">
        <v>102</v>
      </c>
      <c r="G60" s="18">
        <v>0</v>
      </c>
    </row>
    <row r="61" spans="1:7">
      <c r="A61" s="3">
        <v>59</v>
      </c>
      <c r="B61" s="5" t="s">
        <v>107</v>
      </c>
      <c r="C61" s="7" t="s">
        <v>57</v>
      </c>
      <c r="D61" s="7" t="s">
        <v>57</v>
      </c>
      <c r="E61" s="5" t="s">
        <v>108</v>
      </c>
      <c r="F61" s="5" t="s">
        <v>97</v>
      </c>
      <c r="G61" s="18">
        <v>150</v>
      </c>
    </row>
    <row r="62" spans="1:7">
      <c r="A62" s="3">
        <v>60</v>
      </c>
      <c r="B62" s="5" t="s">
        <v>109</v>
      </c>
      <c r="C62" s="7" t="s">
        <v>57</v>
      </c>
      <c r="D62" s="7" t="s">
        <v>57</v>
      </c>
      <c r="E62" s="5" t="s">
        <v>110</v>
      </c>
      <c r="F62" s="5" t="s">
        <v>111</v>
      </c>
      <c r="G62" s="18">
        <v>80</v>
      </c>
    </row>
    <row r="63" spans="1:7">
      <c r="A63" s="3">
        <v>61</v>
      </c>
      <c r="B63" s="5" t="s">
        <v>112</v>
      </c>
      <c r="C63" s="7" t="s">
        <v>57</v>
      </c>
      <c r="D63" s="7" t="s">
        <v>57</v>
      </c>
      <c r="E63" s="19"/>
      <c r="F63" s="5" t="s">
        <v>113</v>
      </c>
      <c r="G63" s="18">
        <v>1400</v>
      </c>
    </row>
    <row r="64" spans="1:7">
      <c r="A64" s="3">
        <v>62</v>
      </c>
      <c r="B64" s="5" t="s">
        <v>114</v>
      </c>
      <c r="C64" s="7" t="s">
        <v>57</v>
      </c>
      <c r="D64" s="7" t="s">
        <v>57</v>
      </c>
      <c r="E64" s="19"/>
      <c r="F64" s="5" t="s">
        <v>113</v>
      </c>
      <c r="G64" s="18">
        <v>700</v>
      </c>
    </row>
    <row r="65" spans="1:7">
      <c r="A65" s="3">
        <v>63</v>
      </c>
      <c r="B65" s="5" t="s">
        <v>115</v>
      </c>
      <c r="C65" s="7" t="s">
        <v>57</v>
      </c>
      <c r="D65" s="7" t="s">
        <v>57</v>
      </c>
      <c r="E65" s="19"/>
      <c r="F65" s="5" t="s">
        <v>116</v>
      </c>
      <c r="G65" s="18">
        <v>3</v>
      </c>
    </row>
    <row r="66" spans="1:7">
      <c r="A66" s="3">
        <v>64</v>
      </c>
      <c r="B66" s="5" t="s">
        <v>117</v>
      </c>
      <c r="C66" s="7" t="s">
        <v>57</v>
      </c>
      <c r="D66" s="7" t="s">
        <v>57</v>
      </c>
      <c r="E66" s="19"/>
      <c r="F66" s="5" t="s">
        <v>118</v>
      </c>
      <c r="G66" s="18">
        <v>50</v>
      </c>
    </row>
    <row r="67" spans="1:7">
      <c r="A67" s="3">
        <v>65</v>
      </c>
      <c r="B67" s="5" t="s">
        <v>119</v>
      </c>
      <c r="C67" s="7" t="s">
        <v>57</v>
      </c>
      <c r="D67" s="7" t="s">
        <v>57</v>
      </c>
      <c r="E67" s="19"/>
      <c r="F67" s="5" t="s">
        <v>111</v>
      </c>
      <c r="G67" s="18">
        <v>200</v>
      </c>
    </row>
    <row r="68" spans="1:7">
      <c r="A68" s="3">
        <v>66</v>
      </c>
      <c r="B68" s="5" t="s">
        <v>120</v>
      </c>
      <c r="C68" s="7" t="s">
        <v>57</v>
      </c>
      <c r="D68" s="7" t="s">
        <v>57</v>
      </c>
      <c r="E68" s="19"/>
      <c r="F68" s="5" t="s">
        <v>121</v>
      </c>
      <c r="G68" s="18">
        <v>600</v>
      </c>
    </row>
    <row r="69" spans="1:7">
      <c r="A69" s="3">
        <v>67</v>
      </c>
      <c r="B69" s="5" t="s">
        <v>122</v>
      </c>
      <c r="C69" s="7" t="s">
        <v>57</v>
      </c>
      <c r="D69" s="7" t="s">
        <v>57</v>
      </c>
      <c r="E69" s="19"/>
      <c r="F69" s="5" t="s">
        <v>121</v>
      </c>
      <c r="G69" s="18">
        <v>550</v>
      </c>
    </row>
    <row r="70" spans="1:7">
      <c r="A70" s="3">
        <v>68</v>
      </c>
      <c r="B70" s="5" t="s">
        <v>123</v>
      </c>
      <c r="C70" s="7" t="s">
        <v>57</v>
      </c>
      <c r="D70" s="7" t="s">
        <v>57</v>
      </c>
      <c r="E70" s="19"/>
      <c r="F70" s="5" t="s">
        <v>121</v>
      </c>
      <c r="G70" s="18">
        <v>350</v>
      </c>
    </row>
    <row r="71" spans="1:7">
      <c r="A71" s="3">
        <v>69</v>
      </c>
      <c r="B71" s="5" t="s">
        <v>124</v>
      </c>
      <c r="C71" s="7" t="s">
        <v>57</v>
      </c>
      <c r="D71" s="7" t="s">
        <v>57</v>
      </c>
      <c r="E71" s="5" t="s">
        <v>125</v>
      </c>
      <c r="F71" s="5" t="s">
        <v>97</v>
      </c>
      <c r="G71" s="21">
        <v>240</v>
      </c>
    </row>
    <row r="72" spans="1:7" ht="20.25">
      <c r="A72" s="2" t="s">
        <v>126</v>
      </c>
      <c r="B72" s="2" t="s">
        <v>51</v>
      </c>
      <c r="C72" s="2" t="s">
        <v>52</v>
      </c>
      <c r="D72" s="2" t="s">
        <v>53</v>
      </c>
      <c r="E72" s="22" t="s">
        <v>7</v>
      </c>
      <c r="F72" s="2" t="s">
        <v>54</v>
      </c>
      <c r="G72" s="8" t="s">
        <v>63</v>
      </c>
    </row>
    <row r="73" spans="1:7">
      <c r="A73" s="3">
        <v>70</v>
      </c>
      <c r="B73" s="5" t="s">
        <v>127</v>
      </c>
      <c r="C73" s="7" t="s">
        <v>57</v>
      </c>
      <c r="D73" s="7" t="s">
        <v>57</v>
      </c>
      <c r="E73" s="146" t="s">
        <v>128</v>
      </c>
      <c r="F73" s="5" t="s">
        <v>129</v>
      </c>
      <c r="G73" s="23">
        <v>1300</v>
      </c>
    </row>
    <row r="74" spans="1:7">
      <c r="A74" s="3">
        <v>71</v>
      </c>
      <c r="B74" s="5" t="s">
        <v>130</v>
      </c>
      <c r="C74" s="7" t="s">
        <v>57</v>
      </c>
      <c r="D74" s="7" t="s">
        <v>57</v>
      </c>
      <c r="E74" s="146"/>
      <c r="F74" s="5" t="s">
        <v>131</v>
      </c>
      <c r="G74" s="23">
        <v>800</v>
      </c>
    </row>
    <row r="75" spans="1:7">
      <c r="A75" s="3">
        <v>72</v>
      </c>
      <c r="B75" s="5" t="s">
        <v>132</v>
      </c>
      <c r="C75" s="7" t="s">
        <v>57</v>
      </c>
      <c r="D75" s="7" t="s">
        <v>57</v>
      </c>
      <c r="E75" s="146"/>
      <c r="F75" s="5" t="s">
        <v>131</v>
      </c>
      <c r="G75" s="23">
        <v>700</v>
      </c>
    </row>
    <row r="76" spans="1:7">
      <c r="A76" s="3">
        <v>73</v>
      </c>
      <c r="B76" s="5" t="s">
        <v>133</v>
      </c>
      <c r="C76" s="7" t="s">
        <v>57</v>
      </c>
      <c r="D76" s="7" t="s">
        <v>57</v>
      </c>
      <c r="E76" s="146"/>
      <c r="F76" s="5" t="s">
        <v>131</v>
      </c>
      <c r="G76" s="23">
        <v>1000</v>
      </c>
    </row>
    <row r="77" spans="1:7">
      <c r="A77" s="3">
        <v>74</v>
      </c>
      <c r="B77" s="5" t="s">
        <v>134</v>
      </c>
      <c r="C77" s="7" t="s">
        <v>57</v>
      </c>
      <c r="D77" s="7" t="s">
        <v>57</v>
      </c>
      <c r="E77" s="146" t="s">
        <v>135</v>
      </c>
      <c r="F77" s="5" t="s">
        <v>131</v>
      </c>
      <c r="G77" s="23">
        <v>1000</v>
      </c>
    </row>
    <row r="78" spans="1:7">
      <c r="A78" s="3">
        <v>75</v>
      </c>
      <c r="B78" s="5" t="s">
        <v>136</v>
      </c>
      <c r="C78" s="7" t="s">
        <v>57</v>
      </c>
      <c r="D78" s="7" t="s">
        <v>57</v>
      </c>
      <c r="E78" s="146"/>
      <c r="F78" s="5" t="s">
        <v>131</v>
      </c>
      <c r="G78" s="23">
        <v>1200</v>
      </c>
    </row>
    <row r="79" spans="1:7">
      <c r="A79" s="3">
        <v>76</v>
      </c>
      <c r="B79" s="5" t="s">
        <v>137</v>
      </c>
      <c r="C79" s="7" t="s">
        <v>57</v>
      </c>
      <c r="D79" s="7" t="s">
        <v>57</v>
      </c>
      <c r="E79" s="146"/>
      <c r="F79" s="5" t="s">
        <v>131</v>
      </c>
      <c r="G79" s="23">
        <v>1500</v>
      </c>
    </row>
    <row r="80" spans="1:7">
      <c r="A80" s="3">
        <v>77</v>
      </c>
      <c r="B80" s="5" t="s">
        <v>138</v>
      </c>
      <c r="C80" s="7" t="s">
        <v>57</v>
      </c>
      <c r="D80" s="7" t="s">
        <v>57</v>
      </c>
      <c r="E80" s="146"/>
      <c r="F80" s="5" t="s">
        <v>131</v>
      </c>
      <c r="G80" s="23">
        <v>3500</v>
      </c>
    </row>
    <row r="81" spans="1:7">
      <c r="A81" s="3">
        <v>78</v>
      </c>
      <c r="B81" s="5" t="s">
        <v>139</v>
      </c>
      <c r="C81" s="7" t="s">
        <v>57</v>
      </c>
      <c r="D81" s="7" t="s">
        <v>57</v>
      </c>
      <c r="E81" s="146"/>
      <c r="F81" s="5" t="s">
        <v>131</v>
      </c>
      <c r="G81" s="23">
        <v>550</v>
      </c>
    </row>
    <row r="82" spans="1:7">
      <c r="A82" s="3">
        <v>79</v>
      </c>
      <c r="B82" s="5" t="s">
        <v>140</v>
      </c>
      <c r="C82" s="7" t="s">
        <v>57</v>
      </c>
      <c r="D82" s="7" t="s">
        <v>57</v>
      </c>
      <c r="E82" s="146"/>
      <c r="F82" s="5" t="s">
        <v>131</v>
      </c>
      <c r="G82" s="23">
        <v>1200</v>
      </c>
    </row>
    <row r="83" spans="1:7">
      <c r="A83" s="3">
        <v>80</v>
      </c>
      <c r="B83" s="5" t="s">
        <v>141</v>
      </c>
      <c r="C83" s="7" t="s">
        <v>57</v>
      </c>
      <c r="D83" s="7" t="s">
        <v>57</v>
      </c>
      <c r="E83" s="146"/>
      <c r="F83" s="5" t="s">
        <v>131</v>
      </c>
      <c r="G83" s="23">
        <v>1500</v>
      </c>
    </row>
    <row r="84" spans="1:7">
      <c r="A84" s="3">
        <v>81</v>
      </c>
      <c r="B84" s="5" t="s">
        <v>142</v>
      </c>
      <c r="C84" s="7" t="s">
        <v>57</v>
      </c>
      <c r="D84" s="7" t="s">
        <v>57</v>
      </c>
      <c r="E84" s="146"/>
      <c r="F84" s="5" t="s">
        <v>131</v>
      </c>
      <c r="G84" s="23">
        <v>3500</v>
      </c>
    </row>
    <row r="85" spans="1:7">
      <c r="A85" s="3">
        <v>82</v>
      </c>
      <c r="B85" s="5" t="s">
        <v>143</v>
      </c>
      <c r="C85" s="7" t="s">
        <v>57</v>
      </c>
      <c r="D85" s="7" t="s">
        <v>57</v>
      </c>
      <c r="E85" s="146"/>
      <c r="F85" s="5" t="s">
        <v>131</v>
      </c>
      <c r="G85" s="23">
        <v>550</v>
      </c>
    </row>
    <row r="86" spans="1:7">
      <c r="A86" s="3">
        <v>83</v>
      </c>
      <c r="B86" s="5" t="s">
        <v>144</v>
      </c>
      <c r="C86" s="7" t="s">
        <v>57</v>
      </c>
      <c r="D86" s="7" t="s">
        <v>57</v>
      </c>
      <c r="E86" s="146"/>
      <c r="F86" s="5" t="s">
        <v>131</v>
      </c>
      <c r="G86" s="23">
        <v>1200</v>
      </c>
    </row>
    <row r="87" spans="1:7">
      <c r="A87" s="3">
        <v>84</v>
      </c>
      <c r="B87" s="5" t="s">
        <v>145</v>
      </c>
      <c r="C87" s="7" t="s">
        <v>57</v>
      </c>
      <c r="D87" s="7" t="s">
        <v>57</v>
      </c>
      <c r="E87" s="146"/>
      <c r="F87" s="5" t="s">
        <v>131</v>
      </c>
      <c r="G87" s="23">
        <v>1500</v>
      </c>
    </row>
    <row r="88" spans="1:7">
      <c r="A88" s="3">
        <v>85</v>
      </c>
      <c r="B88" s="5" t="s">
        <v>146</v>
      </c>
      <c r="C88" s="7" t="s">
        <v>57</v>
      </c>
      <c r="D88" s="7" t="s">
        <v>57</v>
      </c>
      <c r="E88" s="146"/>
      <c r="F88" s="5" t="s">
        <v>131</v>
      </c>
      <c r="G88" s="23">
        <v>3500</v>
      </c>
    </row>
    <row r="89" spans="1:7">
      <c r="A89" s="3">
        <v>86</v>
      </c>
      <c r="B89" s="5" t="s">
        <v>147</v>
      </c>
      <c r="C89" s="7" t="s">
        <v>57</v>
      </c>
      <c r="D89" s="7" t="s">
        <v>57</v>
      </c>
      <c r="E89" s="146"/>
      <c r="F89" s="5" t="s">
        <v>131</v>
      </c>
      <c r="G89" s="23">
        <v>550</v>
      </c>
    </row>
    <row r="90" spans="1:7">
      <c r="A90" s="3">
        <v>87</v>
      </c>
      <c r="B90" s="5" t="s">
        <v>148</v>
      </c>
      <c r="C90" s="7" t="s">
        <v>57</v>
      </c>
      <c r="D90" s="7" t="s">
        <v>57</v>
      </c>
      <c r="E90" s="146"/>
      <c r="F90" s="5" t="s">
        <v>131</v>
      </c>
      <c r="G90" s="23">
        <v>550</v>
      </c>
    </row>
    <row r="91" spans="1:7" ht="24.75">
      <c r="A91" s="3">
        <v>88</v>
      </c>
      <c r="B91" s="5" t="s">
        <v>149</v>
      </c>
      <c r="C91" s="5" t="s">
        <v>150</v>
      </c>
      <c r="D91" s="7" t="s">
        <v>57</v>
      </c>
      <c r="E91" s="24" t="s">
        <v>151</v>
      </c>
      <c r="F91" s="5" t="s">
        <v>131</v>
      </c>
      <c r="G91" s="25">
        <v>80</v>
      </c>
    </row>
    <row r="92" spans="1:7">
      <c r="A92" s="3">
        <v>89</v>
      </c>
      <c r="B92" s="5" t="s">
        <v>149</v>
      </c>
      <c r="C92" s="5" t="s">
        <v>152</v>
      </c>
      <c r="D92" s="7" t="s">
        <v>57</v>
      </c>
      <c r="E92" s="24" t="s">
        <v>153</v>
      </c>
      <c r="F92" s="5"/>
      <c r="G92" s="25"/>
    </row>
    <row r="93" spans="1:7" ht="24.75">
      <c r="A93" s="3">
        <v>90</v>
      </c>
      <c r="B93" s="5" t="s">
        <v>149</v>
      </c>
      <c r="C93" s="5" t="s">
        <v>154</v>
      </c>
      <c r="D93" s="7" t="s">
        <v>57</v>
      </c>
      <c r="E93" s="24" t="s">
        <v>155</v>
      </c>
      <c r="F93" s="5" t="s">
        <v>156</v>
      </c>
      <c r="G93" s="25">
        <v>350</v>
      </c>
    </row>
    <row r="94" spans="1:7" ht="24.75">
      <c r="A94" s="3">
        <v>91</v>
      </c>
      <c r="B94" s="5" t="s">
        <v>149</v>
      </c>
      <c r="C94" s="5" t="s">
        <v>157</v>
      </c>
      <c r="D94" s="7" t="s">
        <v>57</v>
      </c>
      <c r="E94" s="24" t="s">
        <v>158</v>
      </c>
      <c r="F94" s="5" t="s">
        <v>159</v>
      </c>
      <c r="G94" s="25">
        <v>30</v>
      </c>
    </row>
    <row r="95" spans="1:7" ht="24.75">
      <c r="A95" s="3">
        <v>92</v>
      </c>
      <c r="B95" s="5" t="s">
        <v>149</v>
      </c>
      <c r="C95" s="5" t="s">
        <v>160</v>
      </c>
      <c r="D95" s="7" t="s">
        <v>57</v>
      </c>
      <c r="E95" s="24" t="s">
        <v>161</v>
      </c>
      <c r="F95" s="5" t="s">
        <v>162</v>
      </c>
      <c r="G95" s="25">
        <v>50</v>
      </c>
    </row>
    <row r="96" spans="1:7" ht="20.25">
      <c r="A96" s="2" t="s">
        <v>16</v>
      </c>
      <c r="B96" s="2" t="s">
        <v>51</v>
      </c>
      <c r="C96" s="2" t="s">
        <v>52</v>
      </c>
      <c r="D96" s="2" t="s">
        <v>53</v>
      </c>
      <c r="E96" s="22" t="s">
        <v>7</v>
      </c>
      <c r="F96" s="2" t="s">
        <v>54</v>
      </c>
      <c r="G96" s="8" t="s">
        <v>63</v>
      </c>
    </row>
    <row r="97" spans="1:7">
      <c r="A97" s="3"/>
      <c r="B97" s="7"/>
      <c r="C97" s="20"/>
      <c r="D97" s="7"/>
      <c r="E97" s="26"/>
      <c r="F97" s="27"/>
      <c r="G97" s="28"/>
    </row>
    <row r="98" spans="1:7">
      <c r="A98" s="3"/>
      <c r="B98" s="7"/>
      <c r="C98" s="20"/>
      <c r="D98" s="7"/>
      <c r="E98" s="26"/>
      <c r="F98" s="27"/>
      <c r="G98" s="28"/>
    </row>
    <row r="99" spans="1:7">
      <c r="A99" s="3"/>
      <c r="B99" s="7"/>
      <c r="C99" s="20"/>
      <c r="D99" s="7"/>
      <c r="E99" s="26"/>
      <c r="F99" s="27"/>
      <c r="G99" s="28"/>
    </row>
    <row r="100" spans="1:7">
      <c r="A100" s="3"/>
      <c r="B100" s="7"/>
      <c r="C100" s="20"/>
      <c r="D100" s="7"/>
      <c r="E100" s="26"/>
      <c r="F100" s="27"/>
      <c r="G100" s="28"/>
    </row>
    <row r="101" spans="1:7">
      <c r="A101" s="3"/>
      <c r="B101" s="7"/>
      <c r="C101" s="20"/>
      <c r="D101" s="7"/>
      <c r="E101" s="26"/>
      <c r="F101" s="27"/>
      <c r="G101" s="28"/>
    </row>
    <row r="102" spans="1:7">
      <c r="A102" s="3"/>
      <c r="B102" s="7"/>
      <c r="C102" s="20"/>
      <c r="D102" s="7"/>
      <c r="E102" s="26"/>
      <c r="F102" s="27"/>
      <c r="G102" s="28"/>
    </row>
    <row r="103" spans="1:7">
      <c r="A103" s="3"/>
      <c r="B103" s="7"/>
      <c r="C103" s="20"/>
      <c r="D103" s="7"/>
      <c r="E103" s="26"/>
      <c r="F103" s="27"/>
      <c r="G103" s="28"/>
    </row>
    <row r="104" spans="1:7">
      <c r="A104" s="3"/>
      <c r="B104" s="7"/>
      <c r="C104" s="20"/>
      <c r="D104" s="7"/>
      <c r="E104" s="26"/>
      <c r="F104" s="27"/>
      <c r="G104" s="28"/>
    </row>
    <row r="105" spans="1:7">
      <c r="A105" s="3"/>
      <c r="B105" s="7"/>
      <c r="C105" s="20"/>
      <c r="D105" s="7"/>
      <c r="E105" s="26"/>
      <c r="F105" s="27"/>
      <c r="G105" s="28"/>
    </row>
    <row r="106" spans="1:7" ht="20.25">
      <c r="A106" s="2" t="s">
        <v>18</v>
      </c>
      <c r="B106" s="2" t="s">
        <v>51</v>
      </c>
      <c r="C106" s="2" t="s">
        <v>52</v>
      </c>
      <c r="D106" s="2" t="s">
        <v>53</v>
      </c>
      <c r="E106" s="2" t="s">
        <v>7</v>
      </c>
      <c r="F106" s="2" t="s">
        <v>54</v>
      </c>
      <c r="G106" s="8" t="s">
        <v>63</v>
      </c>
    </row>
    <row r="107" spans="1:7">
      <c r="A107" s="3">
        <v>93</v>
      </c>
      <c r="B107" s="5" t="s">
        <v>163</v>
      </c>
      <c r="C107" s="7" t="s">
        <v>57</v>
      </c>
      <c r="D107" s="7" t="s">
        <v>57</v>
      </c>
      <c r="E107" s="7"/>
      <c r="F107" s="3" t="s">
        <v>164</v>
      </c>
      <c r="G107" s="29">
        <v>0.06</v>
      </c>
    </row>
    <row r="108" spans="1:7">
      <c r="A108" s="3">
        <v>94</v>
      </c>
      <c r="B108" s="5" t="s">
        <v>165</v>
      </c>
      <c r="C108" s="7" t="s">
        <v>57</v>
      </c>
      <c r="D108" s="7" t="s">
        <v>57</v>
      </c>
      <c r="E108" s="7" t="s">
        <v>166</v>
      </c>
      <c r="F108" s="3" t="s">
        <v>164</v>
      </c>
      <c r="G108" s="29">
        <v>0.1</v>
      </c>
    </row>
    <row r="109" spans="1:7">
      <c r="A109" s="3">
        <v>95</v>
      </c>
      <c r="B109" s="5" t="s">
        <v>167</v>
      </c>
      <c r="C109" s="7" t="s">
        <v>57</v>
      </c>
      <c r="D109" s="7" t="s">
        <v>57</v>
      </c>
      <c r="E109" s="7"/>
      <c r="F109" s="3" t="s">
        <v>168</v>
      </c>
      <c r="G109" s="29">
        <v>0.06</v>
      </c>
    </row>
  </sheetData>
  <sheetProtection algorithmName="SHA-512" hashValue="aqv2mi3xRwfD9CqJeLZDmqX+7W1QCvMf1kwnIXOzbBE7C02TFUDmiYZfol/FaZbjS5HQSEttT3YmdB5wk8UXKg==" saltValue="BcYY6NCdpDL2LBBg1fb6VA==" spinCount="100000" sheet="1" objects="1" selectLockedCells="1" selectUnlockedCells="1"/>
  <mergeCells count="2">
    <mergeCell ref="E73:E76"/>
    <mergeCell ref="E77:E90"/>
  </mergeCells>
  <phoneticPr fontId="31" type="noConversion"/>
  <conditionalFormatting sqref="A56:D62 G56:G71 A63:E70 A71:D71 A73:A95 C73:E95 G73:G95 A97:G105 A107:A109 C107:G109">
    <cfRule type="expression" dxfId="14" priority="14">
      <formula>IF(AND($E56&lt;&gt;"",#REF!=""),1,0)</formula>
    </cfRule>
  </conditionalFormatting>
  <conditionalFormatting sqref="B2:B54">
    <cfRule type="expression" dxfId="13" priority="1">
      <formula>IF(AND($E2&lt;&gt;"",#REF!=""),1,0)</formula>
    </cfRule>
  </conditionalFormatting>
  <conditionalFormatting sqref="E22:E33">
    <cfRule type="expression" dxfId="12" priority="16">
      <formula>IF(AND($E22&lt;&gt;"",#REF!=""),1,0)</formula>
    </cfRule>
  </conditionalFormatting>
  <conditionalFormatting sqref="E35">
    <cfRule type="expression" dxfId="11" priority="18">
      <formula>IF(AND($D35&lt;&gt;"",#REF!=""),1,0)</formula>
    </cfRule>
  </conditionalFormatting>
  <conditionalFormatting sqref="E36:E48 E53">
    <cfRule type="expression" dxfId="10" priority="19">
      <formula>IF(AND($E36&lt;&gt;"",#REF!=""),1,0)</formula>
    </cfRule>
  </conditionalFormatting>
  <conditionalFormatting sqref="E50">
    <cfRule type="expression" dxfId="9" priority="21">
      <formula>IF(AND($D50&lt;&gt;"",#REF!=""),1,0)</formula>
    </cfRule>
  </conditionalFormatting>
  <conditionalFormatting sqref="E52">
    <cfRule type="expression" dxfId="8" priority="17">
      <formula>IF(AND($E52&lt;&gt;"",#REF!=""),1,0)</formula>
    </cfRule>
  </conditionalFormatting>
  <conditionalFormatting sqref="E54">
    <cfRule type="expression" dxfId="7" priority="2">
      <formula>IF(AND($E54&lt;&gt;"",#REF!=""),1,0)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 ma</cp:lastModifiedBy>
  <dcterms:created xsi:type="dcterms:W3CDTF">2021-12-21T11:21:00Z</dcterms:created>
  <dcterms:modified xsi:type="dcterms:W3CDTF">2025-10-13T08:57:03Z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4D1E854E610767CADF58D26849ACEB1B_43</vt:lpwstr>
  </property>
  <property fmtid="{D5CDD505-2E9C-101B-9397-08002B2CF9AE}" pid="3" name="KSOProductBuildVer">
    <vt:lpwstr>2052-7.3.1.8967</vt:lpwstr>
  </property>
</Properties>
</file>