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6395" windowHeight="7575" tabRatio="780"/>
  </bookViews>
  <sheets>
    <sheet name="合计报价" sheetId="1" r:id="rId1"/>
    <sheet name="酒店" sheetId="6" r:id="rId2"/>
    <sheet name="制作及采购-中方" sheetId="7" r:id="rId3"/>
    <sheet name="晚宴搭建-日方" sheetId="8" r:id="rId4"/>
    <sheet name="车辆人员及其他" sheetId="4" r:id="rId5"/>
    <sheet name="团队机票" sheetId="9" r:id="rId6"/>
    <sheet name="散客机票" sheetId="10" r:id="rId7"/>
    <sheet name="单独接送机" sheetId="11" r:id="rId8"/>
    <sheet name="幕张休息室" sheetId="12" r:id="rId9"/>
  </sheets>
  <definedNames>
    <definedName name="_xlnm._FilterDatabase" localSheetId="4" hidden="1">车辆人员及其他!$A$2:$H$54</definedName>
  </definedNames>
  <calcPr calcId="125725"/>
</workbook>
</file>

<file path=xl/calcChain.xml><?xml version="1.0" encoding="utf-8"?>
<calcChain xmlns="http://schemas.openxmlformats.org/spreadsheetml/2006/main">
  <c r="B9" i="1"/>
  <c r="I17" i="10" l="1"/>
  <c r="B3" i="1"/>
  <c r="D3" s="1"/>
  <c r="T134" i="9"/>
  <c r="F33" i="7"/>
  <c r="F32"/>
  <c r="F31"/>
  <c r="C9" i="1"/>
  <c r="F36" i="4"/>
  <c r="D8" i="1"/>
  <c r="D6"/>
  <c r="M2" i="12"/>
  <c r="M4"/>
  <c r="M5"/>
  <c r="C4" i="11"/>
  <c r="I4"/>
  <c r="K4"/>
  <c r="C5"/>
  <c r="I5"/>
  <c r="K5"/>
  <c r="C6"/>
  <c r="I6"/>
  <c r="K6"/>
  <c r="C10"/>
  <c r="I10"/>
  <c r="K10"/>
  <c r="C11"/>
  <c r="I11"/>
  <c r="K11"/>
  <c r="C12"/>
  <c r="I12"/>
  <c r="K12"/>
  <c r="C16"/>
  <c r="I16"/>
  <c r="K16"/>
  <c r="C17"/>
  <c r="I17"/>
  <c r="K17"/>
  <c r="C18"/>
  <c r="I18"/>
  <c r="K18"/>
  <c r="C22"/>
  <c r="I22"/>
  <c r="K22"/>
  <c r="C23"/>
  <c r="I23"/>
  <c r="K23"/>
  <c r="B5" i="1"/>
  <c r="D5" s="1"/>
  <c r="F51" i="4"/>
  <c r="F8"/>
  <c r="F4" i="6"/>
  <c r="F3"/>
  <c r="T131" i="9"/>
  <c r="T129"/>
  <c r="O129"/>
  <c r="T127"/>
  <c r="O127"/>
  <c r="T125"/>
  <c r="T123"/>
  <c r="O123"/>
  <c r="T121"/>
  <c r="O121"/>
  <c r="T119"/>
  <c r="O119"/>
  <c r="O117"/>
  <c r="T115"/>
  <c r="O115"/>
  <c r="T113"/>
  <c r="O113"/>
  <c r="T111"/>
  <c r="O111"/>
  <c r="T107"/>
  <c r="T103"/>
  <c r="T99"/>
  <c r="O97"/>
  <c r="T95"/>
  <c r="O95"/>
  <c r="O93"/>
  <c r="T91"/>
  <c r="O91"/>
  <c r="T89"/>
  <c r="O89"/>
  <c r="T87"/>
  <c r="O87"/>
  <c r="T85"/>
  <c r="O85"/>
  <c r="T83"/>
  <c r="O83"/>
  <c r="T81"/>
  <c r="O81"/>
  <c r="T79"/>
  <c r="O79"/>
  <c r="T77"/>
  <c r="O77"/>
  <c r="T75"/>
  <c r="O75"/>
  <c r="T73"/>
  <c r="O73"/>
  <c r="T70"/>
  <c r="O70"/>
  <c r="T68"/>
  <c r="O68"/>
  <c r="T66"/>
  <c r="O66"/>
  <c r="T64"/>
  <c r="O64"/>
  <c r="T62"/>
  <c r="O62"/>
  <c r="T60"/>
  <c r="O60"/>
  <c r="T58"/>
  <c r="O58"/>
  <c r="T56"/>
  <c r="O56"/>
  <c r="T54"/>
  <c r="O54"/>
  <c r="T52"/>
  <c r="O52"/>
  <c r="T50"/>
  <c r="O50"/>
  <c r="T48"/>
  <c r="O48"/>
  <c r="T46"/>
  <c r="O46"/>
  <c r="T44"/>
  <c r="O44"/>
  <c r="T42"/>
  <c r="O42"/>
  <c r="T40"/>
  <c r="O40"/>
  <c r="T38"/>
  <c r="O38"/>
  <c r="T36"/>
  <c r="O36"/>
  <c r="T34"/>
  <c r="O34"/>
  <c r="T32"/>
  <c r="O32"/>
  <c r="T30"/>
  <c r="O30"/>
  <c r="T28"/>
  <c r="O28"/>
  <c r="T25"/>
  <c r="O25"/>
  <c r="T23"/>
  <c r="O23"/>
  <c r="T21"/>
  <c r="O21"/>
  <c r="T19"/>
  <c r="O19"/>
  <c r="T17"/>
  <c r="O17"/>
  <c r="T15"/>
  <c r="O15"/>
  <c r="T13"/>
  <c r="O13"/>
  <c r="T11"/>
  <c r="O11"/>
  <c r="T9"/>
  <c r="O9"/>
  <c r="T7"/>
  <c r="O7"/>
  <c r="T5"/>
  <c r="O5"/>
  <c r="T3"/>
  <c r="O3"/>
  <c r="H59" i="8"/>
  <c r="H11"/>
  <c r="H31"/>
  <c r="H37"/>
  <c r="H38"/>
  <c r="H44"/>
  <c r="H45"/>
  <c r="H46"/>
  <c r="H47"/>
  <c r="H48"/>
  <c r="H49"/>
  <c r="H50"/>
  <c r="H53"/>
  <c r="H57"/>
  <c r="H61"/>
  <c r="H63"/>
  <c r="H64"/>
  <c r="H65"/>
  <c r="H66"/>
  <c r="H67"/>
  <c r="H68"/>
  <c r="H69"/>
  <c r="H70"/>
  <c r="H71"/>
  <c r="H72"/>
  <c r="H73"/>
  <c r="H74"/>
  <c r="H75"/>
  <c r="H76"/>
  <c r="H77"/>
  <c r="H87"/>
  <c r="H111"/>
  <c r="H113"/>
  <c r="H123"/>
  <c r="H132"/>
  <c r="H152"/>
  <c r="F5" i="6"/>
  <c r="F6"/>
  <c r="F7"/>
  <c r="F8"/>
  <c r="F9"/>
  <c r="F10"/>
  <c r="F11"/>
  <c r="F12"/>
  <c r="F13"/>
  <c r="F14"/>
  <c r="F15"/>
  <c r="F16"/>
  <c r="F17"/>
  <c r="F18"/>
  <c r="F19"/>
  <c r="F20"/>
  <c r="F21"/>
  <c r="F22"/>
  <c r="F23"/>
  <c r="F24"/>
  <c r="F25"/>
  <c r="F5" i="4"/>
  <c r="F6"/>
  <c r="F12"/>
  <c r="F13"/>
  <c r="F16"/>
  <c r="F17"/>
  <c r="F18"/>
  <c r="F19"/>
  <c r="F22"/>
  <c r="F23"/>
  <c r="F24"/>
  <c r="F25"/>
  <c r="F46"/>
  <c r="F47"/>
  <c r="F48"/>
  <c r="F38"/>
  <c r="F7"/>
  <c r="F9"/>
  <c r="F20"/>
  <c r="F21"/>
  <c r="F35"/>
  <c r="F43"/>
  <c r="F3"/>
  <c r="F4"/>
  <c r="F10"/>
  <c r="F11"/>
  <c r="F34"/>
  <c r="F37"/>
  <c r="F39"/>
  <c r="F40"/>
  <c r="F41"/>
  <c r="F42"/>
  <c r="F44"/>
  <c r="F45"/>
  <c r="F49"/>
  <c r="F50"/>
  <c r="T133" i="9"/>
  <c r="T135"/>
  <c r="K24" i="11"/>
  <c r="H153" i="8"/>
  <c r="H154"/>
  <c r="H155"/>
  <c r="H159"/>
  <c r="F52" i="4"/>
  <c r="F26" i="6"/>
  <c r="F27"/>
  <c r="K25" i="11"/>
  <c r="K26"/>
  <c r="F28" i="6"/>
  <c r="B4" i="1"/>
  <c r="D4" s="1"/>
  <c r="F53" i="4" l="1"/>
  <c r="F54" s="1"/>
  <c r="B7" i="1" s="1"/>
  <c r="D7" l="1"/>
</calcChain>
</file>

<file path=xl/sharedStrings.xml><?xml version="1.0" encoding="utf-8"?>
<sst xmlns="http://schemas.openxmlformats.org/spreadsheetml/2006/main" count="1199" uniqueCount="704">
  <si>
    <t>机票</t>
    <phoneticPr fontId="2" type="noConversion"/>
  </si>
  <si>
    <t>晚宴搭建-日方</t>
    <phoneticPr fontId="2" type="noConversion"/>
  </si>
  <si>
    <t>项目</t>
    <phoneticPr fontId="2" type="noConversion"/>
  </si>
  <si>
    <t>合计</t>
    <phoneticPr fontId="2" type="noConversion"/>
  </si>
  <si>
    <t>项目</t>
    <phoneticPr fontId="5"/>
  </si>
  <si>
    <t>单价</t>
    <phoneticPr fontId="5"/>
  </si>
  <si>
    <t>数量</t>
    <phoneticPr fontId="5"/>
  </si>
  <si>
    <t>天数</t>
    <phoneticPr fontId="5"/>
  </si>
  <si>
    <t>金额</t>
    <phoneticPr fontId="5"/>
  </si>
  <si>
    <t>描述</t>
    <phoneticPr fontId="5"/>
  </si>
  <si>
    <t>接机用车</t>
    <phoneticPr fontId="2" type="noConversion"/>
  </si>
  <si>
    <t>9月8日，49座旅游大巴</t>
    <phoneticPr fontId="5"/>
  </si>
  <si>
    <t>9月9日，49座旅游大巴</t>
    <phoneticPr fontId="5"/>
  </si>
  <si>
    <t>9月10日，49座旅游大巴</t>
    <phoneticPr fontId="5"/>
  </si>
  <si>
    <t>杂费：矿泉水，高速费、停车费等</t>
    <phoneticPr fontId="2" type="noConversion"/>
  </si>
  <si>
    <t>幕张酒店往返用车</t>
    <rPh sb="6" eb="7">
      <t>SUM(D3:D5)</t>
    </rPh>
    <phoneticPr fontId="2" type="noConversion"/>
  </si>
  <si>
    <t>49座旅游大巴</t>
    <phoneticPr fontId="2" type="noConversion"/>
  </si>
  <si>
    <t>送机用车</t>
    <phoneticPr fontId="2" type="noConversion"/>
  </si>
  <si>
    <t>9月11日，49座旅游大巴</t>
    <phoneticPr fontId="5"/>
  </si>
  <si>
    <t>9月12日，49座旅游大巴</t>
    <phoneticPr fontId="5"/>
  </si>
  <si>
    <t>9月13日，49座旅游大巴</t>
    <phoneticPr fontId="5"/>
  </si>
  <si>
    <t>车辆及导游，领队及其他</t>
    <rPh sb="9" eb="10">
      <t>，</t>
    </rPh>
    <phoneticPr fontId="2" type="noConversion"/>
  </si>
  <si>
    <t>导游-接机</t>
    <phoneticPr fontId="2" type="noConversion"/>
  </si>
  <si>
    <t>导游-送机</t>
    <phoneticPr fontId="2" type="noConversion"/>
  </si>
  <si>
    <t>导游-幕张往返</t>
    <phoneticPr fontId="2" type="noConversion"/>
  </si>
  <si>
    <t>地接服务人员</t>
    <phoneticPr fontId="2" type="noConversion"/>
  </si>
  <si>
    <t>杂费：矿泉水、高速费、停车费等</t>
    <phoneticPr fontId="2" type="noConversion"/>
  </si>
  <si>
    <t>杂费：餐补，交通费，通讯补助</t>
    <phoneticPr fontId="2" type="noConversion"/>
  </si>
  <si>
    <t>6-13日，全程服务</t>
    <phoneticPr fontId="2" type="noConversion"/>
  </si>
  <si>
    <t>签证费</t>
    <phoneticPr fontId="2" type="noConversion"/>
  </si>
  <si>
    <t>个人旅游签</t>
    <phoneticPr fontId="2" type="noConversion"/>
  </si>
  <si>
    <t>保险费</t>
    <phoneticPr fontId="2" type="noConversion"/>
  </si>
  <si>
    <t>领队费用</t>
    <phoneticPr fontId="2" type="noConversion"/>
  </si>
  <si>
    <t>工资，住宿及用餐等杂费</t>
    <phoneticPr fontId="2" type="noConversion"/>
  </si>
  <si>
    <t>前期踩点费用</t>
    <phoneticPr fontId="2" type="noConversion"/>
  </si>
  <si>
    <t>第一次踩点</t>
    <phoneticPr fontId="2" type="noConversion"/>
  </si>
  <si>
    <t>第二次踩点机票</t>
    <phoneticPr fontId="2" type="noConversion"/>
  </si>
  <si>
    <t>小计</t>
    <phoneticPr fontId="2" type="noConversion"/>
  </si>
  <si>
    <t xml:space="preserve">   Games booth assistant (Japanese speaking only) 游戏摊服务员</t>
  </si>
  <si>
    <t xml:space="preserve">   Chef assistant 主厨助手 </t>
  </si>
  <si>
    <t xml:space="preserve">【Table, chair and other equipment at dinner area】 </t>
  </si>
  <si>
    <t xml:space="preserve">   *Cleaning goods, materials, trash cleaning </t>
  </si>
  <si>
    <r>
      <t xml:space="preserve">*September 10----Set up/Event day (Move in)   September 11----Dismantling day (Move out)展馆水电空调拉圾等
*The venue rental is NOT inclusive of security guards, cleaning, disposal, electricity, gas, water,
air-con. etc.
</t>
    </r>
    <r>
      <rPr>
        <b/>
        <sz val="10"/>
        <rFont val="Microsoft YaHei"/>
        <family val="2"/>
      </rPr>
      <t xml:space="preserve">*Electricity, gas, water, air-con, cleaning(Public space), will be billed to you within one week AFTER
the event. *Food Stalls consume a lot of electricity and city gas. </t>
    </r>
    <rPh sb="94" eb="95">
      <t>(Estimated at about 1,500,000~ +8%)</t>
    </rPh>
    <phoneticPr fontId="2" type="noConversion"/>
  </si>
  <si>
    <t>外送费</t>
    <rPh sb="0" eb="1">
      <t>wai'son</t>
    </rPh>
    <rPh sb="2" eb="3">
      <t>fei</t>
    </rPh>
    <phoneticPr fontId="2" type="noConversion"/>
  </si>
  <si>
    <t>服务人员</t>
    <rPh sb="0" eb="1">
      <t>fu'w</t>
    </rPh>
    <rPh sb="2" eb="3">
      <t>ren'yuan</t>
    </rPh>
    <phoneticPr fontId="2" type="noConversion"/>
  </si>
  <si>
    <t>22点后服务人员清理费</t>
    <rPh sb="2" eb="3">
      <t>dian</t>
    </rPh>
    <rPh sb="3" eb="4">
      <t>hou</t>
    </rPh>
    <rPh sb="4" eb="5">
      <t>fu'wu</t>
    </rPh>
    <rPh sb="6" eb="7">
      <t>ren'yuan</t>
    </rPh>
    <rPh sb="8" eb="9">
      <t>qing'li'f</t>
    </rPh>
    <phoneticPr fontId="2" type="noConversion"/>
  </si>
  <si>
    <t>餐具</t>
    <rPh sb="0" eb="1">
      <t>can'ju</t>
    </rPh>
    <phoneticPr fontId="2" type="noConversion"/>
  </si>
  <si>
    <t>酒水运费</t>
    <rPh sb="2" eb="3">
      <t>yun'f</t>
    </rPh>
    <phoneticPr fontId="2" type="noConversion"/>
  </si>
  <si>
    <t xml:space="preserve">   招财猫等大型灯笼</t>
    <rPh sb="3" eb="4">
      <t>zhao'cai'mao</t>
    </rPh>
    <rPh sb="6" eb="7">
      <t>deng</t>
    </rPh>
    <rPh sb="7" eb="8">
      <t>da'xing</t>
    </rPh>
    <rPh sb="9" eb="10">
      <t>deng'lon</t>
    </rPh>
    <phoneticPr fontId="5"/>
  </si>
  <si>
    <t xml:space="preserve">   氦气桶</t>
    <rPh sb="3" eb="4">
      <t>hai'qi</t>
    </rPh>
    <rPh sb="5" eb="6">
      <t>tong</t>
    </rPh>
    <phoneticPr fontId="2" type="noConversion"/>
  </si>
  <si>
    <t xml:space="preserve">   气球人工</t>
    <rPh sb="3" eb="4">
      <t>qi'qiu</t>
    </rPh>
    <rPh sb="5" eb="6">
      <t>ren'gong</t>
    </rPh>
    <phoneticPr fontId="2" type="noConversion"/>
  </si>
  <si>
    <t>接机牌</t>
    <rPh sb="0" eb="1">
      <t>jie'ji'pai</t>
    </rPh>
    <phoneticPr fontId="2" type="noConversion"/>
  </si>
  <si>
    <t>签名贴纸</t>
    <rPh sb="0" eb="1">
      <t>qian</t>
    </rPh>
    <rPh sb="1" eb="2">
      <t>ming'tie</t>
    </rPh>
    <rPh sb="2" eb="3">
      <t>tie'zhi</t>
    </rPh>
    <phoneticPr fontId="2" type="noConversion"/>
  </si>
  <si>
    <t>挂绳</t>
    <rPh sb="0" eb="1">
      <t>gua's</t>
    </rPh>
    <phoneticPr fontId="2" type="noConversion"/>
  </si>
  <si>
    <t>车头牌</t>
    <rPh sb="0" eb="1">
      <t>che'tou'pai</t>
    </rPh>
    <phoneticPr fontId="2" type="noConversion"/>
  </si>
  <si>
    <t>人偶服装</t>
    <rPh sb="0" eb="1">
      <t>ren'ou'f'z</t>
    </rPh>
    <phoneticPr fontId="2" type="noConversion"/>
  </si>
  <si>
    <t>垃圾桶贴纸</t>
    <rPh sb="0" eb="1">
      <t>la'ji't</t>
    </rPh>
    <rPh sb="3" eb="4">
      <t>tie'zhi</t>
    </rPh>
    <phoneticPr fontId="2" type="noConversion"/>
  </si>
  <si>
    <t>制作及采购-中方</t>
    <rPh sb="2" eb="3">
      <t>ji'cai'g</t>
    </rPh>
    <phoneticPr fontId="2" type="noConversion"/>
  </si>
  <si>
    <t>制作及采购-中方</t>
    <rPh sb="2" eb="3">
      <t>ji</t>
    </rPh>
    <rPh sb="3" eb="4">
      <t>cai'g</t>
    </rPh>
    <phoneticPr fontId="2" type="noConversion"/>
  </si>
  <si>
    <t>车辆及导游，领队及其他</t>
    <phoneticPr fontId="2" type="noConversion"/>
  </si>
  <si>
    <t>药品</t>
    <rPh sb="0" eb="1">
      <t>yao'p</t>
    </rPh>
    <phoneticPr fontId="2" type="noConversion"/>
  </si>
  <si>
    <t>插线板</t>
    <rPh sb="0" eb="1">
      <t>cha'xian'ban</t>
    </rPh>
    <phoneticPr fontId="2" type="noConversion"/>
  </si>
  <si>
    <t>摄影师</t>
    <rPh sb="0" eb="1">
      <t>she'yign'shi</t>
    </rPh>
    <phoneticPr fontId="2" type="noConversion"/>
  </si>
  <si>
    <t>摄影师9日</t>
    <rPh sb="0" eb="1">
      <t>she'ying'shi</t>
    </rPh>
    <rPh sb="4" eb="5">
      <t>ri</t>
    </rPh>
    <phoneticPr fontId="2" type="noConversion"/>
  </si>
  <si>
    <t>摄影师10日</t>
    <rPh sb="0" eb="1">
      <t>she'ying'shi</t>
    </rPh>
    <rPh sb="5" eb="6">
      <t>ri</t>
    </rPh>
    <phoneticPr fontId="2" type="noConversion"/>
  </si>
  <si>
    <t>摄影师11日空返</t>
    <rPh sb="0" eb="1">
      <t>she'ying'shi</t>
    </rPh>
    <rPh sb="5" eb="6">
      <t>ri</t>
    </rPh>
    <rPh sb="6" eb="7">
      <t>kong'fan</t>
    </rPh>
    <phoneticPr fontId="2" type="noConversion"/>
  </si>
  <si>
    <t>10日图片直博平台</t>
    <rPh sb="2" eb="3">
      <t>ri</t>
    </rPh>
    <rPh sb="3" eb="4">
      <t>tu'p</t>
    </rPh>
    <rPh sb="5" eb="6">
      <t>zhi'bo</t>
    </rPh>
    <rPh sb="7" eb="8">
      <t>ping'tai</t>
    </rPh>
    <phoneticPr fontId="2" type="noConversion"/>
  </si>
  <si>
    <t>10日图片直博设备及日本网卡</t>
    <rPh sb="2" eb="3">
      <t>ri</t>
    </rPh>
    <rPh sb="3" eb="4">
      <t>tu'p</t>
    </rPh>
    <rPh sb="5" eb="6">
      <t>zhi'bo</t>
    </rPh>
    <rPh sb="7" eb="8">
      <t>she'b</t>
    </rPh>
    <rPh sb="9" eb="10">
      <t>ji</t>
    </rPh>
    <rPh sb="10" eb="11">
      <t>ri'ben</t>
    </rPh>
    <rPh sb="12" eb="13">
      <t>wang'ka</t>
    </rPh>
    <phoneticPr fontId="2" type="noConversion"/>
  </si>
  <si>
    <t>大巴玻璃贴制作</t>
    <rPh sb="5" eb="6">
      <t>zhi'zo</t>
    </rPh>
    <phoneticPr fontId="2" type="noConversion"/>
  </si>
  <si>
    <t>9月8日，工资</t>
    <phoneticPr fontId="5"/>
  </si>
  <si>
    <t>9月9日，工资</t>
    <phoneticPr fontId="5"/>
  </si>
  <si>
    <t>9月10日，工资</t>
  </si>
  <si>
    <t>9月10日，工资</t>
    <phoneticPr fontId="5"/>
  </si>
  <si>
    <t>导游小费</t>
    <rPh sb="0" eb="1">
      <t>dao'you'xiao'fei</t>
    </rPh>
    <phoneticPr fontId="2" type="noConversion"/>
  </si>
  <si>
    <t>9月11日，工资</t>
  </si>
  <si>
    <t>9月12日，工资</t>
  </si>
  <si>
    <t>9月13日，工资</t>
  </si>
  <si>
    <t>酒店及工作间</t>
    <rPh sb="3" eb="4">
      <t>gong'zuo'j</t>
    </rPh>
    <phoneticPr fontId="2" type="noConversion"/>
  </si>
  <si>
    <t>酒店及会议室</t>
    <phoneticPr fontId="2" type="noConversion"/>
  </si>
  <si>
    <t>描述</t>
    <phoneticPr fontId="5"/>
  </si>
  <si>
    <t>单价</t>
    <phoneticPr fontId="5"/>
  </si>
  <si>
    <t>高仑王子</t>
    <phoneticPr fontId="5"/>
  </si>
  <si>
    <t>樱花塔</t>
    <phoneticPr fontId="2" type="noConversion"/>
  </si>
  <si>
    <t>希尔顿酒店工作间</t>
    <phoneticPr fontId="2" type="noConversion"/>
  </si>
  <si>
    <t>合计</t>
    <phoneticPr fontId="2" type="noConversion"/>
  </si>
  <si>
    <t>日本税费</t>
    <rPh sb="0" eb="1">
      <t>ri'fang</t>
    </rPh>
    <rPh sb="1" eb="2">
      <t>ben</t>
    </rPh>
    <rPh sb="2" eb="3">
      <t>shui'jin</t>
    </rPh>
    <rPh sb="3" eb="4">
      <t>fei</t>
    </rPh>
    <phoneticPr fontId="2" type="noConversion"/>
  </si>
  <si>
    <t>服务费（增值税普通发票）</t>
    <phoneticPr fontId="2" type="noConversion"/>
  </si>
  <si>
    <t>金额</t>
  </si>
  <si>
    <t>TBD</t>
  </si>
  <si>
    <t>3W</t>
    <phoneticPr fontId="2" type="noConversion"/>
  </si>
  <si>
    <t>工资</t>
    <phoneticPr fontId="2" type="noConversion"/>
  </si>
  <si>
    <t>住宿及用餐等杂费</t>
    <phoneticPr fontId="2" type="noConversion"/>
  </si>
  <si>
    <t>新高轮</t>
    <phoneticPr fontId="2" type="noConversion"/>
  </si>
  <si>
    <t>希尔顿</t>
    <phoneticPr fontId="2" type="noConversion"/>
  </si>
  <si>
    <t>品川酒店工作间</t>
    <phoneticPr fontId="2" type="noConversion"/>
  </si>
  <si>
    <t>2018年momo海外旅游报价单-东京</t>
    <phoneticPr fontId="2" type="noConversion"/>
  </si>
  <si>
    <t>金额</t>
    <phoneticPr fontId="2" type="noConversion"/>
  </si>
  <si>
    <t>团组票K位情况</t>
    <phoneticPr fontId="2" type="noConversion"/>
  </si>
  <si>
    <t>批次</t>
    <phoneticPr fontId="2" type="noConversion"/>
  </si>
  <si>
    <t>出发城市</t>
    <phoneticPr fontId="2" type="noConversion"/>
  </si>
  <si>
    <t>航空公司</t>
    <phoneticPr fontId="2" type="noConversion"/>
  </si>
  <si>
    <t>日期</t>
    <phoneticPr fontId="2" type="noConversion"/>
  </si>
  <si>
    <t>航班号</t>
    <phoneticPr fontId="2" type="noConversion"/>
  </si>
  <si>
    <t>始发机场</t>
    <phoneticPr fontId="2" type="noConversion"/>
  </si>
  <si>
    <t>抵达机场</t>
    <phoneticPr fontId="2" type="noConversion"/>
  </si>
  <si>
    <t>起飞时间</t>
    <phoneticPr fontId="2" type="noConversion"/>
  </si>
  <si>
    <t>抵达时间</t>
    <phoneticPr fontId="2" type="noConversion"/>
  </si>
  <si>
    <t>团队数量</t>
    <phoneticPr fontId="2" type="noConversion"/>
  </si>
  <si>
    <t>机票价格</t>
    <phoneticPr fontId="2" type="noConversion"/>
  </si>
  <si>
    <t>税金参考</t>
    <phoneticPr fontId="2" type="noConversion"/>
  </si>
  <si>
    <t>领队编号</t>
    <phoneticPr fontId="2" type="noConversion"/>
  </si>
  <si>
    <t>分组</t>
    <phoneticPr fontId="2" type="noConversion"/>
  </si>
  <si>
    <t>9月8日出发</t>
    <phoneticPr fontId="2" type="noConversion"/>
  </si>
  <si>
    <t>北京</t>
    <phoneticPr fontId="2" type="noConversion"/>
  </si>
  <si>
    <t>国航</t>
    <phoneticPr fontId="2" type="noConversion"/>
  </si>
  <si>
    <t>CA167</t>
    <phoneticPr fontId="2" type="noConversion"/>
  </si>
  <si>
    <t>北京首都T3</t>
    <phoneticPr fontId="2" type="noConversion"/>
  </si>
  <si>
    <t>羽田</t>
    <phoneticPr fontId="2" type="noConversion"/>
  </si>
  <si>
    <t>技术保障部</t>
    <rPh sb="0" eb="1">
      <t>ji'shu'bao'zhang'bu</t>
    </rPh>
    <phoneticPr fontId="2" type="noConversion"/>
  </si>
  <si>
    <t>BJ1</t>
    <phoneticPr fontId="2" type="noConversion"/>
  </si>
  <si>
    <t>A01</t>
    <phoneticPr fontId="2" type="noConversion"/>
  </si>
  <si>
    <t>CA184</t>
    <phoneticPr fontId="2" type="noConversion"/>
  </si>
  <si>
    <t>CA925</t>
    <phoneticPr fontId="2" type="noConversion"/>
  </si>
  <si>
    <t>成田</t>
    <phoneticPr fontId="2" type="noConversion"/>
  </si>
  <si>
    <t>设计部</t>
    <rPh sb="0" eb="1">
      <t>she'ji'bu</t>
    </rPh>
    <phoneticPr fontId="2" type="noConversion"/>
  </si>
  <si>
    <t>BJ2</t>
    <phoneticPr fontId="2" type="noConversion"/>
  </si>
  <si>
    <t>A02</t>
    <phoneticPr fontId="2" type="noConversion"/>
  </si>
  <si>
    <t>CA182</t>
    <phoneticPr fontId="2" type="noConversion"/>
  </si>
  <si>
    <t>行政部</t>
    <rPh sb="0" eb="1">
      <t>xing'zheng'bu</t>
    </rPh>
    <phoneticPr fontId="2" type="noConversion"/>
  </si>
  <si>
    <t>视频部</t>
    <rPh sb="0" eb="1">
      <t>shi'pin'bu</t>
    </rPh>
    <phoneticPr fontId="2" type="noConversion"/>
  </si>
  <si>
    <t>A03</t>
    <phoneticPr fontId="2" type="noConversion"/>
  </si>
  <si>
    <t>平台技术部</t>
    <phoneticPr fontId="2" type="noConversion"/>
  </si>
  <si>
    <t>BJ3/BJ4</t>
    <phoneticPr fontId="2" type="noConversion"/>
  </si>
  <si>
    <t>A04</t>
    <phoneticPr fontId="2" type="noConversion"/>
  </si>
  <si>
    <t>CA926</t>
    <phoneticPr fontId="2" type="noConversion"/>
  </si>
  <si>
    <t>市场部</t>
  </si>
  <si>
    <t>大数据部</t>
    <rPh sb="0" eb="1">
      <t>da'shu'ju'bu</t>
    </rPh>
    <phoneticPr fontId="2" type="noConversion"/>
  </si>
  <si>
    <t>A05</t>
    <phoneticPr fontId="2" type="noConversion"/>
  </si>
  <si>
    <t>公共事务部</t>
  </si>
  <si>
    <t>A06</t>
    <phoneticPr fontId="2" type="noConversion"/>
  </si>
  <si>
    <t>CA421</t>
    <phoneticPr fontId="2" type="noConversion"/>
  </si>
  <si>
    <t>BJ5</t>
    <phoneticPr fontId="2" type="noConversion"/>
  </si>
  <si>
    <t>A07</t>
    <phoneticPr fontId="2" type="noConversion"/>
  </si>
  <si>
    <t>CA422</t>
    <phoneticPr fontId="2" type="noConversion"/>
  </si>
  <si>
    <t>内审部</t>
    <rPh sb="0" eb="1">
      <t>nei'shen'bu</t>
    </rPh>
    <phoneticPr fontId="2" type="noConversion"/>
  </si>
  <si>
    <t>A08</t>
    <phoneticPr fontId="2" type="noConversion"/>
  </si>
  <si>
    <t>CA181</t>
    <phoneticPr fontId="2" type="noConversion"/>
  </si>
  <si>
    <t>商业产品部</t>
  </si>
  <si>
    <t>BJ6</t>
    <phoneticPr fontId="2" type="noConversion"/>
  </si>
  <si>
    <t>A09</t>
    <phoneticPr fontId="2" type="noConversion"/>
  </si>
  <si>
    <t>CA168</t>
    <phoneticPr fontId="2" type="noConversion"/>
  </si>
  <si>
    <t>BJ7</t>
    <phoneticPr fontId="2" type="noConversion"/>
  </si>
  <si>
    <t>A10</t>
    <phoneticPr fontId="2" type="noConversion"/>
  </si>
  <si>
    <t>CA183</t>
    <phoneticPr fontId="2" type="noConversion"/>
  </si>
  <si>
    <t>游戏部</t>
    <rPh sb="0" eb="1">
      <t>you'xi'bu</t>
    </rPh>
    <phoneticPr fontId="2" type="noConversion"/>
  </si>
  <si>
    <t>BJ8</t>
    <phoneticPr fontId="2" type="noConversion"/>
  </si>
  <si>
    <t>A11</t>
    <phoneticPr fontId="2" type="noConversion"/>
  </si>
  <si>
    <t>日航</t>
    <phoneticPr fontId="2" type="noConversion"/>
  </si>
  <si>
    <t>JL020</t>
    <phoneticPr fontId="2" type="noConversion"/>
  </si>
  <si>
    <t>财务部</t>
    <phoneticPr fontId="2" type="noConversion"/>
  </si>
  <si>
    <t>BJ9/BJ10</t>
    <phoneticPr fontId="2" type="noConversion"/>
  </si>
  <si>
    <t>A12/A13</t>
    <phoneticPr fontId="2" type="noConversion"/>
  </si>
  <si>
    <t>JL025</t>
    <phoneticPr fontId="2" type="noConversion"/>
  </si>
  <si>
    <t>投资者关系部</t>
    <phoneticPr fontId="2" type="noConversion"/>
  </si>
  <si>
    <t>深度学习实验室</t>
  </si>
  <si>
    <t>JL860</t>
    <phoneticPr fontId="2" type="noConversion"/>
  </si>
  <si>
    <t>影业</t>
    <rPh sb="0" eb="1">
      <t>ying'ye</t>
    </rPh>
    <phoneticPr fontId="2" type="noConversion"/>
  </si>
  <si>
    <t>BJ11</t>
    <phoneticPr fontId="2" type="noConversion"/>
  </si>
  <si>
    <t>A14</t>
    <phoneticPr fontId="2" type="noConversion"/>
  </si>
  <si>
    <t>JL869</t>
    <phoneticPr fontId="2" type="noConversion"/>
  </si>
  <si>
    <t>JL022</t>
    <phoneticPr fontId="2" type="noConversion"/>
  </si>
  <si>
    <t>平台技术部</t>
  </si>
  <si>
    <t>BJ12/BJ13</t>
    <phoneticPr fontId="2" type="noConversion"/>
  </si>
  <si>
    <t>A15/A16</t>
    <phoneticPr fontId="2" type="noConversion"/>
  </si>
  <si>
    <t>JL021</t>
    <phoneticPr fontId="2" type="noConversion"/>
  </si>
  <si>
    <t>全日空</t>
    <phoneticPr fontId="2" type="noConversion"/>
  </si>
  <si>
    <t>NH962</t>
  </si>
  <si>
    <t>北京首都T3</t>
  </si>
  <si>
    <t>羽田</t>
  </si>
  <si>
    <t>酷博特</t>
    <rPh sb="0" eb="1">
      <t>ku'bo't</t>
    </rPh>
    <phoneticPr fontId="2" type="noConversion"/>
  </si>
  <si>
    <t>BJ14</t>
    <phoneticPr fontId="2" type="noConversion"/>
  </si>
  <si>
    <t>A17</t>
    <phoneticPr fontId="2" type="noConversion"/>
  </si>
  <si>
    <t>NH963</t>
  </si>
  <si>
    <t>NH956</t>
  </si>
  <si>
    <t>成田</t>
  </si>
  <si>
    <t>平台技术部</t>
    <rPh sb="0" eb="1">
      <t>ping'tai'ji'shu'bu</t>
    </rPh>
    <phoneticPr fontId="2" type="noConversion"/>
  </si>
  <si>
    <t>BJ15</t>
    <phoneticPr fontId="2" type="noConversion"/>
  </si>
  <si>
    <t>A18</t>
    <phoneticPr fontId="2" type="noConversion"/>
  </si>
  <si>
    <t>NH961</t>
  </si>
  <si>
    <t>NH964</t>
  </si>
  <si>
    <t>BJ16</t>
    <phoneticPr fontId="2" type="noConversion"/>
  </si>
  <si>
    <t>A19</t>
    <phoneticPr fontId="2" type="noConversion"/>
  </si>
  <si>
    <t>A20</t>
    <phoneticPr fontId="2" type="noConversion"/>
  </si>
  <si>
    <t>天津</t>
    <phoneticPr fontId="2" type="noConversion"/>
  </si>
  <si>
    <t>天航</t>
    <phoneticPr fontId="2" type="noConversion"/>
  </si>
  <si>
    <t>GS7989</t>
    <phoneticPr fontId="2" type="noConversion"/>
  </si>
  <si>
    <t>天津滨海</t>
    <phoneticPr fontId="2" type="noConversion"/>
  </si>
  <si>
    <t>0005+1</t>
    <phoneticPr fontId="2" type="noConversion"/>
  </si>
  <si>
    <t>BJ17</t>
    <phoneticPr fontId="2" type="noConversion"/>
  </si>
  <si>
    <t>A21</t>
    <phoneticPr fontId="2" type="noConversion"/>
  </si>
  <si>
    <t>GS7990</t>
    <phoneticPr fontId="2" type="noConversion"/>
  </si>
  <si>
    <t>上海</t>
    <phoneticPr fontId="2" type="noConversion"/>
  </si>
  <si>
    <t>东航</t>
    <phoneticPr fontId="2" type="noConversion"/>
  </si>
  <si>
    <t>MU539</t>
    <phoneticPr fontId="2" type="noConversion"/>
  </si>
  <si>
    <t>上海浦东</t>
    <phoneticPr fontId="2" type="noConversion"/>
  </si>
  <si>
    <t>SH1</t>
    <phoneticPr fontId="2" type="noConversion"/>
  </si>
  <si>
    <t>A22</t>
    <phoneticPr fontId="2" type="noConversion"/>
  </si>
  <si>
    <t>MU540</t>
    <phoneticPr fontId="2" type="noConversion"/>
  </si>
  <si>
    <t>上航</t>
    <phoneticPr fontId="2" type="noConversion"/>
  </si>
  <si>
    <t>FM815</t>
    <phoneticPr fontId="2" type="noConversion"/>
  </si>
  <si>
    <t>上海虹桥</t>
    <phoneticPr fontId="2" type="noConversion"/>
  </si>
  <si>
    <t>SH2</t>
    <phoneticPr fontId="2" type="noConversion"/>
  </si>
  <si>
    <t>A23</t>
    <phoneticPr fontId="2" type="noConversion"/>
  </si>
  <si>
    <t>FM816</t>
    <phoneticPr fontId="2" type="noConversion"/>
  </si>
  <si>
    <t>9月9日出发</t>
    <phoneticPr fontId="2" type="noConversion"/>
  </si>
  <si>
    <t>BJ18</t>
    <phoneticPr fontId="2" type="noConversion"/>
  </si>
  <si>
    <t>B01</t>
    <phoneticPr fontId="2" type="noConversion"/>
  </si>
  <si>
    <t>采购部</t>
    <phoneticPr fontId="2" type="noConversion"/>
  </si>
  <si>
    <t>BJ19</t>
    <phoneticPr fontId="2" type="noConversion"/>
  </si>
  <si>
    <t>B02</t>
    <phoneticPr fontId="2" type="noConversion"/>
  </si>
  <si>
    <t>广告业务部</t>
    <rPh sb="0" eb="1">
      <t>gaung'gao</t>
    </rPh>
    <rPh sb="2" eb="3">
      <t>ye'wu</t>
    </rPh>
    <rPh sb="4" eb="5">
      <t>bu</t>
    </rPh>
    <phoneticPr fontId="2" type="noConversion"/>
  </si>
  <si>
    <t>BJ20</t>
    <phoneticPr fontId="2" type="noConversion"/>
  </si>
  <si>
    <t>B03</t>
    <phoneticPr fontId="2" type="noConversion"/>
  </si>
  <si>
    <t>平台技术部</t>
    <rPh sb="0" eb="1">
      <t>ping'tai</t>
    </rPh>
    <rPh sb="2" eb="3">
      <t>ji'shu'bu</t>
    </rPh>
    <phoneticPr fontId="2" type="noConversion"/>
  </si>
  <si>
    <t>BJ21</t>
    <phoneticPr fontId="2" type="noConversion"/>
  </si>
  <si>
    <t>B04</t>
    <phoneticPr fontId="2" type="noConversion"/>
  </si>
  <si>
    <t>B05</t>
    <phoneticPr fontId="2" type="noConversion"/>
  </si>
  <si>
    <t>BJ26</t>
    <phoneticPr fontId="2" type="noConversion"/>
  </si>
  <si>
    <t>B06</t>
    <phoneticPr fontId="2" type="noConversion"/>
  </si>
  <si>
    <t>BJ22</t>
    <phoneticPr fontId="2" type="noConversion"/>
  </si>
  <si>
    <t>B07</t>
    <phoneticPr fontId="2" type="noConversion"/>
  </si>
  <si>
    <t>BJ23</t>
    <phoneticPr fontId="2" type="noConversion"/>
  </si>
  <si>
    <t>B08</t>
    <phoneticPr fontId="2" type="noConversion"/>
  </si>
  <si>
    <t>BJ24</t>
    <phoneticPr fontId="2" type="noConversion"/>
  </si>
  <si>
    <t>B09</t>
    <phoneticPr fontId="2" type="noConversion"/>
  </si>
  <si>
    <t>CA167</t>
  </si>
  <si>
    <t>运营部</t>
    <rPh sb="0" eb="1">
      <t>yun'ying'bu</t>
    </rPh>
    <phoneticPr fontId="2" type="noConversion"/>
  </si>
  <si>
    <t>BJ25</t>
    <phoneticPr fontId="2" type="noConversion"/>
  </si>
  <si>
    <t>B10</t>
    <phoneticPr fontId="2" type="noConversion"/>
  </si>
  <si>
    <t>CA168</t>
  </si>
  <si>
    <t>CA927</t>
    <phoneticPr fontId="2" type="noConversion"/>
  </si>
  <si>
    <t>大阪</t>
    <phoneticPr fontId="2" type="noConversion"/>
  </si>
  <si>
    <t>含税</t>
    <phoneticPr fontId="2" type="noConversion"/>
  </si>
  <si>
    <t>B11</t>
    <phoneticPr fontId="2" type="noConversion"/>
  </si>
  <si>
    <t>CA928</t>
    <phoneticPr fontId="2" type="noConversion"/>
  </si>
  <si>
    <t>人力资源部</t>
    <rPh sb="0" eb="1">
      <t>ren'li'zi'yuan</t>
    </rPh>
    <rPh sb="4" eb="5">
      <t>bu</t>
    </rPh>
    <phoneticPr fontId="2" type="noConversion"/>
  </si>
  <si>
    <t>BJ27/BJ28</t>
    <phoneticPr fontId="2" type="noConversion"/>
  </si>
  <si>
    <t>B12/B13</t>
    <phoneticPr fontId="2" type="noConversion"/>
  </si>
  <si>
    <t>法务部</t>
  </si>
  <si>
    <t>企业发展部</t>
  </si>
  <si>
    <t>广告业务部</t>
    <rPh sb="0" eb="1">
      <t>gaung'gao</t>
    </rPh>
    <rPh sb="2" eb="3">
      <t>ye'wu'bu</t>
    </rPh>
    <phoneticPr fontId="2" type="noConversion"/>
  </si>
  <si>
    <t>BJ29/BJ30</t>
    <phoneticPr fontId="2" type="noConversion"/>
  </si>
  <si>
    <t>B14/B15</t>
    <phoneticPr fontId="2" type="noConversion"/>
  </si>
  <si>
    <t>JL860</t>
  </si>
  <si>
    <t>JL869</t>
  </si>
  <si>
    <t xml:space="preserve"> NH956</t>
  </si>
  <si>
    <t>BJ31</t>
    <phoneticPr fontId="2" type="noConversion"/>
  </si>
  <si>
    <t>B16</t>
    <phoneticPr fontId="2" type="noConversion"/>
  </si>
  <si>
    <t xml:space="preserve"> NH961</t>
  </si>
  <si>
    <t>大数据部</t>
    <rPh sb="0" eb="1">
      <t>da'shu'ju</t>
    </rPh>
    <rPh sb="3" eb="4">
      <t>bu</t>
    </rPh>
    <phoneticPr fontId="2" type="noConversion"/>
  </si>
  <si>
    <t>BJ32</t>
    <phoneticPr fontId="2" type="noConversion"/>
  </si>
  <si>
    <t>B17</t>
    <phoneticPr fontId="2" type="noConversion"/>
  </si>
  <si>
    <t xml:space="preserve">NH962 </t>
  </si>
  <si>
    <t>BJ33</t>
    <phoneticPr fontId="2" type="noConversion"/>
  </si>
  <si>
    <t>B18</t>
    <phoneticPr fontId="2" type="noConversion"/>
  </si>
  <si>
    <t>NH955</t>
  </si>
  <si>
    <t>BJ34</t>
    <phoneticPr fontId="2" type="noConversion"/>
  </si>
  <si>
    <t>B19</t>
    <phoneticPr fontId="2" type="noConversion"/>
  </si>
  <si>
    <t>BJ35</t>
    <phoneticPr fontId="2" type="noConversion"/>
  </si>
  <si>
    <t>B20</t>
    <phoneticPr fontId="2" type="noConversion"/>
  </si>
  <si>
    <t>海航</t>
    <phoneticPr fontId="2" type="noConversion"/>
  </si>
  <si>
    <t>HU7919</t>
    <phoneticPr fontId="2" type="noConversion"/>
  </si>
  <si>
    <t>北京首都</t>
    <phoneticPr fontId="2" type="noConversion"/>
  </si>
  <si>
    <t>0100+1</t>
    <phoneticPr fontId="2" type="noConversion"/>
  </si>
  <si>
    <t>BJ36/BJ37</t>
    <phoneticPr fontId="2" type="noConversion"/>
  </si>
  <si>
    <t>B21/B22/B23</t>
    <phoneticPr fontId="2" type="noConversion"/>
  </si>
  <si>
    <t>HU7920</t>
    <phoneticPr fontId="2" type="noConversion"/>
  </si>
  <si>
    <t>产品部</t>
    <rPh sb="0" eb="1">
      <t>chan'pin'bu</t>
    </rPh>
    <phoneticPr fontId="2" type="noConversion"/>
  </si>
  <si>
    <t>大韩转机</t>
    <phoneticPr fontId="2" type="noConversion"/>
  </si>
  <si>
    <t>去程</t>
    <rPh sb="0" eb="1">
      <t>qu'cheng</t>
    </rPh>
    <phoneticPr fontId="2" type="noConversion"/>
  </si>
  <si>
    <t>KE860</t>
    <phoneticPr fontId="2" type="noConversion"/>
  </si>
  <si>
    <t>首尔仁川</t>
    <phoneticPr fontId="2" type="noConversion"/>
  </si>
  <si>
    <t>BJ38</t>
    <phoneticPr fontId="2" type="noConversion"/>
  </si>
  <si>
    <t>B24</t>
    <phoneticPr fontId="2" type="noConversion"/>
  </si>
  <si>
    <t>KE703</t>
    <phoneticPr fontId="2" type="noConversion"/>
  </si>
  <si>
    <t>返程</t>
    <rPh sb="0" eb="1">
      <t>fan'cheng</t>
    </rPh>
    <phoneticPr fontId="2" type="noConversion"/>
  </si>
  <si>
    <t>KE714</t>
    <phoneticPr fontId="2" type="noConversion"/>
  </si>
  <si>
    <t>釜山</t>
    <phoneticPr fontId="2" type="noConversion"/>
  </si>
  <si>
    <t>KE837</t>
    <phoneticPr fontId="2" type="noConversion"/>
  </si>
  <si>
    <t>KE2852</t>
    <phoneticPr fontId="2" type="noConversion"/>
  </si>
  <si>
    <t>首尔金浦</t>
    <phoneticPr fontId="2" type="noConversion"/>
  </si>
  <si>
    <t>BJ39</t>
    <phoneticPr fontId="2" type="noConversion"/>
  </si>
  <si>
    <t>B25</t>
    <phoneticPr fontId="2" type="noConversion"/>
  </si>
  <si>
    <t>KE2709</t>
    <phoneticPr fontId="2" type="noConversion"/>
  </si>
  <si>
    <t>KE718</t>
    <phoneticPr fontId="2" type="noConversion"/>
  </si>
  <si>
    <t>济州</t>
    <phoneticPr fontId="2" type="noConversion"/>
  </si>
  <si>
    <t>KE879</t>
    <phoneticPr fontId="2" type="noConversion"/>
  </si>
  <si>
    <t>KE880</t>
    <phoneticPr fontId="2" type="noConversion"/>
  </si>
  <si>
    <t>B30</t>
    <phoneticPr fontId="2" type="noConversion"/>
  </si>
  <si>
    <t>KE717</t>
    <phoneticPr fontId="2" type="noConversion"/>
  </si>
  <si>
    <t>B32</t>
    <phoneticPr fontId="2" type="noConversion"/>
  </si>
  <si>
    <t>KE704</t>
    <phoneticPr fontId="2" type="noConversion"/>
  </si>
  <si>
    <t>KE853</t>
    <phoneticPr fontId="2" type="noConversion"/>
  </si>
  <si>
    <t>韩亚</t>
    <phoneticPr fontId="2" type="noConversion"/>
  </si>
  <si>
    <t>OZ3365</t>
    <phoneticPr fontId="2" type="noConversion"/>
  </si>
  <si>
    <t>B31</t>
    <phoneticPr fontId="2" type="noConversion"/>
  </si>
  <si>
    <t>OZ1045</t>
    <phoneticPr fontId="2" type="noConversion"/>
  </si>
  <si>
    <t>OZ177</t>
    <phoneticPr fontId="2" type="noConversion"/>
  </si>
  <si>
    <t>OZ333</t>
    <phoneticPr fontId="2" type="noConversion"/>
  </si>
  <si>
    <t>广州</t>
    <phoneticPr fontId="2" type="noConversion"/>
  </si>
  <si>
    <t>南航</t>
    <phoneticPr fontId="2" type="noConversion"/>
  </si>
  <si>
    <t>CZ385</t>
  </si>
  <si>
    <t>广州</t>
  </si>
  <si>
    <t>GZ1</t>
    <phoneticPr fontId="2" type="noConversion"/>
  </si>
  <si>
    <t>B26</t>
    <phoneticPr fontId="2" type="noConversion"/>
  </si>
  <si>
    <t>CZ386</t>
  </si>
  <si>
    <t>成都</t>
    <phoneticPr fontId="2" type="noConversion"/>
  </si>
  <si>
    <t>川航</t>
    <phoneticPr fontId="2" type="noConversion"/>
  </si>
  <si>
    <t>3U8085</t>
    <phoneticPr fontId="2" type="noConversion"/>
  </si>
  <si>
    <t>CD1</t>
    <phoneticPr fontId="2" type="noConversion"/>
  </si>
  <si>
    <t>B27</t>
    <phoneticPr fontId="2" type="noConversion"/>
  </si>
  <si>
    <t>3U8086</t>
    <phoneticPr fontId="2" type="noConversion"/>
  </si>
  <si>
    <t>0030+1</t>
    <phoneticPr fontId="2" type="noConversion"/>
  </si>
  <si>
    <t>OZ324</t>
    <phoneticPr fontId="2" type="noConversion"/>
  </si>
  <si>
    <t>CD2/CD3</t>
    <phoneticPr fontId="2" type="noConversion"/>
  </si>
  <si>
    <t>B28/B29</t>
    <phoneticPr fontId="2" type="noConversion"/>
  </si>
  <si>
    <t>OZ102</t>
    <phoneticPr fontId="2" type="noConversion"/>
  </si>
  <si>
    <t>OZ101</t>
    <phoneticPr fontId="2" type="noConversion"/>
  </si>
  <si>
    <t>OZ323</t>
    <phoneticPr fontId="2" type="noConversion"/>
  </si>
  <si>
    <t>9月10日出发</t>
    <phoneticPr fontId="2" type="noConversion"/>
  </si>
  <si>
    <t>BJ40</t>
    <phoneticPr fontId="2" type="noConversion"/>
  </si>
  <si>
    <t>C1</t>
    <phoneticPr fontId="2" type="noConversion"/>
  </si>
  <si>
    <t>BJ41</t>
    <phoneticPr fontId="2" type="noConversion"/>
  </si>
  <si>
    <t>C2</t>
    <phoneticPr fontId="2" type="noConversion"/>
  </si>
  <si>
    <t>BJ42</t>
    <phoneticPr fontId="2" type="noConversion"/>
  </si>
  <si>
    <t>C3</t>
    <phoneticPr fontId="2" type="noConversion"/>
  </si>
  <si>
    <t>C6</t>
    <phoneticPr fontId="2" type="noConversion"/>
  </si>
  <si>
    <t>BJ43</t>
    <phoneticPr fontId="2" type="noConversion"/>
  </si>
  <si>
    <t>C4</t>
    <phoneticPr fontId="2" type="noConversion"/>
  </si>
  <si>
    <t>BJ44</t>
    <phoneticPr fontId="2" type="noConversion"/>
  </si>
  <si>
    <t>C5</t>
    <phoneticPr fontId="2" type="noConversion"/>
  </si>
  <si>
    <t>NH956</t>
    <phoneticPr fontId="2" type="noConversion"/>
  </si>
  <si>
    <t>C7</t>
    <phoneticPr fontId="2" type="noConversion"/>
  </si>
  <si>
    <t>NH955</t>
    <phoneticPr fontId="2" type="noConversion"/>
  </si>
  <si>
    <t>Sub-total</t>
    <phoneticPr fontId="2" type="noConversion"/>
  </si>
  <si>
    <t>机票服务费（每张50元人民币）</t>
    <phoneticPr fontId="2" type="noConversion"/>
  </si>
  <si>
    <t>Total</t>
    <phoneticPr fontId="2" type="noConversion"/>
  </si>
  <si>
    <t>新高轮</t>
    <phoneticPr fontId="2" type="noConversion"/>
  </si>
  <si>
    <t>9.10'</t>
    <phoneticPr fontId="2" type="noConversion"/>
  </si>
  <si>
    <t>高仑王子(含2间备用）</t>
    <phoneticPr fontId="5"/>
  </si>
  <si>
    <t>备注</t>
    <phoneticPr fontId="5"/>
  </si>
  <si>
    <t>合同要求金额保险</t>
    <phoneticPr fontId="2" type="noConversion"/>
  </si>
  <si>
    <t>机票</t>
    <phoneticPr fontId="2" type="noConversion"/>
  </si>
  <si>
    <t>服务费（增值税普通发票）</t>
    <phoneticPr fontId="2" type="noConversion"/>
  </si>
  <si>
    <t>49座旅游大巴(机场-幕张-台场）</t>
    <phoneticPr fontId="2" type="noConversion"/>
  </si>
  <si>
    <t>导游-酒店服务</t>
    <phoneticPr fontId="2" type="noConversion"/>
  </si>
  <si>
    <t>新干线取消</t>
    <phoneticPr fontId="2" type="noConversion"/>
  </si>
  <si>
    <t>大阪-东京</t>
    <phoneticPr fontId="2" type="noConversion"/>
  </si>
  <si>
    <t>东京-大阪</t>
    <phoneticPr fontId="2" type="noConversion"/>
  </si>
  <si>
    <t>加急护照办理</t>
    <phoneticPr fontId="2" type="noConversion"/>
  </si>
  <si>
    <t>当天取件</t>
    <phoneticPr fontId="2" type="noConversion"/>
  </si>
  <si>
    <t>导游-幕张协助</t>
    <phoneticPr fontId="2" type="noConversion"/>
  </si>
  <si>
    <t>小吃摊协助兼翻译兼打气球</t>
    <phoneticPr fontId="2" type="noConversion"/>
  </si>
  <si>
    <t>随团大夫</t>
    <phoneticPr fontId="2" type="noConversion"/>
  </si>
  <si>
    <t>品川三家，每家2人</t>
    <phoneticPr fontId="2" type="noConversion"/>
  </si>
  <si>
    <t>品川及希尔顿，每家2人</t>
    <phoneticPr fontId="2" type="noConversion"/>
  </si>
  <si>
    <t>品川共4人，希尔顿2人</t>
    <phoneticPr fontId="2" type="noConversion"/>
  </si>
  <si>
    <t>白班8-12共5天，夜班8-11共4天</t>
    <phoneticPr fontId="2" type="noConversion"/>
  </si>
  <si>
    <t>两人</t>
    <phoneticPr fontId="2" type="noConversion"/>
  </si>
  <si>
    <t>项目</t>
  </si>
  <si>
    <t>描述</t>
  </si>
  <si>
    <t>单价</t>
  </si>
  <si>
    <t>数量</t>
  </si>
  <si>
    <t>天数</t>
  </si>
  <si>
    <t>备注</t>
  </si>
  <si>
    <t>出发使用</t>
  </si>
  <si>
    <t>领队旗，四方，伸拉杆</t>
  </si>
  <si>
    <t>胸卡</t>
  </si>
  <si>
    <t>行李牌（陌陌）</t>
    <rPh sb="4" eb="5">
      <t>mo'mo</t>
    </rPh>
    <phoneticPr fontId="5"/>
  </si>
  <si>
    <t>行李牌（探探）</t>
    <rPh sb="4" eb="5">
      <t>tan'tan</t>
    </rPh>
    <phoneticPr fontId="5"/>
  </si>
  <si>
    <t>行李牌打样（音乐大神）</t>
    <rPh sb="3" eb="4">
      <t>da'yang</t>
    </rPh>
    <rPh sb="6" eb="7">
      <t>yin'yue</t>
    </rPh>
    <rPh sb="8" eb="9">
      <t>da'shen</t>
    </rPh>
    <phoneticPr fontId="5"/>
  </si>
  <si>
    <t>行李牌打样（陌陌影业）</t>
    <rPh sb="3" eb="4">
      <t>da'yang</t>
    </rPh>
    <rPh sb="6" eb="7">
      <t>mo'mo</t>
    </rPh>
    <rPh sb="8" eb="9">
      <t>ying'ye</t>
    </rPh>
    <phoneticPr fontId="5"/>
  </si>
  <si>
    <t>工作人员t恤-深蓝</t>
    <rPh sb="7" eb="8">
      <t>shen'lan</t>
    </rPh>
    <phoneticPr fontId="2" type="noConversion"/>
  </si>
  <si>
    <t>工作人员t恤-白</t>
  </si>
  <si>
    <t>车辆使用</t>
  </si>
  <si>
    <t>日方贴手续费</t>
  </si>
  <si>
    <t>酒店使用</t>
  </si>
  <si>
    <t>易拉宝-酒店指引</t>
  </si>
  <si>
    <t>打印机</t>
  </si>
  <si>
    <t>晚宴使用</t>
  </si>
  <si>
    <t>晚宴酒水外采</t>
  </si>
  <si>
    <t>康辉赠送</t>
  </si>
  <si>
    <t>运输费</t>
  </si>
  <si>
    <t>后期</t>
  </si>
  <si>
    <t>小计</t>
  </si>
  <si>
    <t>服务费（增值税普通发票）</t>
  </si>
  <si>
    <t>合计</t>
  </si>
  <si>
    <t>晚宴搭建</t>
  </si>
  <si>
    <t>A.【场地费用】</t>
  </si>
  <si>
    <t>■ Hall 8   0000~2400         September 10 (Monday)　ホール８</t>
  </si>
  <si>
    <t>■ Hall 8   0000~1200 (Noon)  September 11 (Tuesday)  ホール８　</t>
  </si>
  <si>
    <t>■ VIP Room   September 10 (Monday)</t>
  </si>
  <si>
    <t>B.【餐费】</t>
  </si>
  <si>
    <t>餐费</t>
  </si>
  <si>
    <t>酒水</t>
  </si>
  <si>
    <t xml:space="preserve">C.【EVENT PRODUCTION】 </t>
  </si>
  <si>
    <t>【Main Stage &amp; Yagura Tower &amp; Other decoration】 盆节祭日舞台 &amp; 其他装饰</t>
  </si>
  <si>
    <t xml:space="preserve">  Matsuri Lantern 240mmΦ H280mm (without logo)   280 pcs / set  </t>
  </si>
  <si>
    <r>
      <t xml:space="preserve">  Matsuri Lantern 240mmΦ H280mm (printed logo / 2 sides)   280 pcs / set </t>
    </r>
    <r>
      <rPr>
        <i/>
        <sz val="10"/>
        <color rgb="FFFF0000"/>
        <rFont val="Microsoft YaHei"/>
        <family val="2"/>
      </rPr>
      <t xml:space="preserve"> Order cutoff day:17th Aug</t>
    </r>
  </si>
  <si>
    <t xml:space="preserve">  Lighting tower Scaffolding  H4500mm </t>
  </si>
  <si>
    <t xml:space="preserve">  Supporting pipe for lantern's cables </t>
  </si>
  <si>
    <t xml:space="preserve">  Lantern cables 30m~45m</t>
  </si>
  <si>
    <t xml:space="preserve">  Main Stage wooden W7200mmxD7200mmxH1200   </t>
  </si>
  <si>
    <t xml:space="preserve">  Stage step </t>
  </si>
  <si>
    <t xml:space="preserve">  Stage handrail  H1000mm / 32m2 </t>
  </si>
  <si>
    <t xml:space="preserve">  Yagura tower stage W2.7mxD2.7mxH5.0m + additional lantern rack on top </t>
  </si>
  <si>
    <t xml:space="preserve">  Red &amp; white skirt for main stage  W4000mmxH1800mm / 10 pcs / set</t>
  </si>
  <si>
    <t xml:space="preserve">  Red &amp; white skirt for Yagura Tower  W4000mmxH1800mm /   4 pcs / set</t>
  </si>
  <si>
    <t xml:space="preserve">  Red &amp; white skirt for Yagura Tower  W4000mmxH700mm /   4 pcs / set</t>
  </si>
  <si>
    <t xml:space="preserve">  Photo wall for photo corner  W6000mmxH3500mmxD450</t>
  </si>
  <si>
    <t xml:space="preserve">  Games booth Partition with Matsuri festival style </t>
  </si>
  <si>
    <t xml:space="preserve">  Setup materials fee  </t>
  </si>
  <si>
    <t xml:space="preserve">  Setup and teardown labor fee  (midnight labor fee included)</t>
  </si>
  <si>
    <t xml:space="preserve">  Disposal fee </t>
  </si>
  <si>
    <t xml:space="preserve">  Transportation fee </t>
  </si>
  <si>
    <t>【North Entrance area】 北口入口处</t>
  </si>
  <si>
    <t xml:space="preserve">   Artificial Sakura tree  装饰用樱花树 W1485 x H2400 x D1000  （会场室内用）</t>
  </si>
  <si>
    <t xml:space="preserve">   Japanese Parasol Tower (M size) H 2.5m / 2pieces x 1set  日本伞装饰塔 M size (2x塔1套）</t>
  </si>
  <si>
    <t xml:space="preserve">   Japanese Parasol Tower (L size) H 3.5m / 2pieces x 1set   日本伞装饰塔 L size (2x塔1套）</t>
  </si>
  <si>
    <t>【Traditional Matsuri festival game stalls】 日本传统祭日游戏摊</t>
  </si>
  <si>
    <t xml:space="preserve">   Syateki shooting games with 200 small gifts 射击游戏含小奖品200人份 </t>
  </si>
  <si>
    <t xml:space="preserve">   Japanese ring toss games  with 200 small gifts 投圈圈游戏含小奖品200人份 </t>
  </si>
  <si>
    <t xml:space="preserve">   Water Yoyo ball fishing game with 200 yoyo balls  摇摇钓水球游戏含摇摇水球200人份</t>
  </si>
  <si>
    <t xml:space="preserve">   Superball scooping with 200 superball gift 超级弹弹球打捞游戏 含弹弹球200人份</t>
  </si>
  <si>
    <t xml:space="preserve">   Paper fan throwing games 投扇游戏</t>
  </si>
  <si>
    <t xml:space="preserve">   Arrow shooting games 射箭游戏</t>
  </si>
  <si>
    <t xml:space="preserve">   Giant Dharma hitting games 打到福来不倒翁游戏</t>
  </si>
  <si>
    <t xml:space="preserve">   Taiko1</t>
  </si>
  <si>
    <t xml:space="preserve">   Taiko2</t>
  </si>
  <si>
    <t xml:space="preserve">   DDR</t>
  </si>
  <si>
    <t xml:space="preserve">   Doll catcher</t>
  </si>
  <si>
    <t xml:space="preserve">   Doll</t>
  </si>
  <si>
    <t xml:space="preserve">   Gashapon machines</t>
  </si>
  <si>
    <t xml:space="preserve">   Will etc</t>
  </si>
  <si>
    <t xml:space="preserve">    Transportation 4t truck Set-up and tear down labor fee    装饰品运输  搭建拆建人工费</t>
  </si>
  <si>
    <t>【 Food &amp; beverage / Matsuri festival food stall】 饮食 祭日食物摊</t>
  </si>
  <si>
    <t xml:space="preserve">   Matsuri festival food stall     祭日风格食物摊 及商品售卖摊位</t>
  </si>
  <si>
    <t xml:space="preserve">   Matsuri lantern decoration for food stall　食物摊祭日灯笼装饰</t>
  </si>
  <si>
    <t xml:space="preserve">   ①Yakisoba friend noodle 日式屋台炒面  300人份</t>
  </si>
  <si>
    <t xml:space="preserve">   ②Takoyaki 章鱼小丸子 300人份</t>
  </si>
  <si>
    <t xml:space="preserve">   ③Okonomiyaki 大阪烧（日式煎饼）300人份</t>
  </si>
  <si>
    <t xml:space="preserve">   ④Ikayaki grilled squid  日式烤鱿鱼  300人份</t>
  </si>
  <si>
    <t xml:space="preserve">   ⑤Japanese BBQ fresh corn 日本烤玉米  300人份</t>
  </si>
  <si>
    <t xml:space="preserve">   ⑥Karaage deep friend chicken 日式炸鸡  300人份</t>
  </si>
  <si>
    <t xml:space="preserve">   ⑦Yakitori grilled chicken stick 日式烤鸡肉串  450人份</t>
  </si>
  <si>
    <t xml:space="preserve">   ⑧Grilled giant sausage  日式烤香肠  450人份</t>
  </si>
  <si>
    <t xml:space="preserve">   ⑨Taiyaki fish‐shaped pancake filled with bean jam  鲷鱼形豆沙烤饼 450人份</t>
  </si>
  <si>
    <t xml:space="preserve">   ⑩Kushidango skewered dumplings 日式串糯米团子 450人份</t>
  </si>
  <si>
    <t xml:space="preserve">   Yadai cooking Chef  屋台主厨</t>
  </si>
  <si>
    <t xml:space="preserve">   Kitchen, cooking area set up, dismantling  </t>
  </si>
  <si>
    <t xml:space="preserve">   Extra gas cooker rental </t>
  </si>
  <si>
    <t xml:space="preserve">   Transportation fee</t>
  </si>
  <si>
    <r>
      <t xml:space="preserve">  </t>
    </r>
    <r>
      <rPr>
        <sz val="10"/>
        <color rgb="FFFF0000"/>
        <rFont val="Microsoft YaHei"/>
        <family val="2"/>
      </rPr>
      <t xml:space="preserve"> *WARNING:</t>
    </r>
    <r>
      <rPr>
        <sz val="10"/>
        <rFont val="Microsoft YaHei"/>
        <family val="2"/>
        <charset val="134"/>
      </rPr>
      <t xml:space="preserve">
  Food stalls</t>
    </r>
    <r>
      <rPr>
        <sz val="10"/>
        <color rgb="FFFF0000"/>
        <rFont val="Microsoft YaHei"/>
        <family val="2"/>
      </rPr>
      <t xml:space="preserve"> order cutoff date: 15th AUG,2018.</t>
    </r>
    <r>
      <rPr>
        <sz val="10"/>
        <rFont val="Microsoft YaHei"/>
        <family val="2"/>
        <charset val="134"/>
      </rPr>
      <t xml:space="preserve"> *We must receive your order by 15th AUG, if confirmed later we will not be able to do this service. Thank you for your understanding. </t>
    </r>
  </si>
  <si>
    <t xml:space="preserve">【Electricity &amp; city gas facilities, construction  fook up for food stalls】 </t>
  </si>
  <si>
    <t xml:space="preserve">Pacakaged </t>
  </si>
  <si>
    <t xml:space="preserve">   Round table 1800Φ x H700mm</t>
  </si>
  <si>
    <t xml:space="preserve">   *Table cloth for round table (Rose white)</t>
  </si>
  <si>
    <t xml:space="preserve">   Banquet chair for round table </t>
  </si>
  <si>
    <t xml:space="preserve">   *Chair cover (white) with red belt </t>
  </si>
  <si>
    <t xml:space="preserve">   Long table plastic outdoor style W1800xD500XH700mm (gray)  </t>
  </si>
  <si>
    <t xml:space="preserve">   Folding chairs W430xD437xH740</t>
  </si>
  <si>
    <t xml:space="preserve">   Long table W1800xD600XH700mm (white) in front of food stall for guests </t>
  </si>
  <si>
    <t xml:space="preserve">   *White table cloth and red white plastic wrapping  around the table </t>
  </si>
  <si>
    <t xml:space="preserve">   Long table W1800xD600XH700mm (white) for buffet food corner </t>
  </si>
  <si>
    <t xml:space="preserve">   *White table cloth for long table (buffet corner)</t>
  </si>
  <si>
    <t xml:space="preserve">   Fire extinguisher 10 series x 20pcs </t>
  </si>
  <si>
    <t xml:space="preserve">   Stand for Fire extinguisher x 10pcs </t>
  </si>
  <si>
    <t xml:space="preserve">   Partition for dressing room </t>
  </si>
  <si>
    <t xml:space="preserve">   Set-up labor 15pax (midnight fee included)</t>
  </si>
  <si>
    <t xml:space="preserve">   Teardown labor fee 15pax  (midnight fee included)</t>
  </si>
  <si>
    <t xml:space="preserve">   Transportation fee </t>
  </si>
  <si>
    <t>【Audio (Sound system) 】音响系统</t>
  </si>
  <si>
    <t xml:space="preserve">  Main speaker (d&amp;b Q1+Qsub) Yagura Tower stage area </t>
  </si>
  <si>
    <t xml:space="preserve">  Standing Speaker (d&amp;b Q1)</t>
  </si>
  <si>
    <t xml:space="preserve">  Amplifier</t>
  </si>
  <si>
    <t xml:space="preserve">  Sound mixer </t>
  </si>
  <si>
    <t xml:space="preserve">  Microphone wireless </t>
  </si>
  <si>
    <t xml:space="preserve">  Microphone wired</t>
  </si>
  <si>
    <t xml:space="preserve">  Music Player CD and data  </t>
  </si>
  <si>
    <t xml:space="preserve">  Cables </t>
  </si>
  <si>
    <t xml:space="preserve"> LOGO 灯片</t>
    <rPh sb="6" eb="7">
      <t>deng'p</t>
    </rPh>
    <phoneticPr fontId="2" type="noConversion"/>
  </si>
  <si>
    <t xml:space="preserve">  Chief sound technicians (control table) </t>
  </si>
  <si>
    <t xml:space="preserve">  Assistant sound technicians setup and teardown </t>
  </si>
  <si>
    <t>【Lighting】灯光系统</t>
  </si>
  <si>
    <t xml:space="preserve">  PAR light </t>
  </si>
  <si>
    <t xml:space="preserve">  8 eyes audience light blinder</t>
  </si>
  <si>
    <t xml:space="preserve">  Moving light </t>
  </si>
  <si>
    <t xml:space="preserve">  Lighting adjusting unit </t>
  </si>
  <si>
    <t xml:space="preserve">  Lighting console </t>
  </si>
  <si>
    <t xml:space="preserve">  Rosco smoke machine</t>
  </si>
  <si>
    <t xml:space="preserve">  Chief lighting technicians (control table) </t>
  </si>
  <si>
    <t xml:space="preserve">  Assistant lighting technicians setup and teardown </t>
  </si>
  <si>
    <t>【Special effect】特别效果</t>
  </si>
  <si>
    <t xml:space="preserve">   Confetti cannon  (2 machine x 1 set)  / 彩带，纸花 炮  </t>
  </si>
  <si>
    <t>【Photo opportunity roving character】拍照模特儿</t>
  </si>
  <si>
    <t xml:space="preserve">   Actor  艺伎 2人、cos play 4人、（拍照模特儿）</t>
    <rPh sb="10" eb="11">
      <t>yi'ji</t>
    </rPh>
    <rPh sb="14" eb="15">
      <t>ren</t>
    </rPh>
    <rPh sb="26" eb="27">
      <t>ren</t>
    </rPh>
    <phoneticPr fontId="5"/>
  </si>
  <si>
    <t xml:space="preserve">   Sumo performance (2 wrestlers ) 日本相扑迎宾</t>
  </si>
  <si>
    <t xml:space="preserve"> 【Performance】表演节目</t>
  </si>
  <si>
    <t xml:space="preserve">   Japanese Taiko performance 8pax 日本太鼓表演8人 </t>
  </si>
  <si>
    <t xml:space="preserve">   Cancel fee for  Japanese Awaodori 阿波舞表演 取消费用</t>
    <rPh sb="43" eb="44">
      <t>qu'xiao</t>
    </rPh>
    <rPh sb="45" eb="46">
      <t>fei'y</t>
    </rPh>
    <phoneticPr fontId="5"/>
  </si>
  <si>
    <t xml:space="preserve">   Yosakoi 夜来祭舞蹈表演团体  (20pax) </t>
  </si>
  <si>
    <t xml:space="preserve">   DJ  （3小时工作时间，器材，交通费包含） </t>
  </si>
  <si>
    <t>【 Requirements】  其他需求</t>
  </si>
  <si>
    <t xml:space="preserve">   Photographer 照片摄影师 （工作时间）</t>
  </si>
  <si>
    <t xml:space="preserve">   摄像师 （工作时间）</t>
    <rPh sb="3" eb="4">
      <t>she'xiang'shi</t>
    </rPh>
    <phoneticPr fontId="5"/>
  </si>
  <si>
    <t xml:space="preserve">   VIP Room fruit basket and minerals water x12 / VIP室内 水果， 矿泉水12瓶  / set  </t>
  </si>
  <si>
    <t xml:space="preserve">   VIP Room Table ware （12pax） / VIP室内 餐具 12位分  </t>
  </si>
  <si>
    <t>【 Cleaning Fee】  场内活动时清理费</t>
  </si>
  <si>
    <t xml:space="preserve">  Hall 8 cleaning, wash room, etc. Disposal fee included                                                                               
 *Disposal of your items brought in NOT included.</t>
  </si>
  <si>
    <t>【 Security &amp; Other】   警卫人员 &amp; 其他</t>
  </si>
  <si>
    <t xml:space="preserve">   Security guards  09/10  0000~0900 (midnight labor fee included)</t>
  </si>
  <si>
    <t xml:space="preserve">   Security guards  09/10  0900~2300          </t>
  </si>
  <si>
    <t xml:space="preserve">   Security guards  09/11  0800~1200      </t>
  </si>
  <si>
    <t xml:space="preserve">   Fire marshal permission fee</t>
  </si>
  <si>
    <t>【 Electrical hook up 】 电源工程费</t>
  </si>
  <si>
    <t xml:space="preserve">   Packaged </t>
  </si>
  <si>
    <t xml:space="preserve">   *For audio, lighting, lanterns, stage area， game booths</t>
  </si>
  <si>
    <t>【Event management】  活动管理费</t>
  </si>
  <si>
    <t xml:space="preserve">   Staff and entertainer meal box  September lunch &amp; dinner   1,500 x 80   (Estimated number)  </t>
  </si>
  <si>
    <t xml:space="preserve">   Chief event coordinator's fee (SEP. 10th, 11th) midnight labor fee included 现场活动策划员主任  (中，日，英沟通)    </t>
  </si>
  <si>
    <t xml:space="preserve">   Assistant event coordinator's fee (SEP. 10th)midnight labor fee included 现场活动策划员主任(日，英沟通)     </t>
  </si>
  <si>
    <t xml:space="preserve">   Event management fee  (July 18~Sep.10) (Flat rate) 活动策划管理费</t>
  </si>
  <si>
    <t>优惠</t>
  </si>
  <si>
    <t>最终合计</t>
  </si>
  <si>
    <t>经协商车方此次未收取</t>
    <rPh sb="0" eb="1">
      <t>jing'xie's</t>
    </rPh>
    <rPh sb="5" eb="6">
      <t>ci'ci</t>
    </rPh>
    <rPh sb="7" eb="8">
      <t>wei</t>
    </rPh>
    <rPh sb="8" eb="9">
      <t>shou'qu</t>
    </rPh>
    <phoneticPr fontId="2" type="noConversion"/>
  </si>
  <si>
    <t>国内采购气球</t>
    <rPh sb="0" eb="1">
      <t>guo'nei</t>
    </rPh>
    <rPh sb="2" eb="3">
      <t>cai'gou</t>
    </rPh>
    <rPh sb="4" eb="5">
      <t>q'qiu</t>
    </rPh>
    <phoneticPr fontId="2" type="noConversion"/>
  </si>
  <si>
    <t>快幕展板</t>
    <rPh sb="0" eb="1">
      <t>kuai'mu</t>
    </rPh>
    <rPh sb="2" eb="3">
      <t>zhan'ban</t>
    </rPh>
    <phoneticPr fontId="2" type="noConversion"/>
  </si>
  <si>
    <t>经协商车方此次未收取</t>
    <phoneticPr fontId="2" type="noConversion"/>
  </si>
  <si>
    <t>vip费用</t>
    <phoneticPr fontId="2" type="noConversion"/>
  </si>
  <si>
    <t>出票日期</t>
  </si>
  <si>
    <t>出发日期</t>
  </si>
  <si>
    <t>航班号</t>
  </si>
  <si>
    <t>航程</t>
  </si>
  <si>
    <t>航程时间</t>
  </si>
  <si>
    <t>乘客名单</t>
  </si>
  <si>
    <t>单价(含税)</t>
  </si>
  <si>
    <t>人数</t>
  </si>
  <si>
    <t>服务费</t>
  </si>
  <si>
    <t>NH828</t>
  </si>
  <si>
    <t>德里-东京成田</t>
  </si>
  <si>
    <t>2018-09-09 01:10-12:55</t>
    <phoneticPr fontId="45" type="noConversion"/>
  </si>
  <si>
    <t>MAHESHWARI/RAHUL</t>
  </si>
  <si>
    <t>CA926</t>
  </si>
  <si>
    <t>东京成田-北京首都机场</t>
  </si>
  <si>
    <t>2018-09-12 15:15-18:40</t>
  </si>
  <si>
    <t>3U8085-3U8086</t>
  </si>
  <si>
    <t>成都-东京成田/东京成田-成都</t>
  </si>
  <si>
    <t>2018-09-09 11:45-17:55/2018-09-12 20:20-00:30+1</t>
  </si>
  <si>
    <t>1.DENG/HAOHANG 2.TANG/XUEYING 3.YANG/CHUNFENG 4.YI/WENTING  5.DONG/JIYING
6. CHEN/XIANGYU 7.MIAO/FANGHUA 8.XIE/YUCUN</t>
  </si>
  <si>
    <t xml:space="preserve"> 7.MIAO/FANGHUA</t>
  </si>
  <si>
    <t>NH816-NH815</t>
  </si>
  <si>
    <t>吉隆坡-东京成田/东京成田-吉隆坡</t>
  </si>
  <si>
    <t>2018-09-09 07:10-15:10/2018-09-12 17:20-23:35</t>
  </si>
  <si>
    <t>CHUA/SIEW WOON</t>
  </si>
  <si>
    <t>OZ324-OZ102-OZ101-OZ323</t>
  </si>
  <si>
    <t>成都-首尔仁川机场/首尔仁川机场-东京成田/东京成田-首尔仁川机场/首尔仁川机场-成都</t>
  </si>
  <si>
    <t>2018-09-08 00:10-04:50/2018-09-08 09:00-11:20/2018-09-12 13:20-15:50/2018-09-12 20:15-23:15</t>
  </si>
  <si>
    <t>QIAO/RONGBIN</t>
  </si>
  <si>
    <t>CA167-CA182</t>
  </si>
  <si>
    <t>北京首都机场-东京羽田/东京羽田-北京首都机场</t>
  </si>
  <si>
    <t>2018-09-06 12:50-17:25/2018-09-13 13:55-16:45</t>
  </si>
  <si>
    <t>[LIU/YAXIN, ZHANG/YUXUAN]</t>
  </si>
  <si>
    <t>CA925-CA182</t>
  </si>
  <si>
    <t>北京首都机场-东京成田/东京羽田-北京首都机场</t>
  </si>
  <si>
    <t>2018-09-08 09:25-13:55/2018-09-11 13:55-16:45</t>
  </si>
  <si>
    <t>[GAO/CHANGXIONG, SUN/WEI]</t>
    <phoneticPr fontId="45" type="noConversion"/>
  </si>
  <si>
    <t>CA182</t>
  </si>
  <si>
    <t>东京羽田-北京首都机场</t>
  </si>
  <si>
    <t>2018-09-16 13:55-16:45</t>
  </si>
  <si>
    <t>[HE/GONG, HE/KUAN, LEI/DAN, YANG/FAN, ZHONG/YONGAN]</t>
  </si>
  <si>
    <t>CA925-CA168</t>
  </si>
  <si>
    <t>2018-09-09 09:25-13:55/2018-09-12 19:40-22:40</t>
  </si>
  <si>
    <t>ZHANG/ZHIHUI</t>
  </si>
  <si>
    <t>IJ1031</t>
  </si>
  <si>
    <t>成田-天津</t>
  </si>
  <si>
    <t>2018-09-13 0710-0950</t>
  </si>
  <si>
    <t>JIA/WEI</t>
  </si>
  <si>
    <t>CA929</t>
  </si>
  <si>
    <t>上海浦东-东京成田</t>
  </si>
  <si>
    <t>2018-09-09 10:00-13:50</t>
  </si>
  <si>
    <t>FENG/CHEN</t>
  </si>
  <si>
    <t>2018-09-20 19:40-22:40</t>
  </si>
  <si>
    <t>总计</t>
    <phoneticPr fontId="2" type="noConversion"/>
  </si>
  <si>
    <t xml:space="preserve"> CX520 成田接机</t>
  </si>
  <si>
    <t>9.8.</t>
    <phoneticPr fontId="45" type="noConversion"/>
  </si>
  <si>
    <t>水费</t>
  </si>
  <si>
    <t>高速费/停车费</t>
  </si>
  <si>
    <t>加班费</t>
  </si>
  <si>
    <t>费用</t>
  </si>
  <si>
    <t>日期</t>
  </si>
  <si>
    <t>MS.张云虹</t>
  </si>
  <si>
    <t>姓名</t>
  </si>
  <si>
    <t>CA926 成田送机</t>
  </si>
  <si>
    <t>9.12.</t>
    <phoneticPr fontId="45" type="noConversion"/>
  </si>
  <si>
    <t>NH828 成田接机</t>
  </si>
  <si>
    <t>9.9.</t>
    <phoneticPr fontId="45" type="noConversion"/>
  </si>
  <si>
    <t>MR.MAHESHWARI RAHUL（印度人）</t>
  </si>
  <si>
    <t>NH815 成田送机</t>
  </si>
  <si>
    <t>NH816 成田接机</t>
  </si>
  <si>
    <t>MS.CHUA　SIEW　WOON（马来西亚人）</t>
  </si>
  <si>
    <t>CA168 羽田送机</t>
  </si>
  <si>
    <t>9.13.</t>
    <phoneticPr fontId="45" type="noConversion"/>
  </si>
  <si>
    <t>CA167 羽田接机</t>
  </si>
  <si>
    <t>9.6.</t>
    <phoneticPr fontId="45" type="noConversion"/>
  </si>
  <si>
    <t>折合人民币</t>
    <phoneticPr fontId="45" type="noConversion"/>
  </si>
  <si>
    <t>陌陌工作组接送机</t>
    <phoneticPr fontId="2" type="noConversion"/>
  </si>
  <si>
    <t>服务费</t>
    <phoneticPr fontId="2" type="noConversion"/>
  </si>
  <si>
    <t>会议室</t>
  </si>
  <si>
    <t>内容</t>
    <rPh sb="0" eb="2">
      <t>ナイヨウ</t>
    </rPh>
    <phoneticPr fontId="50"/>
  </si>
  <si>
    <t>优惠价</t>
  </si>
  <si>
    <t>量/天</t>
  </si>
  <si>
    <t>总额</t>
  </si>
  <si>
    <t>折合人民币</t>
    <phoneticPr fontId="45" type="noConversion"/>
  </si>
  <si>
    <t>vip会议室</t>
    <phoneticPr fontId="45" type="noConversion"/>
  </si>
  <si>
    <t>幕张新大谷酒店会议室</t>
  </si>
  <si>
    <t>×</t>
  </si>
  <si>
    <t>=</t>
  </si>
  <si>
    <r>
      <t>1</t>
    </r>
    <r>
      <rPr>
        <sz val="10"/>
        <color indexed="8"/>
        <rFont val="SimSun"/>
        <charset val="134"/>
      </rPr>
      <t xml:space="preserve">5：30-18：30 </t>
    </r>
  </si>
  <si>
    <r>
      <t>当天取消1</t>
    </r>
    <r>
      <rPr>
        <sz val="10"/>
        <color indexed="8"/>
        <rFont val="SimSun"/>
        <charset val="134"/>
      </rPr>
      <t>00%取消费用</t>
    </r>
  </si>
  <si>
    <t>增加部分</t>
    <phoneticPr fontId="2" type="noConversion"/>
  </si>
  <si>
    <t>合同价格</t>
    <phoneticPr fontId="2" type="noConversion"/>
  </si>
  <si>
    <t>之前报价没有</t>
    <phoneticPr fontId="2" type="noConversion"/>
  </si>
  <si>
    <t>核对内容</t>
    <phoneticPr fontId="2" type="noConversion"/>
  </si>
  <si>
    <t>宇轩单独核对</t>
    <phoneticPr fontId="2" type="noConversion"/>
  </si>
  <si>
    <t>momo备注</t>
    <phoneticPr fontId="2" type="noConversion"/>
  </si>
  <si>
    <t>见明细momo备注</t>
    <phoneticPr fontId="2" type="noConversion"/>
  </si>
  <si>
    <t>陌陌记录使用3天</t>
    <phoneticPr fontId="2" type="noConversion"/>
  </si>
  <si>
    <t>数量应为100</t>
    <phoneticPr fontId="2" type="noConversion"/>
  </si>
  <si>
    <t>易拉宝处理费用</t>
    <phoneticPr fontId="2" type="noConversion"/>
  </si>
  <si>
    <t>提供日方invoice</t>
    <phoneticPr fontId="2" type="noConversion"/>
  </si>
  <si>
    <t>需提供日方相关invoice</t>
    <phoneticPr fontId="2" type="noConversion"/>
  </si>
  <si>
    <t>晚宴气球清理费用</t>
    <phoneticPr fontId="2" type="noConversion"/>
  </si>
  <si>
    <t>此部分与导游工资重复收取</t>
    <phoneticPr fontId="5"/>
  </si>
  <si>
    <t>按实际发生人数核算</t>
    <phoneticPr fontId="5"/>
  </si>
  <si>
    <t>报价保险费为100元每人</t>
    <phoneticPr fontId="5"/>
  </si>
  <si>
    <t>是什么费用？</t>
    <phoneticPr fontId="2" type="noConversion"/>
  </si>
  <si>
    <t>已包含在团队机票中</t>
    <phoneticPr fontId="2" type="noConversion"/>
  </si>
  <si>
    <t>之前报价包含在晚宴搭建-日方里</t>
    <phoneticPr fontId="2" type="noConversion"/>
  </si>
  <si>
    <t>此金额为K票金额，最后实际发生出票金额是多少？最终核算价格是否应以出票价格为准？</t>
    <phoneticPr fontId="2" type="noConversion"/>
  </si>
  <si>
    <t>康辉备注</t>
    <phoneticPr fontId="2" type="noConversion"/>
  </si>
  <si>
    <t>开始是预定的3天使用，后经宇轩要求，需要把陌陌和探探的工作间都延长至3.5天使用（至撤离当天的中午12点）。陌陌在品川的工作间由于12号被包场无法沿用，但探探在希尔顿的工作间延至了13号中午，因此多产生一天的使用费。</t>
    <phoneticPr fontId="5"/>
  </si>
  <si>
    <t>与之前报价是一致的，因为使用多家大巴车公司，担心有遗失，故此打出了富余量</t>
    <phoneticPr fontId="2" type="noConversion"/>
  </si>
  <si>
    <t>这个是现场的两块拉网展架（拍照墙）</t>
    <phoneticPr fontId="2" type="noConversion"/>
  </si>
  <si>
    <t>使用人要求要有视频剪辑，故此新增了此项费用</t>
    <phoneticPr fontId="2" type="noConversion"/>
  </si>
  <si>
    <t>K票价格即为航空公司批复的最终金额</t>
    <phoneticPr fontId="2" type="noConversion"/>
  </si>
  <si>
    <t>此项并非是在幕张会场的VIP休息室，而是现场临时增加唐总要在晚宴前在临近幕张的新大谷酒店开会的会议室费用</t>
    <phoneticPr fontId="2" type="noConversion"/>
  </si>
  <si>
    <t>实际签证办理人数1361，会在下一版更正</t>
    <phoneticPr fontId="5"/>
  </si>
  <si>
    <t>实际发生人数为1540，会在下一版更正</t>
    <phoneticPr fontId="5"/>
  </si>
  <si>
    <t>此部分为酒店工作台的值班导游和在幕张现场的晚宴工作导游，不包含在接送机及幕张往返的跟车导游内</t>
    <phoneticPr fontId="5"/>
  </si>
  <si>
    <t>请见附件</t>
    <phoneticPr fontId="2" type="noConversion"/>
  </si>
  <si>
    <t>成都川航共37人    拿团30人    剩下7人散出</t>
    <phoneticPr fontId="2" type="noConversion"/>
  </si>
  <si>
    <t>这是苗芳华的退票费</t>
    <phoneticPr fontId="2" type="noConversion"/>
  </si>
  <si>
    <t>GAO/CHANGXIONG  SUN/WEI  为后面追加的，只能出散客</t>
    <phoneticPr fontId="2" type="noConversion"/>
  </si>
  <si>
    <t>乔荣斌   由韩亚改为川航  韩亚退票产生退票费</t>
    <phoneticPr fontId="2" type="noConversion"/>
  </si>
  <si>
    <t>乔荣斌   川航散客机票</t>
    <phoneticPr fontId="2" type="noConversion"/>
  </si>
  <si>
    <t>经与票务核实，此人确实应该在团组票内，会在下一版内更正</t>
    <phoneticPr fontId="2" type="noConversion"/>
  </si>
  <si>
    <t>陌陌确认</t>
  </si>
  <si>
    <t>momo新备注</t>
    <phoneticPr fontId="2" type="noConversion"/>
  </si>
  <si>
    <t>陌陌确认</t>
    <phoneticPr fontId="5"/>
  </si>
  <si>
    <t>拿团人数仍为37人，而不是30人</t>
    <phoneticPr fontId="2" type="noConversion"/>
  </si>
  <si>
    <t>MOMO第二次核对备注</t>
    <phoneticPr fontId="2" type="noConversion"/>
  </si>
  <si>
    <t>确认</t>
    <phoneticPr fontId="2" type="noConversion"/>
  </si>
  <si>
    <t>最后实际结算金额应该是以出票金额为准，而不是以K票金额。</t>
    <phoneticPr fontId="2" type="noConversion"/>
  </si>
  <si>
    <t>视频剪辑</t>
    <phoneticPr fontId="2" type="noConversion"/>
  </si>
  <si>
    <t>最后实际结算金额应该是以出票金额为准，而不是以K票金额。</t>
    <phoneticPr fontId="2" type="noConversion"/>
  </si>
  <si>
    <t>视频剪辑项目从第一版需求中就已明确提出，默认应该包含在最后一次正式报价里，不应该在此单独再次核算。</t>
    <phoneticPr fontId="2" type="noConversion"/>
  </si>
  <si>
    <t>需提供日方相关invoice-未提供</t>
    <phoneticPr fontId="2" type="noConversion"/>
  </si>
  <si>
    <t>见明细momo第二次备注</t>
    <phoneticPr fontId="2" type="noConversion"/>
  </si>
  <si>
    <t>momo第二次备注</t>
    <phoneticPr fontId="2" type="noConversion"/>
  </si>
  <si>
    <t>请提供日方结算发票</t>
    <phoneticPr fontId="2" type="noConversion"/>
  </si>
  <si>
    <t>MOMO第二次备注</t>
    <phoneticPr fontId="2" type="noConversion"/>
  </si>
  <si>
    <t>最后一版详细报价并未单独列出幕张导游需要再次结算，默认应该包含在导游费用里。</t>
    <phoneticPr fontId="5"/>
  </si>
  <si>
    <t>确认</t>
    <phoneticPr fontId="5"/>
  </si>
  <si>
    <t>陌陌在最初提供需求时已给出保险条款，所以贵司给出的100元每人的保险在我司看来是一定已经满足我司要求的保险金额，所以后期不再接受此部分价格调整。</t>
    <phoneticPr fontId="5"/>
  </si>
  <si>
    <t>确认</t>
    <phoneticPr fontId="2" type="noConversion"/>
  </si>
  <si>
    <t>momo第二次备注</t>
    <phoneticPr fontId="2" type="noConversion"/>
  </si>
  <si>
    <t>康辉第二次备注</t>
    <phoneticPr fontId="2" type="noConversion"/>
  </si>
  <si>
    <t>请见邮件附件</t>
    <phoneticPr fontId="2" type="noConversion"/>
  </si>
  <si>
    <t>客户确认</t>
    <phoneticPr fontId="2" type="noConversion"/>
  </si>
  <si>
    <t>视频剪辑费用康辉承担，金额已调整</t>
    <phoneticPr fontId="2" type="noConversion"/>
  </si>
  <si>
    <t>康辉承担</t>
    <phoneticPr fontId="2" type="noConversion"/>
  </si>
  <si>
    <t>K位30人，实际23人，航司要求90%出票率</t>
    <phoneticPr fontId="2" type="noConversion"/>
  </si>
  <si>
    <t>K位20人，实际17人，航司要求出票率90%</t>
    <phoneticPr fontId="2" type="noConversion"/>
  </si>
  <si>
    <t>K位20人，实际16人，航司要求出票率90%</t>
    <phoneticPr fontId="2" type="noConversion"/>
  </si>
  <si>
    <t>已核对并更改</t>
    <phoneticPr fontId="2" type="noConversion"/>
  </si>
  <si>
    <t>康辉新备注</t>
    <phoneticPr fontId="2" type="noConversion"/>
  </si>
  <si>
    <t>已核对并更改</t>
    <phoneticPr fontId="2" type="noConversion"/>
  </si>
  <si>
    <t>已核对，成都37人包括7个散客和30个团队，已在团队票中更改数量</t>
    <phoneticPr fontId="2" type="noConversion"/>
  </si>
  <si>
    <t>实际上保险人数1570，会在下一版更正。关于保险费用说明如下：我方第一版报价每人100元保险费，也将保险条款附在报价单内，但后期签署合同前得到的要求是要按照陌陌给出的保险条款上保险，因此保费也有所增加，我会将保险公司的报价单附上</t>
    <phoneticPr fontId="5"/>
  </si>
  <si>
    <t>此项确实是应陌陌对条款的要求产生的增加，员工也实际享受了更高的保障，对于康辉来说是实打实的成本。能否考虑给陌陌打八折优惠，优惠部分康辉承担？</t>
    <phoneticPr fontId="5"/>
  </si>
  <si>
    <t>关于幕张的导游费用我方会与地接协商免除。
酒店工作台的导游，这部分的增加确实是为了确保团队入住、退房流程顺利，以及为陌陌员工提供最佳咨询及医疗应急支持设立的。从现场效果来讲，这些专业导游确实为咱们员工提供了专业的支持与协助。因此还请陌陌在不增加整体预算的情况下酌情确认。</t>
    <phoneticPr fontId="5"/>
  </si>
  <si>
    <t>康辉第二次核对备注</t>
    <phoneticPr fontId="2" type="noConversion"/>
  </si>
  <si>
    <t>已更改</t>
    <phoneticPr fontId="2" type="noConversion"/>
  </si>
  <si>
    <t>已提交</t>
    <phoneticPr fontId="2" type="noConversion"/>
  </si>
</sst>
</file>

<file path=xl/styles.xml><?xml version="1.0" encoding="utf-8"?>
<styleSheet xmlns="http://schemas.openxmlformats.org/spreadsheetml/2006/main">
  <numFmts count="11">
    <numFmt numFmtId="5" formatCode="&quot;¥&quot;#,##0;&quot;¥&quot;\-#,##0"/>
    <numFmt numFmtId="7" formatCode="&quot;¥&quot;#,##0.00;&quot;¥&quot;\-#,##0.00"/>
    <numFmt numFmtId="176" formatCode="_(* #,##0_);_(* \(#,##0\);_(* &quot;-&quot;_);_(@_)"/>
    <numFmt numFmtId="177" formatCode="#,##0.0_ ;[Red]\-#,##0.0\ "/>
    <numFmt numFmtId="178" formatCode="#,##0.000_ ;[Red]\-#,##0.000\ "/>
    <numFmt numFmtId="179" formatCode="_(* #,##0.0_);_(* \(#,##0.0\);_(* &quot;-&quot;_);_(@_)"/>
    <numFmt numFmtId="180" formatCode="yyyy&quot;年&quot;mm&quot;月&quot;dd&quot;日&quot;"/>
    <numFmt numFmtId="181" formatCode="0.0"/>
    <numFmt numFmtId="182" formatCode="#"/>
    <numFmt numFmtId="183" formatCode="m&quot;月&quot;d&quot;日&quot;;@"/>
    <numFmt numFmtId="185" formatCode="#,##0.00000000000_ ;[Red]\-#,##0.00000000000\ "/>
  </numFmts>
  <fonts count="53">
    <font>
      <sz val="12"/>
      <color theme="1"/>
      <name val="DengXian"/>
      <family val="2"/>
      <charset val="134"/>
      <scheme val="minor"/>
    </font>
    <font>
      <sz val="12"/>
      <color theme="1"/>
      <name val="DengXian"/>
      <family val="2"/>
      <charset val="134"/>
      <scheme val="minor"/>
    </font>
    <font>
      <sz val="9"/>
      <name val="DengXian"/>
      <family val="2"/>
      <charset val="134"/>
      <scheme val="minor"/>
    </font>
    <font>
      <sz val="11"/>
      <color indexed="8"/>
      <name val="宋体"/>
      <family val="3"/>
      <charset val="134"/>
    </font>
    <font>
      <b/>
      <sz val="10"/>
      <name val="Microsoft YaHei"/>
      <family val="2"/>
    </font>
    <font>
      <sz val="6"/>
      <name val="ＭＳ Ｐゴシック"/>
      <family val="3"/>
      <charset val="128"/>
    </font>
    <font>
      <sz val="10"/>
      <name val="Microsoft YaHei"/>
      <family val="2"/>
      <charset val="134"/>
    </font>
    <font>
      <sz val="12"/>
      <color theme="1"/>
      <name val="微软雅黑"/>
      <family val="2"/>
      <charset val="134"/>
    </font>
    <font>
      <b/>
      <sz val="10"/>
      <color theme="0"/>
      <name val="微软雅黑"/>
      <family val="2"/>
      <charset val="134"/>
    </font>
    <font>
      <sz val="10"/>
      <color theme="0"/>
      <name val="微软雅黑"/>
      <family val="2"/>
      <charset val="134"/>
    </font>
    <font>
      <sz val="10"/>
      <color theme="1"/>
      <name val="微软雅黑"/>
      <family val="2"/>
      <charset val="134"/>
    </font>
    <font>
      <b/>
      <sz val="10"/>
      <name val="微软雅黑"/>
      <family val="2"/>
      <charset val="134"/>
    </font>
    <font>
      <sz val="10"/>
      <name val="微软雅黑"/>
      <family val="2"/>
      <charset val="134"/>
    </font>
    <font>
      <sz val="10"/>
      <color theme="1"/>
      <name val="DengXian"/>
      <family val="2"/>
      <charset val="134"/>
      <scheme val="minor"/>
    </font>
    <font>
      <b/>
      <sz val="10"/>
      <color theme="1"/>
      <name val="微软雅黑"/>
      <family val="2"/>
      <charset val="134"/>
    </font>
    <font>
      <i/>
      <sz val="10"/>
      <color rgb="FFFF0000"/>
      <name val="Microsoft YaHei"/>
      <family val="2"/>
    </font>
    <font>
      <sz val="10"/>
      <color theme="0"/>
      <name val="Microsoft YaHei"/>
      <family val="2"/>
    </font>
    <font>
      <sz val="10"/>
      <color rgb="FFFF0000"/>
      <name val="Microsoft YaHei"/>
      <family val="2"/>
    </font>
    <font>
      <sz val="9"/>
      <name val="微软雅黑"/>
      <family val="2"/>
      <charset val="134"/>
    </font>
    <font>
      <b/>
      <sz val="10"/>
      <color theme="0"/>
      <name val="HGP創英角ｺﾞｼｯｸUB"/>
      <family val="3"/>
    </font>
    <font>
      <b/>
      <sz val="10"/>
      <color theme="0"/>
      <name val="Microsoft YaHei"/>
      <family val="2"/>
    </font>
    <font>
      <u/>
      <sz val="12"/>
      <color theme="10"/>
      <name val="DengXian"/>
      <family val="2"/>
      <charset val="134"/>
      <scheme val="minor"/>
    </font>
    <font>
      <u/>
      <sz val="12"/>
      <color theme="11"/>
      <name val="DengXian"/>
      <family val="2"/>
      <charset val="134"/>
      <scheme val="minor"/>
    </font>
    <font>
      <b/>
      <sz val="9"/>
      <color theme="0"/>
      <name val="微软雅黑"/>
      <family val="2"/>
      <charset val="134"/>
    </font>
    <font>
      <sz val="9"/>
      <color theme="1"/>
      <name val="微软雅黑"/>
      <family val="2"/>
      <charset val="134"/>
    </font>
    <font>
      <b/>
      <sz val="9"/>
      <name val="微软雅黑"/>
      <family val="2"/>
      <charset val="134"/>
    </font>
    <font>
      <b/>
      <sz val="9"/>
      <color theme="1"/>
      <name val="微软雅黑"/>
      <family val="2"/>
      <charset val="134"/>
    </font>
    <font>
      <sz val="16"/>
      <color theme="1"/>
      <name val="微软雅黑"/>
      <family val="2"/>
      <charset val="134"/>
    </font>
    <font>
      <sz val="11"/>
      <color rgb="FFFF0000"/>
      <name val="DengXian"/>
      <family val="2"/>
      <charset val="134"/>
      <scheme val="minor"/>
    </font>
    <font>
      <b/>
      <sz val="18"/>
      <color theme="1"/>
      <name val="DengXian"/>
      <family val="3"/>
      <charset val="134"/>
      <scheme val="minor"/>
    </font>
    <font>
      <b/>
      <i/>
      <u/>
      <sz val="11"/>
      <color theme="1"/>
      <name val="DengXian"/>
      <family val="3"/>
      <charset val="134"/>
      <scheme val="minor"/>
    </font>
    <font>
      <b/>
      <i/>
      <u/>
      <sz val="11"/>
      <color theme="1"/>
      <name val="微软雅黑"/>
      <family val="3"/>
      <charset val="134"/>
    </font>
    <font>
      <sz val="11"/>
      <color theme="1"/>
      <name val="微软雅黑"/>
      <family val="3"/>
      <charset val="134"/>
    </font>
    <font>
      <sz val="11"/>
      <color theme="1" tint="4.9989318521683403E-2"/>
      <name val="DengXian"/>
      <family val="2"/>
      <charset val="134"/>
      <scheme val="minor"/>
    </font>
    <font>
      <sz val="11"/>
      <name val="DengXian"/>
      <family val="3"/>
      <charset val="134"/>
      <scheme val="minor"/>
    </font>
    <font>
      <sz val="11"/>
      <color theme="1" tint="4.9989318521683403E-2"/>
      <name val="DengXian"/>
      <family val="3"/>
      <charset val="134"/>
      <scheme val="minor"/>
    </font>
    <font>
      <sz val="11"/>
      <color theme="1"/>
      <name val="DengXian"/>
      <family val="3"/>
      <charset val="134"/>
      <scheme val="minor"/>
    </font>
    <font>
      <b/>
      <sz val="11"/>
      <color theme="5" tint="-0.249977111117893"/>
      <name val="DengXian"/>
      <family val="3"/>
      <charset val="134"/>
      <scheme val="minor"/>
    </font>
    <font>
      <sz val="11"/>
      <color rgb="FFFF0000"/>
      <name val="DengXian"/>
      <family val="3"/>
      <charset val="134"/>
      <scheme val="minor"/>
    </font>
    <font>
      <sz val="11"/>
      <color theme="8" tint="-0.249977111117893"/>
      <name val="DengXian"/>
      <family val="3"/>
      <charset val="134"/>
      <scheme val="minor"/>
    </font>
    <font>
      <b/>
      <sz val="11"/>
      <color rgb="FF00B050"/>
      <name val="DengXian"/>
      <family val="3"/>
      <charset val="134"/>
      <scheme val="minor"/>
    </font>
    <font>
      <b/>
      <sz val="11"/>
      <color rgb="FF00B050"/>
      <name val="微软雅黑"/>
      <family val="3"/>
      <charset val="134"/>
    </font>
    <font>
      <b/>
      <sz val="16"/>
      <color theme="1"/>
      <name val="DengXian"/>
      <charset val="134"/>
      <scheme val="minor"/>
    </font>
    <font>
      <b/>
      <sz val="12"/>
      <color indexed="8"/>
      <name val="Dialog"/>
      <family val="1"/>
    </font>
    <font>
      <b/>
      <sz val="12"/>
      <color rgb="FF000000"/>
      <name val="宋体"/>
      <family val="3"/>
      <charset val="134"/>
    </font>
    <font>
      <sz val="9"/>
      <name val="宋体"/>
      <family val="3"/>
      <charset val="134"/>
    </font>
    <font>
      <sz val="12"/>
      <color theme="1"/>
      <name val="KaiTi"/>
      <family val="3"/>
      <charset val="134"/>
    </font>
    <font>
      <sz val="16"/>
      <color theme="1"/>
      <name val="KaiTi"/>
      <family val="3"/>
      <charset val="134"/>
    </font>
    <font>
      <sz val="11"/>
      <color theme="1"/>
      <name val="DengXian"/>
      <charset val="134"/>
      <scheme val="minor"/>
    </font>
    <font>
      <sz val="10"/>
      <color theme="1"/>
      <name val="SimSun"/>
      <charset val="134"/>
    </font>
    <font>
      <sz val="6"/>
      <name val="宋体"/>
      <family val="3"/>
      <charset val="134"/>
    </font>
    <font>
      <sz val="10"/>
      <color indexed="8"/>
      <name val="SimSun"/>
      <charset val="134"/>
    </font>
    <font>
      <sz val="12"/>
      <color theme="1"/>
      <name val="DengXian"/>
      <charset val="134"/>
      <scheme val="minor"/>
    </font>
  </fonts>
  <fills count="25">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rgb="FF00B050"/>
        <bgColor indexed="64"/>
      </patternFill>
    </fill>
    <fill>
      <patternFill patternType="solid">
        <fgColor theme="0"/>
        <bgColor indexed="64"/>
      </patternFill>
    </fill>
    <fill>
      <patternFill patternType="solid">
        <fgColor theme="0" tint="-0.499984740745262"/>
        <bgColor indexed="64"/>
      </patternFill>
    </fill>
    <fill>
      <patternFill patternType="solid">
        <fgColor rgb="FF0070C0"/>
        <bgColor indexed="64"/>
      </patternFill>
    </fill>
    <fill>
      <patternFill patternType="solid">
        <fgColor theme="0" tint="-0.249977111117893"/>
        <bgColor indexed="64"/>
      </patternFill>
    </fill>
    <fill>
      <patternFill patternType="solid">
        <fgColor rgb="FFFFC000"/>
        <bgColor indexed="64"/>
      </patternFill>
    </fill>
    <fill>
      <patternFill patternType="solid">
        <fgColor theme="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indexed="9"/>
        <bgColor indexed="64"/>
      </patternFill>
    </fill>
    <fill>
      <patternFill patternType="solid">
        <fgColor rgb="FF92D050"/>
        <bgColor indexed="64"/>
      </patternFill>
    </fill>
    <fill>
      <patternFill patternType="solid">
        <fgColor rgb="FFFF000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top style="thin">
        <color theme="9" tint="0.79998168889431442"/>
      </top>
      <bottom style="thin">
        <color theme="9" tint="0.79998168889431442"/>
      </bottom>
      <diagonal/>
    </border>
    <border>
      <left style="thin">
        <color indexed="16"/>
      </left>
      <right style="thin">
        <color indexed="16"/>
      </right>
      <top style="thin">
        <color indexed="16"/>
      </top>
      <bottom style="thin">
        <color indexed="16"/>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s>
  <cellStyleXfs count="12">
    <xf numFmtId="0" fontId="0" fillId="0" borderId="0"/>
    <xf numFmtId="176" fontId="1" fillId="0" borderId="0" applyFont="0" applyFill="0" applyBorder="0" applyAlignment="0" applyProtection="0"/>
    <xf numFmtId="0" fontId="3" fillId="0" borderId="0">
      <alignment vertical="center"/>
    </xf>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36" fillId="0" borderId="0">
      <alignment vertical="center"/>
    </xf>
    <xf numFmtId="0" fontId="36" fillId="0" borderId="0">
      <alignment vertical="center"/>
    </xf>
    <xf numFmtId="38" fontId="48" fillId="0" borderId="0" applyFont="0" applyFill="0" applyBorder="0" applyAlignment="0" applyProtection="0">
      <alignment vertical="center"/>
    </xf>
    <xf numFmtId="38" fontId="48" fillId="0" borderId="0" applyFont="0" applyFill="0" applyBorder="0" applyAlignment="0" applyProtection="0">
      <alignment vertical="center"/>
    </xf>
    <xf numFmtId="0" fontId="52" fillId="0" borderId="0"/>
  </cellStyleXfs>
  <cellXfs count="424">
    <xf numFmtId="0" fontId="0" fillId="0" borderId="0" xfId="0"/>
    <xf numFmtId="0" fontId="7" fillId="0" borderId="0" xfId="0" applyFont="1"/>
    <xf numFmtId="0" fontId="7" fillId="0" borderId="0" xfId="0" applyFont="1" applyAlignment="1">
      <alignment horizontal="left"/>
    </xf>
    <xf numFmtId="0" fontId="10" fillId="0" borderId="0" xfId="0" applyFont="1"/>
    <xf numFmtId="0" fontId="11" fillId="3" borderId="1" xfId="0" applyFont="1" applyFill="1" applyBorder="1" applyAlignment="1">
      <alignment horizontal="center" vertical="center"/>
    </xf>
    <xf numFmtId="176" fontId="11" fillId="3" borderId="1" xfId="1" applyFont="1" applyFill="1" applyBorder="1" applyAlignment="1">
      <alignment horizontal="center" vertical="center" wrapText="1"/>
    </xf>
    <xf numFmtId="176" fontId="11" fillId="3" borderId="1" xfId="1" applyFont="1" applyFill="1" applyBorder="1" applyAlignment="1">
      <alignment horizontal="center" vertical="center"/>
    </xf>
    <xf numFmtId="0" fontId="11" fillId="3" borderId="1" xfId="0" applyNumberFormat="1" applyFont="1" applyFill="1" applyBorder="1" applyAlignment="1">
      <alignment horizontal="center" vertical="center"/>
    </xf>
    <xf numFmtId="38" fontId="11" fillId="3" borderId="1" xfId="0" applyNumberFormat="1" applyFont="1" applyFill="1" applyBorder="1" applyAlignment="1">
      <alignment horizontal="center" vertical="center"/>
    </xf>
    <xf numFmtId="0" fontId="12" fillId="5" borderId="1" xfId="0" applyFont="1" applyFill="1" applyBorder="1" applyAlignment="1">
      <alignment horizontal="center" vertical="center" wrapText="1"/>
    </xf>
    <xf numFmtId="40"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NumberFormat="1" applyFont="1" applyFill="1" applyBorder="1" applyAlignment="1">
      <alignment horizontal="center" vertical="center"/>
    </xf>
    <xf numFmtId="0" fontId="10" fillId="5" borderId="1" xfId="0" applyFont="1" applyFill="1" applyBorder="1" applyAlignment="1">
      <alignment horizontal="center" vertical="center"/>
    </xf>
    <xf numFmtId="40"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3" fillId="0" borderId="0" xfId="0" applyFont="1"/>
    <xf numFmtId="40" fontId="14" fillId="3" borderId="1" xfId="0" applyNumberFormat="1" applyFont="1" applyFill="1" applyBorder="1" applyAlignment="1">
      <alignment horizontal="center" vertical="center"/>
    </xf>
    <xf numFmtId="0" fontId="13" fillId="0" borderId="0" xfId="0" applyFont="1" applyAlignment="1">
      <alignment horizontal="center" vertical="center"/>
    </xf>
    <xf numFmtId="40" fontId="10" fillId="8" borderId="1" xfId="0" applyNumberFormat="1" applyFont="1" applyFill="1" applyBorder="1" applyAlignment="1">
      <alignment horizontal="center" vertical="center"/>
    </xf>
    <xf numFmtId="40" fontId="12" fillId="8" borderId="1" xfId="0" applyNumberFormat="1" applyFont="1" applyFill="1" applyBorder="1" applyAlignment="1">
      <alignment horizontal="center" vertical="center"/>
    </xf>
    <xf numFmtId="0" fontId="7" fillId="0" borderId="0" xfId="0" applyFont="1" applyAlignment="1">
      <alignment horizontal="center" vertical="center"/>
    </xf>
    <xf numFmtId="0" fontId="10" fillId="0" borderId="1" xfId="0" applyFont="1" applyBorder="1" applyAlignment="1">
      <alignment horizontal="center" vertical="center"/>
    </xf>
    <xf numFmtId="0" fontId="12" fillId="0" borderId="1" xfId="0" applyFont="1" applyFill="1" applyBorder="1" applyAlignment="1">
      <alignment horizontal="center" vertical="center"/>
    </xf>
    <xf numFmtId="40" fontId="7" fillId="0" borderId="0" xfId="0" applyNumberFormat="1" applyFont="1" applyAlignment="1">
      <alignment horizontal="right"/>
    </xf>
    <xf numFmtId="40" fontId="10" fillId="0" borderId="1" xfId="0" applyNumberFormat="1" applyFont="1" applyFill="1" applyBorder="1" applyAlignment="1">
      <alignment horizontal="center" vertical="center"/>
    </xf>
    <xf numFmtId="0" fontId="10" fillId="0" borderId="1" xfId="0" applyFont="1" applyBorder="1" applyAlignment="1">
      <alignment horizontal="center" vertical="center"/>
    </xf>
    <xf numFmtId="0" fontId="8" fillId="6" borderId="1" xfId="0" applyFont="1" applyFill="1" applyBorder="1" applyAlignment="1">
      <alignment horizontal="left" vertical="center"/>
    </xf>
    <xf numFmtId="0" fontId="9" fillId="6" borderId="1" xfId="0" applyFont="1" applyFill="1" applyBorder="1" applyAlignment="1">
      <alignment horizontal="center" vertical="center"/>
    </xf>
    <xf numFmtId="40" fontId="12" fillId="5" borderId="1" xfId="0" applyNumberFormat="1" applyFont="1" applyFill="1" applyBorder="1" applyAlignment="1">
      <alignment horizontal="center" vertical="center"/>
    </xf>
    <xf numFmtId="0" fontId="10" fillId="5" borderId="0" xfId="0" applyFont="1" applyFill="1"/>
    <xf numFmtId="177" fontId="13" fillId="0" borderId="0" xfId="0" applyNumberFormat="1" applyFont="1"/>
    <xf numFmtId="0" fontId="12" fillId="0" borderId="1" xfId="0" applyFont="1" applyFill="1" applyBorder="1" applyAlignment="1">
      <alignment horizontal="center" vertical="center"/>
    </xf>
    <xf numFmtId="0" fontId="10" fillId="0" borderId="1" xfId="0" applyFont="1" applyBorder="1" applyAlignment="1">
      <alignment horizontal="center" vertical="center"/>
    </xf>
    <xf numFmtId="0" fontId="14" fillId="3" borderId="1" xfId="0" applyFont="1" applyFill="1" applyBorder="1" applyAlignment="1">
      <alignment horizontal="center" vertical="center"/>
    </xf>
    <xf numFmtId="40" fontId="12" fillId="2" borderId="1"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xf>
    <xf numFmtId="0" fontId="12" fillId="2" borderId="1" xfId="0" applyFont="1" applyFill="1" applyBorder="1" applyAlignment="1">
      <alignment horizontal="center" vertical="center"/>
    </xf>
    <xf numFmtId="0" fontId="24" fillId="0" borderId="0" xfId="0" applyFont="1" applyBorder="1"/>
    <xf numFmtId="0" fontId="24" fillId="0" borderId="0" xfId="0" applyFont="1" applyBorder="1" applyAlignment="1">
      <alignment horizontal="center" vertical="center"/>
    </xf>
    <xf numFmtId="0" fontId="10" fillId="0" borderId="0" xfId="0" applyFont="1" applyAlignment="1">
      <alignment horizontal="left"/>
    </xf>
    <xf numFmtId="40" fontId="10" fillId="0" borderId="0" xfId="0" applyNumberFormat="1" applyFont="1" applyAlignment="1">
      <alignment horizontal="left"/>
    </xf>
    <xf numFmtId="40" fontId="7" fillId="0" borderId="0" xfId="0" applyNumberFormat="1" applyFont="1" applyAlignment="1">
      <alignment horizontal="left"/>
    </xf>
    <xf numFmtId="0" fontId="7" fillId="10" borderId="0" xfId="0" applyFont="1" applyFill="1"/>
    <xf numFmtId="40" fontId="7" fillId="10" borderId="0" xfId="0" applyNumberFormat="1" applyFont="1" applyFill="1" applyAlignment="1">
      <alignment horizontal="left"/>
    </xf>
    <xf numFmtId="0" fontId="7" fillId="9" borderId="0" xfId="0" applyFont="1" applyFill="1"/>
    <xf numFmtId="40" fontId="7" fillId="9" borderId="0" xfId="0" applyNumberFormat="1" applyFont="1" applyFill="1" applyAlignment="1">
      <alignment horizontal="left"/>
    </xf>
    <xf numFmtId="40" fontId="10" fillId="8" borderId="1" xfId="0" applyNumberFormat="1" applyFont="1" applyFill="1" applyBorder="1" applyAlignment="1">
      <alignment horizontal="left" vertical="center"/>
    </xf>
    <xf numFmtId="40" fontId="12" fillId="8" borderId="1" xfId="0" applyNumberFormat="1" applyFont="1" applyFill="1" applyBorder="1" applyAlignment="1">
      <alignment horizontal="left" vertical="center"/>
    </xf>
    <xf numFmtId="40" fontId="14" fillId="3" borderId="1" xfId="0" applyNumberFormat="1" applyFont="1" applyFill="1" applyBorder="1" applyAlignment="1">
      <alignment horizontal="left" vertical="center"/>
    </xf>
    <xf numFmtId="178" fontId="7" fillId="0" borderId="0" xfId="0" applyNumberFormat="1" applyFont="1" applyAlignment="1">
      <alignment horizontal="left"/>
    </xf>
    <xf numFmtId="40" fontId="14" fillId="3" borderId="0" xfId="0" applyNumberFormat="1" applyFont="1" applyFill="1" applyBorder="1" applyAlignment="1">
      <alignment horizontal="left" vertical="center"/>
    </xf>
    <xf numFmtId="0" fontId="29" fillId="0" borderId="0" xfId="0" applyFont="1" applyAlignment="1">
      <alignment horizontal="center" vertical="center"/>
    </xf>
    <xf numFmtId="0" fontId="30" fillId="11" borderId="1" xfId="0" applyFont="1" applyFill="1" applyBorder="1" applyAlignment="1">
      <alignment horizontal="center" vertical="center"/>
    </xf>
    <xf numFmtId="0" fontId="31" fillId="11" borderId="1" xfId="0"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58" fontId="0" fillId="5" borderId="1" xfId="0" applyNumberFormat="1" applyFill="1" applyBorder="1" applyAlignment="1">
      <alignment horizontal="center" vertical="center"/>
    </xf>
    <xf numFmtId="0" fontId="0" fillId="5" borderId="1" xfId="0" applyFill="1" applyBorder="1" applyAlignment="1">
      <alignment horizontal="center" vertical="center"/>
    </xf>
    <xf numFmtId="0" fontId="0" fillId="12" borderId="1" xfId="0" applyFill="1" applyBorder="1" applyAlignment="1">
      <alignment horizontal="center" vertical="center"/>
    </xf>
    <xf numFmtId="0" fontId="0" fillId="13" borderId="3" xfId="0" applyFill="1" applyBorder="1" applyAlignment="1">
      <alignment horizontal="center" vertical="center"/>
    </xf>
    <xf numFmtId="0" fontId="32" fillId="14" borderId="1" xfId="0" applyFont="1" applyFill="1" applyBorder="1" applyAlignment="1">
      <alignment horizontal="center" vertical="center"/>
    </xf>
    <xf numFmtId="0" fontId="0" fillId="5" borderId="0" xfId="0" applyFill="1" applyAlignment="1">
      <alignment horizontal="center" vertical="center"/>
    </xf>
    <xf numFmtId="0" fontId="0" fillId="0" borderId="2" xfId="0" applyBorder="1" applyAlignment="1">
      <alignment horizontal="center" vertical="center"/>
    </xf>
    <xf numFmtId="0" fontId="34" fillId="5" borderId="1" xfId="0" applyFont="1" applyFill="1" applyBorder="1" applyAlignment="1">
      <alignment horizontal="center" vertical="center"/>
    </xf>
    <xf numFmtId="0" fontId="34" fillId="12" borderId="1" xfId="0" applyFont="1" applyFill="1" applyBorder="1" applyAlignment="1">
      <alignment horizontal="center" vertical="center"/>
    </xf>
    <xf numFmtId="0" fontId="0" fillId="13" borderId="2" xfId="0" applyFill="1" applyBorder="1" applyAlignment="1">
      <alignment vertical="center"/>
    </xf>
    <xf numFmtId="58" fontId="34" fillId="0" borderId="1" xfId="0" applyNumberFormat="1" applyFont="1" applyBorder="1" applyAlignment="1">
      <alignment horizontal="center" vertical="center"/>
    </xf>
    <xf numFmtId="0" fontId="34" fillId="0" borderId="1" xfId="0" applyFont="1" applyBorder="1" applyAlignment="1">
      <alignment horizontal="center" vertical="center"/>
    </xf>
    <xf numFmtId="0" fontId="32" fillId="17" borderId="1" xfId="0" applyFont="1" applyFill="1" applyBorder="1" applyAlignment="1">
      <alignment horizontal="center" vertical="center"/>
    </xf>
    <xf numFmtId="58" fontId="36" fillId="0" borderId="1" xfId="0" applyNumberFormat="1" applyFont="1" applyBorder="1" applyAlignment="1">
      <alignment horizontal="center" vertical="center"/>
    </xf>
    <xf numFmtId="0" fontId="36" fillId="0" borderId="1" xfId="0" applyFont="1" applyBorder="1" applyAlignment="1">
      <alignment horizontal="center" vertical="center"/>
    </xf>
    <xf numFmtId="0" fontId="36" fillId="15" borderId="1" xfId="0" applyFont="1" applyFill="1" applyBorder="1" applyAlignment="1">
      <alignment horizontal="center" vertical="center"/>
    </xf>
    <xf numFmtId="0" fontId="36" fillId="16" borderId="1" xfId="0" applyFont="1" applyFill="1" applyBorder="1" applyAlignment="1">
      <alignment horizontal="center" vertical="center"/>
    </xf>
    <xf numFmtId="0" fontId="32" fillId="14" borderId="1" xfId="0" applyFont="1" applyFill="1" applyBorder="1" applyAlignment="1">
      <alignment horizontal="center"/>
    </xf>
    <xf numFmtId="0" fontId="32" fillId="14" borderId="1" xfId="0" applyFont="1" applyFill="1" applyBorder="1" applyAlignment="1" applyProtection="1">
      <alignment horizontal="center"/>
    </xf>
    <xf numFmtId="58" fontId="0" fillId="0" borderId="1" xfId="0" applyNumberFormat="1" applyBorder="1" applyAlignment="1">
      <alignment horizontal="center" vertical="center"/>
    </xf>
    <xf numFmtId="0" fontId="0" fillId="0" borderId="1" xfId="0" applyBorder="1" applyAlignment="1">
      <alignment horizontal="center" vertical="center"/>
    </xf>
    <xf numFmtId="0" fontId="32" fillId="14" borderId="0" xfId="0" applyFont="1" applyFill="1" applyAlignment="1">
      <alignment horizontal="center" vertical="center"/>
    </xf>
    <xf numFmtId="0" fontId="0" fillId="16" borderId="1" xfId="0" applyFill="1" applyBorder="1" applyAlignment="1">
      <alignment horizontal="center" vertical="center"/>
    </xf>
    <xf numFmtId="0" fontId="0" fillId="18" borderId="1" xfId="0" applyFill="1" applyBorder="1" applyAlignment="1">
      <alignment horizontal="center" vertical="center"/>
    </xf>
    <xf numFmtId="58" fontId="34" fillId="0" borderId="1" xfId="0" applyNumberFormat="1" applyFont="1" applyFill="1" applyBorder="1" applyAlignment="1">
      <alignment horizontal="center" vertical="center"/>
    </xf>
    <xf numFmtId="0" fontId="34" fillId="0" borderId="1" xfId="0" applyFont="1" applyFill="1" applyBorder="1" applyAlignment="1">
      <alignment horizontal="center" vertical="center"/>
    </xf>
    <xf numFmtId="0" fontId="38" fillId="0" borderId="0" xfId="0" applyFont="1" applyFill="1" applyAlignment="1">
      <alignment horizontal="center" vertical="center"/>
    </xf>
    <xf numFmtId="0" fontId="36" fillId="0" borderId="0" xfId="0" applyFont="1" applyAlignment="1">
      <alignment horizontal="center" vertical="center"/>
    </xf>
    <xf numFmtId="58" fontId="36" fillId="0" borderId="1" xfId="0" applyNumberFormat="1" applyFont="1" applyFill="1" applyBorder="1" applyAlignment="1">
      <alignment horizontal="center" vertical="center"/>
    </xf>
    <xf numFmtId="0" fontId="36" fillId="0" borderId="1" xfId="0" applyFont="1" applyFill="1" applyBorder="1" applyAlignment="1">
      <alignment horizontal="center" vertical="center"/>
    </xf>
    <xf numFmtId="0" fontId="36" fillId="14" borderId="1" xfId="0" applyFont="1" applyFill="1" applyBorder="1" applyAlignment="1">
      <alignment horizontal="center" vertical="center"/>
    </xf>
    <xf numFmtId="0" fontId="36" fillId="0" borderId="0" xfId="0" applyFont="1" applyFill="1" applyAlignment="1">
      <alignment horizontal="center" vertical="center"/>
    </xf>
    <xf numFmtId="0" fontId="36" fillId="0" borderId="1" xfId="0" applyNumberFormat="1" applyFont="1" applyBorder="1" applyAlignment="1">
      <alignment horizontal="center" vertical="center"/>
    </xf>
    <xf numFmtId="0" fontId="36" fillId="14" borderId="1" xfId="0" applyNumberFormat="1" applyFont="1" applyFill="1" applyBorder="1" applyAlignment="1">
      <alignment horizontal="center" vertical="center"/>
    </xf>
    <xf numFmtId="0" fontId="38" fillId="19" borderId="1" xfId="0" applyFont="1" applyFill="1" applyBorder="1" applyAlignment="1">
      <alignment horizontal="center" vertical="center"/>
    </xf>
    <xf numFmtId="0" fontId="0" fillId="13" borderId="4" xfId="0" applyFill="1" applyBorder="1" applyAlignment="1">
      <alignment vertical="center"/>
    </xf>
    <xf numFmtId="0" fontId="38" fillId="20" borderId="1" xfId="0" applyFont="1" applyFill="1" applyBorder="1" applyAlignment="1">
      <alignment horizontal="center" vertical="center"/>
    </xf>
    <xf numFmtId="0" fontId="36" fillId="2" borderId="3" xfId="0" applyFont="1" applyFill="1" applyBorder="1" applyAlignment="1">
      <alignment horizontal="center" vertical="center"/>
    </xf>
    <xf numFmtId="0" fontId="32" fillId="2" borderId="1" xfId="0" applyFont="1" applyFill="1" applyBorder="1" applyAlignment="1">
      <alignment horizontal="center" vertical="center"/>
    </xf>
    <xf numFmtId="0" fontId="36" fillId="2" borderId="4" xfId="0" applyFont="1" applyFill="1" applyBorder="1" applyAlignment="1">
      <alignment horizontal="center" vertical="center"/>
    </xf>
    <xf numFmtId="58"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0" fillId="13" borderId="4" xfId="0" applyFill="1" applyBorder="1" applyAlignment="1">
      <alignment horizontal="center" vertical="center"/>
    </xf>
    <xf numFmtId="0" fontId="32" fillId="14" borderId="12" xfId="0" applyFont="1" applyFill="1" applyBorder="1" applyAlignment="1">
      <alignment horizontal="center"/>
    </xf>
    <xf numFmtId="0" fontId="28" fillId="0" borderId="1" xfId="0" applyFont="1" applyBorder="1" applyAlignment="1">
      <alignment horizontal="center" vertical="center"/>
    </xf>
    <xf numFmtId="0" fontId="0" fillId="21" borderId="1" xfId="0" applyFill="1" applyBorder="1" applyAlignment="1">
      <alignment horizontal="center" vertical="center"/>
    </xf>
    <xf numFmtId="0" fontId="36" fillId="13" borderId="3" xfId="0" applyFont="1" applyFill="1" applyBorder="1" applyAlignment="1">
      <alignment horizontal="center" vertical="center"/>
    </xf>
    <xf numFmtId="0" fontId="36" fillId="13" borderId="4" xfId="0" applyFont="1" applyFill="1" applyBorder="1" applyAlignment="1">
      <alignment horizontal="center" vertical="center"/>
    </xf>
    <xf numFmtId="0" fontId="0" fillId="14" borderId="1" xfId="0" applyFill="1" applyBorder="1" applyAlignment="1">
      <alignment horizontal="center" vertical="center"/>
    </xf>
    <xf numFmtId="0" fontId="36" fillId="5" borderId="0" xfId="0" applyFont="1" applyFill="1" applyAlignment="1">
      <alignment horizontal="center" vertical="center"/>
    </xf>
    <xf numFmtId="0" fontId="36" fillId="13" borderId="2" xfId="0" applyFont="1" applyFill="1" applyBorder="1" applyAlignment="1">
      <alignment horizontal="center" vertical="center"/>
    </xf>
    <xf numFmtId="0" fontId="36" fillId="0" borderId="1" xfId="0" applyNumberFormat="1" applyFont="1" applyFill="1" applyBorder="1" applyAlignment="1">
      <alignment horizontal="center" vertical="center"/>
    </xf>
    <xf numFmtId="0" fontId="36" fillId="12" borderId="1" xfId="0" applyNumberFormat="1" applyFont="1" applyFill="1" applyBorder="1" applyAlignment="1">
      <alignment horizontal="center" vertical="center"/>
    </xf>
    <xf numFmtId="58" fontId="36" fillId="5" borderId="1" xfId="0" applyNumberFormat="1" applyFont="1" applyFill="1" applyBorder="1" applyAlignment="1">
      <alignment horizontal="center" vertical="center"/>
    </xf>
    <xf numFmtId="0" fontId="36" fillId="5" borderId="1" xfId="0" applyFont="1" applyFill="1" applyBorder="1" applyAlignment="1">
      <alignment horizontal="center" vertical="center"/>
    </xf>
    <xf numFmtId="0" fontId="0" fillId="14" borderId="1" xfId="0" applyFont="1" applyFill="1" applyBorder="1" applyAlignment="1">
      <alignment horizontal="center" vertical="center"/>
    </xf>
    <xf numFmtId="0" fontId="36" fillId="5" borderId="4" xfId="0" applyFont="1" applyFill="1" applyBorder="1" applyAlignment="1">
      <alignment horizontal="center" vertical="center"/>
    </xf>
    <xf numFmtId="0" fontId="0" fillId="5" borderId="2" xfId="0" applyFill="1" applyBorder="1" applyAlignment="1">
      <alignment horizontal="center" vertical="center"/>
    </xf>
    <xf numFmtId="0" fontId="32" fillId="5" borderId="1" xfId="0" applyFont="1" applyFill="1" applyBorder="1" applyAlignment="1">
      <alignment horizontal="center" vertical="center"/>
    </xf>
    <xf numFmtId="0" fontId="36" fillId="5" borderId="2" xfId="0" applyFont="1" applyFill="1" applyBorder="1" applyAlignment="1">
      <alignment horizontal="center" vertical="center"/>
    </xf>
    <xf numFmtId="20" fontId="36" fillId="0" borderId="1" xfId="0" applyNumberFormat="1" applyFont="1" applyBorder="1" applyAlignment="1">
      <alignment horizontal="center" vertical="center"/>
    </xf>
    <xf numFmtId="0" fontId="36" fillId="0" borderId="3" xfId="0" applyFont="1" applyBorder="1" applyAlignment="1">
      <alignment horizontal="center" vertical="center"/>
    </xf>
    <xf numFmtId="0" fontId="36" fillId="14" borderId="3" xfId="0" applyFont="1" applyFill="1" applyBorder="1" applyAlignment="1">
      <alignment horizontal="center" vertical="center"/>
    </xf>
    <xf numFmtId="0" fontId="36" fillId="13" borderId="1" xfId="0" applyFont="1" applyFill="1" applyBorder="1" applyAlignment="1">
      <alignment horizontal="center" vertical="center"/>
    </xf>
    <xf numFmtId="0" fontId="32" fillId="13" borderId="1" xfId="0" applyFont="1" applyFill="1" applyBorder="1" applyAlignment="1">
      <alignment horizontal="center" vertical="center"/>
    </xf>
    <xf numFmtId="0" fontId="0" fillId="5" borderId="0" xfId="0" applyFill="1" applyBorder="1" applyAlignment="1">
      <alignment horizontal="center" vertical="center"/>
    </xf>
    <xf numFmtId="0" fontId="36" fillId="5" borderId="1" xfId="0" applyNumberFormat="1" applyFont="1" applyFill="1" applyBorder="1" applyAlignment="1">
      <alignment horizontal="center" vertical="center"/>
    </xf>
    <xf numFmtId="0" fontId="40" fillId="0" borderId="0" xfId="0" applyFont="1" applyAlignment="1">
      <alignment horizontal="center" vertical="center"/>
    </xf>
    <xf numFmtId="0" fontId="41" fillId="0" borderId="0" xfId="0" applyFont="1" applyAlignment="1">
      <alignment horizontal="center" vertical="center"/>
    </xf>
    <xf numFmtId="0" fontId="32" fillId="0" borderId="0" xfId="0" applyFont="1" applyAlignment="1">
      <alignment horizontal="center" vertical="center"/>
    </xf>
    <xf numFmtId="0" fontId="42" fillId="0" borderId="0" xfId="0" applyFont="1" applyAlignment="1">
      <alignment horizontal="center" vertical="center"/>
    </xf>
    <xf numFmtId="0" fontId="12" fillId="0" borderId="1"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1" xfId="0" applyNumberFormat="1" applyFont="1" applyFill="1" applyBorder="1" applyAlignment="1">
      <alignment horizontal="center" vertical="center"/>
    </xf>
    <xf numFmtId="0" fontId="7" fillId="0" borderId="0" xfId="0" applyFont="1" applyAlignment="1">
      <alignment horizontal="center"/>
    </xf>
    <xf numFmtId="0" fontId="10" fillId="0" borderId="1" xfId="0" applyFont="1" applyBorder="1" applyAlignment="1">
      <alignment horizontal="center" vertical="center"/>
    </xf>
    <xf numFmtId="0" fontId="10" fillId="0" borderId="1" xfId="0" applyFont="1" applyBorder="1"/>
    <xf numFmtId="0" fontId="10" fillId="5" borderId="1" xfId="0" applyFont="1" applyFill="1" applyBorder="1"/>
    <xf numFmtId="0" fontId="7" fillId="0" borderId="1" xfId="0" applyFont="1" applyBorder="1"/>
    <xf numFmtId="0" fontId="10"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xf>
    <xf numFmtId="0" fontId="6" fillId="5" borderId="1" xfId="0" applyFont="1" applyFill="1" applyBorder="1" applyAlignment="1">
      <alignment horizontal="left" vertical="center"/>
    </xf>
    <xf numFmtId="176" fontId="6" fillId="0" borderId="1" xfId="1" applyFont="1" applyFill="1" applyBorder="1" applyAlignment="1">
      <alignment horizontal="center" vertical="center" wrapText="1"/>
    </xf>
    <xf numFmtId="176" fontId="6" fillId="0" borderId="1" xfId="1" applyFont="1" applyFill="1" applyBorder="1" applyAlignment="1">
      <alignment horizontal="center" vertical="center"/>
    </xf>
    <xf numFmtId="0" fontId="6" fillId="0"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176" fontId="11" fillId="3" borderId="1" xfId="1" applyFont="1" applyFill="1" applyBorder="1" applyAlignment="1">
      <alignment horizontal="center" vertical="center"/>
    </xf>
    <xf numFmtId="0" fontId="11" fillId="3" borderId="1" xfId="0" applyNumberFormat="1" applyFont="1" applyFill="1" applyBorder="1" applyAlignment="1">
      <alignment horizontal="center" vertical="center"/>
    </xf>
    <xf numFmtId="176" fontId="6" fillId="5" borderId="1" xfId="1" applyFont="1" applyFill="1" applyBorder="1" applyAlignment="1">
      <alignment horizontal="center" vertical="center"/>
    </xf>
    <xf numFmtId="0" fontId="6" fillId="5" borderId="1"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11" fillId="3" borderId="1" xfId="0" applyFont="1" applyFill="1" applyBorder="1" applyAlignment="1">
      <alignment horizontal="left" vertical="center"/>
    </xf>
    <xf numFmtId="40" fontId="11" fillId="3" borderId="1" xfId="0" applyNumberFormat="1" applyFont="1" applyFill="1" applyBorder="1" applyAlignment="1">
      <alignment horizontal="center" vertical="center"/>
    </xf>
    <xf numFmtId="176" fontId="6" fillId="9" borderId="1" xfId="1" applyFont="1" applyFill="1" applyBorder="1" applyAlignment="1">
      <alignment horizontal="center" vertical="center"/>
    </xf>
    <xf numFmtId="0" fontId="19" fillId="7" borderId="1" xfId="0" applyFont="1" applyFill="1" applyBorder="1" applyAlignment="1">
      <alignment horizontal="center" vertical="center"/>
    </xf>
    <xf numFmtId="40" fontId="11" fillId="3" borderId="1" xfId="1" applyNumberFormat="1" applyFont="1" applyFill="1" applyBorder="1" applyAlignment="1">
      <alignment horizontal="center" vertical="center" wrapText="1"/>
    </xf>
    <xf numFmtId="40" fontId="9" fillId="7" borderId="1" xfId="0" applyNumberFormat="1" applyFont="1" applyFill="1" applyBorder="1" applyAlignment="1">
      <alignment horizontal="right" vertical="center"/>
    </xf>
    <xf numFmtId="40" fontId="6" fillId="9" borderId="1" xfId="1" applyNumberFormat="1" applyFont="1" applyFill="1" applyBorder="1" applyAlignment="1">
      <alignment horizontal="right" vertical="center"/>
    </xf>
    <xf numFmtId="40" fontId="6" fillId="0" borderId="1" xfId="1" applyNumberFormat="1" applyFont="1" applyFill="1" applyBorder="1" applyAlignment="1">
      <alignment horizontal="right" vertical="center"/>
    </xf>
    <xf numFmtId="40" fontId="6" fillId="0" borderId="1" xfId="1" applyNumberFormat="1" applyFont="1" applyFill="1" applyBorder="1" applyAlignment="1">
      <alignment horizontal="right" vertical="center" wrapText="1"/>
    </xf>
    <xf numFmtId="40" fontId="16" fillId="7" borderId="1" xfId="1" applyNumberFormat="1" applyFont="1" applyFill="1" applyBorder="1" applyAlignment="1">
      <alignment horizontal="right" vertical="center"/>
    </xf>
    <xf numFmtId="40" fontId="6" fillId="0" borderId="1" xfId="0" applyNumberFormat="1" applyFont="1" applyFill="1" applyBorder="1" applyAlignment="1">
      <alignment horizontal="right" vertical="center"/>
    </xf>
    <xf numFmtId="40" fontId="19" fillId="7" borderId="1" xfId="0" applyNumberFormat="1" applyFont="1" applyFill="1" applyBorder="1" applyAlignment="1">
      <alignment horizontal="right" vertical="center"/>
    </xf>
    <xf numFmtId="40" fontId="6" fillId="5" borderId="1" xfId="0" applyNumberFormat="1" applyFont="1" applyFill="1" applyBorder="1" applyAlignment="1">
      <alignment horizontal="right" vertical="center"/>
    </xf>
    <xf numFmtId="40" fontId="16" fillId="7" borderId="1" xfId="0" applyNumberFormat="1" applyFont="1" applyFill="1" applyBorder="1" applyAlignment="1">
      <alignment horizontal="right" vertical="center"/>
    </xf>
    <xf numFmtId="40" fontId="10" fillId="8" borderId="1" xfId="0" applyNumberFormat="1" applyFont="1" applyFill="1" applyBorder="1" applyAlignment="1">
      <alignment horizontal="right" vertical="center"/>
    </xf>
    <xf numFmtId="40" fontId="12" fillId="8" borderId="1" xfId="0" applyNumberFormat="1" applyFont="1" applyFill="1" applyBorder="1" applyAlignment="1">
      <alignment horizontal="right" vertical="center"/>
    </xf>
    <xf numFmtId="40" fontId="14" fillId="3" borderId="1" xfId="0" applyNumberFormat="1" applyFont="1" applyFill="1" applyBorder="1" applyAlignment="1">
      <alignment horizontal="right" vertical="center"/>
    </xf>
    <xf numFmtId="0" fontId="6" fillId="9" borderId="1" xfId="0" applyFont="1" applyFill="1" applyBorder="1" applyAlignment="1">
      <alignment horizontal="left" vertical="center" wrapText="1"/>
    </xf>
    <xf numFmtId="0" fontId="6" fillId="9" borderId="1" xfId="0" applyNumberFormat="1" applyFont="1" applyFill="1" applyBorder="1" applyAlignment="1">
      <alignment horizontal="center" vertical="center"/>
    </xf>
    <xf numFmtId="40" fontId="6" fillId="9" borderId="1" xfId="0" applyNumberFormat="1" applyFont="1" applyFill="1" applyBorder="1" applyAlignment="1">
      <alignment horizontal="right" vertical="center"/>
    </xf>
    <xf numFmtId="40" fontId="19" fillId="4" borderId="1" xfId="0" applyNumberFormat="1" applyFont="1" applyFill="1" applyBorder="1" applyAlignment="1">
      <alignment horizontal="right" vertical="center"/>
    </xf>
    <xf numFmtId="40" fontId="6" fillId="5" borderId="1" xfId="1" applyNumberFormat="1" applyFont="1" applyFill="1" applyBorder="1" applyAlignment="1">
      <alignment horizontal="right" vertical="center" wrapText="1"/>
    </xf>
    <xf numFmtId="0" fontId="17" fillId="0" borderId="1" xfId="0" applyFont="1" applyFill="1" applyBorder="1" applyAlignment="1">
      <alignment horizontal="left" vertical="center" wrapText="1"/>
    </xf>
    <xf numFmtId="40" fontId="6" fillId="0" borderId="1" xfId="0" applyNumberFormat="1" applyFont="1" applyFill="1" applyBorder="1" applyAlignment="1">
      <alignment horizontal="right" vertical="center" wrapText="1"/>
    </xf>
    <xf numFmtId="0" fontId="16" fillId="7" borderId="1" xfId="0" applyFont="1" applyFill="1" applyBorder="1" applyAlignment="1">
      <alignment horizontal="left" vertical="center" wrapText="1"/>
    </xf>
    <xf numFmtId="40" fontId="14" fillId="3" borderId="8" xfId="0" applyNumberFormat="1" applyFont="1" applyFill="1" applyBorder="1" applyAlignment="1">
      <alignment horizontal="right" vertical="center"/>
    </xf>
    <xf numFmtId="179" fontId="6" fillId="0" borderId="1" xfId="1" applyNumberFormat="1" applyFont="1" applyFill="1" applyBorder="1" applyAlignment="1">
      <alignment horizontal="center" vertical="center"/>
    </xf>
    <xf numFmtId="0" fontId="25" fillId="3" borderId="1" xfId="0" applyFont="1" applyFill="1" applyBorder="1" applyAlignment="1">
      <alignment horizontal="center" vertical="center"/>
    </xf>
    <xf numFmtId="176" fontId="25" fillId="3" borderId="1" xfId="1" applyFont="1" applyFill="1" applyBorder="1" applyAlignment="1">
      <alignment horizontal="center" vertical="center" wrapText="1"/>
    </xf>
    <xf numFmtId="176" fontId="25" fillId="3" borderId="1" xfId="1" applyFont="1" applyFill="1" applyBorder="1" applyAlignment="1">
      <alignment horizontal="center" vertical="center"/>
    </xf>
    <xf numFmtId="0" fontId="25" fillId="3" borderId="1" xfId="0" applyNumberFormat="1" applyFont="1" applyFill="1" applyBorder="1" applyAlignment="1">
      <alignment horizontal="center" vertical="center"/>
    </xf>
    <xf numFmtId="38" fontId="25" fillId="3" borderId="1" xfId="0" applyNumberFormat="1" applyFont="1" applyFill="1" applyBorder="1" applyAlignment="1">
      <alignment horizontal="center" vertical="center"/>
    </xf>
    <xf numFmtId="40" fontId="18" fillId="0" borderId="1" xfId="0" applyNumberFormat="1" applyFont="1" applyFill="1" applyBorder="1" applyAlignment="1">
      <alignment horizontal="center" vertical="center"/>
    </xf>
    <xf numFmtId="0" fontId="18" fillId="0" borderId="1" xfId="0" applyNumberFormat="1" applyFont="1" applyFill="1" applyBorder="1" applyAlignment="1">
      <alignment horizontal="center" vertical="center"/>
    </xf>
    <xf numFmtId="0" fontId="18" fillId="5"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0" fillId="0" borderId="1" xfId="0" applyFont="1" applyBorder="1"/>
    <xf numFmtId="0" fontId="18" fillId="5" borderId="1" xfId="0" applyFont="1" applyFill="1" applyBorder="1" applyAlignment="1">
      <alignment horizontal="center" vertical="center"/>
    </xf>
    <xf numFmtId="40" fontId="18" fillId="5" borderId="1" xfId="0" applyNumberFormat="1" applyFont="1" applyFill="1" applyBorder="1" applyAlignment="1">
      <alignment horizontal="center" vertical="center"/>
    </xf>
    <xf numFmtId="0" fontId="18" fillId="5" borderId="1" xfId="0" applyNumberFormat="1" applyFont="1" applyFill="1" applyBorder="1" applyAlignment="1">
      <alignment horizontal="center" vertical="center"/>
    </xf>
    <xf numFmtId="40" fontId="24" fillId="5" borderId="1" xfId="0" applyNumberFormat="1" applyFont="1" applyFill="1" applyBorder="1" applyAlignment="1">
      <alignment horizontal="center" vertical="center"/>
    </xf>
    <xf numFmtId="0" fontId="24" fillId="0" borderId="1" xfId="0" applyFont="1" applyBorder="1" applyAlignment="1">
      <alignment horizontal="center" vertical="center"/>
    </xf>
    <xf numFmtId="40" fontId="18" fillId="2" borderId="1" xfId="0" applyNumberFormat="1" applyFont="1" applyFill="1" applyBorder="1" applyAlignment="1">
      <alignment horizontal="center" vertical="center"/>
    </xf>
    <xf numFmtId="0" fontId="18" fillId="2" borderId="1" xfId="0" applyNumberFormat="1" applyFont="1" applyFill="1" applyBorder="1" applyAlignment="1">
      <alignment horizontal="center" vertical="center"/>
    </xf>
    <xf numFmtId="0" fontId="24" fillId="0" borderId="1" xfId="0" applyFont="1" applyBorder="1" applyAlignment="1">
      <alignment vertical="center"/>
    </xf>
    <xf numFmtId="0" fontId="18" fillId="0" borderId="1" xfId="0" applyFont="1" applyFill="1" applyBorder="1" applyAlignment="1">
      <alignment horizontal="center" vertical="center" wrapText="1"/>
    </xf>
    <xf numFmtId="0" fontId="24" fillId="0" borderId="1" xfId="0" applyFont="1" applyFill="1" applyBorder="1" applyAlignment="1">
      <alignment vertical="center"/>
    </xf>
    <xf numFmtId="0" fontId="24" fillId="0" borderId="1" xfId="0" applyFont="1" applyFill="1" applyBorder="1" applyAlignment="1">
      <alignment horizontal="center" vertical="center"/>
    </xf>
    <xf numFmtId="49" fontId="43" fillId="22" borderId="13" xfId="8" applyNumberFormat="1" applyFont="1" applyFill="1" applyBorder="1" applyAlignment="1">
      <alignment horizontal="center" vertical="center"/>
    </xf>
    <xf numFmtId="49" fontId="44" fillId="22" borderId="13" xfId="8" applyNumberFormat="1" applyFont="1" applyFill="1" applyBorder="1" applyAlignment="1">
      <alignment horizontal="center" vertical="center"/>
    </xf>
    <xf numFmtId="180" fontId="3" fillId="22" borderId="13" xfId="8" applyNumberFormat="1" applyFont="1" applyFill="1" applyBorder="1" applyAlignment="1">
      <alignment horizontal="center" vertical="center" wrapText="1" shrinkToFit="1"/>
    </xf>
    <xf numFmtId="180" fontId="3" fillId="5" borderId="13" xfId="8" applyNumberFormat="1" applyFont="1" applyFill="1" applyBorder="1" applyAlignment="1">
      <alignment horizontal="center" vertical="center" wrapText="1" shrinkToFit="1"/>
    </xf>
    <xf numFmtId="49" fontId="3" fillId="5" borderId="13" xfId="8" applyNumberFormat="1" applyFont="1" applyFill="1" applyBorder="1" applyAlignment="1">
      <alignment horizontal="center" vertical="center" wrapText="1" shrinkToFit="1"/>
    </xf>
    <xf numFmtId="181" fontId="3" fillId="5" borderId="13" xfId="8" applyNumberFormat="1" applyFont="1" applyFill="1" applyBorder="1" applyAlignment="1">
      <alignment horizontal="center" vertical="center" wrapText="1" shrinkToFit="1"/>
    </xf>
    <xf numFmtId="182" fontId="3" fillId="5" borderId="13" xfId="8" applyNumberFormat="1" applyFont="1" applyFill="1" applyBorder="1" applyAlignment="1">
      <alignment horizontal="center" vertical="center" wrapText="1" shrinkToFit="1"/>
    </xf>
    <xf numFmtId="4" fontId="3" fillId="5" borderId="13" xfId="8" applyNumberFormat="1" applyFont="1" applyFill="1" applyBorder="1" applyAlignment="1">
      <alignment horizontal="center" vertical="center" wrapText="1" shrinkToFit="1"/>
    </xf>
    <xf numFmtId="49" fontId="3" fillId="22" borderId="13" xfId="8" applyNumberFormat="1" applyFont="1" applyFill="1" applyBorder="1" applyAlignment="1">
      <alignment horizontal="center" vertical="center" wrapText="1" shrinkToFit="1"/>
    </xf>
    <xf numFmtId="4" fontId="0" fillId="0" borderId="0" xfId="0" applyNumberFormat="1"/>
    <xf numFmtId="0" fontId="46" fillId="0" borderId="14" xfId="2" applyFont="1" applyBorder="1" applyAlignment="1">
      <alignment vertical="center"/>
    </xf>
    <xf numFmtId="5" fontId="46" fillId="0" borderId="14" xfId="2" applyNumberFormat="1" applyFont="1" applyFill="1" applyBorder="1" applyAlignment="1">
      <alignment vertical="center"/>
    </xf>
    <xf numFmtId="5" fontId="46" fillId="23" borderId="4" xfId="2" applyNumberFormat="1" applyFont="1" applyFill="1" applyBorder="1" applyAlignment="1">
      <alignment vertical="center"/>
    </xf>
    <xf numFmtId="5" fontId="46" fillId="0" borderId="1" xfId="2" applyNumberFormat="1" applyFont="1" applyBorder="1" applyAlignment="1">
      <alignment vertical="center"/>
    </xf>
    <xf numFmtId="5" fontId="46" fillId="23" borderId="1" xfId="2" applyNumberFormat="1" applyFont="1" applyFill="1" applyBorder="1" applyAlignment="1">
      <alignment vertical="center"/>
    </xf>
    <xf numFmtId="0" fontId="46" fillId="23" borderId="5" xfId="2" applyFont="1" applyFill="1" applyBorder="1" applyAlignment="1">
      <alignment horizontal="center" vertical="center"/>
    </xf>
    <xf numFmtId="0" fontId="46" fillId="0" borderId="1" xfId="2" applyFont="1" applyBorder="1" applyAlignment="1">
      <alignment vertical="center"/>
    </xf>
    <xf numFmtId="5" fontId="46" fillId="0" borderId="1" xfId="2" applyNumberFormat="1" applyFont="1" applyFill="1" applyBorder="1" applyAlignment="1">
      <alignment vertical="center"/>
    </xf>
    <xf numFmtId="56" fontId="46" fillId="0" borderId="1" xfId="2" applyNumberFormat="1" applyFont="1" applyBorder="1" applyAlignment="1">
      <alignment horizontal="center" vertical="center"/>
    </xf>
    <xf numFmtId="0" fontId="46" fillId="0" borderId="1" xfId="2" applyFont="1" applyBorder="1" applyAlignment="1">
      <alignment horizontal="center" vertical="center"/>
    </xf>
    <xf numFmtId="0" fontId="47" fillId="9" borderId="1" xfId="2" applyFont="1" applyFill="1" applyBorder="1" applyAlignment="1">
      <alignment horizontal="center" vertical="center"/>
    </xf>
    <xf numFmtId="0" fontId="46" fillId="0" borderId="0" xfId="2" applyFont="1" applyAlignment="1">
      <alignment vertical="center"/>
    </xf>
    <xf numFmtId="0" fontId="46" fillId="0" borderId="0" xfId="2" applyFont="1" applyAlignment="1">
      <alignment horizontal="center" vertical="center"/>
    </xf>
    <xf numFmtId="56" fontId="46" fillId="0" borderId="5" xfId="2" applyNumberFormat="1" applyFont="1" applyBorder="1" applyAlignment="1">
      <alignment horizontal="center" vertical="center"/>
    </xf>
    <xf numFmtId="5" fontId="0" fillId="0" borderId="0" xfId="0" applyNumberFormat="1"/>
    <xf numFmtId="7" fontId="0" fillId="0" borderId="0" xfId="0" applyNumberFormat="1"/>
    <xf numFmtId="38" fontId="49" fillId="2" borderId="15" xfId="9" applyFont="1" applyFill="1" applyBorder="1" applyAlignment="1">
      <alignment horizontal="center" vertical="center"/>
    </xf>
    <xf numFmtId="38" fontId="49" fillId="2" borderId="14" xfId="9" applyFont="1" applyFill="1" applyBorder="1" applyAlignment="1">
      <alignment horizontal="center" vertical="center"/>
    </xf>
    <xf numFmtId="38" fontId="49" fillId="2" borderId="16" xfId="9" applyFont="1" applyFill="1" applyBorder="1" applyAlignment="1">
      <alignment horizontal="center" vertical="center"/>
    </xf>
    <xf numFmtId="38" fontId="49" fillId="2" borderId="17" xfId="9" applyFont="1" applyFill="1" applyBorder="1">
      <alignment vertical="center"/>
    </xf>
    <xf numFmtId="38" fontId="49" fillId="2" borderId="14" xfId="9" applyFont="1" applyFill="1" applyBorder="1">
      <alignment vertical="center"/>
    </xf>
    <xf numFmtId="38" fontId="49" fillId="2" borderId="18" xfId="9" applyFont="1" applyFill="1" applyBorder="1" applyAlignment="1">
      <alignment horizontal="center" vertical="center"/>
    </xf>
    <xf numFmtId="38" fontId="49" fillId="2" borderId="19" xfId="10" applyFont="1" applyFill="1" applyBorder="1" applyAlignment="1">
      <alignment horizontal="center" vertical="center"/>
    </xf>
    <xf numFmtId="183" fontId="49" fillId="0" borderId="19" xfId="9" applyNumberFormat="1" applyFont="1" applyBorder="1" applyAlignment="1">
      <alignment horizontal="center" vertical="center"/>
    </xf>
    <xf numFmtId="38" fontId="49" fillId="0" borderId="19" xfId="9" applyFont="1" applyBorder="1" applyAlignment="1">
      <alignment horizontal="center" vertical="center"/>
    </xf>
    <xf numFmtId="38" fontId="49" fillId="0" borderId="14" xfId="9" applyFont="1" applyBorder="1" applyAlignment="1">
      <alignment horizontal="center" vertical="center"/>
    </xf>
    <xf numFmtId="38" fontId="49" fillId="0" borderId="21" xfId="9" applyFont="1" applyBorder="1" applyAlignment="1">
      <alignment horizontal="center" vertical="center"/>
    </xf>
    <xf numFmtId="38" fontId="49" fillId="0" borderId="22" xfId="9" applyFont="1" applyBorder="1">
      <alignment vertical="center"/>
    </xf>
    <xf numFmtId="38" fontId="0" fillId="0" borderId="0" xfId="0" applyNumberFormat="1"/>
    <xf numFmtId="0" fontId="14" fillId="3" borderId="1" xfId="0" applyFon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Border="1" applyAlignment="1">
      <alignment horizontal="center" vertical="center"/>
    </xf>
    <xf numFmtId="0" fontId="12" fillId="0" borderId="1" xfId="0" applyFont="1" applyFill="1" applyBorder="1" applyAlignment="1">
      <alignment horizontal="center" vertical="center"/>
    </xf>
    <xf numFmtId="0" fontId="24" fillId="2" borderId="1" xfId="0" applyFont="1" applyFill="1" applyBorder="1" applyAlignment="1">
      <alignment horizontal="center" vertical="center"/>
    </xf>
    <xf numFmtId="0" fontId="24" fillId="24" borderId="1" xfId="0" applyFont="1" applyFill="1" applyBorder="1" applyAlignment="1">
      <alignment horizontal="center" vertical="center"/>
    </xf>
    <xf numFmtId="40" fontId="18" fillId="24" borderId="4" xfId="0" applyNumberFormat="1" applyFont="1" applyFill="1" applyBorder="1" applyAlignment="1">
      <alignment horizontal="center" vertical="center"/>
    </xf>
    <xf numFmtId="0" fontId="18" fillId="24" borderId="4" xfId="0" applyNumberFormat="1" applyFont="1" applyFill="1" applyBorder="1" applyAlignment="1">
      <alignment horizontal="center" vertical="center"/>
    </xf>
    <xf numFmtId="40" fontId="18" fillId="24" borderId="1" xfId="0" applyNumberFormat="1" applyFont="1" applyFill="1" applyBorder="1" applyAlignment="1">
      <alignment horizontal="center" vertical="center"/>
    </xf>
    <xf numFmtId="0" fontId="18" fillId="24" borderId="1" xfId="0" applyNumberFormat="1" applyFont="1" applyFill="1" applyBorder="1" applyAlignment="1">
      <alignment horizontal="center" vertical="center"/>
    </xf>
    <xf numFmtId="0" fontId="18" fillId="24" borderId="1" xfId="0" applyFont="1" applyFill="1" applyBorder="1" applyAlignment="1">
      <alignment horizontal="center" vertical="center"/>
    </xf>
    <xf numFmtId="0" fontId="10" fillId="24" borderId="1" xfId="0" applyFont="1" applyFill="1" applyBorder="1" applyAlignment="1">
      <alignment horizontal="center" vertical="center"/>
    </xf>
    <xf numFmtId="40" fontId="12" fillId="24" borderId="1" xfId="0" applyNumberFormat="1" applyFont="1" applyFill="1" applyBorder="1" applyAlignment="1">
      <alignment horizontal="center" vertical="center"/>
    </xf>
    <xf numFmtId="0" fontId="10" fillId="24" borderId="1" xfId="0" applyFont="1" applyFill="1" applyBorder="1" applyAlignment="1">
      <alignment horizontal="center"/>
    </xf>
    <xf numFmtId="0" fontId="10" fillId="24" borderId="1" xfId="0" applyFont="1" applyFill="1" applyBorder="1"/>
    <xf numFmtId="0" fontId="12" fillId="24" borderId="1" xfId="0" applyFont="1" applyFill="1" applyBorder="1" applyAlignment="1">
      <alignment horizontal="center" vertical="center" wrapText="1"/>
    </xf>
    <xf numFmtId="0" fontId="12" fillId="24" borderId="1" xfId="0" applyNumberFormat="1" applyFont="1" applyFill="1" applyBorder="1" applyAlignment="1">
      <alignment horizontal="center" vertical="center"/>
    </xf>
    <xf numFmtId="0" fontId="12" fillId="24" borderId="1" xfId="0" applyFont="1" applyFill="1" applyBorder="1" applyAlignment="1">
      <alignment horizontal="center" vertical="center"/>
    </xf>
    <xf numFmtId="0" fontId="24" fillId="24" borderId="1" xfId="0" applyFont="1" applyFill="1" applyBorder="1" applyAlignment="1">
      <alignment vertical="center"/>
    </xf>
    <xf numFmtId="0" fontId="24" fillId="5" borderId="1" xfId="0" applyFont="1" applyFill="1" applyBorder="1" applyAlignment="1">
      <alignment horizontal="center" vertical="center"/>
    </xf>
    <xf numFmtId="58" fontId="12" fillId="24" borderId="1" xfId="0" applyNumberFormat="1" applyFont="1" applyFill="1" applyBorder="1" applyAlignment="1">
      <alignment horizontal="center" vertical="center" wrapText="1"/>
    </xf>
    <xf numFmtId="180" fontId="3" fillId="24" borderId="13" xfId="8" applyNumberFormat="1" applyFont="1" applyFill="1" applyBorder="1" applyAlignment="1">
      <alignment horizontal="center" vertical="center" wrapText="1" shrinkToFit="1"/>
    </xf>
    <xf numFmtId="49" fontId="3" fillId="24" borderId="13" xfId="8" applyNumberFormat="1" applyFont="1" applyFill="1" applyBorder="1" applyAlignment="1">
      <alignment horizontal="center" vertical="center" wrapText="1" shrinkToFit="1"/>
    </xf>
    <xf numFmtId="181" fontId="3" fillId="24" borderId="13" xfId="8" applyNumberFormat="1" applyFont="1" applyFill="1" applyBorder="1" applyAlignment="1">
      <alignment horizontal="center" vertical="center" wrapText="1" shrinkToFit="1"/>
    </xf>
    <xf numFmtId="182" fontId="3" fillId="24" borderId="13" xfId="8" applyNumberFormat="1" applyFont="1" applyFill="1" applyBorder="1" applyAlignment="1">
      <alignment horizontal="center" vertical="center" wrapText="1" shrinkToFit="1"/>
    </xf>
    <xf numFmtId="4" fontId="3" fillId="24" borderId="13" xfId="8" applyNumberFormat="1" applyFont="1" applyFill="1" applyBorder="1" applyAlignment="1">
      <alignment horizontal="center" vertical="center" wrapText="1" shrinkToFit="1"/>
    </xf>
    <xf numFmtId="0" fontId="3" fillId="24" borderId="13" xfId="8" applyFont="1" applyFill="1" applyBorder="1" applyAlignment="1">
      <alignment horizontal="center" vertical="center" wrapText="1" shrinkToFit="1"/>
    </xf>
    <xf numFmtId="0" fontId="14" fillId="3" borderId="1" xfId="0" applyFont="1" applyFill="1" applyBorder="1" applyAlignment="1">
      <alignment horizontal="center" vertical="center"/>
    </xf>
    <xf numFmtId="0" fontId="0" fillId="0" borderId="0" xfId="0" applyAlignment="1">
      <alignment horizontal="center" wrapText="1"/>
    </xf>
    <xf numFmtId="40" fontId="10" fillId="0" borderId="1" xfId="0" applyNumberFormat="1" applyFont="1" applyFill="1" applyBorder="1" applyAlignment="1">
      <alignment horizontal="left" vertical="center" wrapText="1"/>
    </xf>
    <xf numFmtId="40" fontId="10" fillId="0" borderId="1" xfId="0" applyNumberFormat="1" applyFont="1" applyFill="1" applyBorder="1" applyAlignment="1">
      <alignment horizontal="left" vertical="center"/>
    </xf>
    <xf numFmtId="40" fontId="10" fillId="0" borderId="1" xfId="0" applyNumberFormat="1" applyFont="1" applyBorder="1" applyAlignment="1">
      <alignment horizontal="left" vertical="center"/>
    </xf>
    <xf numFmtId="0" fontId="10" fillId="0" borderId="0" xfId="0" applyFont="1" applyAlignment="1"/>
    <xf numFmtId="0" fontId="14" fillId="3" borderId="1" xfId="0" applyFont="1" applyFill="1" applyBorder="1" applyAlignment="1">
      <alignment horizontal="center" vertical="center"/>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36" fillId="5" borderId="2" xfId="0" applyFont="1" applyFill="1" applyBorder="1" applyAlignment="1">
      <alignment horizontal="center" vertical="center"/>
    </xf>
    <xf numFmtId="0" fontId="36" fillId="5" borderId="4" xfId="0" applyFont="1" applyFill="1" applyBorder="1" applyAlignment="1">
      <alignment horizontal="center" vertical="center"/>
    </xf>
    <xf numFmtId="0" fontId="14" fillId="3" borderId="1" xfId="0" applyFont="1" applyFill="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10" fillId="0" borderId="1" xfId="0" applyFont="1" applyBorder="1" applyAlignment="1">
      <alignment horizontal="center" vertical="center"/>
    </xf>
    <xf numFmtId="0" fontId="14" fillId="3" borderId="1" xfId="0" applyFont="1" applyFill="1" applyBorder="1" applyAlignment="1">
      <alignment horizontal="center" vertical="center"/>
    </xf>
    <xf numFmtId="0" fontId="10" fillId="0" borderId="0" xfId="0" applyFont="1" applyAlignment="1">
      <alignment horizontal="center" vertical="center"/>
    </xf>
    <xf numFmtId="0" fontId="7" fillId="0" borderId="11" xfId="0" applyFont="1" applyBorder="1" applyAlignment="1">
      <alignment horizontal="center" wrapTex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4" borderId="5" xfId="0" applyFont="1" applyFill="1" applyBorder="1" applyAlignment="1">
      <alignment horizontal="center" vertical="center"/>
    </xf>
    <xf numFmtId="0" fontId="12" fillId="24" borderId="6"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2" xfId="0" applyFont="1" applyFill="1" applyBorder="1" applyAlignment="1">
      <alignment horizontal="center" vertical="center"/>
    </xf>
    <xf numFmtId="0" fontId="23" fillId="6" borderId="5"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6" xfId="0" applyFont="1" applyFill="1" applyBorder="1" applyAlignment="1">
      <alignment horizontal="center" vertical="center"/>
    </xf>
    <xf numFmtId="0" fontId="24" fillId="8" borderId="1" xfId="0" applyFont="1" applyFill="1" applyBorder="1" applyAlignment="1">
      <alignment horizontal="center" vertical="center"/>
    </xf>
    <xf numFmtId="0" fontId="26" fillId="3" borderId="1" xfId="0" applyFont="1" applyFill="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4" fillId="0" borderId="3" xfId="0" applyFont="1" applyBorder="1" applyAlignment="1">
      <alignment horizontal="center" vertical="center"/>
    </xf>
    <xf numFmtId="40" fontId="24" fillId="8" borderId="5" xfId="0" applyNumberFormat="1" applyFont="1" applyFill="1" applyBorder="1" applyAlignment="1">
      <alignment horizontal="center" vertical="center"/>
    </xf>
    <xf numFmtId="40" fontId="24" fillId="8" borderId="6" xfId="0" applyNumberFormat="1" applyFont="1" applyFill="1" applyBorder="1" applyAlignment="1">
      <alignment horizontal="center" vertical="center"/>
    </xf>
    <xf numFmtId="40" fontId="18" fillId="8" borderId="5" xfId="0" applyNumberFormat="1" applyFont="1" applyFill="1" applyBorder="1" applyAlignment="1">
      <alignment horizontal="center" vertical="center"/>
    </xf>
    <xf numFmtId="40" fontId="18" fillId="8" borderId="6" xfId="0" applyNumberFormat="1" applyFont="1" applyFill="1" applyBorder="1" applyAlignment="1">
      <alignment horizontal="center" vertical="center"/>
    </xf>
    <xf numFmtId="40" fontId="26" fillId="3" borderId="5" xfId="0" applyNumberFormat="1" applyFont="1" applyFill="1" applyBorder="1" applyAlignment="1">
      <alignment horizontal="center" vertical="center"/>
    </xf>
    <xf numFmtId="40" fontId="26" fillId="3" borderId="6" xfId="0" applyNumberFormat="1" applyFont="1" applyFill="1" applyBorder="1" applyAlignment="1">
      <alignment horizontal="center" vertical="center"/>
    </xf>
    <xf numFmtId="0" fontId="16" fillId="7" borderId="1" xfId="0" applyFont="1" applyFill="1" applyBorder="1" applyAlignment="1">
      <alignment horizontal="left" vertical="center" wrapText="1"/>
    </xf>
    <xf numFmtId="0" fontId="10" fillId="8" borderId="1" xfId="0" applyFont="1" applyFill="1" applyBorder="1" applyAlignment="1">
      <alignment horizontal="center" vertical="center"/>
    </xf>
    <xf numFmtId="0" fontId="20" fillId="4" borderId="1" xfId="0" applyFont="1" applyFill="1" applyBorder="1" applyAlignment="1">
      <alignment horizontal="left" vertical="center" wrapText="1"/>
    </xf>
    <xf numFmtId="0" fontId="8" fillId="6" borderId="5"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6" xfId="0" applyFont="1" applyFill="1" applyBorder="1" applyAlignment="1">
      <alignment horizontal="center" vertical="center"/>
    </xf>
    <xf numFmtId="0" fontId="20" fillId="4" borderId="1" xfId="0" applyFont="1" applyFill="1" applyBorder="1" applyAlignment="1">
      <alignment horizontal="left" vertical="center"/>
    </xf>
    <xf numFmtId="0" fontId="10" fillId="24" borderId="3" xfId="0" applyFont="1" applyFill="1" applyBorder="1" applyAlignment="1">
      <alignment horizontal="center" vertical="center"/>
    </xf>
    <xf numFmtId="0" fontId="10" fillId="24" borderId="2" xfId="0" applyFont="1" applyFill="1" applyBorder="1" applyAlignment="1">
      <alignment horizontal="center" vertical="center"/>
    </xf>
    <xf numFmtId="0" fontId="10" fillId="0" borderId="0" xfId="0" applyFont="1" applyAlignment="1">
      <alignment horizontal="center" wrapText="1"/>
    </xf>
    <xf numFmtId="0" fontId="10" fillId="0" borderId="11" xfId="0" applyFont="1" applyBorder="1" applyAlignment="1">
      <alignment horizontal="center" wrapText="1"/>
    </xf>
    <xf numFmtId="40" fontId="12" fillId="24" borderId="3" xfId="0" applyNumberFormat="1" applyFont="1" applyFill="1" applyBorder="1" applyAlignment="1">
      <alignment horizontal="center" vertical="center"/>
    </xf>
    <xf numFmtId="0" fontId="12" fillId="24" borderId="2" xfId="0" applyNumberFormat="1" applyFont="1" applyFill="1" applyBorder="1" applyAlignment="1">
      <alignment horizontal="center" vertical="center"/>
    </xf>
    <xf numFmtId="0" fontId="12" fillId="24" borderId="4" xfId="0" applyNumberFormat="1" applyFont="1" applyFill="1" applyBorder="1" applyAlignment="1">
      <alignment horizontal="center" vertical="center"/>
    </xf>
    <xf numFmtId="0" fontId="8" fillId="6" borderId="11" xfId="0" applyFont="1" applyFill="1" applyBorder="1" applyAlignment="1">
      <alignment horizontal="center" vertical="center"/>
    </xf>
    <xf numFmtId="0" fontId="8" fillId="6" borderId="0" xfId="0" applyFont="1" applyFill="1" applyBorder="1" applyAlignment="1">
      <alignment horizontal="center" vertical="center"/>
    </xf>
    <xf numFmtId="0" fontId="12" fillId="0" borderId="1" xfId="0" applyFont="1" applyFill="1" applyBorder="1" applyAlignment="1">
      <alignment horizontal="center" vertical="center"/>
    </xf>
    <xf numFmtId="0" fontId="10" fillId="24" borderId="4" xfId="0" applyFont="1" applyFill="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0" fillId="0" borderId="0" xfId="0" applyAlignment="1">
      <alignment horizontal="center" vertical="center"/>
    </xf>
    <xf numFmtId="0" fontId="0" fillId="5" borderId="8" xfId="0" applyFill="1" applyBorder="1" applyAlignment="1">
      <alignment horizontal="center" vertical="center" wrapText="1"/>
    </xf>
    <xf numFmtId="0" fontId="0" fillId="5" borderId="0" xfId="0" applyFill="1" applyBorder="1" applyAlignment="1">
      <alignment horizontal="center" vertical="center" wrapText="1"/>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30" fillId="0" borderId="3" xfId="0" applyFont="1" applyBorder="1" applyAlignment="1">
      <alignment horizontal="center" vertical="center"/>
    </xf>
    <xf numFmtId="0" fontId="30" fillId="0" borderId="2" xfId="0" applyFont="1" applyBorder="1" applyAlignment="1">
      <alignment horizontal="center" vertical="center"/>
    </xf>
    <xf numFmtId="0" fontId="30" fillId="0" borderId="4"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4" borderId="1"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0" fillId="5" borderId="1" xfId="0" applyFill="1" applyBorder="1" applyAlignment="1">
      <alignment horizontal="center" vertical="center"/>
    </xf>
    <xf numFmtId="0" fontId="0" fillId="15" borderId="1" xfId="0" applyFill="1" applyBorder="1" applyAlignment="1">
      <alignment horizontal="center" vertical="center"/>
    </xf>
    <xf numFmtId="0" fontId="33" fillId="5" borderId="1" xfId="0" applyFont="1" applyFill="1" applyBorder="1" applyAlignment="1">
      <alignment horizontal="center" vertical="center"/>
    </xf>
    <xf numFmtId="0" fontId="35" fillId="5" borderId="1" xfId="0" applyFont="1" applyFill="1" applyBorder="1" applyAlignment="1">
      <alignment horizontal="center" vertical="center"/>
    </xf>
    <xf numFmtId="0" fontId="36" fillId="4" borderId="1" xfId="0" applyFont="1" applyFill="1" applyBorder="1" applyAlignment="1">
      <alignment horizontal="center" vertical="center"/>
    </xf>
    <xf numFmtId="0" fontId="36" fillId="0" borderId="1" xfId="0" applyFont="1" applyBorder="1" applyAlignment="1">
      <alignment horizontal="center" vertical="center"/>
    </xf>
    <xf numFmtId="0" fontId="35" fillId="5" borderId="3" xfId="0" applyFont="1" applyFill="1" applyBorder="1" applyAlignment="1">
      <alignment horizontal="center" vertical="center"/>
    </xf>
    <xf numFmtId="0" fontId="35" fillId="5" borderId="4" xfId="0" applyFont="1" applyFill="1" applyBorder="1" applyAlignment="1">
      <alignment horizontal="center" vertical="center"/>
    </xf>
    <xf numFmtId="0" fontId="0" fillId="0" borderId="1" xfId="0" applyBorder="1" applyAlignment="1">
      <alignment horizontal="center" vertical="center"/>
    </xf>
    <xf numFmtId="0" fontId="0" fillId="5" borderId="11" xfId="0" applyFill="1" applyBorder="1" applyAlignment="1">
      <alignment horizontal="center" vertical="center"/>
    </xf>
    <xf numFmtId="0" fontId="37" fillId="4" borderId="1" xfId="0" applyFont="1" applyFill="1" applyBorder="1" applyAlignment="1">
      <alignment horizontal="center" vertical="center"/>
    </xf>
    <xf numFmtId="0" fontId="35" fillId="5" borderId="2" xfId="0" applyFont="1" applyFill="1" applyBorder="1" applyAlignment="1">
      <alignment horizontal="center" vertical="center"/>
    </xf>
    <xf numFmtId="0" fontId="34" fillId="0" borderId="1" xfId="0" applyFont="1" applyBorder="1" applyAlignment="1">
      <alignment horizontal="center" vertical="center"/>
    </xf>
    <xf numFmtId="0" fontId="34" fillId="4" borderId="1" xfId="0" applyFont="1" applyFill="1" applyBorder="1" applyAlignment="1">
      <alignment horizontal="center" vertical="center"/>
    </xf>
    <xf numFmtId="0" fontId="36" fillId="16" borderId="1" xfId="0" applyFont="1" applyFill="1" applyBorder="1" applyAlignment="1">
      <alignment horizontal="center" vertical="center"/>
    </xf>
    <xf numFmtId="0" fontId="0" fillId="18" borderId="1" xfId="0" applyFill="1" applyBorder="1" applyAlignment="1">
      <alignment horizontal="center" vertical="center"/>
    </xf>
    <xf numFmtId="0" fontId="37" fillId="4" borderId="3" xfId="0" applyFont="1" applyFill="1" applyBorder="1" applyAlignment="1">
      <alignment horizontal="center" vertical="center"/>
    </xf>
    <xf numFmtId="0" fontId="37" fillId="4" borderId="2" xfId="0" applyFont="1" applyFill="1" applyBorder="1" applyAlignment="1">
      <alignment horizontal="center" vertical="center"/>
    </xf>
    <xf numFmtId="0" fontId="37" fillId="4" borderId="4" xfId="0" applyFont="1" applyFill="1" applyBorder="1" applyAlignment="1">
      <alignment horizontal="center" vertical="center"/>
    </xf>
    <xf numFmtId="0" fontId="0" fillId="5" borderId="2" xfId="0" applyFill="1" applyBorder="1" applyAlignment="1">
      <alignment horizontal="center" vertical="center"/>
    </xf>
    <xf numFmtId="0" fontId="0" fillId="0" borderId="11" xfId="0" applyBorder="1" applyAlignment="1">
      <alignment horizontal="center" vertical="center"/>
    </xf>
    <xf numFmtId="0" fontId="34" fillId="0" borderId="1"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0" fontId="36" fillId="0" borderId="11" xfId="0" applyFont="1" applyBorder="1" applyAlignment="1">
      <alignment horizontal="center" vertical="center"/>
    </xf>
    <xf numFmtId="0" fontId="36" fillId="0" borderId="1" xfId="0" applyFont="1" applyFill="1" applyBorder="1" applyAlignment="1">
      <alignment horizontal="center" vertical="center"/>
    </xf>
    <xf numFmtId="0" fontId="36" fillId="0" borderId="3"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19" borderId="3" xfId="0" applyFont="1" applyFill="1" applyBorder="1" applyAlignment="1">
      <alignment horizontal="center" vertical="center"/>
    </xf>
    <xf numFmtId="0" fontId="36" fillId="19" borderId="4" xfId="0" applyFont="1" applyFill="1" applyBorder="1" applyAlignment="1">
      <alignment horizontal="center" vertical="center"/>
    </xf>
    <xf numFmtId="0" fontId="36" fillId="20" borderId="3" xfId="0" applyFont="1" applyFill="1" applyBorder="1" applyAlignment="1">
      <alignment horizontal="center" vertical="center"/>
    </xf>
    <xf numFmtId="0" fontId="36" fillId="20" borderId="4" xfId="0" applyFont="1" applyFill="1" applyBorder="1" applyAlignment="1">
      <alignment horizontal="center" vertical="center"/>
    </xf>
    <xf numFmtId="0" fontId="38" fillId="5" borderId="3" xfId="0" applyFont="1" applyFill="1" applyBorder="1" applyAlignment="1">
      <alignment horizontal="center" vertical="center"/>
    </xf>
    <xf numFmtId="0" fontId="38" fillId="5" borderId="4" xfId="0" applyFont="1" applyFill="1" applyBorder="1" applyAlignment="1">
      <alignment horizontal="center" vertical="center"/>
    </xf>
    <xf numFmtId="0" fontId="0" fillId="0" borderId="1" xfId="0" applyFill="1" applyBorder="1" applyAlignment="1">
      <alignment horizontal="center" vertical="center"/>
    </xf>
    <xf numFmtId="0" fontId="0" fillId="21" borderId="3" xfId="0" applyFill="1" applyBorder="1" applyAlignment="1">
      <alignment horizontal="center" vertical="center"/>
    </xf>
    <xf numFmtId="0" fontId="0" fillId="21" borderId="4" xfId="0" applyFill="1" applyBorder="1" applyAlignment="1">
      <alignment horizontal="center" vertical="center"/>
    </xf>
    <xf numFmtId="0" fontId="36" fillId="0" borderId="2" xfId="0" applyFont="1" applyFill="1" applyBorder="1" applyAlignment="1">
      <alignment horizontal="center" vertical="center"/>
    </xf>
    <xf numFmtId="0" fontId="38" fillId="0" borderId="3" xfId="0" applyFont="1" applyBorder="1" applyAlignment="1">
      <alignment horizontal="center" vertical="center"/>
    </xf>
    <xf numFmtId="0" fontId="38" fillId="0" borderId="4" xfId="0" applyFont="1" applyBorder="1" applyAlignment="1">
      <alignment horizontal="center" vertical="center"/>
    </xf>
    <xf numFmtId="0" fontId="38" fillId="0" borderId="2" xfId="0" applyFont="1" applyBorder="1" applyAlignment="1">
      <alignment horizontal="center" vertical="center"/>
    </xf>
    <xf numFmtId="0" fontId="36" fillId="0" borderId="2" xfId="0" applyFont="1" applyBorder="1" applyAlignment="1">
      <alignment horizontal="center" vertical="center"/>
    </xf>
    <xf numFmtId="0" fontId="36" fillId="5" borderId="1" xfId="0" applyFont="1" applyFill="1" applyBorder="1" applyAlignment="1">
      <alignment horizontal="center" vertical="center"/>
    </xf>
    <xf numFmtId="0" fontId="36" fillId="5" borderId="3" xfId="0" applyFont="1" applyFill="1" applyBorder="1" applyAlignment="1">
      <alignment horizontal="center" vertical="center"/>
    </xf>
    <xf numFmtId="0" fontId="36" fillId="5" borderId="2" xfId="0" applyFont="1" applyFill="1" applyBorder="1" applyAlignment="1">
      <alignment horizontal="center" vertical="center"/>
    </xf>
    <xf numFmtId="0" fontId="36" fillId="5" borderId="4" xfId="0" applyFont="1" applyFill="1" applyBorder="1" applyAlignment="1">
      <alignment horizontal="center" vertical="center"/>
    </xf>
    <xf numFmtId="0" fontId="0" fillId="17" borderId="3" xfId="0" applyFont="1" applyFill="1" applyBorder="1" applyAlignment="1">
      <alignment horizontal="center" vertical="center"/>
    </xf>
    <xf numFmtId="0" fontId="36" fillId="17" borderId="4" xfId="0" applyFont="1" applyFill="1" applyBorder="1" applyAlignment="1">
      <alignment horizontal="center" vertical="center"/>
    </xf>
    <xf numFmtId="0" fontId="38" fillId="5" borderId="2" xfId="0" applyFont="1" applyFill="1" applyBorder="1" applyAlignment="1">
      <alignment horizontal="center" vertical="center"/>
    </xf>
    <xf numFmtId="0" fontId="0" fillId="4" borderId="3" xfId="0" applyFill="1" applyBorder="1" applyAlignment="1">
      <alignment horizontal="center" vertical="center"/>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0" fillId="14" borderId="3" xfId="0" applyFont="1" applyFill="1" applyBorder="1" applyAlignment="1">
      <alignment horizontal="center" vertical="center"/>
    </xf>
    <xf numFmtId="0" fontId="36" fillId="14" borderId="4" xfId="0" applyFont="1" applyFill="1" applyBorder="1" applyAlignment="1">
      <alignment horizontal="center" vertical="center"/>
    </xf>
    <xf numFmtId="0" fontId="30" fillId="5" borderId="1" xfId="0" applyFont="1" applyFill="1" applyBorder="1" applyAlignment="1">
      <alignment horizontal="center" vertical="center"/>
    </xf>
    <xf numFmtId="0" fontId="30" fillId="0" borderId="1" xfId="0" applyFont="1" applyBorder="1" applyAlignment="1">
      <alignment horizontal="center" vertical="center"/>
    </xf>
    <xf numFmtId="0" fontId="39" fillId="5" borderId="1" xfId="0" applyFont="1" applyFill="1" applyBorder="1" applyAlignment="1">
      <alignment horizontal="center" vertical="center"/>
    </xf>
    <xf numFmtId="0" fontId="0" fillId="5" borderId="0" xfId="0" applyFill="1" applyBorder="1" applyAlignment="1">
      <alignment horizontal="center" vertical="center"/>
    </xf>
    <xf numFmtId="0" fontId="39" fillId="0" borderId="1" xfId="0" applyFont="1" applyBorder="1" applyAlignment="1">
      <alignment horizontal="center" vertical="center"/>
    </xf>
    <xf numFmtId="0" fontId="0" fillId="0" borderId="0" xfId="0" applyBorder="1" applyAlignment="1">
      <alignment horizontal="center" vertical="center"/>
    </xf>
    <xf numFmtId="0" fontId="0" fillId="24" borderId="8" xfId="0" applyFill="1" applyBorder="1" applyAlignment="1">
      <alignment horizontal="center" vertical="center" wrapText="1"/>
    </xf>
    <xf numFmtId="0" fontId="0" fillId="24" borderId="0" xfId="0" applyFill="1" applyAlignment="1">
      <alignment horizontal="center" vertical="center" wrapText="1"/>
    </xf>
    <xf numFmtId="0" fontId="39" fillId="5" borderId="3" xfId="0" applyFont="1" applyFill="1" applyBorder="1" applyAlignment="1">
      <alignment horizontal="center" vertical="center"/>
    </xf>
    <xf numFmtId="0" fontId="39" fillId="5" borderId="4" xfId="0" applyFont="1" applyFill="1" applyBorder="1" applyAlignment="1">
      <alignment horizontal="center" vertical="center"/>
    </xf>
    <xf numFmtId="49" fontId="43" fillId="22" borderId="13" xfId="8" applyNumberFormat="1" applyFont="1" applyFill="1" applyBorder="1" applyAlignment="1">
      <alignment horizontal="center" vertical="center"/>
    </xf>
    <xf numFmtId="0" fontId="47" fillId="9" borderId="5" xfId="2" applyFont="1" applyFill="1" applyBorder="1" applyAlignment="1">
      <alignment horizontal="center" vertical="center"/>
    </xf>
    <xf numFmtId="0" fontId="47" fillId="9" borderId="7" xfId="2" applyFont="1" applyFill="1" applyBorder="1" applyAlignment="1">
      <alignment horizontal="center" vertical="center"/>
    </xf>
    <xf numFmtId="0" fontId="47" fillId="9" borderId="6" xfId="2" applyFont="1" applyFill="1" applyBorder="1" applyAlignment="1">
      <alignment horizontal="center" vertical="center"/>
    </xf>
    <xf numFmtId="38" fontId="49" fillId="0" borderId="23" xfId="9" applyFont="1" applyBorder="1" applyAlignment="1">
      <alignment horizontal="center" vertical="center"/>
    </xf>
    <xf numFmtId="38" fontId="49" fillId="0" borderId="26" xfId="9" applyFont="1" applyBorder="1" applyAlignment="1">
      <alignment horizontal="center" vertical="center"/>
    </xf>
    <xf numFmtId="38" fontId="49" fillId="0" borderId="20" xfId="9" applyFont="1" applyBorder="1" applyAlignment="1">
      <alignment horizontal="center" vertical="center"/>
    </xf>
    <xf numFmtId="38" fontId="49" fillId="0" borderId="24" xfId="9" applyFont="1" applyBorder="1" applyAlignment="1">
      <alignment horizontal="center" vertical="center"/>
    </xf>
    <xf numFmtId="38" fontId="49" fillId="0" borderId="16" xfId="9" applyFont="1" applyBorder="1" applyAlignment="1">
      <alignment horizontal="center" vertical="center"/>
    </xf>
    <xf numFmtId="38" fontId="49" fillId="0" borderId="17" xfId="9" applyFont="1" applyBorder="1" applyAlignment="1">
      <alignment horizontal="center" vertical="center"/>
    </xf>
    <xf numFmtId="38" fontId="49" fillId="2" borderId="16" xfId="9" applyFont="1" applyFill="1" applyBorder="1" applyAlignment="1">
      <alignment horizontal="center" vertical="center"/>
    </xf>
    <xf numFmtId="38" fontId="49" fillId="2" borderId="17" xfId="9" applyFont="1" applyFill="1" applyBorder="1" applyAlignment="1">
      <alignment horizontal="center" vertical="center"/>
    </xf>
    <xf numFmtId="183" fontId="49" fillId="0" borderId="16" xfId="9" applyNumberFormat="1" applyFont="1" applyBorder="1" applyAlignment="1">
      <alignment horizontal="center" vertical="center"/>
    </xf>
    <xf numFmtId="183" fontId="49" fillId="0" borderId="25" xfId="9" applyNumberFormat="1" applyFont="1" applyBorder="1" applyAlignment="1">
      <alignment horizontal="center" vertical="center"/>
    </xf>
    <xf numFmtId="183" fontId="49" fillId="0" borderId="17" xfId="9" applyNumberFormat="1" applyFont="1" applyBorder="1" applyAlignment="1">
      <alignment horizontal="center" vertical="center"/>
    </xf>
    <xf numFmtId="185" fontId="13" fillId="0" borderId="0" xfId="0" applyNumberFormat="1" applyFont="1"/>
  </cellXfs>
  <cellStyles count="12">
    <cellStyle name="常规" xfId="0" builtinId="0"/>
    <cellStyle name="常规 2" xfId="7"/>
    <cellStyle name="常规 2 3" xfId="8"/>
    <cellStyle name="常规 3" xfId="2"/>
    <cellStyle name="常规 4" xfId="11"/>
    <cellStyle name="超链接" xfId="3" builtinId="8" hidden="1"/>
    <cellStyle name="超链接" xfId="5" builtinId="8" hidden="1"/>
    <cellStyle name="千位分隔[0]" xfId="1" builtinId="6"/>
    <cellStyle name="千位分隔[0] 2" xfId="10"/>
    <cellStyle name="千位分隔[0] 6" xfId="9"/>
    <cellStyle name="已访问的超链接" xfId="4" builtinId="9" hidden="1"/>
    <cellStyle name="已访问的超链接" xfId="6" builtinId="9"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G17"/>
  <sheetViews>
    <sheetView tabSelected="1" topLeftCell="A3" zoomScale="80" zoomScaleNormal="80" zoomScalePageLayoutView="120" workbookViewId="0">
      <selection activeCell="B8" sqref="B8"/>
    </sheetView>
  </sheetViews>
  <sheetFormatPr defaultColWidth="10.87890625" defaultRowHeight="12.75"/>
  <cols>
    <col min="1" max="1" width="22" style="16" customWidth="1"/>
    <col min="2" max="2" width="14.234375" style="16" customWidth="1"/>
    <col min="3" max="3" width="13.1171875" style="16" customWidth="1"/>
    <col min="4" max="4" width="11.1171875" style="16" bestFit="1" customWidth="1"/>
    <col min="5" max="5" width="20.76171875" style="16" customWidth="1"/>
    <col min="6" max="6" width="34.87890625" style="16" customWidth="1"/>
    <col min="7" max="7" width="29" style="16" customWidth="1"/>
    <col min="8" max="16384" width="10.87890625" style="16"/>
  </cols>
  <sheetData>
    <row r="1" spans="1:7" ht="42" customHeight="1">
      <c r="A1" s="281" t="s">
        <v>95</v>
      </c>
      <c r="B1" s="282"/>
      <c r="C1" s="282"/>
      <c r="D1" s="282"/>
      <c r="E1" s="282"/>
    </row>
    <row r="2" spans="1:7" ht="25.15" customHeight="1">
      <c r="A2" s="34" t="s">
        <v>2</v>
      </c>
      <c r="B2" s="34" t="s">
        <v>96</v>
      </c>
      <c r="C2" s="242" t="s">
        <v>630</v>
      </c>
      <c r="D2" s="242" t="s">
        <v>629</v>
      </c>
      <c r="E2" s="242" t="s">
        <v>632</v>
      </c>
      <c r="F2" s="269" t="s">
        <v>670</v>
      </c>
      <c r="G2" s="280" t="s">
        <v>701</v>
      </c>
    </row>
    <row r="3" spans="1:7" ht="49.5" customHeight="1">
      <c r="A3" s="33" t="s">
        <v>0</v>
      </c>
      <c r="B3" s="25">
        <f>团队机票!T135+散客机票!I17</f>
        <v>8983882</v>
      </c>
      <c r="C3" s="25">
        <v>9101661</v>
      </c>
      <c r="D3" s="25">
        <f t="shared" ref="D3:D8" si="0">B3-C3</f>
        <v>-117779</v>
      </c>
      <c r="E3" s="25" t="s">
        <v>635</v>
      </c>
      <c r="F3" s="271" t="s">
        <v>674</v>
      </c>
      <c r="G3" s="16" t="s">
        <v>694</v>
      </c>
    </row>
    <row r="4" spans="1:7" ht="49.5" customHeight="1">
      <c r="A4" s="33" t="s">
        <v>77</v>
      </c>
      <c r="B4" s="25">
        <f>酒店!F28</f>
        <v>5558410</v>
      </c>
      <c r="C4" s="25">
        <v>5787408</v>
      </c>
      <c r="D4" s="25">
        <f t="shared" si="0"/>
        <v>-228998</v>
      </c>
      <c r="E4" s="25" t="s">
        <v>635</v>
      </c>
      <c r="F4" s="272" t="s">
        <v>671</v>
      </c>
      <c r="G4" s="16" t="s">
        <v>688</v>
      </c>
    </row>
    <row r="5" spans="1:7" ht="49.5" customHeight="1">
      <c r="A5" s="33" t="s">
        <v>58</v>
      </c>
      <c r="B5" s="14">
        <f>SUM('制作及采购-中方'!F33:G33)</f>
        <v>284900</v>
      </c>
      <c r="C5" s="14">
        <v>234135</v>
      </c>
      <c r="D5" s="14">
        <f t="shared" si="0"/>
        <v>50765</v>
      </c>
      <c r="E5" s="25" t="s">
        <v>635</v>
      </c>
      <c r="F5" s="271" t="s">
        <v>675</v>
      </c>
      <c r="G5" s="16" t="s">
        <v>689</v>
      </c>
    </row>
    <row r="6" spans="1:7" ht="49.5" customHeight="1">
      <c r="A6" s="33" t="s">
        <v>1</v>
      </c>
      <c r="B6" s="25">
        <v>4260000</v>
      </c>
      <c r="C6" s="25">
        <v>4260000</v>
      </c>
      <c r="D6" s="14">
        <f t="shared" si="0"/>
        <v>0</v>
      </c>
      <c r="E6" s="25" t="s">
        <v>640</v>
      </c>
      <c r="F6" s="272" t="s">
        <v>676</v>
      </c>
      <c r="G6" s="16" t="s">
        <v>703</v>
      </c>
    </row>
    <row r="7" spans="1:7" ht="49.5" customHeight="1">
      <c r="A7" s="33" t="s">
        <v>21</v>
      </c>
      <c r="B7" s="14">
        <f>车辆人员及其他!F54+单独接送机!K26+幕张休息室!M5</f>
        <v>2718598.85</v>
      </c>
      <c r="C7" s="14">
        <v>2799082</v>
      </c>
      <c r="D7" s="14">
        <f t="shared" si="0"/>
        <v>-80483.149999999907</v>
      </c>
      <c r="E7" s="25" t="s">
        <v>635</v>
      </c>
      <c r="F7" s="272" t="s">
        <v>677</v>
      </c>
      <c r="G7" s="16" t="s">
        <v>702</v>
      </c>
    </row>
    <row r="8" spans="1:7" ht="49.5" customHeight="1">
      <c r="A8" s="140" t="s">
        <v>538</v>
      </c>
      <c r="B8" s="14">
        <v>1898650.314</v>
      </c>
      <c r="C8" s="14">
        <v>400000</v>
      </c>
      <c r="D8" s="14">
        <f t="shared" si="0"/>
        <v>1498650.314</v>
      </c>
      <c r="E8" s="14" t="s">
        <v>633</v>
      </c>
      <c r="F8" s="273" t="s">
        <v>633</v>
      </c>
    </row>
    <row r="9" spans="1:7" ht="25.15" customHeight="1">
      <c r="A9" s="34" t="s">
        <v>3</v>
      </c>
      <c r="B9" s="17">
        <f>SUM(B3:B8)</f>
        <v>23704441.164000001</v>
      </c>
      <c r="C9" s="17">
        <f>SUM(C3:C8)</f>
        <v>22582286</v>
      </c>
      <c r="D9" s="17"/>
      <c r="E9" s="17"/>
      <c r="F9" s="17"/>
    </row>
    <row r="10" spans="1:7">
      <c r="B10" s="18"/>
    </row>
    <row r="11" spans="1:7">
      <c r="B11" s="31"/>
    </row>
    <row r="17" spans="5:5">
      <c r="E17" s="423"/>
    </row>
  </sheetData>
  <mergeCells count="1">
    <mergeCell ref="A1:E1"/>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28"/>
  <sheetViews>
    <sheetView topLeftCell="A13" zoomScale="60" zoomScaleNormal="60" zoomScalePageLayoutView="120" workbookViewId="0">
      <selection activeCell="B35" sqref="B35"/>
    </sheetView>
  </sheetViews>
  <sheetFormatPr defaultColWidth="10.87890625" defaultRowHeight="16.149999999999999"/>
  <cols>
    <col min="1" max="1" width="20.1171875" style="1" customWidth="1"/>
    <col min="2" max="2" width="41" style="1" customWidth="1"/>
    <col min="3" max="3" width="13" style="1" customWidth="1"/>
    <col min="4" max="4" width="10.64453125" style="133" customWidth="1"/>
    <col min="5" max="5" width="10.64453125" style="1" customWidth="1"/>
    <col min="6" max="6" width="14.64453125" style="1" customWidth="1"/>
    <col min="7" max="7" width="14.76171875" style="1" customWidth="1"/>
    <col min="8" max="8" width="30.3515625" style="1" customWidth="1"/>
    <col min="9" max="9" width="16.1171875" style="1" customWidth="1"/>
    <col min="10" max="16384" width="10.87890625" style="1"/>
  </cols>
  <sheetData>
    <row r="1" spans="1:9" s="3" customFormat="1" ht="25.15" customHeight="1">
      <c r="A1" s="27" t="s">
        <v>78</v>
      </c>
      <c r="B1" s="28"/>
      <c r="C1" s="28"/>
      <c r="D1" s="28"/>
      <c r="E1" s="28"/>
      <c r="F1" s="28"/>
      <c r="G1" s="28" t="s">
        <v>634</v>
      </c>
      <c r="H1" s="28" t="s">
        <v>649</v>
      </c>
      <c r="I1" s="28" t="s">
        <v>678</v>
      </c>
    </row>
    <row r="2" spans="1:9" s="3" customFormat="1" ht="25.15" customHeight="1">
      <c r="A2" s="4" t="s">
        <v>4</v>
      </c>
      <c r="B2" s="4" t="s">
        <v>79</v>
      </c>
      <c r="C2" s="5" t="s">
        <v>80</v>
      </c>
      <c r="D2" s="6" t="s">
        <v>6</v>
      </c>
      <c r="E2" s="7" t="s">
        <v>7</v>
      </c>
      <c r="F2" s="8" t="s">
        <v>8</v>
      </c>
      <c r="G2" s="147"/>
      <c r="H2" s="147"/>
      <c r="I2" s="147"/>
    </row>
    <row r="3" spans="1:9" s="3" customFormat="1" ht="25.15" customHeight="1">
      <c r="A3" s="130">
        <v>9.6</v>
      </c>
      <c r="B3" s="131" t="s">
        <v>347</v>
      </c>
      <c r="C3" s="10">
        <v>2540</v>
      </c>
      <c r="D3" s="129">
        <v>2</v>
      </c>
      <c r="E3" s="132">
        <v>1</v>
      </c>
      <c r="F3" s="10">
        <f t="shared" ref="F3:F4" si="0">C3*D3*E3</f>
        <v>5080</v>
      </c>
      <c r="G3" s="132"/>
    </row>
    <row r="4" spans="1:9" s="3" customFormat="1" ht="25.15" customHeight="1">
      <c r="A4" s="130">
        <v>9.6999999999999993</v>
      </c>
      <c r="B4" s="131" t="s">
        <v>347</v>
      </c>
      <c r="C4" s="10">
        <v>2540</v>
      </c>
      <c r="D4" s="129">
        <v>2</v>
      </c>
      <c r="E4" s="132">
        <v>1</v>
      </c>
      <c r="F4" s="10">
        <f t="shared" si="0"/>
        <v>5080</v>
      </c>
      <c r="G4" s="132"/>
    </row>
    <row r="5" spans="1:9" s="3" customFormat="1" ht="25.15" customHeight="1">
      <c r="A5" s="291">
        <v>9.8000000000000007</v>
      </c>
      <c r="B5" s="9" t="s">
        <v>349</v>
      </c>
      <c r="C5" s="10">
        <v>2630</v>
      </c>
      <c r="D5" s="129">
        <v>32</v>
      </c>
      <c r="E5" s="32">
        <v>1</v>
      </c>
      <c r="F5" s="10">
        <f>C5*D5*E5</f>
        <v>84160</v>
      </c>
      <c r="G5" s="243"/>
    </row>
    <row r="6" spans="1:9" s="3" customFormat="1" ht="25.15" customHeight="1">
      <c r="A6" s="292"/>
      <c r="B6" s="9" t="s">
        <v>82</v>
      </c>
      <c r="C6" s="10">
        <v>3400</v>
      </c>
      <c r="D6" s="12">
        <v>50</v>
      </c>
      <c r="E6" s="32">
        <v>1</v>
      </c>
      <c r="F6" s="10">
        <f t="shared" ref="F6:F25" si="1">C6*D6*E6</f>
        <v>170000</v>
      </c>
      <c r="G6" s="243"/>
    </row>
    <row r="7" spans="1:9" s="3" customFormat="1" ht="25.15" customHeight="1">
      <c r="A7" s="292"/>
      <c r="B7" s="9" t="s">
        <v>92</v>
      </c>
      <c r="C7" s="10">
        <v>2540</v>
      </c>
      <c r="D7" s="12">
        <v>203</v>
      </c>
      <c r="E7" s="32">
        <v>1</v>
      </c>
      <c r="F7" s="10">
        <f t="shared" si="1"/>
        <v>515620</v>
      </c>
      <c r="G7" s="243"/>
    </row>
    <row r="8" spans="1:9" s="3" customFormat="1" ht="25.15" customHeight="1">
      <c r="A8" s="291">
        <v>9.9</v>
      </c>
      <c r="B8" s="9" t="s">
        <v>349</v>
      </c>
      <c r="C8" s="10">
        <v>1800</v>
      </c>
      <c r="D8" s="129">
        <v>42</v>
      </c>
      <c r="E8" s="32">
        <v>1</v>
      </c>
      <c r="F8" s="10">
        <f t="shared" si="1"/>
        <v>75600</v>
      </c>
      <c r="G8" s="243"/>
    </row>
    <row r="9" spans="1:9" s="3" customFormat="1" ht="25.15" customHeight="1">
      <c r="A9" s="292"/>
      <c r="B9" s="9" t="s">
        <v>82</v>
      </c>
      <c r="C9" s="10">
        <v>2360</v>
      </c>
      <c r="D9" s="12">
        <v>125</v>
      </c>
      <c r="E9" s="32">
        <v>1</v>
      </c>
      <c r="F9" s="10">
        <f t="shared" si="1"/>
        <v>295000</v>
      </c>
      <c r="G9" s="243"/>
    </row>
    <row r="10" spans="1:9" s="3" customFormat="1" ht="25.15" customHeight="1">
      <c r="A10" s="292"/>
      <c r="B10" s="9" t="s">
        <v>92</v>
      </c>
      <c r="C10" s="10">
        <v>1800</v>
      </c>
      <c r="D10" s="12">
        <v>480</v>
      </c>
      <c r="E10" s="32">
        <v>1</v>
      </c>
      <c r="F10" s="10">
        <f t="shared" si="1"/>
        <v>864000</v>
      </c>
      <c r="G10" s="243"/>
    </row>
    <row r="11" spans="1:9" s="3" customFormat="1" ht="25.15" customHeight="1">
      <c r="A11" s="292"/>
      <c r="B11" s="9" t="s">
        <v>93</v>
      </c>
      <c r="C11" s="10">
        <v>1880</v>
      </c>
      <c r="D11" s="12">
        <v>56</v>
      </c>
      <c r="E11" s="32">
        <v>1</v>
      </c>
      <c r="F11" s="10">
        <f t="shared" si="1"/>
        <v>105280</v>
      </c>
      <c r="G11" s="243"/>
    </row>
    <row r="12" spans="1:9" s="3" customFormat="1" ht="25.15" customHeight="1">
      <c r="A12" s="291" t="s">
        <v>348</v>
      </c>
      <c r="B12" s="9" t="s">
        <v>349</v>
      </c>
      <c r="C12" s="10">
        <v>1800</v>
      </c>
      <c r="D12" s="129">
        <v>42</v>
      </c>
      <c r="E12" s="32">
        <v>1</v>
      </c>
      <c r="F12" s="10">
        <f t="shared" si="1"/>
        <v>75600</v>
      </c>
      <c r="G12" s="243"/>
    </row>
    <row r="13" spans="1:9" s="3" customFormat="1" ht="25.15" customHeight="1">
      <c r="A13" s="292"/>
      <c r="B13" s="9" t="s">
        <v>82</v>
      </c>
      <c r="C13" s="10">
        <v>2360</v>
      </c>
      <c r="D13" s="12">
        <v>125</v>
      </c>
      <c r="E13" s="32">
        <v>1</v>
      </c>
      <c r="F13" s="10">
        <f t="shared" si="1"/>
        <v>295000</v>
      </c>
      <c r="G13" s="243"/>
    </row>
    <row r="14" spans="1:9" s="3" customFormat="1" ht="25.15" customHeight="1">
      <c r="A14" s="292"/>
      <c r="B14" s="9" t="s">
        <v>92</v>
      </c>
      <c r="C14" s="10">
        <v>1800</v>
      </c>
      <c r="D14" s="12">
        <v>480</v>
      </c>
      <c r="E14" s="32">
        <v>1</v>
      </c>
      <c r="F14" s="10">
        <f t="shared" si="1"/>
        <v>864000</v>
      </c>
      <c r="G14" s="243"/>
    </row>
    <row r="15" spans="1:9" s="3" customFormat="1" ht="25.15" customHeight="1">
      <c r="A15" s="292"/>
      <c r="B15" s="9" t="s">
        <v>93</v>
      </c>
      <c r="C15" s="10">
        <v>1880</v>
      </c>
      <c r="D15" s="12">
        <v>142</v>
      </c>
      <c r="E15" s="32">
        <v>1</v>
      </c>
      <c r="F15" s="10">
        <f t="shared" si="1"/>
        <v>266960</v>
      </c>
      <c r="G15" s="243"/>
    </row>
    <row r="16" spans="1:9" s="3" customFormat="1" ht="25.15" customHeight="1">
      <c r="A16" s="291">
        <v>9.11</v>
      </c>
      <c r="B16" s="9" t="s">
        <v>349</v>
      </c>
      <c r="C16" s="10">
        <v>1800</v>
      </c>
      <c r="D16" s="129">
        <v>10</v>
      </c>
      <c r="E16" s="32">
        <v>1</v>
      </c>
      <c r="F16" s="10">
        <f t="shared" si="1"/>
        <v>18000</v>
      </c>
      <c r="G16" s="243"/>
    </row>
    <row r="17" spans="1:9" s="3" customFormat="1" ht="25.15" customHeight="1">
      <c r="A17" s="292"/>
      <c r="B17" s="9" t="s">
        <v>82</v>
      </c>
      <c r="C17" s="10">
        <v>2360</v>
      </c>
      <c r="D17" s="12">
        <v>75</v>
      </c>
      <c r="E17" s="32">
        <v>1</v>
      </c>
      <c r="F17" s="10">
        <f t="shared" si="1"/>
        <v>177000</v>
      </c>
      <c r="G17" s="243"/>
    </row>
    <row r="18" spans="1:9" s="3" customFormat="1" ht="25.15" customHeight="1">
      <c r="A18" s="292"/>
      <c r="B18" s="9" t="s">
        <v>92</v>
      </c>
      <c r="C18" s="10">
        <v>1800</v>
      </c>
      <c r="D18" s="12">
        <v>281</v>
      </c>
      <c r="E18" s="32">
        <v>1</v>
      </c>
      <c r="F18" s="10">
        <f t="shared" si="1"/>
        <v>505800</v>
      </c>
      <c r="G18" s="243"/>
    </row>
    <row r="19" spans="1:9" s="3" customFormat="1" ht="25.15" customHeight="1">
      <c r="A19" s="292"/>
      <c r="B19" s="9" t="s">
        <v>93</v>
      </c>
      <c r="C19" s="10">
        <v>1880</v>
      </c>
      <c r="D19" s="12">
        <v>142</v>
      </c>
      <c r="E19" s="32">
        <v>1</v>
      </c>
      <c r="F19" s="10">
        <f t="shared" si="1"/>
        <v>266960</v>
      </c>
      <c r="G19" s="243"/>
      <c r="H19" s="286" t="s">
        <v>650</v>
      </c>
    </row>
    <row r="20" spans="1:9" s="3" customFormat="1" ht="25.15" customHeight="1">
      <c r="A20" s="291">
        <v>9.1199999999999992</v>
      </c>
      <c r="B20" s="9" t="s">
        <v>81</v>
      </c>
      <c r="C20" s="10">
        <v>1800</v>
      </c>
      <c r="D20" s="129">
        <v>1</v>
      </c>
      <c r="E20" s="32">
        <v>1</v>
      </c>
      <c r="F20" s="10">
        <f t="shared" si="1"/>
        <v>1800</v>
      </c>
      <c r="G20" s="243"/>
      <c r="H20" s="286"/>
      <c r="I20" s="285" t="s">
        <v>668</v>
      </c>
    </row>
    <row r="21" spans="1:9" s="3" customFormat="1" ht="25.15" customHeight="1">
      <c r="A21" s="292"/>
      <c r="B21" s="9" t="s">
        <v>82</v>
      </c>
      <c r="C21" s="10">
        <v>2360</v>
      </c>
      <c r="D21" s="12">
        <v>1</v>
      </c>
      <c r="E21" s="32">
        <v>1</v>
      </c>
      <c r="F21" s="10">
        <f t="shared" si="1"/>
        <v>2360</v>
      </c>
      <c r="G21" s="243"/>
      <c r="H21" s="286"/>
      <c r="I21" s="285"/>
    </row>
    <row r="22" spans="1:9" s="3" customFormat="1" ht="25.15" customHeight="1">
      <c r="A22" s="292"/>
      <c r="B22" s="9" t="s">
        <v>92</v>
      </c>
      <c r="C22" s="10">
        <v>1800</v>
      </c>
      <c r="D22" s="12">
        <v>3</v>
      </c>
      <c r="E22" s="32">
        <v>1</v>
      </c>
      <c r="F22" s="10">
        <f t="shared" si="1"/>
        <v>5400</v>
      </c>
      <c r="G22" s="243"/>
      <c r="H22" s="286"/>
      <c r="I22" s="285"/>
    </row>
    <row r="23" spans="1:9" s="3" customFormat="1" ht="25.15" customHeight="1">
      <c r="A23" s="292"/>
      <c r="B23" s="9" t="s">
        <v>93</v>
      </c>
      <c r="C23" s="10">
        <v>1880</v>
      </c>
      <c r="D23" s="12">
        <v>87</v>
      </c>
      <c r="E23" s="32">
        <v>1</v>
      </c>
      <c r="F23" s="10">
        <f t="shared" si="1"/>
        <v>163560</v>
      </c>
      <c r="G23" s="243"/>
      <c r="H23" s="286"/>
      <c r="I23" s="285"/>
    </row>
    <row r="24" spans="1:9" s="3" customFormat="1" ht="25.15" customHeight="1">
      <c r="A24" s="287" t="s">
        <v>94</v>
      </c>
      <c r="B24" s="288"/>
      <c r="C24" s="35">
        <v>43000</v>
      </c>
      <c r="D24" s="36">
        <v>1</v>
      </c>
      <c r="E24" s="37">
        <v>3</v>
      </c>
      <c r="F24" s="35">
        <f t="shared" si="1"/>
        <v>129000</v>
      </c>
      <c r="G24" s="37"/>
      <c r="H24" s="286"/>
      <c r="I24" s="285"/>
    </row>
    <row r="25" spans="1:9" s="3" customFormat="1" ht="25.15" customHeight="1">
      <c r="A25" s="289" t="s">
        <v>83</v>
      </c>
      <c r="B25" s="290"/>
      <c r="C25" s="254">
        <v>43000</v>
      </c>
      <c r="D25" s="258">
        <v>1</v>
      </c>
      <c r="E25" s="259">
        <v>4</v>
      </c>
      <c r="F25" s="254">
        <f t="shared" si="1"/>
        <v>172000</v>
      </c>
      <c r="G25" s="259" t="s">
        <v>636</v>
      </c>
      <c r="H25" s="286"/>
      <c r="I25" s="285"/>
    </row>
    <row r="26" spans="1:9" ht="25.15" customHeight="1">
      <c r="A26" s="283" t="s">
        <v>37</v>
      </c>
      <c r="B26" s="283"/>
      <c r="C26" s="283"/>
      <c r="D26" s="283"/>
      <c r="E26" s="283"/>
      <c r="F26" s="14">
        <f>SUM(F5:F25)</f>
        <v>5053100</v>
      </c>
    </row>
    <row r="27" spans="1:9" ht="25.15" customHeight="1">
      <c r="A27" s="283" t="s">
        <v>353</v>
      </c>
      <c r="B27" s="283"/>
      <c r="C27" s="283"/>
      <c r="D27" s="283"/>
      <c r="E27" s="283"/>
      <c r="F27" s="10">
        <f>F26*0.1</f>
        <v>505310</v>
      </c>
    </row>
    <row r="28" spans="1:9" ht="25.15" customHeight="1">
      <c r="A28" s="284" t="s">
        <v>84</v>
      </c>
      <c r="B28" s="284"/>
      <c r="C28" s="284"/>
      <c r="D28" s="284"/>
      <c r="E28" s="284"/>
      <c r="F28" s="17">
        <f>F26+F27</f>
        <v>5558410</v>
      </c>
    </row>
  </sheetData>
  <mergeCells count="12">
    <mergeCell ref="A5:A7"/>
    <mergeCell ref="A8:A11"/>
    <mergeCell ref="A12:A15"/>
    <mergeCell ref="A16:A19"/>
    <mergeCell ref="A20:A23"/>
    <mergeCell ref="A26:E26"/>
    <mergeCell ref="A27:E27"/>
    <mergeCell ref="A28:E28"/>
    <mergeCell ref="I20:I25"/>
    <mergeCell ref="H19:H25"/>
    <mergeCell ref="A24:B24"/>
    <mergeCell ref="A25:B25"/>
  </mergeCells>
  <phoneticPr fontId="5"/>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K33"/>
  <sheetViews>
    <sheetView topLeftCell="A16" zoomScale="60" zoomScaleNormal="60" zoomScalePageLayoutView="120" workbookViewId="0">
      <selection activeCell="F34" sqref="F34"/>
    </sheetView>
  </sheetViews>
  <sheetFormatPr defaultColWidth="10.87890625" defaultRowHeight="12.4"/>
  <cols>
    <col min="1" max="1" width="20.1171875" style="38" customWidth="1"/>
    <col min="2" max="2" width="30.64453125" style="39" customWidth="1"/>
    <col min="3" max="3" width="13" style="38" customWidth="1"/>
    <col min="4" max="5" width="10.64453125" style="38" customWidth="1"/>
    <col min="6" max="6" width="14.64453125" style="38" customWidth="1"/>
    <col min="7" max="7" width="16.64453125" style="38" bestFit="1" customWidth="1"/>
    <col min="8" max="8" width="15.1171875" style="38" customWidth="1"/>
    <col min="9" max="9" width="13.234375" style="38" customWidth="1"/>
    <col min="10" max="10" width="15.76171875" style="38" customWidth="1"/>
    <col min="11" max="11" width="13.3515625" style="38" customWidth="1"/>
    <col min="12" max="16384" width="10.87890625" style="38"/>
  </cols>
  <sheetData>
    <row r="1" spans="1:11" ht="25.15" customHeight="1">
      <c r="A1" s="293" t="s">
        <v>57</v>
      </c>
      <c r="B1" s="294"/>
      <c r="C1" s="294"/>
      <c r="D1" s="294"/>
      <c r="E1" s="294"/>
      <c r="F1" s="294"/>
      <c r="G1" s="295"/>
      <c r="H1" s="28" t="s">
        <v>634</v>
      </c>
      <c r="I1" s="28" t="s">
        <v>649</v>
      </c>
      <c r="J1" s="28" t="s">
        <v>678</v>
      </c>
      <c r="K1" s="28" t="s">
        <v>686</v>
      </c>
    </row>
    <row r="2" spans="1:11" ht="25.15" customHeight="1">
      <c r="A2" s="182" t="s">
        <v>369</v>
      </c>
      <c r="B2" s="182" t="s">
        <v>370</v>
      </c>
      <c r="C2" s="183" t="s">
        <v>371</v>
      </c>
      <c r="D2" s="184" t="s">
        <v>372</v>
      </c>
      <c r="E2" s="185" t="s">
        <v>373</v>
      </c>
      <c r="F2" s="186" t="s">
        <v>87</v>
      </c>
      <c r="G2" s="186" t="s">
        <v>374</v>
      </c>
      <c r="H2" s="186"/>
      <c r="I2" s="186"/>
      <c r="J2" s="147"/>
      <c r="K2" s="147"/>
    </row>
    <row r="3" spans="1:11" ht="25.15" customHeight="1">
      <c r="A3" s="298" t="s">
        <v>375</v>
      </c>
      <c r="B3" s="192" t="s">
        <v>376</v>
      </c>
      <c r="C3" s="193">
        <v>100</v>
      </c>
      <c r="D3" s="194">
        <v>60</v>
      </c>
      <c r="E3" s="188">
        <v>1</v>
      </c>
      <c r="F3" s="187">
        <v>6000</v>
      </c>
      <c r="G3" s="199"/>
      <c r="H3" s="199"/>
    </row>
    <row r="4" spans="1:11" ht="25.15" customHeight="1">
      <c r="A4" s="298"/>
      <c r="B4" s="192" t="s">
        <v>51</v>
      </c>
      <c r="C4" s="193">
        <v>60</v>
      </c>
      <c r="D4" s="194">
        <v>120</v>
      </c>
      <c r="E4" s="188">
        <v>1</v>
      </c>
      <c r="F4" s="187">
        <v>7200</v>
      </c>
      <c r="G4" s="199"/>
      <c r="H4" s="199"/>
    </row>
    <row r="5" spans="1:11" ht="25.15" customHeight="1">
      <c r="A5" s="298"/>
      <c r="B5" s="192" t="s">
        <v>52</v>
      </c>
      <c r="C5" s="195">
        <v>2</v>
      </c>
      <c r="D5" s="194">
        <v>1600</v>
      </c>
      <c r="E5" s="196">
        <v>1</v>
      </c>
      <c r="F5" s="187">
        <v>3200</v>
      </c>
      <c r="G5" s="199"/>
      <c r="H5" s="199"/>
    </row>
    <row r="6" spans="1:11" ht="25.15" customHeight="1">
      <c r="A6" s="298"/>
      <c r="B6" s="189" t="s">
        <v>377</v>
      </c>
      <c r="C6" s="193">
        <v>8</v>
      </c>
      <c r="D6" s="194">
        <v>1600</v>
      </c>
      <c r="E6" s="188">
        <v>1</v>
      </c>
      <c r="F6" s="187">
        <v>12800</v>
      </c>
      <c r="G6" s="199"/>
      <c r="H6" s="199"/>
    </row>
    <row r="7" spans="1:11" ht="25.15" customHeight="1">
      <c r="A7" s="298"/>
      <c r="B7" s="189" t="s">
        <v>53</v>
      </c>
      <c r="C7" s="193">
        <v>9</v>
      </c>
      <c r="D7" s="194">
        <v>1600</v>
      </c>
      <c r="E7" s="188">
        <v>1</v>
      </c>
      <c r="F7" s="187">
        <v>14400</v>
      </c>
      <c r="G7" s="199"/>
      <c r="H7" s="199"/>
    </row>
    <row r="8" spans="1:11" ht="25.15" customHeight="1">
      <c r="A8" s="298"/>
      <c r="B8" s="189" t="s">
        <v>378</v>
      </c>
      <c r="C8" s="193">
        <v>20</v>
      </c>
      <c r="D8" s="194">
        <v>2000</v>
      </c>
      <c r="E8" s="188">
        <v>1</v>
      </c>
      <c r="F8" s="187">
        <v>40000</v>
      </c>
      <c r="G8" s="199"/>
      <c r="H8" s="199"/>
    </row>
    <row r="9" spans="1:11" ht="25.15" customHeight="1">
      <c r="A9" s="298"/>
      <c r="B9" s="189" t="s">
        <v>379</v>
      </c>
      <c r="C9" s="193">
        <v>22.5</v>
      </c>
      <c r="D9" s="194">
        <v>320</v>
      </c>
      <c r="E9" s="188">
        <v>1</v>
      </c>
      <c r="F9" s="187">
        <v>7200</v>
      </c>
      <c r="G9" s="199"/>
      <c r="H9" s="199"/>
    </row>
    <row r="10" spans="1:11" ht="25.15" customHeight="1">
      <c r="A10" s="298"/>
      <c r="B10" s="189" t="s">
        <v>380</v>
      </c>
      <c r="C10" s="193">
        <v>1000</v>
      </c>
      <c r="D10" s="194">
        <v>1</v>
      </c>
      <c r="E10" s="188">
        <v>1</v>
      </c>
      <c r="F10" s="187">
        <v>1000</v>
      </c>
      <c r="G10" s="199"/>
      <c r="H10" s="199"/>
    </row>
    <row r="11" spans="1:11" ht="25.15" customHeight="1">
      <c r="A11" s="298"/>
      <c r="B11" s="189" t="s">
        <v>381</v>
      </c>
      <c r="C11" s="193">
        <v>1000</v>
      </c>
      <c r="D11" s="194">
        <v>1</v>
      </c>
      <c r="E11" s="188">
        <v>1</v>
      </c>
      <c r="F11" s="187">
        <v>1000</v>
      </c>
      <c r="G11" s="199"/>
      <c r="H11" s="199"/>
    </row>
    <row r="12" spans="1:11" ht="25.15" customHeight="1">
      <c r="A12" s="298"/>
      <c r="B12" s="200" t="s">
        <v>60</v>
      </c>
      <c r="C12" s="187">
        <v>3000</v>
      </c>
      <c r="D12" s="188">
        <v>1</v>
      </c>
      <c r="E12" s="188">
        <v>1</v>
      </c>
      <c r="F12" s="187">
        <v>3000</v>
      </c>
      <c r="G12" s="201"/>
      <c r="H12" s="201"/>
    </row>
    <row r="13" spans="1:11" ht="25.15" customHeight="1">
      <c r="A13" s="298"/>
      <c r="B13" s="200" t="s">
        <v>382</v>
      </c>
      <c r="C13" s="187">
        <v>85</v>
      </c>
      <c r="D13" s="188">
        <v>35</v>
      </c>
      <c r="E13" s="188">
        <v>1</v>
      </c>
      <c r="F13" s="187">
        <v>2975</v>
      </c>
      <c r="G13" s="201"/>
      <c r="H13" s="201"/>
    </row>
    <row r="14" spans="1:11" ht="25.15" customHeight="1">
      <c r="A14" s="298"/>
      <c r="B14" s="200" t="s">
        <v>383</v>
      </c>
      <c r="C14" s="187">
        <v>85</v>
      </c>
      <c r="D14" s="188">
        <v>120</v>
      </c>
      <c r="E14" s="188">
        <v>1</v>
      </c>
      <c r="F14" s="187">
        <v>10200</v>
      </c>
      <c r="G14" s="201"/>
      <c r="H14" s="201"/>
    </row>
    <row r="15" spans="1:11" ht="25.15" customHeight="1">
      <c r="A15" s="298" t="s">
        <v>384</v>
      </c>
      <c r="B15" s="190" t="s">
        <v>385</v>
      </c>
      <c r="C15" s="187">
        <v>500</v>
      </c>
      <c r="D15" s="188">
        <v>0</v>
      </c>
      <c r="E15" s="188">
        <v>1</v>
      </c>
      <c r="F15" s="187">
        <v>0</v>
      </c>
      <c r="G15" s="201" t="s">
        <v>534</v>
      </c>
      <c r="H15" s="201"/>
    </row>
    <row r="16" spans="1:11" ht="25.15" customHeight="1">
      <c r="A16" s="298"/>
      <c r="B16" s="190" t="s">
        <v>68</v>
      </c>
      <c r="C16" s="187">
        <v>110</v>
      </c>
      <c r="D16" s="188">
        <v>100</v>
      </c>
      <c r="E16" s="188">
        <v>1</v>
      </c>
      <c r="F16" s="187">
        <v>11000</v>
      </c>
      <c r="G16" s="201"/>
      <c r="H16" s="201"/>
    </row>
    <row r="17" spans="1:11" ht="25.15" customHeight="1">
      <c r="A17" s="298"/>
      <c r="B17" s="252" t="s">
        <v>54</v>
      </c>
      <c r="C17" s="250">
        <v>35</v>
      </c>
      <c r="D17" s="251">
        <v>200</v>
      </c>
      <c r="E17" s="251">
        <v>1</v>
      </c>
      <c r="F17" s="250">
        <v>7000</v>
      </c>
      <c r="G17" s="260"/>
      <c r="H17" s="260" t="s">
        <v>637</v>
      </c>
      <c r="I17" s="38" t="s">
        <v>651</v>
      </c>
      <c r="J17" s="38" t="s">
        <v>666</v>
      </c>
      <c r="K17" s="38" t="s">
        <v>688</v>
      </c>
    </row>
    <row r="18" spans="1:11" ht="25.15" customHeight="1">
      <c r="A18" s="299" t="s">
        <v>386</v>
      </c>
      <c r="B18" s="189" t="s">
        <v>61</v>
      </c>
      <c r="C18" s="193">
        <v>85</v>
      </c>
      <c r="D18" s="194">
        <v>15</v>
      </c>
      <c r="E18" s="188">
        <v>1</v>
      </c>
      <c r="F18" s="187">
        <v>1275</v>
      </c>
      <c r="G18" s="199"/>
      <c r="H18" s="199"/>
    </row>
    <row r="19" spans="1:11" ht="25.15" customHeight="1">
      <c r="A19" s="299"/>
      <c r="B19" s="189" t="s">
        <v>387</v>
      </c>
      <c r="C19" s="193">
        <v>200</v>
      </c>
      <c r="D19" s="194">
        <v>10</v>
      </c>
      <c r="E19" s="188">
        <v>1</v>
      </c>
      <c r="F19" s="187">
        <v>2000</v>
      </c>
      <c r="G19" s="199"/>
      <c r="H19" s="199"/>
    </row>
    <row r="20" spans="1:11" ht="25.15" customHeight="1">
      <c r="A20" s="299"/>
      <c r="B20" s="252" t="s">
        <v>638</v>
      </c>
      <c r="C20" s="250">
        <v>3000</v>
      </c>
      <c r="D20" s="251">
        <v>1</v>
      </c>
      <c r="E20" s="251">
        <v>1</v>
      </c>
      <c r="F20" s="250">
        <v>3000</v>
      </c>
      <c r="G20" s="260"/>
      <c r="H20" s="260" t="s">
        <v>639</v>
      </c>
      <c r="I20" s="38" t="s">
        <v>659</v>
      </c>
      <c r="J20" s="38" t="s">
        <v>666</v>
      </c>
      <c r="K20" s="38" t="s">
        <v>688</v>
      </c>
    </row>
    <row r="21" spans="1:11" ht="25.15" customHeight="1">
      <c r="A21" s="300"/>
      <c r="B21" s="189" t="s">
        <v>388</v>
      </c>
      <c r="C21" s="193">
        <v>1400</v>
      </c>
      <c r="D21" s="194">
        <v>2</v>
      </c>
      <c r="E21" s="188">
        <v>1</v>
      </c>
      <c r="F21" s="187">
        <v>2800</v>
      </c>
      <c r="G21" s="199"/>
      <c r="H21" s="199"/>
    </row>
    <row r="22" spans="1:11" ht="25.15" customHeight="1">
      <c r="A22" s="301" t="s">
        <v>389</v>
      </c>
      <c r="B22" s="189" t="s">
        <v>55</v>
      </c>
      <c r="C22" s="193">
        <v>350</v>
      </c>
      <c r="D22" s="194">
        <v>2</v>
      </c>
      <c r="E22" s="188">
        <v>1</v>
      </c>
      <c r="F22" s="187">
        <v>700</v>
      </c>
      <c r="G22" s="199"/>
      <c r="H22" s="199"/>
    </row>
    <row r="23" spans="1:11" ht="25.15" customHeight="1">
      <c r="A23" s="299"/>
      <c r="B23" s="189" t="s">
        <v>55</v>
      </c>
      <c r="C23" s="187">
        <v>1200</v>
      </c>
      <c r="D23" s="188">
        <v>4</v>
      </c>
      <c r="E23" s="188">
        <v>1</v>
      </c>
      <c r="F23" s="187">
        <v>4800</v>
      </c>
      <c r="G23" s="199"/>
      <c r="H23" s="199"/>
    </row>
    <row r="24" spans="1:11" ht="25.15" customHeight="1">
      <c r="A24" s="299"/>
      <c r="B24" s="189" t="s">
        <v>535</v>
      </c>
      <c r="C24" s="187">
        <v>22000</v>
      </c>
      <c r="D24" s="188">
        <v>1</v>
      </c>
      <c r="E24" s="188">
        <v>1</v>
      </c>
      <c r="F24" s="187">
        <v>22000</v>
      </c>
      <c r="G24" s="199"/>
      <c r="H24" s="199"/>
    </row>
    <row r="25" spans="1:11" ht="25.15" customHeight="1">
      <c r="A25" s="299"/>
      <c r="B25" s="252" t="s">
        <v>536</v>
      </c>
      <c r="C25" s="250">
        <v>6500</v>
      </c>
      <c r="D25" s="251">
        <v>2</v>
      </c>
      <c r="E25" s="251">
        <v>1</v>
      </c>
      <c r="F25" s="250">
        <v>13000</v>
      </c>
      <c r="G25" s="260"/>
      <c r="H25" s="260" t="s">
        <v>631</v>
      </c>
      <c r="I25" s="38" t="s">
        <v>652</v>
      </c>
      <c r="J25" s="38" t="s">
        <v>666</v>
      </c>
      <c r="K25" s="38" t="s">
        <v>688</v>
      </c>
    </row>
    <row r="26" spans="1:11" ht="25.15" customHeight="1">
      <c r="A26" s="299"/>
      <c r="B26" s="200" t="s">
        <v>56</v>
      </c>
      <c r="C26" s="187">
        <v>40</v>
      </c>
      <c r="D26" s="188">
        <v>80</v>
      </c>
      <c r="E26" s="190">
        <v>1</v>
      </c>
      <c r="F26" s="187">
        <v>3200</v>
      </c>
      <c r="G26" s="201"/>
      <c r="H26" s="201"/>
    </row>
    <row r="27" spans="1:11" ht="25.15" customHeight="1">
      <c r="A27" s="300"/>
      <c r="B27" s="260" t="s">
        <v>641</v>
      </c>
      <c r="C27" s="260">
        <v>29250</v>
      </c>
      <c r="D27" s="260">
        <v>1</v>
      </c>
      <c r="E27" s="260">
        <v>1</v>
      </c>
      <c r="F27" s="260">
        <v>29250</v>
      </c>
      <c r="G27" s="260"/>
      <c r="H27" s="260" t="s">
        <v>639</v>
      </c>
      <c r="I27" s="38" t="s">
        <v>659</v>
      </c>
      <c r="J27" s="38" t="s">
        <v>666</v>
      </c>
      <c r="K27" s="38" t="s">
        <v>688</v>
      </c>
    </row>
    <row r="28" spans="1:11" ht="25.15" customHeight="1">
      <c r="A28" s="189" t="s">
        <v>390</v>
      </c>
      <c r="B28" s="200"/>
      <c r="C28" s="187">
        <v>16000</v>
      </c>
      <c r="D28" s="188">
        <v>0</v>
      </c>
      <c r="E28" s="190">
        <v>1</v>
      </c>
      <c r="F28" s="187">
        <v>0</v>
      </c>
      <c r="G28" s="202" t="s">
        <v>391</v>
      </c>
      <c r="H28" s="202"/>
    </row>
    <row r="29" spans="1:11" ht="25.15" customHeight="1">
      <c r="A29" s="246" t="s">
        <v>392</v>
      </c>
      <c r="B29" s="246"/>
      <c r="C29" s="197">
        <v>50000</v>
      </c>
      <c r="D29" s="198">
        <v>1</v>
      </c>
      <c r="E29" s="198">
        <v>1</v>
      </c>
      <c r="F29" s="197">
        <v>50000</v>
      </c>
      <c r="G29" s="201"/>
      <c r="H29" s="201"/>
    </row>
    <row r="30" spans="1:11" ht="25.15" customHeight="1">
      <c r="A30" s="261" t="s">
        <v>393</v>
      </c>
      <c r="B30" s="247" t="s">
        <v>673</v>
      </c>
      <c r="C30" s="248">
        <v>8000</v>
      </c>
      <c r="D30" s="249">
        <v>1</v>
      </c>
      <c r="E30" s="249">
        <v>2</v>
      </c>
      <c r="F30" s="250">
        <v>0</v>
      </c>
      <c r="G30" s="247"/>
      <c r="H30" s="247" t="s">
        <v>631</v>
      </c>
      <c r="I30" s="38" t="s">
        <v>653</v>
      </c>
      <c r="K30" s="38" t="s">
        <v>690</v>
      </c>
    </row>
    <row r="31" spans="1:11" ht="25.15" customHeight="1">
      <c r="A31" s="296" t="s">
        <v>394</v>
      </c>
      <c r="B31" s="296"/>
      <c r="C31" s="296"/>
      <c r="D31" s="296"/>
      <c r="E31" s="296"/>
      <c r="F31" s="302">
        <f>275000-16000</f>
        <v>259000</v>
      </c>
      <c r="G31" s="303"/>
    </row>
    <row r="32" spans="1:11">
      <c r="A32" s="296" t="s">
        <v>395</v>
      </c>
      <c r="B32" s="296"/>
      <c r="C32" s="296"/>
      <c r="D32" s="296"/>
      <c r="E32" s="296"/>
      <c r="F32" s="304">
        <f>F31*0.1</f>
        <v>25900</v>
      </c>
      <c r="G32" s="305"/>
    </row>
    <row r="33" spans="1:7" ht="28.15" customHeight="1">
      <c r="A33" s="297" t="s">
        <v>396</v>
      </c>
      <c r="B33" s="297"/>
      <c r="C33" s="297"/>
      <c r="D33" s="297"/>
      <c r="E33" s="297"/>
      <c r="F33" s="306">
        <f>F31+F32</f>
        <v>284900</v>
      </c>
      <c r="G33" s="307"/>
    </row>
  </sheetData>
  <mergeCells count="11">
    <mergeCell ref="A1:G1"/>
    <mergeCell ref="A32:E32"/>
    <mergeCell ref="A33:E33"/>
    <mergeCell ref="A3:A14"/>
    <mergeCell ref="A31:E31"/>
    <mergeCell ref="A15:A17"/>
    <mergeCell ref="A18:A21"/>
    <mergeCell ref="A22:A27"/>
    <mergeCell ref="F31:G31"/>
    <mergeCell ref="F32:G32"/>
    <mergeCell ref="F33:G33"/>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I159"/>
  <sheetViews>
    <sheetView topLeftCell="A136" zoomScale="40" zoomScaleNormal="40" zoomScalePageLayoutView="110" workbookViewId="0">
      <selection activeCell="I15" sqref="I15"/>
    </sheetView>
  </sheetViews>
  <sheetFormatPr defaultColWidth="10.87890625" defaultRowHeight="16.149999999999999"/>
  <cols>
    <col min="1" max="1" width="4" style="1" customWidth="1"/>
    <col min="2" max="2" width="72.3515625" style="2" customWidth="1"/>
    <col min="3" max="3" width="13" style="24" customWidth="1"/>
    <col min="4" max="5" width="10.64453125" style="21" customWidth="1"/>
    <col min="6" max="6" width="22.76171875" style="24" customWidth="1"/>
    <col min="7" max="7" width="25.234375" style="1" customWidth="1"/>
    <col min="8" max="8" width="25.234375" style="2" customWidth="1"/>
    <col min="9" max="9" width="19.29296875" style="1" customWidth="1"/>
    <col min="10" max="16384" width="10.87890625" style="1"/>
  </cols>
  <sheetData>
    <row r="1" spans="1:9" s="3" customFormat="1" ht="25.15" customHeight="1">
      <c r="A1" s="311" t="s">
        <v>397</v>
      </c>
      <c r="B1" s="312"/>
      <c r="C1" s="312"/>
      <c r="D1" s="312"/>
      <c r="E1" s="312"/>
      <c r="F1" s="313"/>
      <c r="G1" s="28" t="s">
        <v>678</v>
      </c>
      <c r="H1" s="40"/>
      <c r="I1" s="28" t="s">
        <v>686</v>
      </c>
    </row>
    <row r="2" spans="1:9" s="3" customFormat="1" ht="25.15" customHeight="1">
      <c r="A2" s="145" t="s">
        <v>369</v>
      </c>
      <c r="B2" s="155" t="s">
        <v>370</v>
      </c>
      <c r="C2" s="159" t="s">
        <v>371</v>
      </c>
      <c r="D2" s="146" t="s">
        <v>372</v>
      </c>
      <c r="E2" s="147" t="s">
        <v>373</v>
      </c>
      <c r="F2" s="156" t="s">
        <v>87</v>
      </c>
      <c r="H2" s="40" t="s">
        <v>87</v>
      </c>
    </row>
    <row r="3" spans="1:9" s="3" customFormat="1" ht="25.15" customHeight="1">
      <c r="A3" s="151">
        <v>1</v>
      </c>
      <c r="B3" s="310" t="s">
        <v>398</v>
      </c>
      <c r="C3" s="310"/>
      <c r="D3" s="310"/>
      <c r="E3" s="310"/>
      <c r="F3" s="175">
        <v>557329</v>
      </c>
      <c r="G3" s="3" t="s">
        <v>679</v>
      </c>
      <c r="H3" s="40"/>
      <c r="I3" s="3" t="s">
        <v>687</v>
      </c>
    </row>
    <row r="4" spans="1:9" s="3" customFormat="1" ht="25.15" customHeight="1">
      <c r="A4" s="151">
        <v>2</v>
      </c>
      <c r="B4" s="152" t="s">
        <v>399</v>
      </c>
      <c r="C4" s="163">
        <v>266966</v>
      </c>
      <c r="D4" s="143">
        <v>1</v>
      </c>
      <c r="E4" s="144">
        <v>1</v>
      </c>
      <c r="F4" s="165">
        <v>266966</v>
      </c>
      <c r="H4" s="40">
        <v>266966</v>
      </c>
    </row>
    <row r="5" spans="1:9" s="3" customFormat="1" ht="25.15" customHeight="1">
      <c r="A5" s="151">
        <v>3</v>
      </c>
      <c r="B5" s="152" t="s">
        <v>400</v>
      </c>
      <c r="C5" s="163">
        <v>133483</v>
      </c>
      <c r="D5" s="143">
        <v>1</v>
      </c>
      <c r="E5" s="144">
        <v>1</v>
      </c>
      <c r="F5" s="165">
        <v>133483</v>
      </c>
      <c r="H5" s="40">
        <v>133483</v>
      </c>
    </row>
    <row r="6" spans="1:9" s="3" customFormat="1" ht="25.15" customHeight="1">
      <c r="A6" s="151">
        <v>4</v>
      </c>
      <c r="B6" s="152" t="s">
        <v>401</v>
      </c>
      <c r="C6" s="163">
        <v>6880</v>
      </c>
      <c r="D6" s="143">
        <v>1</v>
      </c>
      <c r="E6" s="144">
        <v>1</v>
      </c>
      <c r="F6" s="165">
        <v>6880</v>
      </c>
      <c r="H6" s="40">
        <v>6880</v>
      </c>
    </row>
    <row r="7" spans="1:9" s="3" customFormat="1" ht="82.15" customHeight="1">
      <c r="A7" s="151">
        <v>5</v>
      </c>
      <c r="B7" s="154" t="s">
        <v>42</v>
      </c>
      <c r="C7" s="176">
        <v>150000</v>
      </c>
      <c r="D7" s="148">
        <v>1</v>
      </c>
      <c r="E7" s="149">
        <v>1</v>
      </c>
      <c r="F7" s="167">
        <v>150000</v>
      </c>
      <c r="H7" s="40">
        <v>150000</v>
      </c>
    </row>
    <row r="8" spans="1:9" s="3" customFormat="1" ht="25.15" customHeight="1">
      <c r="A8" s="151">
        <v>6</v>
      </c>
      <c r="B8" s="310" t="s">
        <v>402</v>
      </c>
      <c r="C8" s="310"/>
      <c r="D8" s="310"/>
      <c r="E8" s="310"/>
      <c r="F8" s="175">
        <v>650395</v>
      </c>
      <c r="H8" s="40"/>
    </row>
    <row r="9" spans="1:9" s="3" customFormat="1" ht="25.15" customHeight="1">
      <c r="A9" s="151">
        <v>7</v>
      </c>
      <c r="B9" s="141" t="s">
        <v>403</v>
      </c>
      <c r="C9" s="176">
        <v>312</v>
      </c>
      <c r="D9" s="148">
        <v>1000</v>
      </c>
      <c r="E9" s="149">
        <v>1</v>
      </c>
      <c r="F9" s="167">
        <v>312000</v>
      </c>
      <c r="H9" s="40">
        <v>312000</v>
      </c>
    </row>
    <row r="10" spans="1:9" s="3" customFormat="1" ht="25.15" customHeight="1">
      <c r="A10" s="151">
        <v>8</v>
      </c>
      <c r="B10" s="141" t="s">
        <v>43</v>
      </c>
      <c r="C10" s="176">
        <v>62315</v>
      </c>
      <c r="D10" s="148">
        <v>1</v>
      </c>
      <c r="E10" s="149">
        <v>1</v>
      </c>
      <c r="F10" s="167">
        <v>62315</v>
      </c>
      <c r="H10" s="40">
        <v>62315</v>
      </c>
    </row>
    <row r="11" spans="1:9" s="3" customFormat="1" ht="25.15" customHeight="1">
      <c r="A11" s="151">
        <v>9</v>
      </c>
      <c r="B11" s="141" t="s">
        <v>44</v>
      </c>
      <c r="C11" s="176">
        <v>1904</v>
      </c>
      <c r="D11" s="148">
        <v>20</v>
      </c>
      <c r="E11" s="149">
        <v>1</v>
      </c>
      <c r="F11" s="167">
        <v>38080</v>
      </c>
      <c r="H11" s="41">
        <f>F11</f>
        <v>38080</v>
      </c>
    </row>
    <row r="12" spans="1:9" s="3" customFormat="1" ht="25.15" customHeight="1">
      <c r="A12" s="151">
        <v>10</v>
      </c>
      <c r="B12" s="141" t="s">
        <v>45</v>
      </c>
      <c r="C12" s="176">
        <v>351</v>
      </c>
      <c r="D12" s="148">
        <v>90</v>
      </c>
      <c r="E12" s="149">
        <v>1</v>
      </c>
      <c r="F12" s="167">
        <v>30000</v>
      </c>
      <c r="H12" s="40">
        <v>30000</v>
      </c>
    </row>
    <row r="13" spans="1:9" s="3" customFormat="1" ht="25.15" customHeight="1">
      <c r="A13" s="151">
        <v>11</v>
      </c>
      <c r="B13" s="141" t="s">
        <v>46</v>
      </c>
      <c r="C13" s="176">
        <v>135</v>
      </c>
      <c r="D13" s="148">
        <v>1500</v>
      </c>
      <c r="E13" s="149">
        <v>1</v>
      </c>
      <c r="F13" s="167">
        <v>50000</v>
      </c>
      <c r="H13" s="40">
        <v>50000</v>
      </c>
    </row>
    <row r="14" spans="1:9" s="3" customFormat="1" ht="25.15" customHeight="1">
      <c r="A14" s="151">
        <v>12</v>
      </c>
      <c r="B14" s="141" t="s">
        <v>404</v>
      </c>
      <c r="C14" s="176">
        <v>156</v>
      </c>
      <c r="D14" s="148">
        <v>1000</v>
      </c>
      <c r="E14" s="149">
        <v>1</v>
      </c>
      <c r="F14" s="167">
        <v>150000</v>
      </c>
      <c r="H14" s="40">
        <v>150000</v>
      </c>
    </row>
    <row r="15" spans="1:9" s="3" customFormat="1" ht="25.15" customHeight="1">
      <c r="A15" s="151">
        <v>13</v>
      </c>
      <c r="B15" s="141" t="s">
        <v>47</v>
      </c>
      <c r="C15" s="176">
        <v>8333</v>
      </c>
      <c r="D15" s="148">
        <v>1</v>
      </c>
      <c r="E15" s="149">
        <v>1</v>
      </c>
      <c r="F15" s="167">
        <v>8000</v>
      </c>
      <c r="H15" s="40">
        <v>8000</v>
      </c>
    </row>
    <row r="16" spans="1:9" s="3" customFormat="1" ht="25.15" customHeight="1">
      <c r="A16" s="151">
        <v>14</v>
      </c>
      <c r="B16" s="314" t="s">
        <v>405</v>
      </c>
      <c r="C16" s="314"/>
      <c r="D16" s="314"/>
      <c r="E16" s="314"/>
      <c r="F16" s="175">
        <v>2564731.75</v>
      </c>
      <c r="H16" s="40"/>
    </row>
    <row r="17" spans="1:8" s="3" customFormat="1" ht="25.15" customHeight="1">
      <c r="A17" s="151">
        <v>29</v>
      </c>
      <c r="B17" s="308" t="s">
        <v>406</v>
      </c>
      <c r="C17" s="308"/>
      <c r="D17" s="308"/>
      <c r="E17" s="308"/>
      <c r="F17" s="166">
        <v>491430</v>
      </c>
      <c r="H17" s="40"/>
    </row>
    <row r="18" spans="1:8" s="3" customFormat="1" ht="25.15" customHeight="1">
      <c r="A18" s="151">
        <v>30</v>
      </c>
      <c r="B18" s="153" t="s">
        <v>407</v>
      </c>
      <c r="C18" s="162">
        <v>39000</v>
      </c>
      <c r="D18" s="142">
        <v>1</v>
      </c>
      <c r="E18" s="142">
        <v>1</v>
      </c>
      <c r="F18" s="163">
        <v>39000</v>
      </c>
      <c r="H18" s="40">
        <v>39000</v>
      </c>
    </row>
    <row r="19" spans="1:8" ht="25.15" customHeight="1">
      <c r="A19" s="151">
        <v>31</v>
      </c>
      <c r="B19" s="153" t="s">
        <v>408</v>
      </c>
      <c r="C19" s="162">
        <v>487.5</v>
      </c>
      <c r="D19" s="142">
        <v>56</v>
      </c>
      <c r="E19" s="142">
        <v>1</v>
      </c>
      <c r="F19" s="163">
        <v>27000</v>
      </c>
      <c r="G19" s="3"/>
      <c r="H19" s="40">
        <v>27000</v>
      </c>
    </row>
    <row r="20" spans="1:8" ht="25.15" customHeight="1">
      <c r="A20" s="151">
        <v>32</v>
      </c>
      <c r="B20" s="153" t="s">
        <v>409</v>
      </c>
      <c r="C20" s="162">
        <v>2925</v>
      </c>
      <c r="D20" s="142">
        <v>4</v>
      </c>
      <c r="E20" s="142">
        <v>1</v>
      </c>
      <c r="F20" s="163">
        <v>11700</v>
      </c>
      <c r="G20" s="3"/>
      <c r="H20" s="40">
        <v>11700</v>
      </c>
    </row>
    <row r="21" spans="1:8" ht="25.15" customHeight="1">
      <c r="A21" s="151">
        <v>34</v>
      </c>
      <c r="B21" s="153" t="s">
        <v>410</v>
      </c>
      <c r="C21" s="162">
        <v>1170</v>
      </c>
      <c r="D21" s="142">
        <v>6</v>
      </c>
      <c r="E21" s="142">
        <v>1</v>
      </c>
      <c r="F21" s="163">
        <v>7020</v>
      </c>
      <c r="G21" s="3"/>
      <c r="H21" s="40">
        <v>7020</v>
      </c>
    </row>
    <row r="22" spans="1:8" ht="25.15" customHeight="1">
      <c r="A22" s="151">
        <v>37</v>
      </c>
      <c r="B22" s="153" t="s">
        <v>411</v>
      </c>
      <c r="C22" s="162">
        <v>11700</v>
      </c>
      <c r="D22" s="142">
        <v>6</v>
      </c>
      <c r="E22" s="142">
        <v>1</v>
      </c>
      <c r="F22" s="163">
        <v>70200</v>
      </c>
      <c r="G22" s="3"/>
      <c r="H22" s="40">
        <v>70200</v>
      </c>
    </row>
    <row r="23" spans="1:8" ht="25.15" customHeight="1">
      <c r="A23" s="151">
        <v>38</v>
      </c>
      <c r="B23" s="153" t="s">
        <v>412</v>
      </c>
      <c r="C23" s="162">
        <v>48750</v>
      </c>
      <c r="D23" s="142">
        <v>1</v>
      </c>
      <c r="E23" s="142">
        <v>1</v>
      </c>
      <c r="F23" s="163">
        <v>48750</v>
      </c>
      <c r="G23" s="3"/>
      <c r="H23" s="40">
        <v>48750</v>
      </c>
    </row>
    <row r="24" spans="1:8" ht="25.15" customHeight="1">
      <c r="A24" s="151">
        <v>39</v>
      </c>
      <c r="B24" s="153" t="s">
        <v>413</v>
      </c>
      <c r="C24" s="162">
        <v>1950</v>
      </c>
      <c r="D24" s="142">
        <v>2</v>
      </c>
      <c r="E24" s="142">
        <v>1</v>
      </c>
      <c r="F24" s="163">
        <v>3900</v>
      </c>
      <c r="G24" s="3"/>
      <c r="H24" s="40">
        <v>3900</v>
      </c>
    </row>
    <row r="25" spans="1:8" ht="25.15" customHeight="1">
      <c r="A25" s="151">
        <v>40</v>
      </c>
      <c r="B25" s="153" t="s">
        <v>414</v>
      </c>
      <c r="C25" s="162">
        <v>17550</v>
      </c>
      <c r="D25" s="142">
        <v>1</v>
      </c>
      <c r="E25" s="142">
        <v>1</v>
      </c>
      <c r="F25" s="163">
        <v>17550</v>
      </c>
      <c r="G25" s="3"/>
      <c r="H25" s="40">
        <v>17550</v>
      </c>
    </row>
    <row r="26" spans="1:8" ht="25.15" customHeight="1">
      <c r="A26" s="151">
        <v>41</v>
      </c>
      <c r="B26" s="153" t="s">
        <v>415</v>
      </c>
      <c r="C26" s="162">
        <v>35100</v>
      </c>
      <c r="D26" s="142">
        <v>1</v>
      </c>
      <c r="E26" s="142">
        <v>1</v>
      </c>
      <c r="F26" s="163">
        <v>35100</v>
      </c>
      <c r="G26" s="3"/>
      <c r="H26" s="40">
        <v>35100</v>
      </c>
    </row>
    <row r="27" spans="1:8" ht="25.15" customHeight="1">
      <c r="A27" s="151">
        <v>42</v>
      </c>
      <c r="B27" s="153" t="s">
        <v>416</v>
      </c>
      <c r="C27" s="162">
        <v>14625</v>
      </c>
      <c r="D27" s="142">
        <v>1</v>
      </c>
      <c r="E27" s="142">
        <v>1</v>
      </c>
      <c r="F27" s="163">
        <v>14625</v>
      </c>
      <c r="G27" s="3"/>
      <c r="H27" s="40">
        <v>14625</v>
      </c>
    </row>
    <row r="28" spans="1:8" ht="25.15" customHeight="1">
      <c r="A28" s="151">
        <v>43</v>
      </c>
      <c r="B28" s="153" t="s">
        <v>417</v>
      </c>
      <c r="C28" s="162">
        <v>4387.5</v>
      </c>
      <c r="D28" s="142">
        <v>1</v>
      </c>
      <c r="E28" s="142">
        <v>1</v>
      </c>
      <c r="F28" s="163">
        <v>4387.5</v>
      </c>
      <c r="G28" s="3"/>
      <c r="H28" s="40">
        <v>4387.5</v>
      </c>
    </row>
    <row r="29" spans="1:8" ht="25.15" customHeight="1">
      <c r="A29" s="151">
        <v>44</v>
      </c>
      <c r="B29" s="153" t="s">
        <v>418</v>
      </c>
      <c r="C29" s="162">
        <v>3510</v>
      </c>
      <c r="D29" s="142">
        <v>1</v>
      </c>
      <c r="E29" s="142">
        <v>1</v>
      </c>
      <c r="F29" s="163">
        <v>3510</v>
      </c>
      <c r="G29" s="3"/>
      <c r="H29" s="40">
        <v>3510</v>
      </c>
    </row>
    <row r="30" spans="1:8" ht="25.15" customHeight="1">
      <c r="A30" s="151">
        <v>46</v>
      </c>
      <c r="B30" s="153" t="s">
        <v>419</v>
      </c>
      <c r="C30" s="162">
        <v>29250</v>
      </c>
      <c r="D30" s="142">
        <v>2</v>
      </c>
      <c r="E30" s="142">
        <v>1</v>
      </c>
      <c r="F30" s="163">
        <v>30000</v>
      </c>
      <c r="G30" s="3"/>
      <c r="H30" s="40">
        <v>30000</v>
      </c>
    </row>
    <row r="31" spans="1:8" ht="25.15" customHeight="1">
      <c r="A31" s="151">
        <v>47</v>
      </c>
      <c r="B31" s="177" t="s">
        <v>420</v>
      </c>
      <c r="C31" s="162">
        <v>8287.5</v>
      </c>
      <c r="D31" s="142">
        <v>7</v>
      </c>
      <c r="E31" s="142">
        <v>1</v>
      </c>
      <c r="F31" s="163">
        <v>58012.5</v>
      </c>
      <c r="G31" s="3"/>
      <c r="H31" s="41">
        <f>F31</f>
        <v>58012.5</v>
      </c>
    </row>
    <row r="32" spans="1:8" ht="25.15" customHeight="1">
      <c r="A32" s="151">
        <v>48</v>
      </c>
      <c r="B32" s="152" t="s">
        <v>421</v>
      </c>
      <c r="C32" s="162">
        <v>12675</v>
      </c>
      <c r="D32" s="143">
        <v>1</v>
      </c>
      <c r="E32" s="143">
        <v>1</v>
      </c>
      <c r="F32" s="163">
        <v>12675</v>
      </c>
      <c r="G32" s="3"/>
      <c r="H32" s="40">
        <v>12675</v>
      </c>
    </row>
    <row r="33" spans="1:8" ht="25.15" customHeight="1">
      <c r="A33" s="151">
        <v>49</v>
      </c>
      <c r="B33" s="152" t="s">
        <v>422</v>
      </c>
      <c r="C33" s="162">
        <v>3412.5</v>
      </c>
      <c r="D33" s="143">
        <v>10</v>
      </c>
      <c r="E33" s="143">
        <v>2</v>
      </c>
      <c r="F33" s="163">
        <v>68250</v>
      </c>
      <c r="G33" s="3"/>
      <c r="H33" s="40">
        <v>68250</v>
      </c>
    </row>
    <row r="34" spans="1:8" ht="25.15" customHeight="1">
      <c r="A34" s="151">
        <v>50</v>
      </c>
      <c r="B34" s="152" t="s">
        <v>423</v>
      </c>
      <c r="C34" s="162">
        <v>9750</v>
      </c>
      <c r="D34" s="143">
        <v>1</v>
      </c>
      <c r="E34" s="143">
        <v>1</v>
      </c>
      <c r="F34" s="163">
        <v>9750</v>
      </c>
      <c r="G34" s="3"/>
      <c r="H34" s="40">
        <v>9750</v>
      </c>
    </row>
    <row r="35" spans="1:8" ht="25.15" customHeight="1">
      <c r="A35" s="151">
        <v>51</v>
      </c>
      <c r="B35" s="152" t="s">
        <v>424</v>
      </c>
      <c r="C35" s="162">
        <v>34125</v>
      </c>
      <c r="D35" s="143">
        <v>1</v>
      </c>
      <c r="E35" s="143">
        <v>1</v>
      </c>
      <c r="F35" s="163">
        <v>30000</v>
      </c>
      <c r="G35" s="3"/>
      <c r="H35" s="40">
        <v>30000</v>
      </c>
    </row>
    <row r="36" spans="1:8" ht="25.15" customHeight="1">
      <c r="A36" s="151">
        <v>52</v>
      </c>
      <c r="B36" s="308" t="s">
        <v>425</v>
      </c>
      <c r="C36" s="308"/>
      <c r="D36" s="308"/>
      <c r="E36" s="308"/>
      <c r="F36" s="166">
        <v>85803</v>
      </c>
    </row>
    <row r="37" spans="1:8" ht="25.15" customHeight="1">
      <c r="A37" s="151">
        <v>53</v>
      </c>
      <c r="B37" s="153" t="s">
        <v>48</v>
      </c>
      <c r="C37" s="162">
        <v>11400</v>
      </c>
      <c r="D37" s="148">
        <v>2</v>
      </c>
      <c r="E37" s="149">
        <v>1</v>
      </c>
      <c r="F37" s="167">
        <v>22800</v>
      </c>
      <c r="H37" s="42">
        <f>F37</f>
        <v>22800</v>
      </c>
    </row>
    <row r="38" spans="1:8" ht="25.15" customHeight="1">
      <c r="A38" s="151">
        <v>54</v>
      </c>
      <c r="B38" s="153" t="s">
        <v>49</v>
      </c>
      <c r="C38" s="162">
        <v>4500</v>
      </c>
      <c r="D38" s="148">
        <v>4</v>
      </c>
      <c r="E38" s="149">
        <v>1</v>
      </c>
      <c r="F38" s="167">
        <v>18000</v>
      </c>
      <c r="H38" s="42">
        <f>F38</f>
        <v>18000</v>
      </c>
    </row>
    <row r="39" spans="1:8" ht="25.15" customHeight="1">
      <c r="A39" s="151">
        <v>55</v>
      </c>
      <c r="B39" s="153" t="s">
        <v>50</v>
      </c>
      <c r="C39" s="162">
        <v>3412</v>
      </c>
      <c r="D39" s="148">
        <v>4</v>
      </c>
      <c r="E39" s="149">
        <v>1</v>
      </c>
      <c r="F39" s="167">
        <v>13648</v>
      </c>
      <c r="H39" s="2">
        <v>13648</v>
      </c>
    </row>
    <row r="40" spans="1:8" ht="36.75" customHeight="1">
      <c r="A40" s="151">
        <v>56</v>
      </c>
      <c r="B40" s="153" t="s">
        <v>426</v>
      </c>
      <c r="C40" s="162">
        <v>877.5</v>
      </c>
      <c r="D40" s="148">
        <v>20</v>
      </c>
      <c r="E40" s="149">
        <v>1</v>
      </c>
      <c r="F40" s="167">
        <v>17550</v>
      </c>
      <c r="H40" s="2">
        <v>17550</v>
      </c>
    </row>
    <row r="41" spans="1:8" ht="36.75" customHeight="1">
      <c r="A41" s="151">
        <v>57</v>
      </c>
      <c r="B41" s="153" t="s">
        <v>427</v>
      </c>
      <c r="C41" s="162">
        <v>5777.5</v>
      </c>
      <c r="D41" s="148">
        <v>1</v>
      </c>
      <c r="E41" s="149">
        <v>1</v>
      </c>
      <c r="F41" s="167">
        <v>5777.5</v>
      </c>
      <c r="H41" s="2">
        <v>5777.5</v>
      </c>
    </row>
    <row r="42" spans="1:8" ht="36.75" customHeight="1">
      <c r="A42" s="151">
        <v>58</v>
      </c>
      <c r="B42" s="153" t="s">
        <v>428</v>
      </c>
      <c r="C42" s="162">
        <v>8027.5</v>
      </c>
      <c r="D42" s="148">
        <v>1</v>
      </c>
      <c r="E42" s="149">
        <v>1</v>
      </c>
      <c r="F42" s="167">
        <v>8027.5</v>
      </c>
      <c r="H42" s="2">
        <v>8027.5</v>
      </c>
    </row>
    <row r="43" spans="1:8" ht="25.15" customHeight="1">
      <c r="A43" s="151">
        <v>59</v>
      </c>
      <c r="B43" s="308" t="s">
        <v>429</v>
      </c>
      <c r="C43" s="308"/>
      <c r="D43" s="308"/>
      <c r="E43" s="308"/>
      <c r="F43" s="164">
        <v>215377.5</v>
      </c>
    </row>
    <row r="44" spans="1:8" ht="25.15" customHeight="1">
      <c r="A44" s="151">
        <v>60</v>
      </c>
      <c r="B44" s="154" t="s">
        <v>430</v>
      </c>
      <c r="C44" s="162">
        <v>5850</v>
      </c>
      <c r="D44" s="143">
        <v>1</v>
      </c>
      <c r="E44" s="144">
        <v>1</v>
      </c>
      <c r="F44" s="167">
        <v>5850</v>
      </c>
      <c r="H44" s="42">
        <f t="shared" ref="H44:H50" si="0">F44</f>
        <v>5850</v>
      </c>
    </row>
    <row r="45" spans="1:8">
      <c r="A45" s="151">
        <v>62</v>
      </c>
      <c r="B45" s="154" t="s">
        <v>431</v>
      </c>
      <c r="C45" s="162">
        <v>5850</v>
      </c>
      <c r="D45" s="143">
        <v>1</v>
      </c>
      <c r="E45" s="144">
        <v>1</v>
      </c>
      <c r="F45" s="167">
        <v>5850</v>
      </c>
      <c r="H45" s="42">
        <f t="shared" si="0"/>
        <v>5850</v>
      </c>
    </row>
    <row r="46" spans="1:8">
      <c r="A46" s="151">
        <v>64</v>
      </c>
      <c r="B46" s="154" t="s">
        <v>432</v>
      </c>
      <c r="C46" s="162">
        <v>5850</v>
      </c>
      <c r="D46" s="143">
        <v>1</v>
      </c>
      <c r="E46" s="144">
        <v>1</v>
      </c>
      <c r="F46" s="167">
        <v>5850</v>
      </c>
      <c r="H46" s="42">
        <f t="shared" si="0"/>
        <v>5850</v>
      </c>
    </row>
    <row r="47" spans="1:8">
      <c r="A47" s="151">
        <v>66</v>
      </c>
      <c r="B47" s="154" t="s">
        <v>433</v>
      </c>
      <c r="C47" s="162">
        <v>8287.5</v>
      </c>
      <c r="D47" s="143">
        <v>1</v>
      </c>
      <c r="E47" s="144">
        <v>1</v>
      </c>
      <c r="F47" s="167">
        <v>8287.5</v>
      </c>
      <c r="H47" s="42">
        <f t="shared" si="0"/>
        <v>8287.5</v>
      </c>
    </row>
    <row r="48" spans="1:8">
      <c r="A48" s="151">
        <v>68</v>
      </c>
      <c r="B48" s="154" t="s">
        <v>434</v>
      </c>
      <c r="C48" s="162">
        <v>4875</v>
      </c>
      <c r="D48" s="143">
        <v>1</v>
      </c>
      <c r="E48" s="144">
        <v>1</v>
      </c>
      <c r="F48" s="167">
        <v>4875</v>
      </c>
      <c r="H48" s="42">
        <f t="shared" si="0"/>
        <v>4875</v>
      </c>
    </row>
    <row r="49" spans="1:8">
      <c r="A49" s="151">
        <v>69</v>
      </c>
      <c r="B49" s="154" t="s">
        <v>435</v>
      </c>
      <c r="C49" s="162">
        <v>4875</v>
      </c>
      <c r="D49" s="143">
        <v>1</v>
      </c>
      <c r="E49" s="144">
        <v>1</v>
      </c>
      <c r="F49" s="167">
        <v>4875</v>
      </c>
      <c r="H49" s="42">
        <f t="shared" si="0"/>
        <v>4875</v>
      </c>
    </row>
    <row r="50" spans="1:8">
      <c r="A50" s="151">
        <v>70</v>
      </c>
      <c r="B50" s="154" t="s">
        <v>436</v>
      </c>
      <c r="C50" s="162">
        <v>5752.5</v>
      </c>
      <c r="D50" s="143">
        <v>1</v>
      </c>
      <c r="E50" s="144">
        <v>1</v>
      </c>
      <c r="F50" s="167">
        <v>5752.5</v>
      </c>
      <c r="H50" s="42">
        <f t="shared" si="0"/>
        <v>5752.5</v>
      </c>
    </row>
    <row r="51" spans="1:8">
      <c r="A51" s="151">
        <v>71</v>
      </c>
      <c r="B51" s="154" t="s">
        <v>437</v>
      </c>
      <c r="C51" s="162">
        <v>14265</v>
      </c>
      <c r="D51" s="143">
        <v>1</v>
      </c>
      <c r="E51" s="144">
        <v>1</v>
      </c>
      <c r="F51" s="167">
        <v>14265</v>
      </c>
      <c r="H51" s="2">
        <v>14265</v>
      </c>
    </row>
    <row r="52" spans="1:8">
      <c r="A52" s="151">
        <v>72</v>
      </c>
      <c r="B52" s="154" t="s">
        <v>438</v>
      </c>
      <c r="C52" s="162">
        <v>14265</v>
      </c>
      <c r="D52" s="143">
        <v>1</v>
      </c>
      <c r="E52" s="144">
        <v>1</v>
      </c>
      <c r="F52" s="167">
        <v>14265</v>
      </c>
      <c r="H52" s="2">
        <v>14265</v>
      </c>
    </row>
    <row r="53" spans="1:8">
      <c r="A53" s="151">
        <v>73</v>
      </c>
      <c r="B53" s="154" t="s">
        <v>439</v>
      </c>
      <c r="C53" s="162">
        <v>18287.5</v>
      </c>
      <c r="D53" s="143">
        <v>1</v>
      </c>
      <c r="E53" s="144">
        <v>1</v>
      </c>
      <c r="F53" s="167">
        <v>18287.5</v>
      </c>
      <c r="H53" s="42">
        <f>F53</f>
        <v>18287.5</v>
      </c>
    </row>
    <row r="54" spans="1:8">
      <c r="A54" s="151">
        <v>74</v>
      </c>
      <c r="B54" s="154" t="s">
        <v>440</v>
      </c>
      <c r="C54" s="162">
        <v>8287.5</v>
      </c>
      <c r="D54" s="143">
        <v>2</v>
      </c>
      <c r="E54" s="144">
        <v>1</v>
      </c>
      <c r="F54" s="167">
        <v>16575</v>
      </c>
      <c r="H54" s="2">
        <v>16575</v>
      </c>
    </row>
    <row r="55" spans="1:8">
      <c r="A55" s="151">
        <v>75</v>
      </c>
      <c r="B55" s="154" t="s">
        <v>441</v>
      </c>
      <c r="C55" s="162">
        <v>10000</v>
      </c>
      <c r="D55" s="143">
        <v>1</v>
      </c>
      <c r="E55" s="144">
        <v>1</v>
      </c>
      <c r="F55" s="167">
        <v>10000</v>
      </c>
      <c r="H55" s="2">
        <v>10000</v>
      </c>
    </row>
    <row r="56" spans="1:8">
      <c r="A56" s="151">
        <v>76</v>
      </c>
      <c r="B56" s="154" t="s">
        <v>442</v>
      </c>
      <c r="C56" s="162">
        <v>5752.5</v>
      </c>
      <c r="D56" s="143">
        <v>4</v>
      </c>
      <c r="E56" s="144">
        <v>1</v>
      </c>
      <c r="F56" s="165">
        <v>23010</v>
      </c>
      <c r="H56" s="2">
        <v>23010</v>
      </c>
    </row>
    <row r="57" spans="1:8">
      <c r="A57" s="151"/>
      <c r="B57" s="154" t="s">
        <v>443</v>
      </c>
      <c r="C57" s="162">
        <v>5752.5</v>
      </c>
      <c r="D57" s="143">
        <v>4</v>
      </c>
      <c r="E57" s="144">
        <v>1</v>
      </c>
      <c r="F57" s="165">
        <v>23010</v>
      </c>
      <c r="G57" s="45"/>
      <c r="H57" s="46">
        <f>F57</f>
        <v>23010</v>
      </c>
    </row>
    <row r="58" spans="1:8" ht="25.15" customHeight="1">
      <c r="A58" s="151">
        <v>78</v>
      </c>
      <c r="B58" s="154" t="s">
        <v>38</v>
      </c>
      <c r="C58" s="162">
        <v>3412.5</v>
      </c>
      <c r="D58" s="143">
        <v>11</v>
      </c>
      <c r="E58" s="144">
        <v>1</v>
      </c>
      <c r="F58" s="165">
        <v>30000</v>
      </c>
      <c r="H58" s="2">
        <v>30000</v>
      </c>
    </row>
    <row r="59" spans="1:8" ht="25.15" customHeight="1">
      <c r="A59" s="151">
        <v>79</v>
      </c>
      <c r="B59" s="153" t="s">
        <v>444</v>
      </c>
      <c r="C59" s="162">
        <v>24625</v>
      </c>
      <c r="D59" s="148">
        <v>1</v>
      </c>
      <c r="E59" s="149">
        <v>1</v>
      </c>
      <c r="F59" s="167">
        <v>24625</v>
      </c>
      <c r="H59" s="42">
        <f>F59</f>
        <v>24625</v>
      </c>
    </row>
    <row r="60" spans="1:8" ht="25.15" customHeight="1">
      <c r="A60" s="151">
        <v>91</v>
      </c>
      <c r="B60" s="308" t="s">
        <v>445</v>
      </c>
      <c r="C60" s="308"/>
      <c r="D60" s="308"/>
      <c r="E60" s="308"/>
      <c r="F60" s="164">
        <v>354656.25</v>
      </c>
    </row>
    <row r="61" spans="1:8" ht="25.15" customHeight="1">
      <c r="A61" s="151">
        <v>92</v>
      </c>
      <c r="B61" s="153" t="s">
        <v>446</v>
      </c>
      <c r="C61" s="162">
        <v>2925</v>
      </c>
      <c r="D61" s="143">
        <v>20</v>
      </c>
      <c r="E61" s="144">
        <v>1</v>
      </c>
      <c r="F61" s="167">
        <v>58500</v>
      </c>
      <c r="H61" s="42">
        <f>F61</f>
        <v>58500</v>
      </c>
    </row>
    <row r="62" spans="1:8" ht="25.15" customHeight="1">
      <c r="A62" s="151">
        <v>93</v>
      </c>
      <c r="B62" s="153" t="s">
        <v>447</v>
      </c>
      <c r="C62" s="162">
        <v>9750</v>
      </c>
      <c r="D62" s="143">
        <v>1</v>
      </c>
      <c r="E62" s="144">
        <v>1</v>
      </c>
      <c r="F62" s="167">
        <v>9750</v>
      </c>
      <c r="H62" s="2">
        <v>9750</v>
      </c>
    </row>
    <row r="63" spans="1:8" ht="25.15" customHeight="1">
      <c r="A63" s="151">
        <v>94</v>
      </c>
      <c r="B63" s="153" t="s">
        <v>448</v>
      </c>
      <c r="C63" s="162">
        <v>58.5</v>
      </c>
      <c r="D63" s="143">
        <v>300</v>
      </c>
      <c r="E63" s="144">
        <v>1</v>
      </c>
      <c r="F63" s="167">
        <v>17550</v>
      </c>
      <c r="H63" s="42">
        <f t="shared" ref="H63:H77" si="1">F63</f>
        <v>17550</v>
      </c>
    </row>
    <row r="64" spans="1:8" ht="25.15" customHeight="1">
      <c r="A64" s="151">
        <v>95</v>
      </c>
      <c r="B64" s="153" t="s">
        <v>449</v>
      </c>
      <c r="C64" s="162">
        <v>58.5</v>
      </c>
      <c r="D64" s="143">
        <v>300</v>
      </c>
      <c r="E64" s="144">
        <v>1</v>
      </c>
      <c r="F64" s="167">
        <v>17550</v>
      </c>
      <c r="H64" s="42">
        <f t="shared" si="1"/>
        <v>17550</v>
      </c>
    </row>
    <row r="65" spans="1:8" ht="25.15" customHeight="1">
      <c r="A65" s="151">
        <v>96</v>
      </c>
      <c r="B65" s="153" t="s">
        <v>450</v>
      </c>
      <c r="C65" s="162">
        <v>58.5</v>
      </c>
      <c r="D65" s="143">
        <v>300</v>
      </c>
      <c r="E65" s="144">
        <v>1</v>
      </c>
      <c r="F65" s="167">
        <v>17550</v>
      </c>
      <c r="H65" s="42">
        <f t="shared" si="1"/>
        <v>17550</v>
      </c>
    </row>
    <row r="66" spans="1:8" ht="25.15" customHeight="1">
      <c r="A66" s="151">
        <v>97</v>
      </c>
      <c r="B66" s="153" t="s">
        <v>451</v>
      </c>
      <c r="C66" s="162">
        <v>58.5</v>
      </c>
      <c r="D66" s="143">
        <v>300</v>
      </c>
      <c r="E66" s="144">
        <v>1</v>
      </c>
      <c r="F66" s="167">
        <v>17550</v>
      </c>
      <c r="H66" s="42">
        <f t="shared" si="1"/>
        <v>17550</v>
      </c>
    </row>
    <row r="67" spans="1:8" ht="25.15" customHeight="1">
      <c r="A67" s="151">
        <v>98</v>
      </c>
      <c r="B67" s="153" t="s">
        <v>452</v>
      </c>
      <c r="C67" s="162">
        <v>48.75</v>
      </c>
      <c r="D67" s="143">
        <v>300</v>
      </c>
      <c r="E67" s="144">
        <v>1</v>
      </c>
      <c r="F67" s="167">
        <v>14625</v>
      </c>
      <c r="H67" s="42">
        <f t="shared" si="1"/>
        <v>14625</v>
      </c>
    </row>
    <row r="68" spans="1:8" ht="25.15" customHeight="1">
      <c r="A68" s="151">
        <v>99</v>
      </c>
      <c r="B68" s="153" t="s">
        <v>453</v>
      </c>
      <c r="C68" s="162">
        <v>48.75</v>
      </c>
      <c r="D68" s="143">
        <v>300</v>
      </c>
      <c r="E68" s="144">
        <v>1</v>
      </c>
      <c r="F68" s="167">
        <v>14625</v>
      </c>
      <c r="H68" s="42">
        <f t="shared" si="1"/>
        <v>14625</v>
      </c>
    </row>
    <row r="69" spans="1:8" ht="25.15" customHeight="1">
      <c r="A69" s="151">
        <v>100</v>
      </c>
      <c r="B69" s="153" t="s">
        <v>454</v>
      </c>
      <c r="C69" s="162">
        <v>34.125</v>
      </c>
      <c r="D69" s="143">
        <v>450</v>
      </c>
      <c r="E69" s="144">
        <v>1</v>
      </c>
      <c r="F69" s="167">
        <v>15356.25</v>
      </c>
      <c r="H69" s="42">
        <f t="shared" si="1"/>
        <v>15356.25</v>
      </c>
    </row>
    <row r="70" spans="1:8" ht="25.15" customHeight="1">
      <c r="A70" s="151">
        <v>101</v>
      </c>
      <c r="B70" s="153" t="s">
        <v>455</v>
      </c>
      <c r="C70" s="162">
        <v>29.25</v>
      </c>
      <c r="D70" s="143">
        <v>450</v>
      </c>
      <c r="E70" s="144">
        <v>1</v>
      </c>
      <c r="F70" s="167">
        <v>13162.5</v>
      </c>
      <c r="H70" s="42">
        <f t="shared" si="1"/>
        <v>13162.5</v>
      </c>
    </row>
    <row r="71" spans="1:8" ht="25.15" customHeight="1">
      <c r="A71" s="151">
        <v>102</v>
      </c>
      <c r="B71" s="153" t="s">
        <v>456</v>
      </c>
      <c r="C71" s="162">
        <v>29.25</v>
      </c>
      <c r="D71" s="143">
        <v>450</v>
      </c>
      <c r="E71" s="144">
        <v>1</v>
      </c>
      <c r="F71" s="167">
        <v>13162.5</v>
      </c>
      <c r="H71" s="42">
        <f t="shared" si="1"/>
        <v>13162.5</v>
      </c>
    </row>
    <row r="72" spans="1:8" ht="25.15" customHeight="1">
      <c r="A72" s="151">
        <v>103</v>
      </c>
      <c r="B72" s="153" t="s">
        <v>457</v>
      </c>
      <c r="C72" s="162">
        <v>19.5</v>
      </c>
      <c r="D72" s="143">
        <v>450</v>
      </c>
      <c r="E72" s="144">
        <v>1</v>
      </c>
      <c r="F72" s="167">
        <v>8775</v>
      </c>
      <c r="H72" s="42">
        <f t="shared" si="1"/>
        <v>8775</v>
      </c>
    </row>
    <row r="73" spans="1:8" ht="25.15" customHeight="1">
      <c r="A73" s="151">
        <v>104</v>
      </c>
      <c r="B73" s="153" t="s">
        <v>458</v>
      </c>
      <c r="C73" s="162">
        <v>2925</v>
      </c>
      <c r="D73" s="143">
        <v>10</v>
      </c>
      <c r="E73" s="144">
        <v>1</v>
      </c>
      <c r="F73" s="167">
        <v>29250</v>
      </c>
      <c r="H73" s="42">
        <f t="shared" si="1"/>
        <v>29250</v>
      </c>
    </row>
    <row r="74" spans="1:8" ht="25.15" customHeight="1">
      <c r="A74" s="151">
        <v>105</v>
      </c>
      <c r="B74" s="153" t="s">
        <v>39</v>
      </c>
      <c r="C74" s="162">
        <v>2437.5</v>
      </c>
      <c r="D74" s="143">
        <v>10</v>
      </c>
      <c r="E74" s="144">
        <v>1</v>
      </c>
      <c r="F74" s="167">
        <v>24375</v>
      </c>
      <c r="H74" s="42">
        <f t="shared" si="1"/>
        <v>24375</v>
      </c>
    </row>
    <row r="75" spans="1:8" ht="25.15" customHeight="1">
      <c r="A75" s="151">
        <v>106</v>
      </c>
      <c r="B75" s="153" t="s">
        <v>459</v>
      </c>
      <c r="C75" s="162">
        <v>9750</v>
      </c>
      <c r="D75" s="143">
        <v>1</v>
      </c>
      <c r="E75" s="144">
        <v>1</v>
      </c>
      <c r="F75" s="167">
        <v>9750</v>
      </c>
      <c r="H75" s="42">
        <f t="shared" si="1"/>
        <v>9750</v>
      </c>
    </row>
    <row r="76" spans="1:8" ht="25.15" customHeight="1">
      <c r="A76" s="151">
        <v>107</v>
      </c>
      <c r="B76" s="153" t="s">
        <v>460</v>
      </c>
      <c r="C76" s="162">
        <v>4387.5</v>
      </c>
      <c r="D76" s="143">
        <v>10</v>
      </c>
      <c r="E76" s="144">
        <v>1</v>
      </c>
      <c r="F76" s="167">
        <v>43875</v>
      </c>
      <c r="H76" s="42">
        <f t="shared" si="1"/>
        <v>43875</v>
      </c>
    </row>
    <row r="77" spans="1:8" ht="49.15" customHeight="1">
      <c r="A77" s="151">
        <v>108</v>
      </c>
      <c r="B77" s="153" t="s">
        <v>461</v>
      </c>
      <c r="C77" s="162">
        <v>29250</v>
      </c>
      <c r="D77" s="143">
        <v>1</v>
      </c>
      <c r="E77" s="144">
        <v>1</v>
      </c>
      <c r="F77" s="167">
        <v>29250</v>
      </c>
      <c r="H77" s="42">
        <f t="shared" si="1"/>
        <v>29250</v>
      </c>
    </row>
    <row r="78" spans="1:8" ht="62.25" customHeight="1">
      <c r="A78" s="151">
        <v>109</v>
      </c>
      <c r="B78" s="172" t="s">
        <v>462</v>
      </c>
      <c r="C78" s="161"/>
      <c r="D78" s="157"/>
      <c r="E78" s="173"/>
      <c r="F78" s="174"/>
    </row>
    <row r="79" spans="1:8" ht="25.15" customHeight="1">
      <c r="A79" s="151">
        <v>110</v>
      </c>
      <c r="B79" s="308" t="s">
        <v>463</v>
      </c>
      <c r="C79" s="308"/>
      <c r="D79" s="308"/>
      <c r="E79" s="308"/>
      <c r="F79" s="166">
        <v>70000</v>
      </c>
    </row>
    <row r="80" spans="1:8" ht="25.15" customHeight="1">
      <c r="A80" s="151">
        <v>111</v>
      </c>
      <c r="B80" s="154" t="s">
        <v>464</v>
      </c>
      <c r="C80" s="178">
        <v>70000</v>
      </c>
      <c r="D80" s="150">
        <v>1</v>
      </c>
      <c r="E80" s="150">
        <v>1</v>
      </c>
      <c r="F80" s="167">
        <v>70000</v>
      </c>
      <c r="H80" s="2">
        <v>70000</v>
      </c>
    </row>
    <row r="81" spans="1:8" ht="25.15" customHeight="1">
      <c r="A81" s="151">
        <v>112</v>
      </c>
      <c r="B81" s="308" t="s">
        <v>40</v>
      </c>
      <c r="C81" s="308"/>
      <c r="D81" s="308"/>
      <c r="E81" s="308"/>
      <c r="F81" s="166">
        <v>403863.75</v>
      </c>
    </row>
    <row r="82" spans="1:8" ht="25.15" customHeight="1">
      <c r="A82" s="151">
        <v>113</v>
      </c>
      <c r="B82" s="153" t="s">
        <v>465</v>
      </c>
      <c r="C82" s="178">
        <v>585</v>
      </c>
      <c r="D82" s="143">
        <v>9</v>
      </c>
      <c r="E82" s="144">
        <v>1</v>
      </c>
      <c r="F82" s="165">
        <v>5265</v>
      </c>
      <c r="H82" s="2">
        <v>5265</v>
      </c>
    </row>
    <row r="83" spans="1:8" ht="25.15" customHeight="1">
      <c r="A83" s="151">
        <v>114</v>
      </c>
      <c r="B83" s="153" t="s">
        <v>466</v>
      </c>
      <c r="C83" s="178">
        <v>341.25</v>
      </c>
      <c r="D83" s="143">
        <v>9</v>
      </c>
      <c r="E83" s="144">
        <v>1</v>
      </c>
      <c r="F83" s="165">
        <v>3071.25</v>
      </c>
      <c r="H83" s="2">
        <v>3071.25</v>
      </c>
    </row>
    <row r="84" spans="1:8" ht="25.15" customHeight="1">
      <c r="A84" s="151">
        <v>115</v>
      </c>
      <c r="B84" s="153" t="s">
        <v>467</v>
      </c>
      <c r="C84" s="178">
        <v>243.75</v>
      </c>
      <c r="D84" s="143">
        <v>90</v>
      </c>
      <c r="E84" s="144">
        <v>1</v>
      </c>
      <c r="F84" s="165">
        <v>21937.5</v>
      </c>
      <c r="H84" s="2">
        <v>21937.5</v>
      </c>
    </row>
    <row r="85" spans="1:8" ht="25.15" customHeight="1">
      <c r="A85" s="151">
        <v>116</v>
      </c>
      <c r="B85" s="153" t="s">
        <v>468</v>
      </c>
      <c r="C85" s="178">
        <v>48.75</v>
      </c>
      <c r="D85" s="143">
        <v>90</v>
      </c>
      <c r="E85" s="144">
        <v>1</v>
      </c>
      <c r="F85" s="165">
        <v>4387.5</v>
      </c>
      <c r="H85" s="2">
        <v>4387.5</v>
      </c>
    </row>
    <row r="86" spans="1:8" ht="25.15" customHeight="1">
      <c r="A86" s="151">
        <v>117</v>
      </c>
      <c r="B86" s="153" t="s">
        <v>469</v>
      </c>
      <c r="C86" s="178">
        <v>243.75</v>
      </c>
      <c r="D86" s="143">
        <v>264</v>
      </c>
      <c r="E86" s="144">
        <v>1</v>
      </c>
      <c r="F86" s="165">
        <v>64350</v>
      </c>
      <c r="H86" s="2">
        <v>64350</v>
      </c>
    </row>
    <row r="87" spans="1:8" ht="25.15" customHeight="1">
      <c r="A87" s="151">
        <v>118</v>
      </c>
      <c r="B87" s="153" t="s">
        <v>470</v>
      </c>
      <c r="C87" s="178">
        <v>85</v>
      </c>
      <c r="D87" s="143">
        <v>1500</v>
      </c>
      <c r="E87" s="144">
        <v>1</v>
      </c>
      <c r="F87" s="165">
        <v>127500</v>
      </c>
      <c r="H87" s="42">
        <f>F87</f>
        <v>127500</v>
      </c>
    </row>
    <row r="88" spans="1:8" ht="25.15" customHeight="1">
      <c r="A88" s="151">
        <v>119</v>
      </c>
      <c r="B88" s="153" t="s">
        <v>471</v>
      </c>
      <c r="C88" s="178">
        <v>195</v>
      </c>
      <c r="D88" s="143">
        <v>30</v>
      </c>
      <c r="E88" s="144">
        <v>1</v>
      </c>
      <c r="F88" s="165">
        <v>5850</v>
      </c>
      <c r="H88" s="2">
        <v>5850</v>
      </c>
    </row>
    <row r="89" spans="1:8" ht="25.15" customHeight="1">
      <c r="A89" s="151">
        <v>120</v>
      </c>
      <c r="B89" s="153" t="s">
        <v>472</v>
      </c>
      <c r="C89" s="178">
        <v>214.5</v>
      </c>
      <c r="D89" s="143">
        <v>30</v>
      </c>
      <c r="E89" s="144">
        <v>1</v>
      </c>
      <c r="F89" s="165">
        <v>6435</v>
      </c>
      <c r="H89" s="2">
        <v>6435</v>
      </c>
    </row>
    <row r="90" spans="1:8" ht="25.15" customHeight="1">
      <c r="A90" s="151">
        <v>121</v>
      </c>
      <c r="B90" s="153" t="s">
        <v>473</v>
      </c>
      <c r="C90" s="178">
        <v>195</v>
      </c>
      <c r="D90" s="143">
        <v>64</v>
      </c>
      <c r="E90" s="144">
        <v>1</v>
      </c>
      <c r="F90" s="165">
        <v>12480</v>
      </c>
      <c r="H90" s="2">
        <v>12480</v>
      </c>
    </row>
    <row r="91" spans="1:8" ht="25.15" customHeight="1">
      <c r="A91" s="151">
        <v>122</v>
      </c>
      <c r="B91" s="153" t="s">
        <v>474</v>
      </c>
      <c r="C91" s="178">
        <v>146.25</v>
      </c>
      <c r="D91" s="143">
        <v>62</v>
      </c>
      <c r="E91" s="144">
        <v>1</v>
      </c>
      <c r="F91" s="165">
        <v>9067.5</v>
      </c>
      <c r="H91" s="2">
        <v>9067.5</v>
      </c>
    </row>
    <row r="92" spans="1:8" ht="25.15" customHeight="1">
      <c r="A92" s="151">
        <v>125</v>
      </c>
      <c r="B92" s="153" t="s">
        <v>475</v>
      </c>
      <c r="C92" s="178">
        <v>243.75</v>
      </c>
      <c r="D92" s="143">
        <v>20</v>
      </c>
      <c r="E92" s="144">
        <v>1</v>
      </c>
      <c r="F92" s="165">
        <v>4875</v>
      </c>
      <c r="H92" s="2">
        <v>4875</v>
      </c>
    </row>
    <row r="93" spans="1:8" ht="25.15" customHeight="1">
      <c r="A93" s="151">
        <v>126</v>
      </c>
      <c r="B93" s="153" t="s">
        <v>476</v>
      </c>
      <c r="C93" s="178">
        <v>146.25</v>
      </c>
      <c r="D93" s="143">
        <v>20</v>
      </c>
      <c r="E93" s="144">
        <v>1</v>
      </c>
      <c r="F93" s="165">
        <v>2925</v>
      </c>
      <c r="H93" s="2">
        <v>2925</v>
      </c>
    </row>
    <row r="94" spans="1:8" ht="25.15" customHeight="1">
      <c r="A94" s="151">
        <v>127</v>
      </c>
      <c r="B94" s="153" t="s">
        <v>477</v>
      </c>
      <c r="C94" s="178">
        <v>487.5</v>
      </c>
      <c r="D94" s="143">
        <v>0</v>
      </c>
      <c r="E94" s="144">
        <v>1</v>
      </c>
      <c r="F94" s="165">
        <v>0</v>
      </c>
      <c r="H94" s="2">
        <v>6337.5</v>
      </c>
    </row>
    <row r="95" spans="1:8" ht="25.15" customHeight="1">
      <c r="A95" s="151">
        <v>128</v>
      </c>
      <c r="B95" s="153" t="s">
        <v>478</v>
      </c>
      <c r="C95" s="178">
        <v>2145</v>
      </c>
      <c r="D95" s="143">
        <v>18</v>
      </c>
      <c r="E95" s="144">
        <v>1</v>
      </c>
      <c r="F95" s="165">
        <v>38610</v>
      </c>
      <c r="H95" s="2">
        <v>38610</v>
      </c>
    </row>
    <row r="96" spans="1:8" ht="25.15" customHeight="1">
      <c r="A96" s="151">
        <v>129</v>
      </c>
      <c r="B96" s="153" t="s">
        <v>479</v>
      </c>
      <c r="C96" s="178">
        <v>2145</v>
      </c>
      <c r="D96" s="143">
        <v>18</v>
      </c>
      <c r="E96" s="144">
        <v>1</v>
      </c>
      <c r="F96" s="165">
        <v>38610</v>
      </c>
      <c r="H96" s="2">
        <v>38610</v>
      </c>
    </row>
    <row r="97" spans="1:8" ht="25.15" customHeight="1">
      <c r="A97" s="151">
        <v>130</v>
      </c>
      <c r="B97" s="153" t="s">
        <v>480</v>
      </c>
      <c r="C97" s="178">
        <v>58500</v>
      </c>
      <c r="D97" s="143">
        <v>1</v>
      </c>
      <c r="E97" s="144">
        <v>1</v>
      </c>
      <c r="F97" s="165">
        <v>58500</v>
      </c>
      <c r="G97" s="1" t="s">
        <v>89</v>
      </c>
      <c r="H97" s="2">
        <v>58500</v>
      </c>
    </row>
    <row r="98" spans="1:8" ht="25.15" customHeight="1">
      <c r="A98" s="151">
        <v>131</v>
      </c>
      <c r="B98" s="308" t="s">
        <v>481</v>
      </c>
      <c r="C98" s="308"/>
      <c r="D98" s="308"/>
      <c r="E98" s="308"/>
      <c r="F98" s="166">
        <v>104032.5</v>
      </c>
    </row>
    <row r="99" spans="1:8" ht="25.15" customHeight="1">
      <c r="A99" s="151">
        <v>132</v>
      </c>
      <c r="B99" s="154" t="s">
        <v>482</v>
      </c>
      <c r="C99" s="178">
        <v>3607.5</v>
      </c>
      <c r="D99" s="143">
        <v>4</v>
      </c>
      <c r="E99" s="144">
        <v>1.5</v>
      </c>
      <c r="F99" s="167">
        <v>21645</v>
      </c>
      <c r="H99" s="2">
        <v>21645</v>
      </c>
    </row>
    <row r="100" spans="1:8" ht="25.15" customHeight="1">
      <c r="A100" s="151">
        <v>133</v>
      </c>
      <c r="B100" s="154" t="s">
        <v>483</v>
      </c>
      <c r="C100" s="178">
        <v>1462.5</v>
      </c>
      <c r="D100" s="143">
        <v>4</v>
      </c>
      <c r="E100" s="144">
        <v>1.5</v>
      </c>
      <c r="F100" s="167">
        <v>8775</v>
      </c>
      <c r="H100" s="2">
        <v>8775</v>
      </c>
    </row>
    <row r="101" spans="1:8" ht="25.15" customHeight="1">
      <c r="A101" s="151">
        <v>134</v>
      </c>
      <c r="B101" s="154" t="s">
        <v>484</v>
      </c>
      <c r="C101" s="178">
        <v>1267.5</v>
      </c>
      <c r="D101" s="143">
        <v>4</v>
      </c>
      <c r="E101" s="144">
        <v>1.5</v>
      </c>
      <c r="F101" s="167">
        <v>7605</v>
      </c>
      <c r="H101" s="2">
        <v>7605</v>
      </c>
    </row>
    <row r="102" spans="1:8" ht="25.15" customHeight="1">
      <c r="A102" s="151">
        <v>135</v>
      </c>
      <c r="B102" s="154" t="s">
        <v>485</v>
      </c>
      <c r="C102" s="178">
        <v>1950</v>
      </c>
      <c r="D102" s="143">
        <v>1</v>
      </c>
      <c r="E102" s="144">
        <v>1.5</v>
      </c>
      <c r="F102" s="167">
        <v>2925</v>
      </c>
      <c r="H102" s="2">
        <v>2925</v>
      </c>
    </row>
    <row r="103" spans="1:8" ht="25.15" customHeight="1">
      <c r="A103" s="151">
        <v>136</v>
      </c>
      <c r="B103" s="154" t="s">
        <v>486</v>
      </c>
      <c r="C103" s="178">
        <v>975</v>
      </c>
      <c r="D103" s="143">
        <v>6</v>
      </c>
      <c r="E103" s="144">
        <v>1.5</v>
      </c>
      <c r="F103" s="167">
        <v>8775</v>
      </c>
      <c r="H103" s="2">
        <v>2925</v>
      </c>
    </row>
    <row r="104" spans="1:8" ht="25.15" customHeight="1">
      <c r="A104" s="151">
        <v>137</v>
      </c>
      <c r="B104" s="154" t="s">
        <v>487</v>
      </c>
      <c r="C104" s="178">
        <v>243.75</v>
      </c>
      <c r="D104" s="143">
        <v>2</v>
      </c>
      <c r="E104" s="144">
        <v>1.5</v>
      </c>
      <c r="F104" s="167">
        <v>731.25</v>
      </c>
      <c r="H104" s="2">
        <v>731.25</v>
      </c>
    </row>
    <row r="105" spans="1:8" ht="25.15" customHeight="1">
      <c r="A105" s="151">
        <v>138</v>
      </c>
      <c r="B105" s="154" t="s">
        <v>488</v>
      </c>
      <c r="C105" s="178">
        <v>292.5</v>
      </c>
      <c r="D105" s="143">
        <v>1</v>
      </c>
      <c r="E105" s="144">
        <v>1.5</v>
      </c>
      <c r="F105" s="167">
        <v>438.75</v>
      </c>
      <c r="H105" s="2">
        <v>438.75</v>
      </c>
    </row>
    <row r="106" spans="1:8" ht="25.15" customHeight="1">
      <c r="A106" s="151">
        <v>139</v>
      </c>
      <c r="B106" s="154" t="s">
        <v>489</v>
      </c>
      <c r="C106" s="178">
        <v>975</v>
      </c>
      <c r="D106" s="143">
        <v>1</v>
      </c>
      <c r="E106" s="144">
        <v>1.5</v>
      </c>
      <c r="F106" s="167">
        <v>1462.5</v>
      </c>
      <c r="H106" s="2">
        <v>1462.5</v>
      </c>
    </row>
    <row r="107" spans="1:8" ht="25.15" customHeight="1">
      <c r="A107" s="151"/>
      <c r="B107" s="154" t="s">
        <v>490</v>
      </c>
      <c r="C107" s="162">
        <v>5850</v>
      </c>
      <c r="D107" s="143">
        <v>2</v>
      </c>
      <c r="E107" s="144">
        <v>1</v>
      </c>
      <c r="F107" s="167">
        <v>11700</v>
      </c>
      <c r="H107" s="2">
        <v>7800</v>
      </c>
    </row>
    <row r="108" spans="1:8" ht="25.15" customHeight="1">
      <c r="A108" s="151">
        <v>140</v>
      </c>
      <c r="B108" s="154" t="s">
        <v>491</v>
      </c>
      <c r="C108" s="178">
        <v>3900</v>
      </c>
      <c r="D108" s="143">
        <v>1</v>
      </c>
      <c r="E108" s="144">
        <v>2</v>
      </c>
      <c r="F108" s="167">
        <v>7800</v>
      </c>
      <c r="H108" s="2">
        <v>20475</v>
      </c>
    </row>
    <row r="109" spans="1:8" ht="25.15" customHeight="1">
      <c r="A109" s="151">
        <v>141</v>
      </c>
      <c r="B109" s="154" t="s">
        <v>492</v>
      </c>
      <c r="C109" s="178">
        <v>3412.5</v>
      </c>
      <c r="D109" s="143">
        <v>3</v>
      </c>
      <c r="E109" s="144">
        <v>2</v>
      </c>
      <c r="F109" s="167">
        <v>20475</v>
      </c>
      <c r="H109" s="2">
        <v>11700</v>
      </c>
    </row>
    <row r="110" spans="1:8" ht="25.15" customHeight="1">
      <c r="A110" s="151">
        <v>142</v>
      </c>
      <c r="B110" s="154" t="s">
        <v>424</v>
      </c>
      <c r="C110" s="178">
        <v>11700</v>
      </c>
      <c r="D110" s="143">
        <v>1</v>
      </c>
      <c r="E110" s="144">
        <v>1</v>
      </c>
      <c r="F110" s="167">
        <v>11700</v>
      </c>
    </row>
    <row r="111" spans="1:8" ht="25.15" customHeight="1">
      <c r="A111" s="151">
        <v>143</v>
      </c>
      <c r="B111" s="308" t="s">
        <v>493</v>
      </c>
      <c r="C111" s="308"/>
      <c r="D111" s="308"/>
      <c r="E111" s="308"/>
      <c r="F111" s="166">
        <v>188321.25</v>
      </c>
      <c r="H111" s="42">
        <f>F111</f>
        <v>188321.25</v>
      </c>
    </row>
    <row r="112" spans="1:8" ht="25.15" customHeight="1">
      <c r="A112" s="151">
        <v>144</v>
      </c>
      <c r="B112" s="154" t="s">
        <v>494</v>
      </c>
      <c r="C112" s="178">
        <v>97.5</v>
      </c>
      <c r="D112" s="143">
        <v>80</v>
      </c>
      <c r="E112" s="144">
        <v>1.5</v>
      </c>
      <c r="F112" s="167">
        <v>11700</v>
      </c>
      <c r="H112" s="2">
        <v>3510</v>
      </c>
    </row>
    <row r="113" spans="1:8" ht="25.15" customHeight="1">
      <c r="A113" s="151">
        <v>145</v>
      </c>
      <c r="B113" s="154" t="s">
        <v>495</v>
      </c>
      <c r="C113" s="178">
        <v>585</v>
      </c>
      <c r="D113" s="143">
        <v>16</v>
      </c>
      <c r="E113" s="144">
        <v>1.5</v>
      </c>
      <c r="F113" s="167">
        <v>14040</v>
      </c>
      <c r="H113" s="42">
        <f>F113</f>
        <v>14040</v>
      </c>
    </row>
    <row r="114" spans="1:8" ht="25.15" customHeight="1">
      <c r="A114" s="151">
        <v>146</v>
      </c>
      <c r="B114" s="154" t="s">
        <v>496</v>
      </c>
      <c r="C114" s="178">
        <v>2437.5</v>
      </c>
      <c r="D114" s="143">
        <v>20</v>
      </c>
      <c r="E114" s="144">
        <v>1.5</v>
      </c>
      <c r="F114" s="167">
        <v>73125</v>
      </c>
      <c r="H114" s="2">
        <v>11700</v>
      </c>
    </row>
    <row r="115" spans="1:8" ht="25.15" customHeight="1">
      <c r="A115" s="151">
        <v>147</v>
      </c>
      <c r="B115" s="154" t="s">
        <v>497</v>
      </c>
      <c r="C115" s="178">
        <v>1560</v>
      </c>
      <c r="D115" s="143">
        <v>5</v>
      </c>
      <c r="E115" s="144">
        <v>1.5</v>
      </c>
      <c r="F115" s="167">
        <v>11700</v>
      </c>
      <c r="H115" s="2">
        <v>6581.25</v>
      </c>
    </row>
    <row r="116" spans="1:8" ht="25.15" customHeight="1">
      <c r="A116" s="151">
        <v>148</v>
      </c>
      <c r="B116" s="154" t="s">
        <v>498</v>
      </c>
      <c r="C116" s="178">
        <v>4387.5</v>
      </c>
      <c r="D116" s="143">
        <v>1</v>
      </c>
      <c r="E116" s="144">
        <v>1.5</v>
      </c>
      <c r="F116" s="167">
        <v>6581.25</v>
      </c>
      <c r="H116" s="2">
        <v>7312.5</v>
      </c>
    </row>
    <row r="117" spans="1:8" ht="25.15" customHeight="1">
      <c r="A117" s="151"/>
      <c r="B117" s="152" t="s">
        <v>499</v>
      </c>
      <c r="C117" s="178">
        <v>2437.5</v>
      </c>
      <c r="D117" s="143">
        <v>2</v>
      </c>
      <c r="E117" s="144">
        <v>1.5</v>
      </c>
      <c r="F117" s="167">
        <v>7312.5</v>
      </c>
      <c r="H117" s="2">
        <v>7800</v>
      </c>
    </row>
    <row r="118" spans="1:8" ht="25.15" customHeight="1">
      <c r="A118" s="151">
        <v>150</v>
      </c>
      <c r="B118" s="154" t="s">
        <v>489</v>
      </c>
      <c r="C118" s="178">
        <v>4875</v>
      </c>
      <c r="D118" s="143">
        <v>1</v>
      </c>
      <c r="E118" s="144">
        <v>1.5</v>
      </c>
      <c r="F118" s="167">
        <v>7312.5</v>
      </c>
      <c r="H118" s="2">
        <v>34125</v>
      </c>
    </row>
    <row r="119" spans="1:8" ht="25.15" customHeight="1">
      <c r="A119" s="151">
        <v>151</v>
      </c>
      <c r="B119" s="154" t="s">
        <v>500</v>
      </c>
      <c r="C119" s="178">
        <v>3900</v>
      </c>
      <c r="D119" s="143">
        <v>1</v>
      </c>
      <c r="E119" s="144">
        <v>2</v>
      </c>
      <c r="F119" s="167">
        <v>7800</v>
      </c>
      <c r="H119" s="2">
        <v>14625</v>
      </c>
    </row>
    <row r="120" spans="1:8" ht="25.15" customHeight="1">
      <c r="A120" s="151">
        <v>152</v>
      </c>
      <c r="B120" s="154" t="s">
        <v>501</v>
      </c>
      <c r="C120" s="178">
        <v>3412.5</v>
      </c>
      <c r="D120" s="143">
        <v>5</v>
      </c>
      <c r="E120" s="144">
        <v>2</v>
      </c>
      <c r="F120" s="167">
        <v>34125</v>
      </c>
    </row>
    <row r="121" spans="1:8" ht="25.15" customHeight="1">
      <c r="A121" s="151">
        <v>153</v>
      </c>
      <c r="B121" s="154" t="s">
        <v>424</v>
      </c>
      <c r="C121" s="178">
        <v>14625</v>
      </c>
      <c r="D121" s="143">
        <v>1</v>
      </c>
      <c r="E121" s="144">
        <v>1</v>
      </c>
      <c r="F121" s="167">
        <v>14625</v>
      </c>
      <c r="H121" s="2">
        <v>39000</v>
      </c>
    </row>
    <row r="122" spans="1:8" ht="25.15" customHeight="1">
      <c r="A122" s="151">
        <v>154</v>
      </c>
      <c r="B122" s="308" t="s">
        <v>502</v>
      </c>
      <c r="C122" s="308"/>
      <c r="D122" s="308"/>
      <c r="E122" s="308"/>
      <c r="F122" s="166">
        <v>39000</v>
      </c>
    </row>
    <row r="123" spans="1:8" ht="25.15" customHeight="1">
      <c r="A123" s="151">
        <v>155</v>
      </c>
      <c r="B123" s="153" t="s">
        <v>503</v>
      </c>
      <c r="C123" s="178">
        <v>9750</v>
      </c>
      <c r="D123" s="142">
        <v>4</v>
      </c>
      <c r="E123" s="142">
        <v>1</v>
      </c>
      <c r="F123" s="162">
        <v>39000</v>
      </c>
      <c r="H123" s="42">
        <f>F123</f>
        <v>39000</v>
      </c>
    </row>
    <row r="124" spans="1:8" ht="25.15" customHeight="1">
      <c r="A124" s="151">
        <v>156</v>
      </c>
      <c r="B124" s="308" t="s">
        <v>504</v>
      </c>
      <c r="C124" s="308"/>
      <c r="D124" s="308"/>
      <c r="E124" s="308"/>
      <c r="F124" s="166">
        <v>62700</v>
      </c>
      <c r="H124" s="2">
        <v>19500</v>
      </c>
    </row>
    <row r="125" spans="1:8" ht="25.15" customHeight="1">
      <c r="A125" s="151">
        <v>157</v>
      </c>
      <c r="B125" s="153" t="s">
        <v>505</v>
      </c>
      <c r="C125" s="178">
        <v>7200</v>
      </c>
      <c r="D125" s="143">
        <v>6</v>
      </c>
      <c r="E125" s="144">
        <v>1</v>
      </c>
      <c r="F125" s="165">
        <v>43200</v>
      </c>
    </row>
    <row r="126" spans="1:8" ht="25.15" customHeight="1">
      <c r="A126" s="151">
        <v>158</v>
      </c>
      <c r="B126" s="153" t="s">
        <v>506</v>
      </c>
      <c r="C126" s="178">
        <v>19500</v>
      </c>
      <c r="D126" s="143">
        <v>1</v>
      </c>
      <c r="E126" s="144">
        <v>1</v>
      </c>
      <c r="F126" s="165">
        <v>19500</v>
      </c>
      <c r="H126" s="2">
        <v>34125</v>
      </c>
    </row>
    <row r="127" spans="1:8" ht="25.15" customHeight="1">
      <c r="A127" s="151">
        <v>159</v>
      </c>
      <c r="B127" s="179" t="s">
        <v>507</v>
      </c>
      <c r="C127" s="160"/>
      <c r="D127" s="158"/>
      <c r="E127" s="158"/>
      <c r="F127" s="166">
        <v>107737.5</v>
      </c>
      <c r="H127" s="2">
        <v>43875</v>
      </c>
    </row>
    <row r="128" spans="1:8" ht="25.15" customHeight="1">
      <c r="A128" s="151">
        <v>160</v>
      </c>
      <c r="B128" s="153" t="s">
        <v>508</v>
      </c>
      <c r="C128" s="178">
        <v>34125</v>
      </c>
      <c r="D128" s="143">
        <v>1</v>
      </c>
      <c r="E128" s="144">
        <v>1</v>
      </c>
      <c r="F128" s="165">
        <v>34125</v>
      </c>
      <c r="H128" s="2">
        <v>37050</v>
      </c>
    </row>
    <row r="129" spans="1:8" ht="25.15" customHeight="1">
      <c r="A129" s="151">
        <v>161</v>
      </c>
      <c r="B129" s="153" t="s">
        <v>509</v>
      </c>
      <c r="C129" s="178">
        <v>43875</v>
      </c>
      <c r="D129" s="181">
        <v>0.5</v>
      </c>
      <c r="E129" s="144">
        <v>1</v>
      </c>
      <c r="F129" s="165">
        <v>21937.5</v>
      </c>
      <c r="H129" s="2">
        <v>14625</v>
      </c>
    </row>
    <row r="130" spans="1:8" ht="25.15" customHeight="1">
      <c r="A130" s="151">
        <v>162</v>
      </c>
      <c r="B130" s="153" t="s">
        <v>510</v>
      </c>
      <c r="C130" s="178">
        <v>37050</v>
      </c>
      <c r="D130" s="143">
        <v>1</v>
      </c>
      <c r="E130" s="144">
        <v>1</v>
      </c>
      <c r="F130" s="165">
        <v>37050</v>
      </c>
    </row>
    <row r="131" spans="1:8" ht="25.15" customHeight="1">
      <c r="A131" s="151">
        <v>163</v>
      </c>
      <c r="B131" s="153" t="s">
        <v>511</v>
      </c>
      <c r="C131" s="178">
        <v>14625</v>
      </c>
      <c r="D131" s="143">
        <v>1</v>
      </c>
      <c r="E131" s="144">
        <v>1</v>
      </c>
      <c r="F131" s="165">
        <v>14625</v>
      </c>
      <c r="H131" s="2">
        <v>21125</v>
      </c>
    </row>
    <row r="132" spans="1:8" ht="25.15" customHeight="1">
      <c r="A132" s="151">
        <v>164</v>
      </c>
      <c r="B132" s="308" t="s">
        <v>512</v>
      </c>
      <c r="C132" s="308"/>
      <c r="D132" s="308"/>
      <c r="E132" s="308"/>
      <c r="F132" s="166">
        <v>52687.5</v>
      </c>
      <c r="G132" s="43"/>
      <c r="H132" s="44">
        <f>F132</f>
        <v>52687.5</v>
      </c>
    </row>
    <row r="133" spans="1:8" ht="25.15" customHeight="1">
      <c r="A133" s="151">
        <v>165</v>
      </c>
      <c r="B133" s="153" t="s">
        <v>513</v>
      </c>
      <c r="C133" s="178">
        <v>10562.5</v>
      </c>
      <c r="D133" s="143">
        <v>2</v>
      </c>
      <c r="E133" s="144">
        <v>1</v>
      </c>
      <c r="F133" s="165">
        <v>21125</v>
      </c>
      <c r="H133" s="2">
        <v>975</v>
      </c>
    </row>
    <row r="134" spans="1:8" ht="25.15" customHeight="1">
      <c r="A134" s="151">
        <v>166</v>
      </c>
      <c r="B134" s="153" t="s">
        <v>514</v>
      </c>
      <c r="C134" s="178">
        <v>14562.5</v>
      </c>
      <c r="D134" s="143">
        <v>2</v>
      </c>
      <c r="E134" s="144">
        <v>1</v>
      </c>
      <c r="F134" s="165">
        <v>29125</v>
      </c>
      <c r="H134" s="2">
        <v>1462.5</v>
      </c>
    </row>
    <row r="135" spans="1:8" ht="25.15" customHeight="1">
      <c r="A135" s="151">
        <v>168</v>
      </c>
      <c r="B135" s="153" t="s">
        <v>515</v>
      </c>
      <c r="C135" s="178">
        <v>975</v>
      </c>
      <c r="D135" s="143">
        <v>1</v>
      </c>
      <c r="E135" s="144">
        <v>1</v>
      </c>
      <c r="F135" s="165">
        <v>975</v>
      </c>
      <c r="H135" s="2" t="s">
        <v>88</v>
      </c>
    </row>
    <row r="136" spans="1:8" ht="37.15" customHeight="1">
      <c r="A136" s="151">
        <v>169</v>
      </c>
      <c r="B136" s="153" t="s">
        <v>516</v>
      </c>
      <c r="C136" s="178">
        <v>146.25</v>
      </c>
      <c r="D136" s="143">
        <v>10</v>
      </c>
      <c r="E136" s="144">
        <v>1</v>
      </c>
      <c r="F136" s="165">
        <v>1462.5</v>
      </c>
    </row>
    <row r="137" spans="1:8" ht="25.15" customHeight="1">
      <c r="A137" s="151">
        <v>171</v>
      </c>
      <c r="B137" s="308" t="s">
        <v>517</v>
      </c>
      <c r="C137" s="308"/>
      <c r="D137" s="308"/>
      <c r="E137" s="308"/>
      <c r="F137" s="166">
        <v>73125</v>
      </c>
      <c r="H137" s="2">
        <v>73125</v>
      </c>
    </row>
    <row r="138" spans="1:8" ht="25.15" customHeight="1">
      <c r="A138" s="151">
        <v>172</v>
      </c>
      <c r="B138" s="153" t="s">
        <v>518</v>
      </c>
      <c r="C138" s="162">
        <v>73125</v>
      </c>
      <c r="D138" s="143">
        <v>1</v>
      </c>
      <c r="E138" s="144">
        <v>1</v>
      </c>
      <c r="F138" s="165">
        <v>73125</v>
      </c>
    </row>
    <row r="139" spans="1:8" ht="25.15" customHeight="1">
      <c r="A139" s="151">
        <v>173</v>
      </c>
      <c r="B139" s="153" t="s">
        <v>41</v>
      </c>
      <c r="C139" s="162"/>
      <c r="D139" s="143"/>
      <c r="E139" s="144"/>
      <c r="F139" s="165"/>
    </row>
    <row r="140" spans="1:8" ht="25.15" customHeight="1">
      <c r="A140" s="151">
        <v>174</v>
      </c>
      <c r="B140" s="308" t="s">
        <v>519</v>
      </c>
      <c r="C140" s="308"/>
      <c r="D140" s="308"/>
      <c r="E140" s="308"/>
      <c r="F140" s="168">
        <v>30322.5</v>
      </c>
      <c r="H140" s="2">
        <v>5362.5</v>
      </c>
    </row>
    <row r="141" spans="1:8" ht="25.15" customHeight="1">
      <c r="A141" s="151">
        <v>175</v>
      </c>
      <c r="B141" s="153" t="s">
        <v>520</v>
      </c>
      <c r="C141" s="178">
        <v>5362.5</v>
      </c>
      <c r="D141" s="143">
        <v>1</v>
      </c>
      <c r="E141" s="144">
        <v>1</v>
      </c>
      <c r="F141" s="165">
        <v>5362.5</v>
      </c>
      <c r="H141" s="2">
        <v>14625</v>
      </c>
    </row>
    <row r="142" spans="1:8" ht="25.15" customHeight="1">
      <c r="A142" s="151">
        <v>176</v>
      </c>
      <c r="B142" s="153" t="s">
        <v>521</v>
      </c>
      <c r="C142" s="178">
        <v>4875</v>
      </c>
      <c r="D142" s="143">
        <v>3</v>
      </c>
      <c r="E142" s="144">
        <v>1</v>
      </c>
      <c r="F142" s="165">
        <v>14625</v>
      </c>
      <c r="H142" s="2">
        <v>4485</v>
      </c>
    </row>
    <row r="143" spans="1:8" ht="25.15" customHeight="1">
      <c r="A143" s="151">
        <v>177</v>
      </c>
      <c r="B143" s="153" t="s">
        <v>522</v>
      </c>
      <c r="C143" s="178">
        <v>4485</v>
      </c>
      <c r="D143" s="143">
        <v>1</v>
      </c>
      <c r="E143" s="144">
        <v>1</v>
      </c>
      <c r="F143" s="165">
        <v>4485</v>
      </c>
      <c r="H143" s="2">
        <v>5850</v>
      </c>
    </row>
    <row r="144" spans="1:8" ht="25.15" customHeight="1">
      <c r="A144" s="151">
        <v>178</v>
      </c>
      <c r="B144" s="153" t="s">
        <v>523</v>
      </c>
      <c r="C144" s="178">
        <v>5850</v>
      </c>
      <c r="D144" s="143">
        <v>1</v>
      </c>
      <c r="E144" s="144">
        <v>1</v>
      </c>
      <c r="F144" s="165">
        <v>5850</v>
      </c>
    </row>
    <row r="145" spans="1:8" ht="25.15" customHeight="1">
      <c r="A145" s="151">
        <v>179</v>
      </c>
      <c r="B145" s="308" t="s">
        <v>524</v>
      </c>
      <c r="C145" s="308"/>
      <c r="D145" s="308"/>
      <c r="E145" s="308"/>
      <c r="F145" s="166">
        <v>224250</v>
      </c>
      <c r="H145" s="2">
        <v>224250</v>
      </c>
    </row>
    <row r="146" spans="1:8" ht="25.15" customHeight="1">
      <c r="A146" s="151">
        <v>180</v>
      </c>
      <c r="B146" s="153" t="s">
        <v>525</v>
      </c>
      <c r="C146" s="162">
        <v>224250</v>
      </c>
      <c r="D146" s="143">
        <v>1</v>
      </c>
      <c r="E146" s="144">
        <v>1</v>
      </c>
      <c r="F146" s="165">
        <v>224250</v>
      </c>
    </row>
    <row r="147" spans="1:8" ht="25.15" customHeight="1">
      <c r="A147" s="151">
        <v>181</v>
      </c>
      <c r="B147" s="153" t="s">
        <v>526</v>
      </c>
      <c r="C147" s="162"/>
      <c r="D147" s="143"/>
      <c r="E147" s="144"/>
      <c r="F147" s="165"/>
    </row>
    <row r="148" spans="1:8" ht="25.15" customHeight="1">
      <c r="A148" s="151">
        <v>182</v>
      </c>
      <c r="B148" s="308" t="s">
        <v>527</v>
      </c>
      <c r="C148" s="308"/>
      <c r="D148" s="308"/>
      <c r="E148" s="308"/>
      <c r="F148" s="166">
        <v>61425</v>
      </c>
      <c r="H148" s="2">
        <v>11700</v>
      </c>
    </row>
    <row r="149" spans="1:8" ht="25.15" customHeight="1">
      <c r="A149" s="151">
        <v>183</v>
      </c>
      <c r="B149" s="153" t="s">
        <v>528</v>
      </c>
      <c r="C149" s="162">
        <v>146.25</v>
      </c>
      <c r="D149" s="143">
        <v>80</v>
      </c>
      <c r="E149" s="144">
        <v>1</v>
      </c>
      <c r="F149" s="165">
        <v>11700</v>
      </c>
      <c r="H149" s="2">
        <v>15600</v>
      </c>
    </row>
    <row r="150" spans="1:8" ht="25.15" customHeight="1">
      <c r="A150" s="151">
        <v>184</v>
      </c>
      <c r="B150" s="153" t="s">
        <v>529</v>
      </c>
      <c r="C150" s="162">
        <v>7800</v>
      </c>
      <c r="D150" s="143">
        <v>1</v>
      </c>
      <c r="E150" s="144">
        <v>2</v>
      </c>
      <c r="F150" s="165">
        <v>15600</v>
      </c>
      <c r="H150" s="2">
        <v>4875</v>
      </c>
    </row>
    <row r="151" spans="1:8" ht="25.15" customHeight="1">
      <c r="A151" s="151">
        <v>185</v>
      </c>
      <c r="B151" s="153" t="s">
        <v>530</v>
      </c>
      <c r="C151" s="162">
        <v>4875</v>
      </c>
      <c r="D151" s="143">
        <v>1</v>
      </c>
      <c r="E151" s="144">
        <v>1</v>
      </c>
      <c r="F151" s="165">
        <v>4875</v>
      </c>
      <c r="H151" s="2">
        <v>29250</v>
      </c>
    </row>
    <row r="152" spans="1:8" ht="25.15" customHeight="1">
      <c r="A152" s="151">
        <v>186</v>
      </c>
      <c r="B152" s="153" t="s">
        <v>531</v>
      </c>
      <c r="C152" s="162">
        <v>29250</v>
      </c>
      <c r="D152" s="143">
        <v>1</v>
      </c>
      <c r="E152" s="144">
        <v>1</v>
      </c>
      <c r="F152" s="165">
        <v>29250</v>
      </c>
      <c r="H152" s="2">
        <f>SUM(H3:H151)</f>
        <v>3902237</v>
      </c>
    </row>
    <row r="153" spans="1:8" ht="20.25" customHeight="1">
      <c r="A153" s="309" t="s">
        <v>394</v>
      </c>
      <c r="B153" s="309"/>
      <c r="C153" s="309"/>
      <c r="D153" s="309"/>
      <c r="E153" s="309"/>
      <c r="F153" s="169">
        <v>3772455.75</v>
      </c>
      <c r="H153" s="47">
        <f>H152*0.08</f>
        <v>312178.96000000002</v>
      </c>
    </row>
    <row r="154" spans="1:8" ht="20.25" customHeight="1">
      <c r="A154" s="309" t="s">
        <v>85</v>
      </c>
      <c r="B154" s="309"/>
      <c r="C154" s="309"/>
      <c r="D154" s="309"/>
      <c r="E154" s="309"/>
      <c r="F154" s="169">
        <v>301796.46000000002</v>
      </c>
      <c r="H154" s="48">
        <f>(H152+H153)*0.1</f>
        <v>421441.59600000002</v>
      </c>
    </row>
    <row r="155" spans="1:8" ht="20.25" customHeight="1">
      <c r="A155" s="309" t="s">
        <v>395</v>
      </c>
      <c r="B155" s="309"/>
      <c r="C155" s="309"/>
      <c r="D155" s="309"/>
      <c r="E155" s="309"/>
      <c r="F155" s="170">
        <v>407425.22100000002</v>
      </c>
      <c r="H155" s="49">
        <f>H152+H153+H154</f>
        <v>4635857.5559999999</v>
      </c>
    </row>
    <row r="156" spans="1:8" ht="20.25" customHeight="1">
      <c r="A156" s="284" t="s">
        <v>396</v>
      </c>
      <c r="B156" s="284"/>
      <c r="C156" s="284"/>
      <c r="D156" s="284"/>
      <c r="E156" s="284"/>
      <c r="F156" s="171">
        <v>4481677.4309999999</v>
      </c>
      <c r="H156" s="51"/>
    </row>
    <row r="157" spans="1:8" ht="20.25" customHeight="1">
      <c r="A157" s="284" t="s">
        <v>532</v>
      </c>
      <c r="B157" s="284"/>
      <c r="C157" s="284"/>
      <c r="D157" s="284"/>
      <c r="E157" s="284"/>
      <c r="F157" s="180">
        <v>-221677.43100000001</v>
      </c>
      <c r="H157" s="51"/>
    </row>
    <row r="158" spans="1:8" ht="20.25" customHeight="1">
      <c r="A158" s="284" t="s">
        <v>533</v>
      </c>
      <c r="B158" s="284"/>
      <c r="C158" s="284"/>
      <c r="D158" s="284"/>
      <c r="E158" s="284"/>
      <c r="F158" s="180">
        <v>4260000</v>
      </c>
    </row>
    <row r="159" spans="1:8">
      <c r="H159" s="50">
        <f>H155-150000</f>
        <v>4485857.5559999999</v>
      </c>
    </row>
  </sheetData>
  <mergeCells count="25">
    <mergeCell ref="B3:E3"/>
    <mergeCell ref="A1:F1"/>
    <mergeCell ref="B8:E8"/>
    <mergeCell ref="A156:E156"/>
    <mergeCell ref="A153:E153"/>
    <mergeCell ref="B16:E16"/>
    <mergeCell ref="B98:E98"/>
    <mergeCell ref="B111:E111"/>
    <mergeCell ref="B122:E122"/>
    <mergeCell ref="B124:E124"/>
    <mergeCell ref="B132:E132"/>
    <mergeCell ref="B36:E36"/>
    <mergeCell ref="B17:E17"/>
    <mergeCell ref="B60:E60"/>
    <mergeCell ref="B79:E79"/>
    <mergeCell ref="B81:E81"/>
    <mergeCell ref="B43:E43"/>
    <mergeCell ref="B137:E137"/>
    <mergeCell ref="B140:E140"/>
    <mergeCell ref="B145:E145"/>
    <mergeCell ref="A158:E158"/>
    <mergeCell ref="A157:E157"/>
    <mergeCell ref="A154:E154"/>
    <mergeCell ref="A155:E155"/>
    <mergeCell ref="B148:E148"/>
  </mergeCells>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K54"/>
  <sheetViews>
    <sheetView topLeftCell="A34" zoomScale="50" zoomScaleNormal="50" zoomScalePageLayoutView="120" workbookViewId="0">
      <selection activeCell="F54" sqref="F54"/>
    </sheetView>
  </sheetViews>
  <sheetFormatPr defaultColWidth="10.87890625" defaultRowHeight="16.149999999999999"/>
  <cols>
    <col min="1" max="1" width="20.1171875" style="1" customWidth="1"/>
    <col min="2" max="2" width="37" style="1" customWidth="1"/>
    <col min="3" max="3" width="13" style="1" customWidth="1"/>
    <col min="4" max="5" width="10.64453125" style="1" customWidth="1"/>
    <col min="6" max="6" width="14.64453125" style="1" customWidth="1"/>
    <col min="7" max="7" width="29.1171875" style="1" customWidth="1"/>
    <col min="8" max="8" width="23.1171875" style="1" bestFit="1" customWidth="1"/>
    <col min="9" max="9" width="30.234375" style="1" customWidth="1"/>
    <col min="10" max="10" width="35.76171875" style="1" customWidth="1"/>
    <col min="11" max="11" width="37.8203125" style="1" customWidth="1"/>
    <col min="12" max="16384" width="10.87890625" style="1"/>
  </cols>
  <sheetData>
    <row r="1" spans="1:11" s="3" customFormat="1" ht="25.15" customHeight="1">
      <c r="A1" s="322" t="s">
        <v>59</v>
      </c>
      <c r="B1" s="323"/>
      <c r="C1" s="323"/>
      <c r="D1" s="323"/>
      <c r="E1" s="323"/>
      <c r="F1" s="323"/>
      <c r="G1" s="323"/>
      <c r="H1" s="28" t="s">
        <v>634</v>
      </c>
      <c r="I1" s="28" t="s">
        <v>649</v>
      </c>
      <c r="J1" s="269" t="s">
        <v>680</v>
      </c>
      <c r="K1" s="275" t="s">
        <v>686</v>
      </c>
    </row>
    <row r="2" spans="1:11" s="3" customFormat="1" ht="25.15" customHeight="1">
      <c r="A2" s="4" t="s">
        <v>4</v>
      </c>
      <c r="B2" s="4" t="s">
        <v>9</v>
      </c>
      <c r="C2" s="5" t="s">
        <v>5</v>
      </c>
      <c r="D2" s="6" t="s">
        <v>6</v>
      </c>
      <c r="E2" s="7" t="s">
        <v>7</v>
      </c>
      <c r="F2" s="8" t="s">
        <v>8</v>
      </c>
      <c r="G2" s="8" t="s">
        <v>350</v>
      </c>
      <c r="H2" s="146"/>
      <c r="I2" s="146"/>
    </row>
    <row r="3" spans="1:11" s="3" customFormat="1" ht="25.15" customHeight="1">
      <c r="A3" s="324" t="s">
        <v>10</v>
      </c>
      <c r="B3" s="9" t="s">
        <v>11</v>
      </c>
      <c r="C3" s="10">
        <v>3960</v>
      </c>
      <c r="D3" s="11">
        <v>20</v>
      </c>
      <c r="E3" s="11">
        <v>1</v>
      </c>
      <c r="F3" s="10">
        <f>C3*D3*E3</f>
        <v>79200</v>
      </c>
      <c r="G3" s="135"/>
      <c r="H3" s="245"/>
    </row>
    <row r="4" spans="1:11" s="3" customFormat="1" ht="25.15" customHeight="1">
      <c r="A4" s="324"/>
      <c r="B4" s="9" t="s">
        <v>12</v>
      </c>
      <c r="C4" s="10">
        <v>3960</v>
      </c>
      <c r="D4" s="12">
        <v>31</v>
      </c>
      <c r="E4" s="12">
        <v>1</v>
      </c>
      <c r="F4" s="10">
        <f t="shared" ref="F4:F9" si="0">C4*D4*E4</f>
        <v>122760</v>
      </c>
      <c r="G4" s="135"/>
      <c r="H4" s="12"/>
    </row>
    <row r="5" spans="1:11" s="3" customFormat="1" ht="25.15" customHeight="1">
      <c r="A5" s="324"/>
      <c r="B5" s="9" t="s">
        <v>13</v>
      </c>
      <c r="C5" s="10">
        <v>3960</v>
      </c>
      <c r="D5" s="12">
        <v>4</v>
      </c>
      <c r="E5" s="12">
        <v>1</v>
      </c>
      <c r="F5" s="10">
        <f t="shared" si="0"/>
        <v>15840</v>
      </c>
      <c r="G5" s="135"/>
      <c r="H5" s="12"/>
    </row>
    <row r="6" spans="1:11" s="3" customFormat="1" ht="25.15" customHeight="1">
      <c r="A6" s="324"/>
      <c r="B6" s="9" t="s">
        <v>14</v>
      </c>
      <c r="C6" s="10">
        <v>1250</v>
      </c>
      <c r="D6" s="12">
        <v>55</v>
      </c>
      <c r="E6" s="12">
        <v>1</v>
      </c>
      <c r="F6" s="10">
        <f t="shared" si="0"/>
        <v>68750</v>
      </c>
      <c r="G6" s="135"/>
      <c r="H6" s="12"/>
    </row>
    <row r="7" spans="1:11" s="3" customFormat="1" ht="25.15" customHeight="1">
      <c r="A7" s="283" t="s">
        <v>15</v>
      </c>
      <c r="B7" s="13" t="s">
        <v>16</v>
      </c>
      <c r="C7" s="14">
        <v>5200</v>
      </c>
      <c r="D7" s="12">
        <v>43</v>
      </c>
      <c r="E7" s="15">
        <v>1</v>
      </c>
      <c r="F7" s="10">
        <f t="shared" si="0"/>
        <v>223600</v>
      </c>
      <c r="G7" s="135"/>
      <c r="H7" s="12"/>
    </row>
    <row r="8" spans="1:11" s="3" customFormat="1" ht="25.15" customHeight="1">
      <c r="A8" s="283"/>
      <c r="B8" s="13" t="s">
        <v>354</v>
      </c>
      <c r="C8" s="14">
        <v>7900</v>
      </c>
      <c r="D8" s="12">
        <v>3</v>
      </c>
      <c r="E8" s="138">
        <v>1</v>
      </c>
      <c r="F8" s="10">
        <f t="shared" si="0"/>
        <v>23700</v>
      </c>
      <c r="G8" s="135"/>
      <c r="H8" s="12"/>
    </row>
    <row r="9" spans="1:11" s="3" customFormat="1" ht="25.15" customHeight="1">
      <c r="A9" s="283"/>
      <c r="B9" s="9" t="s">
        <v>26</v>
      </c>
      <c r="C9" s="14">
        <v>1250</v>
      </c>
      <c r="D9" s="12">
        <v>46</v>
      </c>
      <c r="E9" s="15">
        <v>1</v>
      </c>
      <c r="F9" s="10">
        <f t="shared" si="0"/>
        <v>57500</v>
      </c>
      <c r="G9" s="135"/>
      <c r="H9" s="12"/>
    </row>
    <row r="10" spans="1:11" s="3" customFormat="1" ht="25.15" customHeight="1">
      <c r="A10" s="283" t="s">
        <v>17</v>
      </c>
      <c r="B10" s="9" t="s">
        <v>18</v>
      </c>
      <c r="C10" s="10">
        <v>3960</v>
      </c>
      <c r="D10" s="11">
        <v>21</v>
      </c>
      <c r="E10" s="11">
        <v>1</v>
      </c>
      <c r="F10" s="10">
        <f>C10*D10*E10</f>
        <v>83160</v>
      </c>
      <c r="G10" s="135"/>
      <c r="H10" s="245"/>
    </row>
    <row r="11" spans="1:11" s="3" customFormat="1" ht="25.15" customHeight="1">
      <c r="A11" s="283"/>
      <c r="B11" s="9" t="s">
        <v>19</v>
      </c>
      <c r="C11" s="10">
        <v>3960</v>
      </c>
      <c r="D11" s="12">
        <v>32</v>
      </c>
      <c r="E11" s="12">
        <v>1</v>
      </c>
      <c r="F11" s="10">
        <f t="shared" ref="F11:F13" si="1">C11*D11*E11</f>
        <v>126720</v>
      </c>
      <c r="G11" s="135"/>
      <c r="H11" s="12"/>
    </row>
    <row r="12" spans="1:11" s="3" customFormat="1" ht="25.15" customHeight="1">
      <c r="A12" s="283"/>
      <c r="B12" s="9" t="s">
        <v>20</v>
      </c>
      <c r="C12" s="10">
        <v>3960</v>
      </c>
      <c r="D12" s="12">
        <v>6</v>
      </c>
      <c r="E12" s="12">
        <v>1</v>
      </c>
      <c r="F12" s="10">
        <f t="shared" si="1"/>
        <v>23760</v>
      </c>
      <c r="G12" s="135"/>
      <c r="H12" s="12"/>
    </row>
    <row r="13" spans="1:11" s="3" customFormat="1" ht="25.15" customHeight="1">
      <c r="A13" s="283"/>
      <c r="B13" s="9" t="s">
        <v>14</v>
      </c>
      <c r="C13" s="10">
        <v>1250</v>
      </c>
      <c r="D13" s="12">
        <v>59</v>
      </c>
      <c r="E13" s="12">
        <v>1</v>
      </c>
      <c r="F13" s="10">
        <f t="shared" si="1"/>
        <v>73750</v>
      </c>
      <c r="G13" s="135"/>
      <c r="H13" s="12"/>
    </row>
    <row r="14" spans="1:11" s="3" customFormat="1" ht="25.15" customHeight="1">
      <c r="A14" s="326" t="s">
        <v>356</v>
      </c>
      <c r="B14" s="9" t="s">
        <v>357</v>
      </c>
      <c r="C14" s="10">
        <v>120</v>
      </c>
      <c r="D14" s="12">
        <v>30</v>
      </c>
      <c r="E14" s="12">
        <v>1</v>
      </c>
      <c r="F14" s="10">
        <v>0</v>
      </c>
      <c r="G14" s="191" t="s">
        <v>537</v>
      </c>
      <c r="H14" s="12"/>
    </row>
    <row r="15" spans="1:11" s="3" customFormat="1" ht="25.15" customHeight="1">
      <c r="A15" s="327"/>
      <c r="B15" s="9" t="s">
        <v>358</v>
      </c>
      <c r="C15" s="10">
        <v>120</v>
      </c>
      <c r="D15" s="12">
        <v>30</v>
      </c>
      <c r="E15" s="12">
        <v>1</v>
      </c>
      <c r="F15" s="10">
        <v>0</v>
      </c>
      <c r="G15" s="191" t="s">
        <v>537</v>
      </c>
      <c r="H15" s="12"/>
    </row>
    <row r="16" spans="1:11" s="3" customFormat="1" ht="25.15" customHeight="1">
      <c r="A16" s="283" t="s">
        <v>22</v>
      </c>
      <c r="B16" s="9" t="s">
        <v>69</v>
      </c>
      <c r="C16" s="10">
        <v>1350</v>
      </c>
      <c r="D16" s="11">
        <v>18</v>
      </c>
      <c r="E16" s="11">
        <v>1</v>
      </c>
      <c r="F16" s="10">
        <f>C16*D16*E16</f>
        <v>24300</v>
      </c>
      <c r="G16" s="135"/>
      <c r="H16" s="245"/>
    </row>
    <row r="17" spans="1:11" s="3" customFormat="1" ht="25.15" customHeight="1">
      <c r="A17" s="283"/>
      <c r="B17" s="9" t="s">
        <v>70</v>
      </c>
      <c r="C17" s="10">
        <v>1350</v>
      </c>
      <c r="D17" s="12">
        <v>21</v>
      </c>
      <c r="E17" s="12">
        <v>1</v>
      </c>
      <c r="F17" s="10">
        <f t="shared" ref="F17:F20" si="2">C17*D17*E17</f>
        <v>28350</v>
      </c>
      <c r="G17" s="135"/>
      <c r="H17" s="12"/>
    </row>
    <row r="18" spans="1:11" s="3" customFormat="1" ht="25.15" customHeight="1">
      <c r="A18" s="283"/>
      <c r="B18" s="9" t="s">
        <v>72</v>
      </c>
      <c r="C18" s="10">
        <v>1350</v>
      </c>
      <c r="D18" s="12">
        <v>7</v>
      </c>
      <c r="E18" s="12">
        <v>1</v>
      </c>
      <c r="F18" s="10">
        <f t="shared" si="2"/>
        <v>9450</v>
      </c>
      <c r="G18" s="135"/>
      <c r="H18" s="12"/>
    </row>
    <row r="19" spans="1:11" s="3" customFormat="1" ht="25.15" customHeight="1">
      <c r="A19" s="283"/>
      <c r="B19" s="9" t="s">
        <v>27</v>
      </c>
      <c r="C19" s="10">
        <v>550</v>
      </c>
      <c r="D19" s="12">
        <v>39</v>
      </c>
      <c r="E19" s="12">
        <v>1</v>
      </c>
      <c r="F19" s="10">
        <f t="shared" si="2"/>
        <v>21450</v>
      </c>
      <c r="G19" s="135"/>
      <c r="H19" s="12"/>
    </row>
    <row r="20" spans="1:11" s="3" customFormat="1" ht="25.15" customHeight="1">
      <c r="A20" s="283" t="s">
        <v>24</v>
      </c>
      <c r="B20" s="9" t="s">
        <v>71</v>
      </c>
      <c r="C20" s="10">
        <v>1350</v>
      </c>
      <c r="D20" s="12">
        <v>40</v>
      </c>
      <c r="E20" s="12">
        <v>1</v>
      </c>
      <c r="F20" s="10">
        <f t="shared" si="2"/>
        <v>54000</v>
      </c>
      <c r="G20" s="135"/>
      <c r="H20" s="12"/>
    </row>
    <row r="21" spans="1:11" s="3" customFormat="1" ht="25.15" customHeight="1">
      <c r="A21" s="283"/>
      <c r="B21" s="9" t="s">
        <v>27</v>
      </c>
      <c r="C21" s="10">
        <v>550</v>
      </c>
      <c r="D21" s="12">
        <v>40</v>
      </c>
      <c r="E21" s="12">
        <v>1</v>
      </c>
      <c r="F21" s="10">
        <f t="shared" ref="F21" si="3">C21*D21*E21</f>
        <v>22000</v>
      </c>
      <c r="G21" s="135"/>
      <c r="H21" s="12"/>
    </row>
    <row r="22" spans="1:11" s="3" customFormat="1" ht="25.15" customHeight="1">
      <c r="A22" s="283" t="s">
        <v>23</v>
      </c>
      <c r="B22" s="9" t="s">
        <v>74</v>
      </c>
      <c r="C22" s="10">
        <v>1350</v>
      </c>
      <c r="D22" s="11">
        <v>30</v>
      </c>
      <c r="E22" s="11">
        <v>1</v>
      </c>
      <c r="F22" s="10">
        <f>C22*D22*E22</f>
        <v>40500</v>
      </c>
      <c r="G22" s="135"/>
      <c r="H22" s="245"/>
    </row>
    <row r="23" spans="1:11" s="3" customFormat="1" ht="25.15" customHeight="1">
      <c r="A23" s="283"/>
      <c r="B23" s="9" t="s">
        <v>75</v>
      </c>
      <c r="C23" s="10">
        <v>1350</v>
      </c>
      <c r="D23" s="12">
        <v>30</v>
      </c>
      <c r="E23" s="12">
        <v>1</v>
      </c>
      <c r="F23" s="10">
        <f t="shared" ref="F23:F51" si="4">C23*D23*E23</f>
        <v>40500</v>
      </c>
      <c r="G23" s="135"/>
      <c r="H23" s="12"/>
    </row>
    <row r="24" spans="1:11" s="3" customFormat="1" ht="25.15" customHeight="1">
      <c r="A24" s="283"/>
      <c r="B24" s="9" t="s">
        <v>76</v>
      </c>
      <c r="C24" s="10">
        <v>1350</v>
      </c>
      <c r="D24" s="12">
        <v>1</v>
      </c>
      <c r="E24" s="12">
        <v>1</v>
      </c>
      <c r="F24" s="10">
        <f t="shared" si="4"/>
        <v>1350</v>
      </c>
      <c r="G24" s="135"/>
      <c r="H24" s="12"/>
    </row>
    <row r="25" spans="1:11" s="3" customFormat="1" ht="25.15" customHeight="1">
      <c r="A25" s="283"/>
      <c r="B25" s="9" t="s">
        <v>27</v>
      </c>
      <c r="C25" s="10">
        <v>550</v>
      </c>
      <c r="D25" s="12">
        <v>61</v>
      </c>
      <c r="E25" s="12">
        <v>1</v>
      </c>
      <c r="F25" s="10">
        <f t="shared" si="4"/>
        <v>33550</v>
      </c>
      <c r="G25" s="135"/>
      <c r="H25" s="12"/>
    </row>
    <row r="26" spans="1:11" s="3" customFormat="1" ht="25.15" customHeight="1">
      <c r="A26" s="315" t="s">
        <v>355</v>
      </c>
      <c r="B26" s="262">
        <v>43351</v>
      </c>
      <c r="C26" s="254">
        <v>1500</v>
      </c>
      <c r="D26" s="258">
        <v>6</v>
      </c>
      <c r="E26" s="258">
        <v>1</v>
      </c>
      <c r="F26" s="254">
        <v>0</v>
      </c>
      <c r="G26" s="256" t="s">
        <v>364</v>
      </c>
      <c r="H26" s="319" t="s">
        <v>642</v>
      </c>
      <c r="I26" s="318" t="s">
        <v>658</v>
      </c>
      <c r="J26" s="317" t="s">
        <v>681</v>
      </c>
      <c r="K26" s="317" t="s">
        <v>700</v>
      </c>
    </row>
    <row r="27" spans="1:11" s="3" customFormat="1" ht="25.15" customHeight="1">
      <c r="A27" s="316"/>
      <c r="B27" s="262">
        <v>43352</v>
      </c>
      <c r="C27" s="254">
        <v>1500</v>
      </c>
      <c r="D27" s="258">
        <v>8</v>
      </c>
      <c r="E27" s="258">
        <v>1</v>
      </c>
      <c r="F27" s="254">
        <v>0</v>
      </c>
      <c r="G27" s="256" t="s">
        <v>365</v>
      </c>
      <c r="H27" s="320"/>
      <c r="I27" s="318"/>
      <c r="J27" s="317"/>
      <c r="K27" s="317"/>
    </row>
    <row r="28" spans="1:11" s="3" customFormat="1" ht="25.15" customHeight="1">
      <c r="A28" s="316"/>
      <c r="B28" s="262">
        <v>43353</v>
      </c>
      <c r="C28" s="254">
        <v>1500</v>
      </c>
      <c r="D28" s="258">
        <v>6</v>
      </c>
      <c r="E28" s="258">
        <v>1</v>
      </c>
      <c r="F28" s="254">
        <v>0</v>
      </c>
      <c r="G28" s="256" t="s">
        <v>366</v>
      </c>
      <c r="H28" s="320"/>
      <c r="I28" s="318"/>
      <c r="J28" s="317"/>
      <c r="K28" s="317"/>
    </row>
    <row r="29" spans="1:11" s="3" customFormat="1" ht="25.15" customHeight="1">
      <c r="A29" s="316"/>
      <c r="B29" s="262">
        <v>43354</v>
      </c>
      <c r="C29" s="254">
        <v>1500</v>
      </c>
      <c r="D29" s="258">
        <v>6</v>
      </c>
      <c r="E29" s="258">
        <v>1</v>
      </c>
      <c r="F29" s="254">
        <v>0</v>
      </c>
      <c r="G29" s="256" t="s">
        <v>366</v>
      </c>
      <c r="H29" s="320"/>
      <c r="I29" s="318"/>
      <c r="J29" s="317"/>
      <c r="K29" s="317"/>
    </row>
    <row r="30" spans="1:11" s="3" customFormat="1" ht="25.15" customHeight="1">
      <c r="A30" s="316"/>
      <c r="B30" s="262">
        <v>43355</v>
      </c>
      <c r="C30" s="254">
        <v>1500</v>
      </c>
      <c r="D30" s="258">
        <v>6</v>
      </c>
      <c r="E30" s="258">
        <v>1</v>
      </c>
      <c r="F30" s="254">
        <v>0</v>
      </c>
      <c r="G30" s="256"/>
      <c r="H30" s="320"/>
      <c r="I30" s="318"/>
      <c r="J30" s="317"/>
      <c r="K30" s="317"/>
    </row>
    <row r="31" spans="1:11" s="3" customFormat="1" ht="25.15" customHeight="1">
      <c r="A31" s="325"/>
      <c r="B31" s="262">
        <v>43356</v>
      </c>
      <c r="C31" s="254">
        <v>1500</v>
      </c>
      <c r="D31" s="258">
        <v>2</v>
      </c>
      <c r="E31" s="258">
        <v>1</v>
      </c>
      <c r="F31" s="254">
        <v>0</v>
      </c>
      <c r="G31" s="256"/>
      <c r="H31" s="320"/>
      <c r="I31" s="318"/>
      <c r="J31" s="317"/>
      <c r="K31" s="317"/>
    </row>
    <row r="32" spans="1:11" s="3" customFormat="1" ht="25.15" customHeight="1">
      <c r="A32" s="315" t="s">
        <v>361</v>
      </c>
      <c r="B32" s="262">
        <v>43353</v>
      </c>
      <c r="C32" s="254">
        <v>1350</v>
      </c>
      <c r="D32" s="258">
        <v>3</v>
      </c>
      <c r="E32" s="258">
        <v>1</v>
      </c>
      <c r="F32" s="254">
        <v>0</v>
      </c>
      <c r="G32" s="256" t="s">
        <v>362</v>
      </c>
      <c r="H32" s="320"/>
      <c r="I32" s="318"/>
      <c r="J32" s="317"/>
      <c r="K32" s="317"/>
    </row>
    <row r="33" spans="1:11" s="3" customFormat="1" ht="25.15" customHeight="1">
      <c r="A33" s="316"/>
      <c r="B33" s="262">
        <v>43353</v>
      </c>
      <c r="C33" s="254">
        <v>1350</v>
      </c>
      <c r="D33" s="258">
        <v>2</v>
      </c>
      <c r="E33" s="258">
        <v>1</v>
      </c>
      <c r="F33" s="254">
        <v>0</v>
      </c>
      <c r="G33" s="256" t="s">
        <v>362</v>
      </c>
      <c r="H33" s="321"/>
      <c r="I33" s="318"/>
      <c r="J33" s="317"/>
      <c r="K33" s="317"/>
    </row>
    <row r="34" spans="1:11" s="3" customFormat="1" ht="25.15" customHeight="1">
      <c r="A34" s="253" t="s">
        <v>73</v>
      </c>
      <c r="B34" s="257" t="s">
        <v>73</v>
      </c>
      <c r="C34" s="254">
        <v>35</v>
      </c>
      <c r="D34" s="258">
        <v>1540</v>
      </c>
      <c r="E34" s="258">
        <v>3</v>
      </c>
      <c r="F34" s="254">
        <f t="shared" si="4"/>
        <v>161700</v>
      </c>
      <c r="G34" s="256"/>
      <c r="H34" s="258" t="s">
        <v>643</v>
      </c>
      <c r="I34" s="3" t="s">
        <v>657</v>
      </c>
      <c r="J34" s="274" t="s">
        <v>682</v>
      </c>
    </row>
    <row r="35" spans="1:11" s="30" customFormat="1" ht="25.15" customHeight="1">
      <c r="A35" s="13" t="s">
        <v>25</v>
      </c>
      <c r="B35" s="13" t="s">
        <v>28</v>
      </c>
      <c r="C35" s="29">
        <v>1500</v>
      </c>
      <c r="D35" s="13">
        <v>5</v>
      </c>
      <c r="E35" s="13">
        <v>8</v>
      </c>
      <c r="F35" s="29">
        <f t="shared" si="4"/>
        <v>60000</v>
      </c>
      <c r="G35" s="136"/>
      <c r="H35" s="13"/>
      <c r="I35" s="318" t="s">
        <v>698</v>
      </c>
      <c r="J35" s="317" t="s">
        <v>683</v>
      </c>
      <c r="K35" s="317" t="s">
        <v>699</v>
      </c>
    </row>
    <row r="36" spans="1:11" s="30" customFormat="1" ht="25.15" customHeight="1">
      <c r="A36" s="13" t="s">
        <v>363</v>
      </c>
      <c r="B36" s="13" t="s">
        <v>368</v>
      </c>
      <c r="C36" s="29">
        <v>3600</v>
      </c>
      <c r="D36" s="13">
        <v>9</v>
      </c>
      <c r="E36" s="13">
        <v>1</v>
      </c>
      <c r="F36" s="29">
        <f>C36*D36*E36</f>
        <v>32400</v>
      </c>
      <c r="G36" s="136" t="s">
        <v>367</v>
      </c>
      <c r="H36" s="13"/>
      <c r="I36" s="318"/>
      <c r="J36" s="317"/>
      <c r="K36" s="317"/>
    </row>
    <row r="37" spans="1:11" s="3" customFormat="1" ht="25.15" customHeight="1">
      <c r="A37" s="253" t="s">
        <v>31</v>
      </c>
      <c r="B37" s="253"/>
      <c r="C37" s="254">
        <v>100</v>
      </c>
      <c r="D37" s="253">
        <v>1570</v>
      </c>
      <c r="E37" s="253">
        <v>1</v>
      </c>
      <c r="F37" s="254">
        <f t="shared" si="4"/>
        <v>157000</v>
      </c>
      <c r="G37" s="255" t="s">
        <v>351</v>
      </c>
      <c r="H37" s="253" t="s">
        <v>644</v>
      </c>
      <c r="I37" s="318"/>
      <c r="J37" s="317"/>
      <c r="K37" s="317"/>
    </row>
    <row r="38" spans="1:11" s="3" customFormat="1" ht="25.15" customHeight="1">
      <c r="A38" s="253" t="s">
        <v>29</v>
      </c>
      <c r="B38" s="253" t="s">
        <v>30</v>
      </c>
      <c r="C38" s="254">
        <v>350</v>
      </c>
      <c r="D38" s="253">
        <v>1361</v>
      </c>
      <c r="E38" s="253">
        <v>1</v>
      </c>
      <c r="F38" s="254">
        <f t="shared" si="4"/>
        <v>476350</v>
      </c>
      <c r="G38" s="256"/>
      <c r="H38" s="258" t="s">
        <v>643</v>
      </c>
      <c r="I38" s="3" t="s">
        <v>656</v>
      </c>
      <c r="J38" s="3" t="s">
        <v>682</v>
      </c>
    </row>
    <row r="39" spans="1:11" s="3" customFormat="1" ht="25.15" customHeight="1">
      <c r="A39" s="283" t="s">
        <v>62</v>
      </c>
      <c r="B39" s="9" t="s">
        <v>63</v>
      </c>
      <c r="C39" s="10">
        <v>4500</v>
      </c>
      <c r="D39" s="23">
        <v>2</v>
      </c>
      <c r="E39" s="23">
        <v>1</v>
      </c>
      <c r="F39" s="10">
        <f>C39*D39*E39</f>
        <v>9000</v>
      </c>
      <c r="G39" s="135"/>
      <c r="H39" s="245"/>
    </row>
    <row r="40" spans="1:11" s="3" customFormat="1" ht="25.15" customHeight="1">
      <c r="A40" s="283"/>
      <c r="B40" s="9" t="s">
        <v>64</v>
      </c>
      <c r="C40" s="10">
        <v>6000</v>
      </c>
      <c r="D40" s="23">
        <v>2</v>
      </c>
      <c r="E40" s="12">
        <v>1</v>
      </c>
      <c r="F40" s="10">
        <f t="shared" ref="F40:F45" si="5">C40*D40*E40</f>
        <v>12000</v>
      </c>
      <c r="G40" s="135"/>
      <c r="H40" s="245"/>
    </row>
    <row r="41" spans="1:11" s="3" customFormat="1" ht="25.15" customHeight="1">
      <c r="A41" s="283"/>
      <c r="B41" s="9" t="s">
        <v>65</v>
      </c>
      <c r="C41" s="10">
        <v>2250</v>
      </c>
      <c r="D41" s="12">
        <v>2</v>
      </c>
      <c r="E41" s="12">
        <v>1</v>
      </c>
      <c r="F41" s="10">
        <f t="shared" si="5"/>
        <v>4500</v>
      </c>
      <c r="G41" s="135"/>
      <c r="H41" s="12"/>
    </row>
    <row r="42" spans="1:11" s="3" customFormat="1" ht="25.15" customHeight="1">
      <c r="A42" s="283"/>
      <c r="B42" s="134" t="s">
        <v>352</v>
      </c>
      <c r="C42" s="10">
        <v>6300</v>
      </c>
      <c r="D42" s="22">
        <v>2</v>
      </c>
      <c r="E42" s="22">
        <v>1</v>
      </c>
      <c r="F42" s="10">
        <f t="shared" si="5"/>
        <v>12600</v>
      </c>
      <c r="G42" s="135"/>
      <c r="H42" s="244"/>
    </row>
    <row r="43" spans="1:11" s="3" customFormat="1" ht="25.15" customHeight="1">
      <c r="A43" s="283"/>
      <c r="B43" s="22" t="s">
        <v>33</v>
      </c>
      <c r="C43" s="10">
        <v>2500</v>
      </c>
      <c r="D43" s="22">
        <v>2</v>
      </c>
      <c r="E43" s="22">
        <v>1</v>
      </c>
      <c r="F43" s="10">
        <f t="shared" si="5"/>
        <v>5000</v>
      </c>
      <c r="G43" s="135"/>
      <c r="H43" s="244"/>
    </row>
    <row r="44" spans="1:11" s="3" customFormat="1" ht="25.15" customHeight="1">
      <c r="A44" s="283"/>
      <c r="B44" s="9" t="s">
        <v>67</v>
      </c>
      <c r="C44" s="10">
        <v>650</v>
      </c>
      <c r="D44" s="12">
        <v>4</v>
      </c>
      <c r="E44" s="12">
        <v>1</v>
      </c>
      <c r="F44" s="10">
        <f t="shared" ref="F44" si="6">C44*D44*E44</f>
        <v>2600</v>
      </c>
      <c r="G44" s="135"/>
      <c r="H44" s="12"/>
    </row>
    <row r="45" spans="1:11" s="3" customFormat="1" ht="25.15" customHeight="1">
      <c r="A45" s="283"/>
      <c r="B45" s="9" t="s">
        <v>66</v>
      </c>
      <c r="C45" s="10">
        <v>2500</v>
      </c>
      <c r="D45" s="12">
        <v>2</v>
      </c>
      <c r="E45" s="12">
        <v>1</v>
      </c>
      <c r="F45" s="10">
        <f t="shared" si="5"/>
        <v>5000</v>
      </c>
      <c r="G45" s="135"/>
      <c r="H45" s="12"/>
    </row>
    <row r="46" spans="1:11" s="3" customFormat="1" ht="25.15" customHeight="1">
      <c r="A46" s="283" t="s">
        <v>32</v>
      </c>
      <c r="B46" s="134" t="s">
        <v>352</v>
      </c>
      <c r="C46" s="10">
        <v>6000</v>
      </c>
      <c r="D46" s="15">
        <v>25</v>
      </c>
      <c r="E46" s="15">
        <v>1</v>
      </c>
      <c r="F46" s="10">
        <f t="shared" si="4"/>
        <v>150000</v>
      </c>
      <c r="G46" s="135"/>
      <c r="H46" s="244"/>
    </row>
    <row r="47" spans="1:11" s="3" customFormat="1" ht="25.15" customHeight="1">
      <c r="A47" s="283"/>
      <c r="B47" s="26" t="s">
        <v>90</v>
      </c>
      <c r="C47" s="10">
        <v>800</v>
      </c>
      <c r="D47" s="26">
        <v>25</v>
      </c>
      <c r="E47" s="26">
        <v>4</v>
      </c>
      <c r="F47" s="10">
        <f t="shared" ref="F47" si="7">C47*D47*E47</f>
        <v>80000</v>
      </c>
      <c r="G47" s="135"/>
      <c r="H47" s="244"/>
    </row>
    <row r="48" spans="1:11" s="3" customFormat="1" ht="25.15" customHeight="1">
      <c r="A48" s="283"/>
      <c r="B48" s="26" t="s">
        <v>91</v>
      </c>
      <c r="C48" s="10">
        <v>2800</v>
      </c>
      <c r="D48" s="15">
        <v>25</v>
      </c>
      <c r="E48" s="15">
        <v>1</v>
      </c>
      <c r="F48" s="10">
        <f t="shared" si="4"/>
        <v>70000</v>
      </c>
      <c r="G48" s="135"/>
      <c r="H48" s="244"/>
    </row>
    <row r="49" spans="1:8" ht="25.15" customHeight="1">
      <c r="A49" s="283" t="s">
        <v>34</v>
      </c>
      <c r="B49" s="15" t="s">
        <v>35</v>
      </c>
      <c r="C49" s="10">
        <v>8200</v>
      </c>
      <c r="D49" s="15">
        <v>1</v>
      </c>
      <c r="E49" s="15">
        <v>1</v>
      </c>
      <c r="F49" s="10">
        <f t="shared" si="4"/>
        <v>8200</v>
      </c>
      <c r="G49" s="137"/>
      <c r="H49" s="244"/>
    </row>
    <row r="50" spans="1:8" ht="25.15" customHeight="1">
      <c r="A50" s="283"/>
      <c r="B50" s="15" t="s">
        <v>36</v>
      </c>
      <c r="C50" s="10">
        <v>8500</v>
      </c>
      <c r="D50" s="15">
        <v>3</v>
      </c>
      <c r="E50" s="15">
        <v>1</v>
      </c>
      <c r="F50" s="10">
        <f t="shared" si="4"/>
        <v>25500</v>
      </c>
      <c r="G50" s="137"/>
      <c r="H50" s="244"/>
    </row>
    <row r="51" spans="1:8" ht="25.15" customHeight="1">
      <c r="A51" s="139" t="s">
        <v>359</v>
      </c>
      <c r="B51" s="139" t="s">
        <v>360</v>
      </c>
      <c r="C51" s="10">
        <v>1500</v>
      </c>
      <c r="D51" s="138">
        <v>1</v>
      </c>
      <c r="E51" s="138">
        <v>1</v>
      </c>
      <c r="F51" s="10">
        <f t="shared" si="4"/>
        <v>1500</v>
      </c>
      <c r="G51" s="137"/>
      <c r="H51" s="244"/>
    </row>
    <row r="52" spans="1:8" ht="25.15" customHeight="1">
      <c r="A52" s="309" t="s">
        <v>37</v>
      </c>
      <c r="B52" s="309"/>
      <c r="C52" s="309"/>
      <c r="D52" s="309"/>
      <c r="E52" s="309"/>
      <c r="F52" s="19">
        <f>SUM(F3:F51)</f>
        <v>2447540</v>
      </c>
      <c r="G52" s="19"/>
    </row>
    <row r="53" spans="1:8" ht="25.15" customHeight="1">
      <c r="A53" s="309" t="s">
        <v>86</v>
      </c>
      <c r="B53" s="309"/>
      <c r="C53" s="309"/>
      <c r="D53" s="309"/>
      <c r="E53" s="309"/>
      <c r="F53" s="20">
        <f>F52*0.1</f>
        <v>244754</v>
      </c>
      <c r="G53" s="19"/>
    </row>
    <row r="54" spans="1:8" ht="25.15" customHeight="1">
      <c r="A54" s="284" t="s">
        <v>3</v>
      </c>
      <c r="B54" s="284"/>
      <c r="C54" s="284"/>
      <c r="D54" s="284"/>
      <c r="E54" s="284"/>
      <c r="F54" s="17">
        <f>F52+F53</f>
        <v>2692294</v>
      </c>
      <c r="G54" s="17"/>
    </row>
  </sheetData>
  <autoFilter ref="A2:H54"/>
  <mergeCells count="23">
    <mergeCell ref="A1:G1"/>
    <mergeCell ref="A54:E54"/>
    <mergeCell ref="A22:A25"/>
    <mergeCell ref="A3:A6"/>
    <mergeCell ref="A7:A9"/>
    <mergeCell ref="A10:A13"/>
    <mergeCell ref="A16:A19"/>
    <mergeCell ref="A20:A21"/>
    <mergeCell ref="A39:A45"/>
    <mergeCell ref="A46:A48"/>
    <mergeCell ref="A49:A50"/>
    <mergeCell ref="A52:E52"/>
    <mergeCell ref="A53:E53"/>
    <mergeCell ref="A26:A31"/>
    <mergeCell ref="A14:A15"/>
    <mergeCell ref="A32:A33"/>
    <mergeCell ref="K26:K33"/>
    <mergeCell ref="K35:K37"/>
    <mergeCell ref="I35:I37"/>
    <mergeCell ref="J26:J33"/>
    <mergeCell ref="J35:J37"/>
    <mergeCell ref="I26:I33"/>
    <mergeCell ref="H26:H33"/>
  </mergeCells>
  <phoneticPr fontId="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Z135"/>
  <sheetViews>
    <sheetView topLeftCell="A112" zoomScale="60" zoomScaleNormal="60" workbookViewId="0">
      <selection activeCell="K121" sqref="K1:K1048576"/>
    </sheetView>
  </sheetViews>
  <sheetFormatPr defaultColWidth="8" defaultRowHeight="15"/>
  <cols>
    <col min="1" max="1" width="11.76171875" style="55" customWidth="1"/>
    <col min="2" max="2" width="5.64453125" style="55" customWidth="1"/>
    <col min="3" max="3" width="7.1171875" style="55" customWidth="1"/>
    <col min="4" max="4" width="6.64453125" style="55" customWidth="1"/>
    <col min="5" max="5" width="10.234375" style="55" bestFit="1" customWidth="1"/>
    <col min="6" max="6" width="11.87890625" style="55" bestFit="1" customWidth="1"/>
    <col min="7" max="8" width="13.46875" style="55" bestFit="1" customWidth="1"/>
    <col min="9" max="10" width="8.46875" style="55" customWidth="1"/>
    <col min="11" max="11" width="10.87890625" style="55" customWidth="1"/>
    <col min="12" max="12" width="13" style="55" hidden="1" customWidth="1"/>
    <col min="13" max="14" width="16.76171875" style="127" hidden="1" customWidth="1"/>
    <col min="15" max="15" width="6" style="55" customWidth="1"/>
    <col min="16" max="16" width="8.46875" style="55" customWidth="1"/>
    <col min="17" max="17" width="8" style="55" customWidth="1"/>
    <col min="18" max="18" width="12.64453125" style="55" customWidth="1"/>
    <col min="19" max="19" width="14.234375" style="55" customWidth="1"/>
    <col min="20" max="20" width="10.87890625" style="55" customWidth="1"/>
    <col min="21" max="21" width="32.234375" style="55" customWidth="1"/>
    <col min="22" max="22" width="31.3515625" style="55" customWidth="1"/>
    <col min="23" max="23" width="32.64453125" style="55" customWidth="1"/>
    <col min="24" max="24" width="28.41015625" style="55" customWidth="1"/>
    <col min="25" max="16384" width="8" style="55"/>
  </cols>
  <sheetData>
    <row r="1" spans="1:24" s="52" customFormat="1" ht="32.85" customHeight="1">
      <c r="A1" s="331" t="s">
        <v>97</v>
      </c>
      <c r="B1" s="332"/>
      <c r="C1" s="332"/>
      <c r="D1" s="332"/>
      <c r="E1" s="332"/>
      <c r="F1" s="332"/>
      <c r="G1" s="332"/>
      <c r="H1" s="332"/>
      <c r="I1" s="332"/>
      <c r="J1" s="332"/>
      <c r="K1" s="332"/>
      <c r="L1" s="332"/>
      <c r="M1" s="332"/>
      <c r="N1" s="332"/>
      <c r="O1" s="332"/>
      <c r="P1" s="332"/>
      <c r="Q1" s="332"/>
      <c r="R1" s="332"/>
      <c r="S1" s="332"/>
      <c r="U1" s="28" t="s">
        <v>634</v>
      </c>
      <c r="V1" s="28" t="s">
        <v>634</v>
      </c>
      <c r="W1" s="28" t="s">
        <v>667</v>
      </c>
      <c r="X1" s="28" t="s">
        <v>695</v>
      </c>
    </row>
    <row r="2" spans="1:24" ht="15.75">
      <c r="A2" s="53" t="s">
        <v>98</v>
      </c>
      <c r="B2" s="53" t="s">
        <v>99</v>
      </c>
      <c r="C2" s="53" t="s">
        <v>100</v>
      </c>
      <c r="D2" s="53"/>
      <c r="E2" s="53" t="s">
        <v>101</v>
      </c>
      <c r="F2" s="53" t="s">
        <v>102</v>
      </c>
      <c r="G2" s="53" t="s">
        <v>103</v>
      </c>
      <c r="H2" s="53" t="s">
        <v>104</v>
      </c>
      <c r="I2" s="53" t="s">
        <v>105</v>
      </c>
      <c r="J2" s="53" t="s">
        <v>106</v>
      </c>
      <c r="K2" s="53" t="s">
        <v>107</v>
      </c>
      <c r="L2" s="53"/>
      <c r="M2" s="54"/>
      <c r="N2" s="54"/>
      <c r="O2" s="53"/>
      <c r="P2" s="53" t="s">
        <v>108</v>
      </c>
      <c r="Q2" s="53" t="s">
        <v>109</v>
      </c>
      <c r="R2" s="53" t="s">
        <v>110</v>
      </c>
      <c r="S2" s="53" t="s">
        <v>111</v>
      </c>
      <c r="U2" s="147"/>
      <c r="V2" s="147"/>
    </row>
    <row r="3" spans="1:24" s="62" customFormat="1" ht="18" customHeight="1">
      <c r="A3" s="333" t="s">
        <v>112</v>
      </c>
      <c r="B3" s="336" t="s">
        <v>113</v>
      </c>
      <c r="C3" s="336" t="s">
        <v>114</v>
      </c>
      <c r="D3" s="56"/>
      <c r="E3" s="57">
        <v>43351</v>
      </c>
      <c r="F3" s="58" t="s">
        <v>115</v>
      </c>
      <c r="G3" s="58" t="s">
        <v>116</v>
      </c>
      <c r="H3" s="58" t="s">
        <v>117</v>
      </c>
      <c r="I3" s="59">
        <v>1250</v>
      </c>
      <c r="J3" s="59">
        <v>1725</v>
      </c>
      <c r="K3" s="339">
        <v>20</v>
      </c>
      <c r="L3" s="60">
        <v>502</v>
      </c>
      <c r="M3" s="61" t="s">
        <v>118</v>
      </c>
      <c r="N3" s="61">
        <v>20</v>
      </c>
      <c r="O3" s="340">
        <f t="shared" ref="O3:O23" si="0">K3-N3-N4</f>
        <v>0</v>
      </c>
      <c r="P3" s="342">
        <v>5950</v>
      </c>
      <c r="Q3" s="342">
        <v>875</v>
      </c>
      <c r="R3" s="343" t="s">
        <v>119</v>
      </c>
      <c r="S3" s="344" t="s">
        <v>120</v>
      </c>
      <c r="T3" s="351">
        <f>K3*(P3+Q3)</f>
        <v>136500</v>
      </c>
      <c r="U3" s="404" t="s">
        <v>648</v>
      </c>
      <c r="V3" s="329" t="s">
        <v>654</v>
      </c>
      <c r="W3" s="329" t="s">
        <v>672</v>
      </c>
      <c r="X3" s="329" t="s">
        <v>696</v>
      </c>
    </row>
    <row r="4" spans="1:24" s="62" customFormat="1" ht="35.25" customHeight="1">
      <c r="A4" s="334"/>
      <c r="B4" s="337"/>
      <c r="C4" s="337"/>
      <c r="D4" s="63"/>
      <c r="E4" s="57">
        <v>43354</v>
      </c>
      <c r="F4" s="64" t="s">
        <v>121</v>
      </c>
      <c r="G4" s="64" t="s">
        <v>117</v>
      </c>
      <c r="H4" s="64" t="s">
        <v>116</v>
      </c>
      <c r="I4" s="65">
        <v>830</v>
      </c>
      <c r="J4" s="65">
        <v>1120</v>
      </c>
      <c r="K4" s="339"/>
      <c r="L4" s="66"/>
      <c r="M4" s="61"/>
      <c r="N4" s="61"/>
      <c r="O4" s="341"/>
      <c r="P4" s="342"/>
      <c r="Q4" s="342"/>
      <c r="R4" s="343"/>
      <c r="S4" s="345"/>
      <c r="T4" s="351"/>
      <c r="U4" s="405"/>
      <c r="V4" s="330"/>
      <c r="W4" s="330"/>
      <c r="X4" s="330"/>
    </row>
    <row r="5" spans="1:24" s="62" customFormat="1" ht="18" customHeight="1">
      <c r="A5" s="334"/>
      <c r="B5" s="337"/>
      <c r="C5" s="337"/>
      <c r="D5" s="63"/>
      <c r="E5" s="67">
        <v>43351</v>
      </c>
      <c r="F5" s="68" t="s">
        <v>122</v>
      </c>
      <c r="G5" s="68" t="s">
        <v>116</v>
      </c>
      <c r="H5" s="68" t="s">
        <v>123</v>
      </c>
      <c r="I5" s="68">
        <v>925</v>
      </c>
      <c r="J5" s="68">
        <v>1355</v>
      </c>
      <c r="K5" s="355">
        <v>22</v>
      </c>
      <c r="L5" s="66"/>
      <c r="M5" s="61" t="s">
        <v>124</v>
      </c>
      <c r="N5" s="61">
        <v>18</v>
      </c>
      <c r="O5" s="340">
        <f t="shared" si="0"/>
        <v>2</v>
      </c>
      <c r="P5" s="354">
        <v>4080</v>
      </c>
      <c r="Q5" s="354">
        <v>870</v>
      </c>
      <c r="R5" s="356" t="s">
        <v>125</v>
      </c>
      <c r="S5" s="345" t="s">
        <v>126</v>
      </c>
      <c r="T5" s="351">
        <f t="shared" ref="T5" si="1">K5*(P5+Q5)</f>
        <v>108900</v>
      </c>
    </row>
    <row r="6" spans="1:24" s="62" customFormat="1" ht="18" customHeight="1">
      <c r="A6" s="334"/>
      <c r="B6" s="337"/>
      <c r="C6" s="337"/>
      <c r="D6" s="63"/>
      <c r="E6" s="67">
        <v>43354</v>
      </c>
      <c r="F6" s="68" t="s">
        <v>127</v>
      </c>
      <c r="G6" s="68" t="s">
        <v>117</v>
      </c>
      <c r="H6" s="68" t="s">
        <v>116</v>
      </c>
      <c r="I6" s="68">
        <v>1355</v>
      </c>
      <c r="J6" s="68">
        <v>1645</v>
      </c>
      <c r="K6" s="355"/>
      <c r="L6" s="66"/>
      <c r="M6" s="69" t="s">
        <v>128</v>
      </c>
      <c r="N6" s="69">
        <v>2</v>
      </c>
      <c r="O6" s="341"/>
      <c r="P6" s="354"/>
      <c r="Q6" s="354"/>
      <c r="R6" s="356"/>
      <c r="S6" s="345"/>
      <c r="T6" s="351"/>
    </row>
    <row r="7" spans="1:24" s="62" customFormat="1" ht="18" customHeight="1">
      <c r="A7" s="334"/>
      <c r="B7" s="337"/>
      <c r="C7" s="337"/>
      <c r="D7" s="63"/>
      <c r="E7" s="70">
        <v>43351</v>
      </c>
      <c r="F7" s="71" t="s">
        <v>115</v>
      </c>
      <c r="G7" s="71" t="s">
        <v>116</v>
      </c>
      <c r="H7" s="71" t="s">
        <v>117</v>
      </c>
      <c r="I7" s="71">
        <v>1250</v>
      </c>
      <c r="J7" s="71">
        <v>1725</v>
      </c>
      <c r="K7" s="346">
        <v>20</v>
      </c>
      <c r="L7" s="66"/>
      <c r="M7" s="61" t="s">
        <v>129</v>
      </c>
      <c r="N7" s="61">
        <v>20</v>
      </c>
      <c r="O7" s="340">
        <f t="shared" si="0"/>
        <v>0</v>
      </c>
      <c r="P7" s="347">
        <v>7130</v>
      </c>
      <c r="Q7" s="347">
        <v>870</v>
      </c>
      <c r="R7" s="72" t="s">
        <v>119</v>
      </c>
      <c r="S7" s="348" t="s">
        <v>130</v>
      </c>
      <c r="T7" s="351">
        <f t="shared" ref="T7" si="2">K7*(P7+Q7)</f>
        <v>160000</v>
      </c>
    </row>
    <row r="8" spans="1:24" s="62" customFormat="1" ht="18" customHeight="1">
      <c r="A8" s="334"/>
      <c r="B8" s="337"/>
      <c r="C8" s="337"/>
      <c r="D8" s="63"/>
      <c r="E8" s="70">
        <v>43354</v>
      </c>
      <c r="F8" s="71" t="s">
        <v>127</v>
      </c>
      <c r="G8" s="71" t="s">
        <v>117</v>
      </c>
      <c r="H8" s="71" t="s">
        <v>116</v>
      </c>
      <c r="I8" s="71">
        <v>1355</v>
      </c>
      <c r="J8" s="71">
        <v>1645</v>
      </c>
      <c r="K8" s="346"/>
      <c r="L8" s="66"/>
      <c r="M8" s="61"/>
      <c r="N8" s="61"/>
      <c r="O8" s="341"/>
      <c r="P8" s="347"/>
      <c r="Q8" s="347"/>
      <c r="R8" s="73" t="s">
        <v>125</v>
      </c>
      <c r="S8" s="349"/>
      <c r="T8" s="351"/>
    </row>
    <row r="9" spans="1:24" s="62" customFormat="1" ht="18" customHeight="1">
      <c r="A9" s="334"/>
      <c r="B9" s="337"/>
      <c r="C9" s="337"/>
      <c r="D9" s="63"/>
      <c r="E9" s="57">
        <v>43351</v>
      </c>
      <c r="F9" s="58" t="s">
        <v>115</v>
      </c>
      <c r="G9" s="58" t="s">
        <v>116</v>
      </c>
      <c r="H9" s="58" t="s">
        <v>117</v>
      </c>
      <c r="I9" s="58">
        <v>1250</v>
      </c>
      <c r="J9" s="58">
        <v>1725</v>
      </c>
      <c r="K9" s="352">
        <v>30</v>
      </c>
      <c r="L9" s="66"/>
      <c r="M9" s="74" t="s">
        <v>131</v>
      </c>
      <c r="N9" s="75">
        <v>22</v>
      </c>
      <c r="O9" s="340">
        <f t="shared" si="0"/>
        <v>0</v>
      </c>
      <c r="P9" s="342">
        <v>4800</v>
      </c>
      <c r="Q9" s="342">
        <v>870</v>
      </c>
      <c r="R9" s="350" t="s">
        <v>132</v>
      </c>
      <c r="S9" s="348" t="s">
        <v>133</v>
      </c>
      <c r="T9" s="351">
        <f t="shared" ref="T9" si="3">K9*(P9+Q9)</f>
        <v>170100</v>
      </c>
    </row>
    <row r="10" spans="1:24" s="62" customFormat="1" ht="18" customHeight="1">
      <c r="A10" s="334"/>
      <c r="B10" s="337"/>
      <c r="C10" s="337"/>
      <c r="D10" s="63"/>
      <c r="E10" s="57">
        <v>43354</v>
      </c>
      <c r="F10" s="58" t="s">
        <v>134</v>
      </c>
      <c r="G10" s="58" t="s">
        <v>123</v>
      </c>
      <c r="H10" s="58" t="s">
        <v>116</v>
      </c>
      <c r="I10" s="58">
        <v>1515</v>
      </c>
      <c r="J10" s="58">
        <v>1840</v>
      </c>
      <c r="K10" s="352"/>
      <c r="L10" s="66"/>
      <c r="M10" s="74" t="s">
        <v>135</v>
      </c>
      <c r="N10" s="75">
        <v>8</v>
      </c>
      <c r="O10" s="341"/>
      <c r="P10" s="342"/>
      <c r="Q10" s="342"/>
      <c r="R10" s="350"/>
      <c r="S10" s="353"/>
      <c r="T10" s="351"/>
    </row>
    <row r="11" spans="1:24" ht="18" customHeight="1">
      <c r="A11" s="334"/>
      <c r="B11" s="337"/>
      <c r="C11" s="337"/>
      <c r="D11" s="63"/>
      <c r="E11" s="76">
        <v>43351</v>
      </c>
      <c r="F11" s="77" t="s">
        <v>115</v>
      </c>
      <c r="G11" s="77" t="s">
        <v>116</v>
      </c>
      <c r="H11" s="77" t="s">
        <v>117</v>
      </c>
      <c r="I11" s="77">
        <v>1250</v>
      </c>
      <c r="J11" s="77">
        <v>1725</v>
      </c>
      <c r="K11" s="352">
        <v>30</v>
      </c>
      <c r="L11" s="66"/>
      <c r="M11" s="74" t="s">
        <v>136</v>
      </c>
      <c r="N11" s="75">
        <v>30</v>
      </c>
      <c r="O11" s="340">
        <f t="shared" si="0"/>
        <v>0</v>
      </c>
      <c r="P11" s="350">
        <v>4080</v>
      </c>
      <c r="Q11" s="350">
        <v>870</v>
      </c>
      <c r="R11" s="350"/>
      <c r="S11" s="348" t="s">
        <v>137</v>
      </c>
      <c r="T11" s="351">
        <f t="shared" ref="T11" si="4">K11*(P11+Q11)</f>
        <v>148500</v>
      </c>
    </row>
    <row r="12" spans="1:24" ht="18" customHeight="1">
      <c r="A12" s="334"/>
      <c r="B12" s="337"/>
      <c r="C12" s="337"/>
      <c r="D12" s="63"/>
      <c r="E12" s="76">
        <v>43354</v>
      </c>
      <c r="F12" s="77" t="s">
        <v>134</v>
      </c>
      <c r="G12" s="77" t="s">
        <v>123</v>
      </c>
      <c r="H12" s="77" t="s">
        <v>116</v>
      </c>
      <c r="I12" s="77">
        <v>1515</v>
      </c>
      <c r="J12" s="77">
        <v>1840</v>
      </c>
      <c r="K12" s="352"/>
      <c r="L12" s="66"/>
      <c r="M12" s="74"/>
      <c r="N12" s="75"/>
      <c r="O12" s="341"/>
      <c r="P12" s="350"/>
      <c r="Q12" s="350"/>
      <c r="R12" s="350"/>
      <c r="S12" s="353"/>
      <c r="T12" s="351"/>
    </row>
    <row r="13" spans="1:24" ht="18" customHeight="1">
      <c r="A13" s="334"/>
      <c r="B13" s="337"/>
      <c r="C13" s="337"/>
      <c r="D13" s="63"/>
      <c r="E13" s="67">
        <v>43351</v>
      </c>
      <c r="F13" s="68" t="s">
        <v>115</v>
      </c>
      <c r="G13" s="68" t="s">
        <v>116</v>
      </c>
      <c r="H13" s="68" t="s">
        <v>117</v>
      </c>
      <c r="I13" s="68">
        <v>1250</v>
      </c>
      <c r="J13" s="68">
        <v>1725</v>
      </c>
      <c r="K13" s="352">
        <v>18</v>
      </c>
      <c r="L13" s="66"/>
      <c r="M13" s="74" t="s">
        <v>138</v>
      </c>
      <c r="N13" s="75">
        <v>14</v>
      </c>
      <c r="O13" s="340">
        <f t="shared" si="0"/>
        <v>-2</v>
      </c>
      <c r="P13" s="354">
        <v>3450</v>
      </c>
      <c r="Q13" s="354">
        <v>870</v>
      </c>
      <c r="R13" s="350"/>
      <c r="S13" s="348" t="s">
        <v>139</v>
      </c>
      <c r="T13" s="351">
        <f t="shared" ref="T13" si="5">K13*(P13+Q13)</f>
        <v>77760</v>
      </c>
    </row>
    <row r="14" spans="1:24" ht="18" customHeight="1">
      <c r="A14" s="334"/>
      <c r="B14" s="337"/>
      <c r="C14" s="337"/>
      <c r="D14" s="63"/>
      <c r="E14" s="67">
        <v>43354</v>
      </c>
      <c r="F14" s="68" t="s">
        <v>134</v>
      </c>
      <c r="G14" s="68" t="s">
        <v>123</v>
      </c>
      <c r="H14" s="68" t="s">
        <v>116</v>
      </c>
      <c r="I14" s="68">
        <v>1515</v>
      </c>
      <c r="J14" s="68">
        <v>1840</v>
      </c>
      <c r="K14" s="352"/>
      <c r="L14" s="66"/>
      <c r="M14" s="74" t="s">
        <v>136</v>
      </c>
      <c r="N14" s="75">
        <v>6</v>
      </c>
      <c r="O14" s="341"/>
      <c r="P14" s="354"/>
      <c r="Q14" s="354"/>
      <c r="R14" s="350"/>
      <c r="S14" s="353"/>
      <c r="T14" s="351"/>
    </row>
    <row r="15" spans="1:24" ht="18" customHeight="1">
      <c r="A15" s="334"/>
      <c r="B15" s="337"/>
      <c r="C15" s="337"/>
      <c r="D15" s="63"/>
      <c r="E15" s="76">
        <v>43351</v>
      </c>
      <c r="F15" s="77" t="s">
        <v>140</v>
      </c>
      <c r="G15" s="77" t="s">
        <v>116</v>
      </c>
      <c r="H15" s="77" t="s">
        <v>117</v>
      </c>
      <c r="I15" s="59">
        <v>1435</v>
      </c>
      <c r="J15" s="59">
        <v>1855</v>
      </c>
      <c r="K15" s="339">
        <v>28</v>
      </c>
      <c r="L15" s="66"/>
      <c r="M15" s="61" t="s">
        <v>118</v>
      </c>
      <c r="N15" s="61">
        <v>28</v>
      </c>
      <c r="O15" s="340">
        <f t="shared" si="0"/>
        <v>-2</v>
      </c>
      <c r="P15" s="350">
        <v>3450</v>
      </c>
      <c r="Q15" s="350">
        <v>870</v>
      </c>
      <c r="R15" s="357" t="s">
        <v>141</v>
      </c>
      <c r="S15" s="345" t="s">
        <v>142</v>
      </c>
      <c r="T15" s="351">
        <f t="shared" ref="T15" si="6">K15*(P15+Q15)</f>
        <v>120960</v>
      </c>
    </row>
    <row r="16" spans="1:24" ht="18" customHeight="1">
      <c r="A16" s="334"/>
      <c r="B16" s="337"/>
      <c r="C16" s="337"/>
      <c r="D16" s="63"/>
      <c r="E16" s="76">
        <v>43354</v>
      </c>
      <c r="F16" s="77" t="s">
        <v>143</v>
      </c>
      <c r="G16" s="77" t="s">
        <v>117</v>
      </c>
      <c r="H16" s="77" t="s">
        <v>116</v>
      </c>
      <c r="I16" s="59">
        <v>720</v>
      </c>
      <c r="J16" s="59">
        <v>1005</v>
      </c>
      <c r="K16" s="339"/>
      <c r="L16" s="66"/>
      <c r="M16" s="69" t="s">
        <v>128</v>
      </c>
      <c r="N16" s="69">
        <v>2</v>
      </c>
      <c r="O16" s="341"/>
      <c r="P16" s="350"/>
      <c r="Q16" s="350"/>
      <c r="R16" s="357"/>
      <c r="S16" s="345"/>
      <c r="T16" s="351"/>
    </row>
    <row r="17" spans="1:20" ht="18" customHeight="1">
      <c r="A17" s="334"/>
      <c r="B17" s="337"/>
      <c r="C17" s="337"/>
      <c r="D17" s="63"/>
      <c r="E17" s="76">
        <v>43351</v>
      </c>
      <c r="F17" s="77" t="s">
        <v>122</v>
      </c>
      <c r="G17" s="77" t="s">
        <v>116</v>
      </c>
      <c r="H17" s="77" t="s">
        <v>123</v>
      </c>
      <c r="I17" s="77">
        <v>925</v>
      </c>
      <c r="J17" s="77">
        <v>1355</v>
      </c>
      <c r="K17" s="339">
        <v>10</v>
      </c>
      <c r="L17" s="66"/>
      <c r="M17" s="78" t="s">
        <v>144</v>
      </c>
      <c r="N17" s="78">
        <v>10</v>
      </c>
      <c r="O17" s="340">
        <f t="shared" si="0"/>
        <v>0</v>
      </c>
      <c r="P17" s="350">
        <v>4800</v>
      </c>
      <c r="Q17" s="350">
        <v>870</v>
      </c>
      <c r="R17" s="79" t="s">
        <v>125</v>
      </c>
      <c r="S17" s="348" t="s">
        <v>145</v>
      </c>
      <c r="T17" s="351">
        <f t="shared" ref="T17" si="7">K17*(P17+Q17)</f>
        <v>56700</v>
      </c>
    </row>
    <row r="18" spans="1:20" ht="18" customHeight="1">
      <c r="A18" s="334"/>
      <c r="B18" s="337"/>
      <c r="C18" s="337"/>
      <c r="D18" s="63"/>
      <c r="E18" s="76">
        <v>43354</v>
      </c>
      <c r="F18" s="77" t="s">
        <v>143</v>
      </c>
      <c r="G18" s="77" t="s">
        <v>117</v>
      </c>
      <c r="H18" s="77" t="s">
        <v>116</v>
      </c>
      <c r="I18" s="77">
        <v>720</v>
      </c>
      <c r="J18" s="77">
        <v>1005</v>
      </c>
      <c r="K18" s="339"/>
      <c r="L18" s="66"/>
      <c r="M18" s="61"/>
      <c r="N18" s="61"/>
      <c r="O18" s="341"/>
      <c r="P18" s="350"/>
      <c r="Q18" s="350"/>
      <c r="R18" s="80" t="s">
        <v>141</v>
      </c>
      <c r="S18" s="349"/>
      <c r="T18" s="351"/>
    </row>
    <row r="19" spans="1:20" ht="18" customHeight="1">
      <c r="A19" s="334"/>
      <c r="B19" s="337"/>
      <c r="C19" s="337"/>
      <c r="D19" s="63"/>
      <c r="E19" s="76">
        <v>43351</v>
      </c>
      <c r="F19" s="77" t="s">
        <v>146</v>
      </c>
      <c r="G19" s="77" t="s">
        <v>116</v>
      </c>
      <c r="H19" s="77" t="s">
        <v>117</v>
      </c>
      <c r="I19" s="77">
        <v>820</v>
      </c>
      <c r="J19" s="77">
        <v>1230</v>
      </c>
      <c r="K19" s="352">
        <v>30</v>
      </c>
      <c r="L19" s="66"/>
      <c r="M19" s="74" t="s">
        <v>147</v>
      </c>
      <c r="N19" s="75">
        <v>30</v>
      </c>
      <c r="O19" s="340">
        <f t="shared" si="0"/>
        <v>0</v>
      </c>
      <c r="P19" s="350">
        <v>3450</v>
      </c>
      <c r="Q19" s="350">
        <v>870</v>
      </c>
      <c r="R19" s="336" t="s">
        <v>148</v>
      </c>
      <c r="S19" s="345" t="s">
        <v>149</v>
      </c>
      <c r="T19" s="351">
        <f t="shared" ref="T19" si="8">K19*(P19+Q19)</f>
        <v>129600</v>
      </c>
    </row>
    <row r="20" spans="1:20" ht="18" customHeight="1">
      <c r="A20" s="334"/>
      <c r="B20" s="337"/>
      <c r="C20" s="337"/>
      <c r="D20" s="63"/>
      <c r="E20" s="76">
        <v>43354</v>
      </c>
      <c r="F20" s="77" t="s">
        <v>150</v>
      </c>
      <c r="G20" s="77" t="s">
        <v>117</v>
      </c>
      <c r="H20" s="77" t="s">
        <v>116</v>
      </c>
      <c r="I20" s="77">
        <v>1940</v>
      </c>
      <c r="J20" s="77">
        <v>2240</v>
      </c>
      <c r="K20" s="352"/>
      <c r="L20" s="66"/>
      <c r="M20" s="61"/>
      <c r="N20" s="61"/>
      <c r="O20" s="341"/>
      <c r="P20" s="350"/>
      <c r="Q20" s="350"/>
      <c r="R20" s="338"/>
      <c r="S20" s="345"/>
      <c r="T20" s="351"/>
    </row>
    <row r="21" spans="1:20" ht="18" customHeight="1">
      <c r="A21" s="334"/>
      <c r="B21" s="337"/>
      <c r="C21" s="337"/>
      <c r="D21" s="63"/>
      <c r="E21" s="76">
        <v>43351</v>
      </c>
      <c r="F21" s="77" t="s">
        <v>146</v>
      </c>
      <c r="G21" s="77" t="s">
        <v>116</v>
      </c>
      <c r="H21" s="77" t="s">
        <v>117</v>
      </c>
      <c r="I21" s="77">
        <v>820</v>
      </c>
      <c r="J21" s="77">
        <v>1230</v>
      </c>
      <c r="K21" s="352">
        <v>29</v>
      </c>
      <c r="L21" s="66"/>
      <c r="M21" s="74" t="s">
        <v>147</v>
      </c>
      <c r="N21" s="75">
        <v>30</v>
      </c>
      <c r="O21" s="340">
        <f t="shared" si="0"/>
        <v>-1</v>
      </c>
      <c r="P21" s="350">
        <v>4900</v>
      </c>
      <c r="Q21" s="350">
        <v>870</v>
      </c>
      <c r="R21" s="336" t="s">
        <v>151</v>
      </c>
      <c r="S21" s="345" t="s">
        <v>152</v>
      </c>
      <c r="T21" s="351">
        <f t="shared" ref="T21" si="9">K21*(P21+Q21)</f>
        <v>167330</v>
      </c>
    </row>
    <row r="22" spans="1:20" ht="18" customHeight="1">
      <c r="A22" s="334"/>
      <c r="B22" s="337"/>
      <c r="C22" s="337"/>
      <c r="D22" s="63"/>
      <c r="E22" s="76">
        <v>43354</v>
      </c>
      <c r="F22" s="77" t="s">
        <v>150</v>
      </c>
      <c r="G22" s="77" t="s">
        <v>117</v>
      </c>
      <c r="H22" s="77" t="s">
        <v>116</v>
      </c>
      <c r="I22" s="77">
        <v>1940</v>
      </c>
      <c r="J22" s="77">
        <v>2240</v>
      </c>
      <c r="K22" s="352"/>
      <c r="L22" s="66"/>
      <c r="M22" s="61"/>
      <c r="N22" s="61"/>
      <c r="O22" s="341"/>
      <c r="P22" s="350"/>
      <c r="Q22" s="350"/>
      <c r="R22" s="338"/>
      <c r="S22" s="345"/>
      <c r="T22" s="351"/>
    </row>
    <row r="23" spans="1:20" s="83" customFormat="1" ht="18" customHeight="1">
      <c r="A23" s="334"/>
      <c r="B23" s="337"/>
      <c r="C23" s="337"/>
      <c r="D23" s="63"/>
      <c r="E23" s="81">
        <v>43351</v>
      </c>
      <c r="F23" s="82" t="s">
        <v>153</v>
      </c>
      <c r="G23" s="82" t="s">
        <v>116</v>
      </c>
      <c r="H23" s="82" t="s">
        <v>117</v>
      </c>
      <c r="I23" s="65">
        <v>1710</v>
      </c>
      <c r="J23" s="65">
        <v>2130</v>
      </c>
      <c r="K23" s="355">
        <v>20</v>
      </c>
      <c r="L23" s="66"/>
      <c r="M23" s="61" t="s">
        <v>154</v>
      </c>
      <c r="N23" s="61">
        <v>20</v>
      </c>
      <c r="O23" s="340">
        <f t="shared" si="0"/>
        <v>0</v>
      </c>
      <c r="P23" s="363">
        <v>3450</v>
      </c>
      <c r="Q23" s="363">
        <v>870</v>
      </c>
      <c r="R23" s="364" t="s">
        <v>155</v>
      </c>
      <c r="S23" s="345" t="s">
        <v>156</v>
      </c>
      <c r="T23" s="351">
        <f t="shared" ref="T23" si="10">K23*(P23+Q23)</f>
        <v>86400</v>
      </c>
    </row>
    <row r="24" spans="1:20" s="83" customFormat="1" ht="18" customHeight="1">
      <c r="A24" s="334"/>
      <c r="B24" s="337"/>
      <c r="C24" s="337"/>
      <c r="D24" s="63"/>
      <c r="E24" s="81">
        <v>43354</v>
      </c>
      <c r="F24" s="82" t="s">
        <v>121</v>
      </c>
      <c r="G24" s="82" t="s">
        <v>117</v>
      </c>
      <c r="H24" s="82" t="s">
        <v>116</v>
      </c>
      <c r="I24" s="65">
        <v>830</v>
      </c>
      <c r="J24" s="65">
        <v>1120</v>
      </c>
      <c r="K24" s="355"/>
      <c r="L24" s="66"/>
      <c r="M24" s="61"/>
      <c r="N24" s="61"/>
      <c r="O24" s="341"/>
      <c r="P24" s="363"/>
      <c r="Q24" s="363"/>
      <c r="R24" s="365"/>
      <c r="S24" s="345"/>
      <c r="T24" s="351"/>
    </row>
    <row r="25" spans="1:20" ht="18" customHeight="1">
      <c r="A25" s="334"/>
      <c r="B25" s="337"/>
      <c r="C25" s="350" t="s">
        <v>157</v>
      </c>
      <c r="D25" s="77"/>
      <c r="E25" s="76">
        <v>43351</v>
      </c>
      <c r="F25" s="77" t="s">
        <v>158</v>
      </c>
      <c r="G25" s="77" t="s">
        <v>116</v>
      </c>
      <c r="H25" s="77" t="s">
        <v>117</v>
      </c>
      <c r="I25" s="77">
        <v>825</v>
      </c>
      <c r="J25" s="77">
        <v>1300</v>
      </c>
      <c r="K25" s="358">
        <v>60</v>
      </c>
      <c r="L25" s="66"/>
      <c r="M25" s="74" t="s">
        <v>159</v>
      </c>
      <c r="N25" s="75">
        <v>22</v>
      </c>
      <c r="O25" s="340">
        <f>K25-N25-N26-N27</f>
        <v>0</v>
      </c>
      <c r="P25" s="350">
        <v>4800</v>
      </c>
      <c r="Q25" s="350">
        <v>680</v>
      </c>
      <c r="R25" s="336" t="s">
        <v>160</v>
      </c>
      <c r="S25" s="348" t="s">
        <v>161</v>
      </c>
      <c r="T25" s="362">
        <f>K25*(P25+Q25)</f>
        <v>328800</v>
      </c>
    </row>
    <row r="26" spans="1:20" ht="18" customHeight="1">
      <c r="A26" s="334"/>
      <c r="B26" s="337"/>
      <c r="C26" s="350"/>
      <c r="D26" s="77"/>
      <c r="E26" s="76">
        <v>43354</v>
      </c>
      <c r="F26" s="77" t="s">
        <v>162</v>
      </c>
      <c r="G26" s="77" t="s">
        <v>117</v>
      </c>
      <c r="H26" s="77" t="s">
        <v>116</v>
      </c>
      <c r="I26" s="77">
        <v>1650</v>
      </c>
      <c r="J26" s="77">
        <v>1945</v>
      </c>
      <c r="K26" s="359"/>
      <c r="L26" s="66"/>
      <c r="M26" s="74" t="s">
        <v>163</v>
      </c>
      <c r="N26" s="75">
        <v>3</v>
      </c>
      <c r="O26" s="361"/>
      <c r="P26" s="350"/>
      <c r="Q26" s="350"/>
      <c r="R26" s="337"/>
      <c r="S26" s="353"/>
      <c r="T26" s="362"/>
    </row>
    <row r="27" spans="1:20" ht="18" customHeight="1">
      <c r="A27" s="334"/>
      <c r="B27" s="337"/>
      <c r="C27" s="350"/>
      <c r="D27" s="77"/>
      <c r="E27" s="76"/>
      <c r="F27" s="77"/>
      <c r="G27" s="77"/>
      <c r="H27" s="77"/>
      <c r="I27" s="77"/>
      <c r="J27" s="77"/>
      <c r="K27" s="360"/>
      <c r="L27" s="66"/>
      <c r="M27" s="74" t="s">
        <v>129</v>
      </c>
      <c r="N27" s="75">
        <v>35</v>
      </c>
      <c r="O27" s="341"/>
      <c r="P27" s="77"/>
      <c r="Q27" s="77"/>
      <c r="R27" s="337"/>
      <c r="S27" s="353"/>
      <c r="T27" s="362"/>
    </row>
    <row r="28" spans="1:20" s="84" customFormat="1" ht="18" customHeight="1">
      <c r="A28" s="334"/>
      <c r="B28" s="337"/>
      <c r="C28" s="350"/>
      <c r="D28" s="77"/>
      <c r="E28" s="70">
        <v>43351</v>
      </c>
      <c r="F28" s="71" t="s">
        <v>158</v>
      </c>
      <c r="G28" s="71" t="s">
        <v>116</v>
      </c>
      <c r="H28" s="71" t="s">
        <v>117</v>
      </c>
      <c r="I28" s="71">
        <v>825</v>
      </c>
      <c r="J28" s="71">
        <v>1300</v>
      </c>
      <c r="K28" s="352">
        <v>6</v>
      </c>
      <c r="L28" s="66"/>
      <c r="M28" s="74" t="s">
        <v>164</v>
      </c>
      <c r="N28" s="75">
        <v>7</v>
      </c>
      <c r="O28" s="340">
        <f t="shared" ref="O28:O68" si="11">K28-N28-N29</f>
        <v>-1</v>
      </c>
      <c r="P28" s="347">
        <v>6200</v>
      </c>
      <c r="Q28" s="347">
        <v>685</v>
      </c>
      <c r="R28" s="337"/>
      <c r="S28" s="353"/>
      <c r="T28" s="366">
        <f>K28*(P28+Q28)</f>
        <v>41310</v>
      </c>
    </row>
    <row r="29" spans="1:20" s="84" customFormat="1" ht="18" customHeight="1">
      <c r="A29" s="334"/>
      <c r="B29" s="337"/>
      <c r="C29" s="350"/>
      <c r="D29" s="77"/>
      <c r="E29" s="70">
        <v>43354</v>
      </c>
      <c r="F29" s="71" t="s">
        <v>162</v>
      </c>
      <c r="G29" s="71" t="s">
        <v>117</v>
      </c>
      <c r="H29" s="71" t="s">
        <v>116</v>
      </c>
      <c r="I29" s="71">
        <v>1650</v>
      </c>
      <c r="J29" s="71">
        <v>1945</v>
      </c>
      <c r="K29" s="352"/>
      <c r="L29" s="66"/>
      <c r="M29" s="61"/>
      <c r="N29" s="61"/>
      <c r="O29" s="341"/>
      <c r="P29" s="347"/>
      <c r="Q29" s="347"/>
      <c r="R29" s="338"/>
      <c r="S29" s="349"/>
      <c r="T29" s="366"/>
    </row>
    <row r="30" spans="1:20" s="84" customFormat="1" ht="18" customHeight="1">
      <c r="A30" s="334"/>
      <c r="B30" s="337"/>
      <c r="C30" s="350"/>
      <c r="D30" s="77"/>
      <c r="E30" s="70">
        <v>43351</v>
      </c>
      <c r="F30" s="71" t="s">
        <v>165</v>
      </c>
      <c r="G30" s="71" t="s">
        <v>116</v>
      </c>
      <c r="H30" s="71" t="s">
        <v>123</v>
      </c>
      <c r="I30" s="71">
        <v>1045</v>
      </c>
      <c r="J30" s="71">
        <v>1525</v>
      </c>
      <c r="K30" s="339">
        <v>28</v>
      </c>
      <c r="L30" s="66"/>
      <c r="M30" s="61" t="s">
        <v>166</v>
      </c>
      <c r="N30" s="61">
        <v>24</v>
      </c>
      <c r="O30" s="340">
        <f t="shared" si="11"/>
        <v>-2</v>
      </c>
      <c r="P30" s="347">
        <v>4800</v>
      </c>
      <c r="Q30" s="347">
        <v>680</v>
      </c>
      <c r="R30" s="370" t="s">
        <v>167</v>
      </c>
      <c r="S30" s="348" t="s">
        <v>168</v>
      </c>
      <c r="T30" s="366">
        <f t="shared" ref="T30" si="12">K30*(P30+Q30)</f>
        <v>153440</v>
      </c>
    </row>
    <row r="31" spans="1:20" s="84" customFormat="1" ht="18" customHeight="1">
      <c r="A31" s="334"/>
      <c r="B31" s="337"/>
      <c r="C31" s="350"/>
      <c r="D31" s="77"/>
      <c r="E31" s="70">
        <v>43354</v>
      </c>
      <c r="F31" s="71" t="s">
        <v>169</v>
      </c>
      <c r="G31" s="71" t="s">
        <v>123</v>
      </c>
      <c r="H31" s="71" t="s">
        <v>116</v>
      </c>
      <c r="I31" s="71">
        <v>1810</v>
      </c>
      <c r="J31" s="71">
        <v>2115</v>
      </c>
      <c r="K31" s="339"/>
      <c r="L31" s="66"/>
      <c r="M31" s="69" t="s">
        <v>128</v>
      </c>
      <c r="N31" s="69">
        <v>6</v>
      </c>
      <c r="O31" s="341"/>
      <c r="P31" s="347"/>
      <c r="Q31" s="347"/>
      <c r="R31" s="371"/>
      <c r="S31" s="349"/>
      <c r="T31" s="366"/>
    </row>
    <row r="32" spans="1:20" s="88" customFormat="1" ht="18" customHeight="1">
      <c r="A32" s="334"/>
      <c r="B32" s="337"/>
      <c r="C32" s="350"/>
      <c r="D32" s="77"/>
      <c r="E32" s="85">
        <v>43351</v>
      </c>
      <c r="F32" s="86" t="s">
        <v>170</v>
      </c>
      <c r="G32" s="86" t="s">
        <v>116</v>
      </c>
      <c r="H32" s="86" t="s">
        <v>117</v>
      </c>
      <c r="I32" s="87">
        <v>1630</v>
      </c>
      <c r="J32" s="87">
        <v>2105</v>
      </c>
      <c r="K32" s="339">
        <v>60</v>
      </c>
      <c r="L32" s="66"/>
      <c r="M32" s="74" t="s">
        <v>171</v>
      </c>
      <c r="N32" s="61">
        <v>60</v>
      </c>
      <c r="O32" s="340">
        <f t="shared" si="11"/>
        <v>0</v>
      </c>
      <c r="P32" s="367">
        <v>5900</v>
      </c>
      <c r="Q32" s="367">
        <v>680</v>
      </c>
      <c r="R32" s="368" t="s">
        <v>172</v>
      </c>
      <c r="S32" s="348" t="s">
        <v>173</v>
      </c>
      <c r="T32" s="366">
        <f t="shared" ref="T32" si="13">K32*(P32+Q32)</f>
        <v>394800</v>
      </c>
    </row>
    <row r="33" spans="1:20" s="88" customFormat="1" ht="18" customHeight="1">
      <c r="A33" s="334"/>
      <c r="B33" s="337"/>
      <c r="C33" s="350"/>
      <c r="D33" s="77"/>
      <c r="E33" s="85">
        <v>43354</v>
      </c>
      <c r="F33" s="86" t="s">
        <v>174</v>
      </c>
      <c r="G33" s="86" t="s">
        <v>117</v>
      </c>
      <c r="H33" s="86" t="s">
        <v>116</v>
      </c>
      <c r="I33" s="87">
        <v>905</v>
      </c>
      <c r="J33" s="87">
        <v>1205</v>
      </c>
      <c r="K33" s="339"/>
      <c r="L33" s="66"/>
      <c r="M33" s="61"/>
      <c r="N33" s="61"/>
      <c r="O33" s="341"/>
      <c r="P33" s="367"/>
      <c r="Q33" s="367"/>
      <c r="R33" s="369"/>
      <c r="S33" s="349"/>
      <c r="T33" s="366"/>
    </row>
    <row r="34" spans="1:20" s="84" customFormat="1" ht="18" customHeight="1">
      <c r="A34" s="334"/>
      <c r="B34" s="337"/>
      <c r="C34" s="347" t="s">
        <v>175</v>
      </c>
      <c r="D34" s="71"/>
      <c r="E34" s="70">
        <v>43351</v>
      </c>
      <c r="F34" s="71" t="s">
        <v>176</v>
      </c>
      <c r="G34" s="71" t="s">
        <v>177</v>
      </c>
      <c r="H34" s="71" t="s">
        <v>178</v>
      </c>
      <c r="I34" s="89">
        <v>1520</v>
      </c>
      <c r="J34" s="89">
        <v>1945</v>
      </c>
      <c r="K34" s="339">
        <v>21</v>
      </c>
      <c r="L34" s="66"/>
      <c r="M34" s="74" t="s">
        <v>179</v>
      </c>
      <c r="N34" s="75">
        <v>23</v>
      </c>
      <c r="O34" s="340">
        <f t="shared" si="11"/>
        <v>-4</v>
      </c>
      <c r="P34" s="347">
        <v>5500</v>
      </c>
      <c r="Q34" s="347">
        <v>565</v>
      </c>
      <c r="R34" s="372" t="s">
        <v>180</v>
      </c>
      <c r="S34" s="348" t="s">
        <v>181</v>
      </c>
      <c r="T34" s="366">
        <f t="shared" ref="T34" si="14">K34*(P34+Q34)</f>
        <v>127365</v>
      </c>
    </row>
    <row r="35" spans="1:20" s="84" customFormat="1" ht="18" customHeight="1">
      <c r="A35" s="334"/>
      <c r="B35" s="337"/>
      <c r="C35" s="347"/>
      <c r="D35" s="71"/>
      <c r="E35" s="70">
        <v>43354</v>
      </c>
      <c r="F35" s="71" t="s">
        <v>182</v>
      </c>
      <c r="G35" s="71" t="s">
        <v>178</v>
      </c>
      <c r="H35" s="71" t="s">
        <v>177</v>
      </c>
      <c r="I35" s="71">
        <v>1720</v>
      </c>
      <c r="J35" s="71">
        <v>2010</v>
      </c>
      <c r="K35" s="339"/>
      <c r="L35" s="66"/>
      <c r="M35" s="69" t="s">
        <v>128</v>
      </c>
      <c r="N35" s="69">
        <v>2</v>
      </c>
      <c r="O35" s="341"/>
      <c r="P35" s="347"/>
      <c r="Q35" s="347"/>
      <c r="R35" s="373"/>
      <c r="S35" s="349"/>
      <c r="T35" s="366"/>
    </row>
    <row r="36" spans="1:20" s="84" customFormat="1" ht="18" customHeight="1">
      <c r="A36" s="334"/>
      <c r="B36" s="337"/>
      <c r="C36" s="347"/>
      <c r="D36" s="71"/>
      <c r="E36" s="70">
        <v>43351</v>
      </c>
      <c r="F36" s="71" t="s">
        <v>183</v>
      </c>
      <c r="G36" s="71" t="s">
        <v>177</v>
      </c>
      <c r="H36" s="71" t="s">
        <v>184</v>
      </c>
      <c r="I36" s="89">
        <v>950</v>
      </c>
      <c r="J36" s="71">
        <v>1420</v>
      </c>
      <c r="K36" s="339">
        <v>25</v>
      </c>
      <c r="L36" s="66"/>
      <c r="M36" s="61" t="s">
        <v>185</v>
      </c>
      <c r="N36" s="61">
        <v>25</v>
      </c>
      <c r="O36" s="340">
        <f t="shared" si="11"/>
        <v>0</v>
      </c>
      <c r="P36" s="347">
        <v>6000</v>
      </c>
      <c r="Q36" s="347">
        <v>565</v>
      </c>
      <c r="R36" s="368" t="s">
        <v>186</v>
      </c>
      <c r="S36" s="348" t="s">
        <v>187</v>
      </c>
      <c r="T36" s="366">
        <f t="shared" ref="T36" si="15">K36*(P36+Q36)</f>
        <v>164125</v>
      </c>
    </row>
    <row r="37" spans="1:20" s="84" customFormat="1" ht="18" customHeight="1">
      <c r="A37" s="334"/>
      <c r="B37" s="337"/>
      <c r="C37" s="347"/>
      <c r="D37" s="71"/>
      <c r="E37" s="70">
        <v>43354</v>
      </c>
      <c r="F37" s="71" t="s">
        <v>188</v>
      </c>
      <c r="G37" s="71" t="s">
        <v>178</v>
      </c>
      <c r="H37" s="71" t="s">
        <v>177</v>
      </c>
      <c r="I37" s="89">
        <v>905</v>
      </c>
      <c r="J37" s="71">
        <v>1200</v>
      </c>
      <c r="K37" s="339"/>
      <c r="L37" s="66"/>
      <c r="M37" s="61"/>
      <c r="N37" s="61"/>
      <c r="O37" s="341"/>
      <c r="P37" s="347"/>
      <c r="Q37" s="347"/>
      <c r="R37" s="369"/>
      <c r="S37" s="349"/>
      <c r="T37" s="366"/>
    </row>
    <row r="38" spans="1:20" s="84" customFormat="1" ht="18" customHeight="1">
      <c r="A38" s="334"/>
      <c r="B38" s="337"/>
      <c r="C38" s="347"/>
      <c r="D38" s="71"/>
      <c r="E38" s="70">
        <v>43351</v>
      </c>
      <c r="F38" s="71" t="s">
        <v>189</v>
      </c>
      <c r="G38" s="71" t="s">
        <v>177</v>
      </c>
      <c r="H38" s="71" t="s">
        <v>178</v>
      </c>
      <c r="I38" s="89">
        <v>825</v>
      </c>
      <c r="J38" s="89">
        <v>1250</v>
      </c>
      <c r="K38" s="339">
        <v>20</v>
      </c>
      <c r="L38" s="66"/>
      <c r="M38" s="61" t="s">
        <v>129</v>
      </c>
      <c r="N38" s="61">
        <v>20</v>
      </c>
      <c r="O38" s="340">
        <f t="shared" si="11"/>
        <v>0</v>
      </c>
      <c r="P38" s="347">
        <v>6000</v>
      </c>
      <c r="Q38" s="347">
        <v>565</v>
      </c>
      <c r="R38" s="374" t="s">
        <v>190</v>
      </c>
      <c r="S38" s="348" t="s">
        <v>191</v>
      </c>
      <c r="T38" s="366">
        <f t="shared" ref="T38" si="16">K38*(P38+Q38)</f>
        <v>131300</v>
      </c>
    </row>
    <row r="39" spans="1:20" s="84" customFormat="1" ht="18" customHeight="1">
      <c r="A39" s="334"/>
      <c r="B39" s="337"/>
      <c r="C39" s="347"/>
      <c r="D39" s="71"/>
      <c r="E39" s="70">
        <v>43354</v>
      </c>
      <c r="F39" s="71" t="s">
        <v>188</v>
      </c>
      <c r="G39" s="71" t="s">
        <v>178</v>
      </c>
      <c r="H39" s="71" t="s">
        <v>177</v>
      </c>
      <c r="I39" s="89">
        <v>905</v>
      </c>
      <c r="J39" s="89">
        <v>1200</v>
      </c>
      <c r="K39" s="339"/>
      <c r="L39" s="66"/>
      <c r="M39" s="61"/>
      <c r="N39" s="61"/>
      <c r="O39" s="341"/>
      <c r="P39" s="347"/>
      <c r="Q39" s="347"/>
      <c r="R39" s="375"/>
      <c r="S39" s="349"/>
      <c r="T39" s="366"/>
    </row>
    <row r="40" spans="1:20" s="88" customFormat="1" ht="18" customHeight="1">
      <c r="A40" s="334"/>
      <c r="B40" s="337"/>
      <c r="C40" s="347"/>
      <c r="D40" s="71"/>
      <c r="E40" s="85">
        <v>43351</v>
      </c>
      <c r="F40" s="86" t="s">
        <v>176</v>
      </c>
      <c r="G40" s="86" t="s">
        <v>177</v>
      </c>
      <c r="H40" s="86" t="s">
        <v>178</v>
      </c>
      <c r="I40" s="90">
        <v>1520</v>
      </c>
      <c r="J40" s="90">
        <v>1945</v>
      </c>
      <c r="K40" s="339">
        <v>15</v>
      </c>
      <c r="L40" s="66"/>
      <c r="M40" s="61" t="s">
        <v>154</v>
      </c>
      <c r="N40" s="61">
        <v>15</v>
      </c>
      <c r="O40" s="340">
        <f t="shared" si="11"/>
        <v>0</v>
      </c>
      <c r="P40" s="367">
        <v>7000</v>
      </c>
      <c r="Q40" s="367">
        <v>565</v>
      </c>
      <c r="R40" s="91" t="s">
        <v>180</v>
      </c>
      <c r="S40" s="348" t="s">
        <v>192</v>
      </c>
      <c r="T40" s="366">
        <f t="shared" ref="T40" si="17">K40*(P40+Q40)</f>
        <v>113475</v>
      </c>
    </row>
    <row r="41" spans="1:20" s="88" customFormat="1" ht="18" customHeight="1">
      <c r="A41" s="334"/>
      <c r="B41" s="338"/>
      <c r="C41" s="347"/>
      <c r="D41" s="71"/>
      <c r="E41" s="85">
        <v>43354</v>
      </c>
      <c r="F41" s="86" t="s">
        <v>188</v>
      </c>
      <c r="G41" s="86" t="s">
        <v>178</v>
      </c>
      <c r="H41" s="86" t="s">
        <v>177</v>
      </c>
      <c r="I41" s="90">
        <v>905</v>
      </c>
      <c r="J41" s="87">
        <v>1200</v>
      </c>
      <c r="K41" s="339"/>
      <c r="L41" s="92"/>
      <c r="M41" s="61"/>
      <c r="N41" s="61"/>
      <c r="O41" s="341"/>
      <c r="P41" s="367"/>
      <c r="Q41" s="367"/>
      <c r="R41" s="93" t="s">
        <v>190</v>
      </c>
      <c r="S41" s="349"/>
      <c r="T41" s="366"/>
    </row>
    <row r="42" spans="1:20" s="84" customFormat="1" ht="18" customHeight="1">
      <c r="A42" s="334"/>
      <c r="B42" s="347" t="s">
        <v>193</v>
      </c>
      <c r="C42" s="347" t="s">
        <v>194</v>
      </c>
      <c r="D42" s="71"/>
      <c r="E42" s="70">
        <v>43351</v>
      </c>
      <c r="F42" s="71" t="s">
        <v>195</v>
      </c>
      <c r="G42" s="71" t="s">
        <v>196</v>
      </c>
      <c r="H42" s="71" t="s">
        <v>117</v>
      </c>
      <c r="I42" s="71">
        <v>2010</v>
      </c>
      <c r="J42" s="71" t="s">
        <v>197</v>
      </c>
      <c r="K42" s="346">
        <v>12</v>
      </c>
      <c r="L42" s="94">
        <v>12</v>
      </c>
      <c r="M42" s="95"/>
      <c r="N42" s="95"/>
      <c r="O42" s="340">
        <f t="shared" si="11"/>
        <v>12</v>
      </c>
      <c r="P42" s="347">
        <v>2200</v>
      </c>
      <c r="Q42" s="347">
        <v>870</v>
      </c>
      <c r="R42" s="368" t="s">
        <v>198</v>
      </c>
      <c r="S42" s="348" t="s">
        <v>199</v>
      </c>
      <c r="T42" s="366">
        <f t="shared" ref="T42" si="18">K42*(P42+Q42)</f>
        <v>36840</v>
      </c>
    </row>
    <row r="43" spans="1:20" s="84" customFormat="1" ht="18" customHeight="1">
      <c r="A43" s="334"/>
      <c r="B43" s="347"/>
      <c r="C43" s="347"/>
      <c r="D43" s="71"/>
      <c r="E43" s="70">
        <v>43355</v>
      </c>
      <c r="F43" s="71" t="s">
        <v>200</v>
      </c>
      <c r="G43" s="71" t="s">
        <v>117</v>
      </c>
      <c r="H43" s="71" t="s">
        <v>196</v>
      </c>
      <c r="I43" s="71">
        <v>130</v>
      </c>
      <c r="J43" s="71">
        <v>405</v>
      </c>
      <c r="K43" s="346"/>
      <c r="L43" s="96"/>
      <c r="M43" s="95"/>
      <c r="N43" s="95"/>
      <c r="O43" s="341"/>
      <c r="P43" s="347"/>
      <c r="Q43" s="347"/>
      <c r="R43" s="369"/>
      <c r="S43" s="349"/>
      <c r="T43" s="366"/>
    </row>
    <row r="44" spans="1:20" s="84" customFormat="1" ht="18" customHeight="1">
      <c r="A44" s="334"/>
      <c r="B44" s="347" t="s">
        <v>201</v>
      </c>
      <c r="C44" s="347" t="s">
        <v>202</v>
      </c>
      <c r="D44" s="71"/>
      <c r="E44" s="70">
        <v>43351</v>
      </c>
      <c r="F44" s="71" t="s">
        <v>203</v>
      </c>
      <c r="G44" s="71" t="s">
        <v>204</v>
      </c>
      <c r="H44" s="71" t="s">
        <v>117</v>
      </c>
      <c r="I44" s="71">
        <v>1305</v>
      </c>
      <c r="J44" s="71">
        <v>1645</v>
      </c>
      <c r="K44" s="346">
        <v>22</v>
      </c>
      <c r="L44" s="94">
        <v>42</v>
      </c>
      <c r="M44" s="95"/>
      <c r="N44" s="95"/>
      <c r="O44" s="340">
        <f t="shared" si="11"/>
        <v>22</v>
      </c>
      <c r="P44" s="347">
        <v>1900</v>
      </c>
      <c r="Q44" s="347">
        <v>900</v>
      </c>
      <c r="R44" s="367" t="s">
        <v>205</v>
      </c>
      <c r="S44" s="345" t="s">
        <v>206</v>
      </c>
      <c r="T44" s="366">
        <f t="shared" ref="T44" si="19">K44*(P44+Q44)</f>
        <v>61600</v>
      </c>
    </row>
    <row r="45" spans="1:20" s="84" customFormat="1" ht="18" customHeight="1">
      <c r="A45" s="334"/>
      <c r="B45" s="347"/>
      <c r="C45" s="347"/>
      <c r="D45" s="71"/>
      <c r="E45" s="70">
        <v>43354</v>
      </c>
      <c r="F45" s="71" t="s">
        <v>207</v>
      </c>
      <c r="G45" s="71" t="s">
        <v>117</v>
      </c>
      <c r="H45" s="71" t="s">
        <v>204</v>
      </c>
      <c r="I45" s="71">
        <v>1750</v>
      </c>
      <c r="J45" s="71">
        <v>2005</v>
      </c>
      <c r="K45" s="346"/>
      <c r="L45" s="96"/>
      <c r="M45" s="95"/>
      <c r="N45" s="95"/>
      <c r="O45" s="341"/>
      <c r="P45" s="347"/>
      <c r="Q45" s="347"/>
      <c r="R45" s="367"/>
      <c r="S45" s="345"/>
      <c r="T45" s="366"/>
    </row>
    <row r="46" spans="1:20" s="84" customFormat="1" ht="18" customHeight="1">
      <c r="A46" s="334"/>
      <c r="B46" s="347"/>
      <c r="C46" s="347" t="s">
        <v>208</v>
      </c>
      <c r="D46" s="71"/>
      <c r="E46" s="70">
        <v>43351</v>
      </c>
      <c r="F46" s="71" t="s">
        <v>209</v>
      </c>
      <c r="G46" s="71" t="s">
        <v>210</v>
      </c>
      <c r="H46" s="71" t="s">
        <v>117</v>
      </c>
      <c r="I46" s="71">
        <v>840</v>
      </c>
      <c r="J46" s="71">
        <v>1230</v>
      </c>
      <c r="K46" s="346">
        <v>18</v>
      </c>
      <c r="L46" s="94"/>
      <c r="M46" s="95"/>
      <c r="N46" s="95"/>
      <c r="O46" s="340">
        <f t="shared" si="11"/>
        <v>18</v>
      </c>
      <c r="P46" s="347">
        <v>2100</v>
      </c>
      <c r="Q46" s="347">
        <v>880</v>
      </c>
      <c r="R46" s="367" t="s">
        <v>211</v>
      </c>
      <c r="S46" s="345" t="s">
        <v>212</v>
      </c>
      <c r="T46" s="366">
        <f t="shared" ref="T46" si="20">K46*(P46+Q46)</f>
        <v>53640</v>
      </c>
    </row>
    <row r="47" spans="1:20" s="84" customFormat="1" ht="18" customHeight="1">
      <c r="A47" s="335"/>
      <c r="B47" s="347"/>
      <c r="C47" s="347"/>
      <c r="D47" s="71"/>
      <c r="E47" s="70">
        <v>43354</v>
      </c>
      <c r="F47" s="71" t="s">
        <v>213</v>
      </c>
      <c r="G47" s="71" t="s">
        <v>117</v>
      </c>
      <c r="H47" s="71" t="s">
        <v>210</v>
      </c>
      <c r="I47" s="71">
        <v>1330</v>
      </c>
      <c r="J47" s="71">
        <v>1550</v>
      </c>
      <c r="K47" s="346"/>
      <c r="L47" s="96"/>
      <c r="M47" s="95"/>
      <c r="N47" s="95"/>
      <c r="O47" s="341"/>
      <c r="P47" s="347"/>
      <c r="Q47" s="347"/>
      <c r="R47" s="367"/>
      <c r="S47" s="345"/>
      <c r="T47" s="366"/>
    </row>
    <row r="48" spans="1:20" s="99" customFormat="1" ht="18" customHeight="1">
      <c r="A48" s="399" t="s">
        <v>214</v>
      </c>
      <c r="B48" s="336" t="s">
        <v>113</v>
      </c>
      <c r="C48" s="350" t="s">
        <v>114</v>
      </c>
      <c r="D48" s="77"/>
      <c r="E48" s="97">
        <v>43352</v>
      </c>
      <c r="F48" s="98" t="s">
        <v>115</v>
      </c>
      <c r="G48" s="98" t="s">
        <v>116</v>
      </c>
      <c r="H48" s="98" t="s">
        <v>117</v>
      </c>
      <c r="I48" s="59">
        <v>1250</v>
      </c>
      <c r="J48" s="59">
        <v>1725</v>
      </c>
      <c r="K48" s="339">
        <v>30</v>
      </c>
      <c r="L48" s="60">
        <v>647</v>
      </c>
      <c r="M48" s="61" t="s">
        <v>129</v>
      </c>
      <c r="N48" s="61">
        <v>30</v>
      </c>
      <c r="O48" s="340">
        <f t="shared" si="11"/>
        <v>0</v>
      </c>
      <c r="P48" s="378">
        <v>3300</v>
      </c>
      <c r="Q48" s="378">
        <v>875</v>
      </c>
      <c r="R48" s="367" t="s">
        <v>215</v>
      </c>
      <c r="S48" s="376" t="s">
        <v>216</v>
      </c>
      <c r="T48" s="366">
        <f t="shared" ref="T48" si="21">K48*(P48+Q48)</f>
        <v>125250</v>
      </c>
    </row>
    <row r="49" spans="1:20" s="99" customFormat="1" ht="18" customHeight="1">
      <c r="A49" s="399"/>
      <c r="B49" s="337"/>
      <c r="C49" s="350"/>
      <c r="D49" s="77"/>
      <c r="E49" s="97">
        <v>43355</v>
      </c>
      <c r="F49" s="98" t="s">
        <v>143</v>
      </c>
      <c r="G49" s="98" t="s">
        <v>117</v>
      </c>
      <c r="H49" s="98" t="s">
        <v>116</v>
      </c>
      <c r="I49" s="59">
        <v>720</v>
      </c>
      <c r="J49" s="59">
        <v>1005</v>
      </c>
      <c r="K49" s="339"/>
      <c r="L49" s="100"/>
      <c r="M49" s="61"/>
      <c r="N49" s="61"/>
      <c r="O49" s="341"/>
      <c r="P49" s="378"/>
      <c r="Q49" s="378"/>
      <c r="R49" s="367"/>
      <c r="S49" s="377"/>
      <c r="T49" s="366"/>
    </row>
    <row r="50" spans="1:20" ht="18" customHeight="1">
      <c r="A50" s="399"/>
      <c r="B50" s="337"/>
      <c r="C50" s="350"/>
      <c r="D50" s="77"/>
      <c r="E50" s="76">
        <v>43352</v>
      </c>
      <c r="F50" s="77" t="s">
        <v>115</v>
      </c>
      <c r="G50" s="77" t="s">
        <v>116</v>
      </c>
      <c r="H50" s="77" t="s">
        <v>117</v>
      </c>
      <c r="I50" s="77">
        <v>1250</v>
      </c>
      <c r="J50" s="77">
        <v>1725</v>
      </c>
      <c r="K50" s="339">
        <v>30</v>
      </c>
      <c r="L50" s="60"/>
      <c r="M50" s="61" t="s">
        <v>217</v>
      </c>
      <c r="N50" s="61">
        <v>9</v>
      </c>
      <c r="O50" s="340">
        <f t="shared" si="11"/>
        <v>0</v>
      </c>
      <c r="P50" s="350">
        <v>4900</v>
      </c>
      <c r="Q50" s="350">
        <v>875</v>
      </c>
      <c r="R50" s="379" t="s">
        <v>218</v>
      </c>
      <c r="S50" s="376" t="s">
        <v>219</v>
      </c>
      <c r="T50" s="366">
        <f t="shared" ref="T50" si="22">K50*(P50+Q50)</f>
        <v>173250</v>
      </c>
    </row>
    <row r="51" spans="1:20" ht="18" customHeight="1">
      <c r="A51" s="399"/>
      <c r="B51" s="337"/>
      <c r="C51" s="350"/>
      <c r="D51" s="77"/>
      <c r="E51" s="76">
        <v>43355</v>
      </c>
      <c r="F51" s="77" t="s">
        <v>134</v>
      </c>
      <c r="G51" s="77" t="s">
        <v>123</v>
      </c>
      <c r="H51" s="77" t="s">
        <v>116</v>
      </c>
      <c r="I51" s="77">
        <v>1515</v>
      </c>
      <c r="J51" s="77">
        <v>1840</v>
      </c>
      <c r="K51" s="339"/>
      <c r="L51" s="100"/>
      <c r="M51" s="61" t="s">
        <v>220</v>
      </c>
      <c r="N51" s="61">
        <v>21</v>
      </c>
      <c r="O51" s="341"/>
      <c r="P51" s="350"/>
      <c r="Q51" s="350"/>
      <c r="R51" s="380"/>
      <c r="S51" s="377"/>
      <c r="T51" s="366"/>
    </row>
    <row r="52" spans="1:20" ht="18" customHeight="1">
      <c r="A52" s="399"/>
      <c r="B52" s="337"/>
      <c r="C52" s="350"/>
      <c r="D52" s="77"/>
      <c r="E52" s="76">
        <v>43352</v>
      </c>
      <c r="F52" s="77" t="s">
        <v>140</v>
      </c>
      <c r="G52" s="77" t="s">
        <v>116</v>
      </c>
      <c r="H52" s="77" t="s">
        <v>117</v>
      </c>
      <c r="I52" s="77">
        <v>1435</v>
      </c>
      <c r="J52" s="77">
        <v>1855</v>
      </c>
      <c r="K52" s="339">
        <v>19</v>
      </c>
      <c r="L52" s="60"/>
      <c r="M52" s="61" t="s">
        <v>154</v>
      </c>
      <c r="N52" s="61">
        <v>19</v>
      </c>
      <c r="O52" s="340">
        <f t="shared" si="11"/>
        <v>0</v>
      </c>
      <c r="P52" s="350">
        <v>4280</v>
      </c>
      <c r="Q52" s="350">
        <v>875</v>
      </c>
      <c r="R52" s="367" t="s">
        <v>221</v>
      </c>
      <c r="S52" s="376" t="s">
        <v>222</v>
      </c>
      <c r="T52" s="366">
        <f t="shared" ref="T52" si="23">K52*(P52+Q52)</f>
        <v>97945</v>
      </c>
    </row>
    <row r="53" spans="1:20" ht="18" customHeight="1">
      <c r="A53" s="399"/>
      <c r="B53" s="337"/>
      <c r="C53" s="350"/>
      <c r="D53" s="77"/>
      <c r="E53" s="76">
        <v>43355</v>
      </c>
      <c r="F53" s="77" t="s">
        <v>127</v>
      </c>
      <c r="G53" s="77" t="s">
        <v>117</v>
      </c>
      <c r="H53" s="77" t="s">
        <v>116</v>
      </c>
      <c r="I53" s="77">
        <v>1355</v>
      </c>
      <c r="J53" s="77">
        <v>1645</v>
      </c>
      <c r="K53" s="339"/>
      <c r="L53" s="100"/>
      <c r="M53" s="61"/>
      <c r="N53" s="61"/>
      <c r="O53" s="341"/>
      <c r="P53" s="350"/>
      <c r="Q53" s="350"/>
      <c r="R53" s="367"/>
      <c r="S53" s="377"/>
      <c r="T53" s="366"/>
    </row>
    <row r="54" spans="1:20" ht="18" customHeight="1">
      <c r="A54" s="399"/>
      <c r="B54" s="337"/>
      <c r="C54" s="350"/>
      <c r="D54" s="77"/>
      <c r="E54" s="76">
        <v>43352</v>
      </c>
      <c r="F54" s="77" t="s">
        <v>153</v>
      </c>
      <c r="G54" s="77" t="s">
        <v>116</v>
      </c>
      <c r="H54" s="77" t="s">
        <v>117</v>
      </c>
      <c r="I54" s="77">
        <v>1710</v>
      </c>
      <c r="J54" s="77">
        <v>2130</v>
      </c>
      <c r="K54" s="352">
        <v>20</v>
      </c>
      <c r="L54" s="60"/>
      <c r="M54" s="61" t="s">
        <v>223</v>
      </c>
      <c r="N54" s="61">
        <v>20</v>
      </c>
      <c r="O54" s="340">
        <f t="shared" si="11"/>
        <v>0</v>
      </c>
      <c r="P54" s="350">
        <v>4280</v>
      </c>
      <c r="Q54" s="350">
        <v>875</v>
      </c>
      <c r="R54" s="368" t="s">
        <v>224</v>
      </c>
      <c r="S54" s="382" t="s">
        <v>225</v>
      </c>
      <c r="T54" s="366">
        <f t="shared" ref="T54" si="24">K54*(P54+Q54)</f>
        <v>103100</v>
      </c>
    </row>
    <row r="55" spans="1:20" ht="18" customHeight="1">
      <c r="A55" s="399"/>
      <c r="B55" s="337"/>
      <c r="C55" s="350"/>
      <c r="D55" s="77"/>
      <c r="E55" s="76">
        <v>43355</v>
      </c>
      <c r="F55" s="77" t="s">
        <v>127</v>
      </c>
      <c r="G55" s="77" t="s">
        <v>117</v>
      </c>
      <c r="H55" s="77" t="s">
        <v>116</v>
      </c>
      <c r="I55" s="77">
        <v>1355</v>
      </c>
      <c r="J55" s="77">
        <v>1645</v>
      </c>
      <c r="K55" s="352"/>
      <c r="L55" s="100"/>
      <c r="M55" s="61"/>
      <c r="N55" s="61"/>
      <c r="O55" s="341"/>
      <c r="P55" s="350"/>
      <c r="Q55" s="350"/>
      <c r="R55" s="381"/>
      <c r="S55" s="383"/>
      <c r="T55" s="366"/>
    </row>
    <row r="56" spans="1:20" ht="18" customHeight="1">
      <c r="A56" s="399"/>
      <c r="B56" s="337"/>
      <c r="C56" s="350"/>
      <c r="D56" s="77"/>
      <c r="E56" s="76">
        <v>43352</v>
      </c>
      <c r="F56" s="77" t="s">
        <v>153</v>
      </c>
      <c r="G56" s="77" t="s">
        <v>116</v>
      </c>
      <c r="H56" s="77" t="s">
        <v>117</v>
      </c>
      <c r="I56" s="77">
        <v>1710</v>
      </c>
      <c r="J56" s="77">
        <v>2130</v>
      </c>
      <c r="K56" s="352">
        <v>20</v>
      </c>
      <c r="L56" s="60"/>
      <c r="M56" s="61" t="s">
        <v>223</v>
      </c>
      <c r="N56" s="61">
        <v>20</v>
      </c>
      <c r="O56" s="340">
        <f t="shared" si="11"/>
        <v>0</v>
      </c>
      <c r="P56" s="350">
        <v>5250</v>
      </c>
      <c r="Q56" s="350">
        <v>875</v>
      </c>
      <c r="R56" s="381"/>
      <c r="S56" s="384" t="s">
        <v>226</v>
      </c>
      <c r="T56" s="366">
        <f t="shared" ref="T56" si="25">K56*(P56+Q56)</f>
        <v>122500</v>
      </c>
    </row>
    <row r="57" spans="1:20" ht="18" customHeight="1">
      <c r="A57" s="399"/>
      <c r="B57" s="337"/>
      <c r="C57" s="350"/>
      <c r="D57" s="77"/>
      <c r="E57" s="76">
        <v>43355</v>
      </c>
      <c r="F57" s="77" t="s">
        <v>127</v>
      </c>
      <c r="G57" s="77" t="s">
        <v>117</v>
      </c>
      <c r="H57" s="77" t="s">
        <v>116</v>
      </c>
      <c r="I57" s="77">
        <v>1355</v>
      </c>
      <c r="J57" s="77">
        <v>1645</v>
      </c>
      <c r="K57" s="352"/>
      <c r="L57" s="100"/>
      <c r="M57" s="61"/>
      <c r="N57" s="61"/>
      <c r="O57" s="341"/>
      <c r="P57" s="350"/>
      <c r="Q57" s="350"/>
      <c r="R57" s="369"/>
      <c r="S57" s="383"/>
      <c r="T57" s="366"/>
    </row>
    <row r="58" spans="1:20" ht="18" customHeight="1">
      <c r="A58" s="399"/>
      <c r="B58" s="337"/>
      <c r="C58" s="350"/>
      <c r="D58" s="77"/>
      <c r="E58" s="76">
        <v>43352</v>
      </c>
      <c r="F58" s="77" t="s">
        <v>146</v>
      </c>
      <c r="G58" s="77" t="s">
        <v>116</v>
      </c>
      <c r="H58" s="77" t="s">
        <v>117</v>
      </c>
      <c r="I58" s="77">
        <v>820</v>
      </c>
      <c r="J58" s="77">
        <v>1230</v>
      </c>
      <c r="K58" s="339">
        <v>10</v>
      </c>
      <c r="L58" s="60"/>
      <c r="M58" s="101" t="s">
        <v>164</v>
      </c>
      <c r="N58" s="75">
        <v>10</v>
      </c>
      <c r="O58" s="340">
        <f t="shared" si="11"/>
        <v>0</v>
      </c>
      <c r="P58" s="350">
        <v>5400</v>
      </c>
      <c r="Q58" s="350">
        <v>880</v>
      </c>
      <c r="R58" s="102" t="s">
        <v>227</v>
      </c>
      <c r="S58" s="376" t="s">
        <v>228</v>
      </c>
      <c r="T58" s="366">
        <f t="shared" ref="T58" si="26">K58*(P58+Q58)</f>
        <v>62800</v>
      </c>
    </row>
    <row r="59" spans="1:20" ht="18" customHeight="1">
      <c r="A59" s="399"/>
      <c r="B59" s="337"/>
      <c r="C59" s="350"/>
      <c r="D59" s="77"/>
      <c r="E59" s="76">
        <v>43355</v>
      </c>
      <c r="F59" s="77" t="s">
        <v>134</v>
      </c>
      <c r="G59" s="77" t="s">
        <v>123</v>
      </c>
      <c r="H59" s="77" t="s">
        <v>116</v>
      </c>
      <c r="I59" s="77">
        <v>1515</v>
      </c>
      <c r="J59" s="77">
        <v>1840</v>
      </c>
      <c r="K59" s="339"/>
      <c r="L59" s="100"/>
      <c r="M59" s="61"/>
      <c r="N59" s="61"/>
      <c r="O59" s="341"/>
      <c r="P59" s="350"/>
      <c r="Q59" s="350"/>
      <c r="R59" s="103" t="s">
        <v>218</v>
      </c>
      <c r="S59" s="377"/>
      <c r="T59" s="366"/>
    </row>
    <row r="60" spans="1:20" ht="18" customHeight="1">
      <c r="A60" s="399"/>
      <c r="B60" s="337"/>
      <c r="C60" s="350"/>
      <c r="D60" s="77"/>
      <c r="E60" s="76">
        <v>43352</v>
      </c>
      <c r="F60" s="77" t="s">
        <v>122</v>
      </c>
      <c r="G60" s="77" t="s">
        <v>116</v>
      </c>
      <c r="H60" s="77" t="s">
        <v>123</v>
      </c>
      <c r="I60" s="77">
        <v>925</v>
      </c>
      <c r="J60" s="77">
        <v>1355</v>
      </c>
      <c r="K60" s="352">
        <v>30</v>
      </c>
      <c r="L60" s="60"/>
      <c r="M60" s="61" t="s">
        <v>129</v>
      </c>
      <c r="N60" s="61">
        <v>30</v>
      </c>
      <c r="O60" s="340">
        <f t="shared" si="11"/>
        <v>0</v>
      </c>
      <c r="P60" s="350">
        <v>4050</v>
      </c>
      <c r="Q60" s="350">
        <v>880</v>
      </c>
      <c r="R60" s="367" t="s">
        <v>229</v>
      </c>
      <c r="S60" s="382" t="s">
        <v>230</v>
      </c>
      <c r="T60" s="366">
        <f t="shared" ref="T60" si="27">K60*(P60+Q60)</f>
        <v>147900</v>
      </c>
    </row>
    <row r="61" spans="1:20" ht="18" customHeight="1">
      <c r="A61" s="399"/>
      <c r="B61" s="337"/>
      <c r="C61" s="350"/>
      <c r="D61" s="77"/>
      <c r="E61" s="76">
        <v>43355</v>
      </c>
      <c r="F61" s="77" t="s">
        <v>150</v>
      </c>
      <c r="G61" s="77" t="s">
        <v>117</v>
      </c>
      <c r="H61" s="77" t="s">
        <v>116</v>
      </c>
      <c r="I61" s="77">
        <v>1940</v>
      </c>
      <c r="J61" s="77">
        <v>2240</v>
      </c>
      <c r="K61" s="352"/>
      <c r="L61" s="100"/>
      <c r="M61" s="61"/>
      <c r="N61" s="61"/>
      <c r="O61" s="341"/>
      <c r="P61" s="350"/>
      <c r="Q61" s="350"/>
      <c r="R61" s="367"/>
      <c r="S61" s="383"/>
      <c r="T61" s="366"/>
    </row>
    <row r="62" spans="1:20" ht="18" customHeight="1">
      <c r="A62" s="399"/>
      <c r="B62" s="337"/>
      <c r="C62" s="350"/>
      <c r="D62" s="77"/>
      <c r="E62" s="76">
        <v>43352</v>
      </c>
      <c r="F62" s="77" t="s">
        <v>122</v>
      </c>
      <c r="G62" s="77" t="s">
        <v>116</v>
      </c>
      <c r="H62" s="77" t="s">
        <v>123</v>
      </c>
      <c r="I62" s="77">
        <v>925</v>
      </c>
      <c r="J62" s="77">
        <v>1355</v>
      </c>
      <c r="K62" s="352">
        <v>30</v>
      </c>
      <c r="L62" s="60"/>
      <c r="M62" s="61" t="s">
        <v>129</v>
      </c>
      <c r="N62" s="61">
        <v>30</v>
      </c>
      <c r="O62" s="340">
        <f t="shared" si="11"/>
        <v>0</v>
      </c>
      <c r="P62" s="350">
        <v>5050</v>
      </c>
      <c r="Q62" s="350">
        <v>880</v>
      </c>
      <c r="R62" s="367" t="s">
        <v>231</v>
      </c>
      <c r="S62" s="382" t="s">
        <v>232</v>
      </c>
      <c r="T62" s="366">
        <f t="shared" ref="T62" si="28">K62*(P62+Q62)</f>
        <v>177900</v>
      </c>
    </row>
    <row r="63" spans="1:20" ht="18" customHeight="1">
      <c r="A63" s="399"/>
      <c r="B63" s="337"/>
      <c r="C63" s="350"/>
      <c r="D63" s="77"/>
      <c r="E63" s="76">
        <v>43355</v>
      </c>
      <c r="F63" s="77" t="s">
        <v>150</v>
      </c>
      <c r="G63" s="77" t="s">
        <v>117</v>
      </c>
      <c r="H63" s="77" t="s">
        <v>116</v>
      </c>
      <c r="I63" s="77">
        <v>1940</v>
      </c>
      <c r="J63" s="77">
        <v>2240</v>
      </c>
      <c r="K63" s="352"/>
      <c r="L63" s="100"/>
      <c r="M63" s="61"/>
      <c r="N63" s="61"/>
      <c r="O63" s="341"/>
      <c r="P63" s="350"/>
      <c r="Q63" s="350"/>
      <c r="R63" s="367"/>
      <c r="S63" s="383"/>
      <c r="T63" s="366"/>
    </row>
    <row r="64" spans="1:20" s="84" customFormat="1" ht="18" customHeight="1">
      <c r="A64" s="399"/>
      <c r="B64" s="337"/>
      <c r="C64" s="350"/>
      <c r="D64" s="77"/>
      <c r="E64" s="70">
        <v>43352</v>
      </c>
      <c r="F64" s="71" t="s">
        <v>115</v>
      </c>
      <c r="G64" s="71" t="s">
        <v>116</v>
      </c>
      <c r="H64" s="71" t="s">
        <v>117</v>
      </c>
      <c r="I64" s="71">
        <v>1250</v>
      </c>
      <c r="J64" s="71">
        <v>1725</v>
      </c>
      <c r="K64" s="346">
        <v>20</v>
      </c>
      <c r="L64" s="104"/>
      <c r="M64" s="61" t="s">
        <v>118</v>
      </c>
      <c r="N64" s="61">
        <v>20</v>
      </c>
      <c r="O64" s="340">
        <f t="shared" si="11"/>
        <v>0</v>
      </c>
      <c r="P64" s="347">
        <v>7430</v>
      </c>
      <c r="Q64" s="347">
        <v>870</v>
      </c>
      <c r="R64" s="367" t="s">
        <v>233</v>
      </c>
      <c r="S64" s="382" t="s">
        <v>234</v>
      </c>
      <c r="T64" s="366">
        <f t="shared" ref="T64" si="29">K64*(P64+Q64)</f>
        <v>166000</v>
      </c>
    </row>
    <row r="65" spans="1:20" s="84" customFormat="1" ht="18" customHeight="1">
      <c r="A65" s="399"/>
      <c r="B65" s="337"/>
      <c r="C65" s="350"/>
      <c r="D65" s="77"/>
      <c r="E65" s="70">
        <v>43355</v>
      </c>
      <c r="F65" s="71" t="s">
        <v>127</v>
      </c>
      <c r="G65" s="71" t="s">
        <v>117</v>
      </c>
      <c r="H65" s="71" t="s">
        <v>116</v>
      </c>
      <c r="I65" s="71">
        <v>1355</v>
      </c>
      <c r="J65" s="71">
        <v>1645</v>
      </c>
      <c r="K65" s="346"/>
      <c r="L65" s="105"/>
      <c r="M65" s="61"/>
      <c r="N65" s="61"/>
      <c r="O65" s="341"/>
      <c r="P65" s="347"/>
      <c r="Q65" s="347"/>
      <c r="R65" s="367"/>
      <c r="S65" s="383"/>
      <c r="T65" s="366"/>
    </row>
    <row r="66" spans="1:20" s="84" customFormat="1" ht="18" customHeight="1">
      <c r="A66" s="399"/>
      <c r="B66" s="337"/>
      <c r="C66" s="350"/>
      <c r="D66" s="77"/>
      <c r="E66" s="70">
        <v>43352</v>
      </c>
      <c r="F66" s="71" t="s">
        <v>235</v>
      </c>
      <c r="G66" s="71" t="s">
        <v>177</v>
      </c>
      <c r="H66" s="71" t="s">
        <v>178</v>
      </c>
      <c r="I66" s="89">
        <v>1250</v>
      </c>
      <c r="J66" s="89">
        <v>1725</v>
      </c>
      <c r="K66" s="346">
        <v>32</v>
      </c>
      <c r="L66" s="104"/>
      <c r="M66" s="61" t="s">
        <v>236</v>
      </c>
      <c r="N66" s="61">
        <v>32</v>
      </c>
      <c r="O66" s="340">
        <f t="shared" si="11"/>
        <v>0</v>
      </c>
      <c r="P66" s="347">
        <v>7000</v>
      </c>
      <c r="Q66" s="347">
        <v>875</v>
      </c>
      <c r="R66" s="367" t="s">
        <v>237</v>
      </c>
      <c r="S66" s="382" t="s">
        <v>238</v>
      </c>
      <c r="T66" s="366">
        <f t="shared" ref="T66" si="30">K66*(P66+Q66)</f>
        <v>252000</v>
      </c>
    </row>
    <row r="67" spans="1:20" s="84" customFormat="1" ht="18" customHeight="1">
      <c r="A67" s="399"/>
      <c r="B67" s="337"/>
      <c r="C67" s="350"/>
      <c r="D67" s="77"/>
      <c r="E67" s="70">
        <v>43355</v>
      </c>
      <c r="F67" s="71" t="s">
        <v>239</v>
      </c>
      <c r="G67" s="71" t="s">
        <v>178</v>
      </c>
      <c r="H67" s="71" t="s">
        <v>177</v>
      </c>
      <c r="I67" s="89">
        <v>1940</v>
      </c>
      <c r="J67" s="89">
        <v>2240</v>
      </c>
      <c r="K67" s="346"/>
      <c r="L67" s="105"/>
      <c r="M67" s="61"/>
      <c r="N67" s="61"/>
      <c r="O67" s="341"/>
      <c r="P67" s="347"/>
      <c r="Q67" s="347"/>
      <c r="R67" s="367"/>
      <c r="S67" s="383"/>
      <c r="T67" s="366"/>
    </row>
    <row r="68" spans="1:20" s="107" customFormat="1" ht="18" customHeight="1">
      <c r="A68" s="399"/>
      <c r="B68" s="337"/>
      <c r="C68" s="350"/>
      <c r="D68" s="77"/>
      <c r="E68" s="57">
        <v>43352</v>
      </c>
      <c r="F68" s="58" t="s">
        <v>240</v>
      </c>
      <c r="G68" s="106" t="s">
        <v>113</v>
      </c>
      <c r="H68" s="106" t="s">
        <v>241</v>
      </c>
      <c r="I68" s="58">
        <v>840</v>
      </c>
      <c r="J68" s="58">
        <v>1240</v>
      </c>
      <c r="K68" s="339">
        <v>30</v>
      </c>
      <c r="L68" s="60"/>
      <c r="M68" s="61" t="s">
        <v>129</v>
      </c>
      <c r="N68" s="61">
        <v>30</v>
      </c>
      <c r="O68" s="340">
        <f t="shared" si="11"/>
        <v>0</v>
      </c>
      <c r="P68" s="342">
        <v>6000</v>
      </c>
      <c r="Q68" s="386" t="s">
        <v>242</v>
      </c>
      <c r="R68" s="367" t="s">
        <v>227</v>
      </c>
      <c r="S68" s="376" t="s">
        <v>243</v>
      </c>
      <c r="T68" s="366">
        <f>K68*P68</f>
        <v>180000</v>
      </c>
    </row>
    <row r="69" spans="1:20" s="107" customFormat="1" ht="18" customHeight="1">
      <c r="A69" s="399"/>
      <c r="B69" s="337"/>
      <c r="C69" s="350"/>
      <c r="D69" s="77"/>
      <c r="E69" s="57">
        <v>43355</v>
      </c>
      <c r="F69" s="58" t="s">
        <v>244</v>
      </c>
      <c r="G69" s="106" t="s">
        <v>241</v>
      </c>
      <c r="H69" s="106" t="s">
        <v>113</v>
      </c>
      <c r="I69" s="58">
        <v>1350</v>
      </c>
      <c r="J69" s="58">
        <v>1625</v>
      </c>
      <c r="K69" s="339"/>
      <c r="L69" s="100"/>
      <c r="M69" s="61"/>
      <c r="N69" s="61"/>
      <c r="O69" s="341"/>
      <c r="P69" s="342"/>
      <c r="Q69" s="386"/>
      <c r="R69" s="367"/>
      <c r="S69" s="377"/>
      <c r="T69" s="366"/>
    </row>
    <row r="70" spans="1:20" s="84" customFormat="1" ht="18" customHeight="1">
      <c r="A70" s="399"/>
      <c r="B70" s="337"/>
      <c r="C70" s="347" t="s">
        <v>157</v>
      </c>
      <c r="D70" s="71"/>
      <c r="E70" s="70">
        <v>43352</v>
      </c>
      <c r="F70" s="71" t="s">
        <v>158</v>
      </c>
      <c r="G70" s="71" t="s">
        <v>116</v>
      </c>
      <c r="H70" s="71" t="s">
        <v>117</v>
      </c>
      <c r="I70" s="71">
        <v>825</v>
      </c>
      <c r="J70" s="71">
        <v>1300</v>
      </c>
      <c r="K70" s="346">
        <v>58</v>
      </c>
      <c r="L70" s="104"/>
      <c r="M70" s="61" t="s">
        <v>245</v>
      </c>
      <c r="N70" s="61">
        <v>23</v>
      </c>
      <c r="O70" s="340">
        <f>K70-N70-N71-N72</f>
        <v>-2</v>
      </c>
      <c r="P70" s="347">
        <v>4800</v>
      </c>
      <c r="Q70" s="347">
        <v>680</v>
      </c>
      <c r="R70" s="370" t="s">
        <v>246</v>
      </c>
      <c r="S70" s="382" t="s">
        <v>247</v>
      </c>
      <c r="T70" s="366">
        <f>K70*(P70+Q70)</f>
        <v>317840</v>
      </c>
    </row>
    <row r="71" spans="1:20" s="84" customFormat="1" ht="18" customHeight="1">
      <c r="A71" s="399"/>
      <c r="B71" s="337"/>
      <c r="C71" s="347"/>
      <c r="D71" s="71"/>
      <c r="E71" s="70">
        <v>43355</v>
      </c>
      <c r="F71" s="71" t="s">
        <v>162</v>
      </c>
      <c r="G71" s="71" t="s">
        <v>117</v>
      </c>
      <c r="H71" s="71" t="s">
        <v>116</v>
      </c>
      <c r="I71" s="71">
        <v>1650</v>
      </c>
      <c r="J71" s="71">
        <v>1945</v>
      </c>
      <c r="K71" s="346"/>
      <c r="L71" s="108"/>
      <c r="M71" s="74" t="s">
        <v>248</v>
      </c>
      <c r="N71" s="61">
        <v>10</v>
      </c>
      <c r="O71" s="361"/>
      <c r="P71" s="347"/>
      <c r="Q71" s="347"/>
      <c r="R71" s="385"/>
      <c r="S71" s="384"/>
      <c r="T71" s="366"/>
    </row>
    <row r="72" spans="1:20" s="84" customFormat="1" ht="18" customHeight="1">
      <c r="A72" s="399"/>
      <c r="B72" s="337"/>
      <c r="C72" s="347"/>
      <c r="D72" s="71"/>
      <c r="K72" s="346"/>
      <c r="L72" s="105"/>
      <c r="M72" s="74" t="s">
        <v>249</v>
      </c>
      <c r="N72" s="61">
        <v>27</v>
      </c>
      <c r="O72" s="341"/>
      <c r="P72" s="347"/>
      <c r="Q72" s="347"/>
      <c r="R72" s="371"/>
      <c r="S72" s="383"/>
      <c r="T72" s="366"/>
    </row>
    <row r="73" spans="1:20" s="84" customFormat="1" ht="18" customHeight="1">
      <c r="A73" s="399"/>
      <c r="B73" s="337"/>
      <c r="C73" s="347"/>
      <c r="D73" s="71"/>
      <c r="E73" s="70">
        <v>43352</v>
      </c>
      <c r="F73" s="71" t="s">
        <v>165</v>
      </c>
      <c r="G73" s="71" t="s">
        <v>116</v>
      </c>
      <c r="H73" s="71" t="s">
        <v>123</v>
      </c>
      <c r="I73" s="71">
        <v>1045</v>
      </c>
      <c r="J73" s="71">
        <v>1525</v>
      </c>
      <c r="K73" s="352">
        <v>40</v>
      </c>
      <c r="L73" s="104"/>
      <c r="M73" s="61" t="s">
        <v>250</v>
      </c>
      <c r="N73" s="61">
        <v>40</v>
      </c>
      <c r="O73" s="340">
        <f t="shared" ref="O73:O91" si="31">K73-N73-N74</f>
        <v>0</v>
      </c>
      <c r="P73" s="347">
        <v>4800</v>
      </c>
      <c r="Q73" s="347">
        <v>680</v>
      </c>
      <c r="R73" s="370" t="s">
        <v>251</v>
      </c>
      <c r="S73" s="382" t="s">
        <v>252</v>
      </c>
      <c r="T73" s="366">
        <f>K73*(P73+Q73)</f>
        <v>219200</v>
      </c>
    </row>
    <row r="74" spans="1:20" s="84" customFormat="1" ht="18" customHeight="1">
      <c r="A74" s="399"/>
      <c r="B74" s="337"/>
      <c r="C74" s="347"/>
      <c r="D74" s="71"/>
      <c r="E74" s="70">
        <v>43355</v>
      </c>
      <c r="F74" s="71" t="s">
        <v>169</v>
      </c>
      <c r="G74" s="71" t="s">
        <v>123</v>
      </c>
      <c r="H74" s="71" t="s">
        <v>116</v>
      </c>
      <c r="I74" s="71">
        <v>1810</v>
      </c>
      <c r="J74" s="71">
        <v>2115</v>
      </c>
      <c r="K74" s="352"/>
      <c r="L74" s="105"/>
      <c r="M74" s="61"/>
      <c r="N74" s="61"/>
      <c r="O74" s="341"/>
      <c r="P74" s="347"/>
      <c r="Q74" s="347"/>
      <c r="R74" s="385"/>
      <c r="S74" s="384"/>
      <c r="T74" s="366"/>
    </row>
    <row r="75" spans="1:20" s="84" customFormat="1" ht="18" customHeight="1">
      <c r="A75" s="399"/>
      <c r="B75" s="337"/>
      <c r="C75" s="347"/>
      <c r="D75" s="71"/>
      <c r="E75" s="70">
        <v>43352</v>
      </c>
      <c r="F75" s="71" t="s">
        <v>253</v>
      </c>
      <c r="G75" s="71" t="s">
        <v>177</v>
      </c>
      <c r="H75" s="71" t="s">
        <v>184</v>
      </c>
      <c r="I75" s="89">
        <v>1045</v>
      </c>
      <c r="J75" s="89">
        <v>1525</v>
      </c>
      <c r="K75" s="352">
        <v>4</v>
      </c>
      <c r="L75" s="104"/>
      <c r="M75" s="69" t="s">
        <v>128</v>
      </c>
      <c r="N75" s="69">
        <v>7</v>
      </c>
      <c r="O75" s="340">
        <f t="shared" si="31"/>
        <v>-3</v>
      </c>
      <c r="P75" s="347">
        <v>6500</v>
      </c>
      <c r="Q75" s="347">
        <v>685</v>
      </c>
      <c r="R75" s="385"/>
      <c r="S75" s="384"/>
      <c r="T75" s="366">
        <f t="shared" ref="T75" si="32">K75*(P75+Q75)</f>
        <v>28740</v>
      </c>
    </row>
    <row r="76" spans="1:20" s="84" customFormat="1" ht="18" customHeight="1">
      <c r="A76" s="399"/>
      <c r="B76" s="337"/>
      <c r="C76" s="347"/>
      <c r="D76" s="71"/>
      <c r="E76" s="70">
        <v>43355</v>
      </c>
      <c r="F76" s="71" t="s">
        <v>254</v>
      </c>
      <c r="G76" s="71" t="s">
        <v>184</v>
      </c>
      <c r="H76" s="71" t="s">
        <v>177</v>
      </c>
      <c r="I76" s="89">
        <v>1810</v>
      </c>
      <c r="J76" s="89">
        <v>2115</v>
      </c>
      <c r="K76" s="352"/>
      <c r="L76" s="105"/>
      <c r="M76" s="61"/>
      <c r="N76" s="61"/>
      <c r="O76" s="341"/>
      <c r="P76" s="347"/>
      <c r="Q76" s="347"/>
      <c r="R76" s="371"/>
      <c r="S76" s="383"/>
      <c r="T76" s="366"/>
    </row>
    <row r="77" spans="1:20" s="84" customFormat="1" ht="18" customHeight="1">
      <c r="A77" s="399"/>
      <c r="B77" s="337"/>
      <c r="C77" s="350" t="s">
        <v>175</v>
      </c>
      <c r="D77" s="77"/>
      <c r="E77" s="70">
        <v>43352</v>
      </c>
      <c r="F77" s="71" t="s">
        <v>255</v>
      </c>
      <c r="G77" s="71" t="s">
        <v>177</v>
      </c>
      <c r="H77" s="71" t="s">
        <v>184</v>
      </c>
      <c r="I77" s="89">
        <v>950</v>
      </c>
      <c r="J77" s="89">
        <v>1420</v>
      </c>
      <c r="K77" s="346">
        <v>19</v>
      </c>
      <c r="L77" s="104"/>
      <c r="M77" s="61" t="s">
        <v>154</v>
      </c>
      <c r="N77" s="61">
        <v>20</v>
      </c>
      <c r="O77" s="340">
        <f t="shared" si="31"/>
        <v>-1</v>
      </c>
      <c r="P77" s="347">
        <v>5500</v>
      </c>
      <c r="Q77" s="347">
        <v>565</v>
      </c>
      <c r="R77" s="370" t="s">
        <v>256</v>
      </c>
      <c r="S77" s="382" t="s">
        <v>257</v>
      </c>
      <c r="T77" s="366">
        <f t="shared" ref="T77" si="33">K77*(P77+Q77)</f>
        <v>115235</v>
      </c>
    </row>
    <row r="78" spans="1:20" s="84" customFormat="1" ht="18" customHeight="1">
      <c r="A78" s="399"/>
      <c r="B78" s="337"/>
      <c r="C78" s="350"/>
      <c r="D78" s="77"/>
      <c r="E78" s="70">
        <v>43355</v>
      </c>
      <c r="F78" s="71" t="s">
        <v>258</v>
      </c>
      <c r="G78" s="71" t="s">
        <v>178</v>
      </c>
      <c r="H78" s="71" t="s">
        <v>177</v>
      </c>
      <c r="I78" s="89">
        <v>905</v>
      </c>
      <c r="J78" s="89">
        <v>1200</v>
      </c>
      <c r="K78" s="346"/>
      <c r="L78" s="105"/>
      <c r="M78" s="61"/>
      <c r="N78" s="61"/>
      <c r="O78" s="341"/>
      <c r="P78" s="347"/>
      <c r="Q78" s="347"/>
      <c r="R78" s="371"/>
      <c r="S78" s="383"/>
      <c r="T78" s="366"/>
    </row>
    <row r="79" spans="1:20" s="84" customFormat="1" ht="18" customHeight="1">
      <c r="A79" s="399"/>
      <c r="B79" s="337"/>
      <c r="C79" s="350"/>
      <c r="D79" s="77"/>
      <c r="E79" s="70">
        <v>43352</v>
      </c>
      <c r="F79" s="71" t="s">
        <v>189</v>
      </c>
      <c r="G79" s="71" t="s">
        <v>177</v>
      </c>
      <c r="H79" s="71" t="s">
        <v>178</v>
      </c>
      <c r="I79" s="89">
        <v>825</v>
      </c>
      <c r="J79" s="89">
        <v>1250</v>
      </c>
      <c r="K79" s="346">
        <v>25</v>
      </c>
      <c r="L79" s="104"/>
      <c r="M79" s="61" t="s">
        <v>259</v>
      </c>
      <c r="N79" s="61">
        <v>25</v>
      </c>
      <c r="O79" s="340">
        <f t="shared" si="31"/>
        <v>0</v>
      </c>
      <c r="P79" s="347">
        <v>5500</v>
      </c>
      <c r="Q79" s="347">
        <v>565</v>
      </c>
      <c r="R79" s="370" t="s">
        <v>260</v>
      </c>
      <c r="S79" s="382" t="s">
        <v>261</v>
      </c>
      <c r="T79" s="366">
        <f t="shared" ref="T79" si="34">K79*(P79+Q79)</f>
        <v>151625</v>
      </c>
    </row>
    <row r="80" spans="1:20" s="84" customFormat="1" ht="18" customHeight="1">
      <c r="A80" s="399"/>
      <c r="B80" s="337"/>
      <c r="C80" s="350"/>
      <c r="D80" s="77"/>
      <c r="E80" s="70">
        <v>43355</v>
      </c>
      <c r="F80" s="71" t="s">
        <v>188</v>
      </c>
      <c r="G80" s="71" t="s">
        <v>178</v>
      </c>
      <c r="H80" s="71" t="s">
        <v>177</v>
      </c>
      <c r="I80" s="89">
        <v>905</v>
      </c>
      <c r="J80" s="89">
        <v>1200</v>
      </c>
      <c r="K80" s="346"/>
      <c r="L80" s="105"/>
      <c r="M80" s="61"/>
      <c r="N80" s="61"/>
      <c r="O80" s="341"/>
      <c r="P80" s="347"/>
      <c r="Q80" s="347"/>
      <c r="R80" s="371"/>
      <c r="S80" s="383"/>
      <c r="T80" s="366"/>
    </row>
    <row r="81" spans="1:26" s="84" customFormat="1" ht="18" customHeight="1">
      <c r="A81" s="399"/>
      <c r="B81" s="337"/>
      <c r="C81" s="350"/>
      <c r="D81" s="77"/>
      <c r="E81" s="70">
        <v>43352</v>
      </c>
      <c r="F81" s="71" t="s">
        <v>262</v>
      </c>
      <c r="G81" s="71" t="s">
        <v>177</v>
      </c>
      <c r="H81" s="71" t="s">
        <v>178</v>
      </c>
      <c r="I81" s="89">
        <v>1520</v>
      </c>
      <c r="J81" s="89">
        <v>1945</v>
      </c>
      <c r="K81" s="346">
        <v>25</v>
      </c>
      <c r="L81" s="104"/>
      <c r="M81" s="61" t="s">
        <v>259</v>
      </c>
      <c r="N81" s="61">
        <v>25</v>
      </c>
      <c r="O81" s="340">
        <f t="shared" si="31"/>
        <v>0</v>
      </c>
      <c r="P81" s="347">
        <v>6000</v>
      </c>
      <c r="Q81" s="347">
        <v>565</v>
      </c>
      <c r="R81" s="370" t="s">
        <v>263</v>
      </c>
      <c r="S81" s="382" t="s">
        <v>264</v>
      </c>
      <c r="T81" s="366">
        <f t="shared" ref="T81" si="35">K81*(P81+Q81)</f>
        <v>164125</v>
      </c>
    </row>
    <row r="82" spans="1:26" s="84" customFormat="1" ht="18" customHeight="1">
      <c r="A82" s="399"/>
      <c r="B82" s="337"/>
      <c r="C82" s="350"/>
      <c r="D82" s="77"/>
      <c r="E82" s="70">
        <v>43355</v>
      </c>
      <c r="F82" s="71" t="s">
        <v>265</v>
      </c>
      <c r="G82" s="71" t="s">
        <v>184</v>
      </c>
      <c r="H82" s="71" t="s">
        <v>177</v>
      </c>
      <c r="I82" s="89">
        <v>1820</v>
      </c>
      <c r="J82" s="89">
        <v>2100</v>
      </c>
      <c r="K82" s="346"/>
      <c r="L82" s="105"/>
      <c r="M82" s="61"/>
      <c r="N82" s="61"/>
      <c r="O82" s="341"/>
      <c r="P82" s="347"/>
      <c r="Q82" s="347"/>
      <c r="R82" s="371"/>
      <c r="S82" s="383"/>
      <c r="T82" s="366"/>
    </row>
    <row r="83" spans="1:26" s="88" customFormat="1" ht="18" customHeight="1">
      <c r="A83" s="399"/>
      <c r="B83" s="337"/>
      <c r="C83" s="350"/>
      <c r="D83" s="77"/>
      <c r="E83" s="85">
        <v>43352</v>
      </c>
      <c r="F83" s="86" t="s">
        <v>189</v>
      </c>
      <c r="G83" s="86" t="s">
        <v>177</v>
      </c>
      <c r="H83" s="86" t="s">
        <v>178</v>
      </c>
      <c r="I83" s="109">
        <v>825</v>
      </c>
      <c r="J83" s="109">
        <v>1250</v>
      </c>
      <c r="K83" s="346">
        <v>15</v>
      </c>
      <c r="L83" s="104"/>
      <c r="M83" s="61" t="s">
        <v>129</v>
      </c>
      <c r="N83" s="61">
        <v>15</v>
      </c>
      <c r="O83" s="340">
        <f t="shared" si="31"/>
        <v>0</v>
      </c>
      <c r="P83" s="367">
        <v>7000</v>
      </c>
      <c r="Q83" s="367">
        <v>565</v>
      </c>
      <c r="R83" s="370" t="s">
        <v>266</v>
      </c>
      <c r="S83" s="382" t="s">
        <v>267</v>
      </c>
      <c r="T83" s="366">
        <f t="shared" ref="T83" si="36">K83*(P83+Q83)</f>
        <v>113475</v>
      </c>
    </row>
    <row r="84" spans="1:26" s="88" customFormat="1" ht="18" customHeight="1">
      <c r="A84" s="399"/>
      <c r="B84" s="337"/>
      <c r="C84" s="350"/>
      <c r="D84" s="77"/>
      <c r="E84" s="85">
        <v>43355</v>
      </c>
      <c r="F84" s="86" t="s">
        <v>182</v>
      </c>
      <c r="G84" s="86" t="s">
        <v>178</v>
      </c>
      <c r="H84" s="86" t="s">
        <v>177</v>
      </c>
      <c r="I84" s="86">
        <v>1720</v>
      </c>
      <c r="J84" s="86">
        <v>2010</v>
      </c>
      <c r="K84" s="346"/>
      <c r="L84" s="105"/>
      <c r="M84" s="61"/>
      <c r="N84" s="61"/>
      <c r="O84" s="341"/>
      <c r="P84" s="367"/>
      <c r="Q84" s="367"/>
      <c r="R84" s="371"/>
      <c r="S84" s="383"/>
      <c r="T84" s="366"/>
    </row>
    <row r="85" spans="1:26" s="88" customFormat="1" ht="18" customHeight="1">
      <c r="A85" s="399"/>
      <c r="B85" s="337"/>
      <c r="C85" s="350"/>
      <c r="D85" s="77"/>
      <c r="E85" s="85">
        <v>43352</v>
      </c>
      <c r="F85" s="86" t="s">
        <v>262</v>
      </c>
      <c r="G85" s="86" t="s">
        <v>177</v>
      </c>
      <c r="H85" s="86" t="s">
        <v>178</v>
      </c>
      <c r="I85" s="110">
        <v>1520</v>
      </c>
      <c r="J85" s="110">
        <v>1945</v>
      </c>
      <c r="K85" s="346">
        <v>27</v>
      </c>
      <c r="L85" s="104"/>
      <c r="M85" s="61" t="s">
        <v>124</v>
      </c>
      <c r="N85" s="61">
        <v>30</v>
      </c>
      <c r="O85" s="340">
        <f t="shared" si="31"/>
        <v>-3</v>
      </c>
      <c r="P85" s="367">
        <v>7000</v>
      </c>
      <c r="Q85" s="367">
        <v>565</v>
      </c>
      <c r="R85" s="370" t="s">
        <v>268</v>
      </c>
      <c r="S85" s="382" t="s">
        <v>269</v>
      </c>
      <c r="T85" s="366">
        <f t="shared" ref="T85:T89" si="37">K85*(P85+Q85)</f>
        <v>204255</v>
      </c>
    </row>
    <row r="86" spans="1:26" s="88" customFormat="1" ht="18" customHeight="1">
      <c r="A86" s="399"/>
      <c r="B86" s="337"/>
      <c r="C86" s="350"/>
      <c r="D86" s="77"/>
      <c r="E86" s="85">
        <v>43355</v>
      </c>
      <c r="F86" s="86" t="s">
        <v>188</v>
      </c>
      <c r="G86" s="86" t="s">
        <v>178</v>
      </c>
      <c r="H86" s="86" t="s">
        <v>177</v>
      </c>
      <c r="I86" s="110">
        <v>905</v>
      </c>
      <c r="J86" s="110">
        <v>1200</v>
      </c>
      <c r="K86" s="346"/>
      <c r="L86" s="105"/>
      <c r="M86" s="61"/>
      <c r="N86" s="61"/>
      <c r="O86" s="341"/>
      <c r="P86" s="367"/>
      <c r="Q86" s="367"/>
      <c r="R86" s="371"/>
      <c r="S86" s="383"/>
      <c r="T86" s="366"/>
    </row>
    <row r="87" spans="1:26" s="84" customFormat="1" ht="18" customHeight="1">
      <c r="A87" s="399"/>
      <c r="B87" s="337"/>
      <c r="C87" s="347" t="s">
        <v>270</v>
      </c>
      <c r="D87" s="71"/>
      <c r="E87" s="70">
        <v>43352</v>
      </c>
      <c r="F87" s="71" t="s">
        <v>271</v>
      </c>
      <c r="G87" s="71" t="s">
        <v>272</v>
      </c>
      <c r="H87" s="71" t="s">
        <v>117</v>
      </c>
      <c r="I87" s="71">
        <v>2040</v>
      </c>
      <c r="J87" s="71" t="s">
        <v>273</v>
      </c>
      <c r="K87" s="352">
        <v>15</v>
      </c>
      <c r="L87" s="104"/>
      <c r="M87" s="101" t="s">
        <v>171</v>
      </c>
      <c r="N87" s="61">
        <v>16</v>
      </c>
      <c r="O87" s="340">
        <f t="shared" si="31"/>
        <v>-1</v>
      </c>
      <c r="P87" s="347">
        <v>3100</v>
      </c>
      <c r="Q87" s="347">
        <v>870</v>
      </c>
      <c r="R87" s="370" t="s">
        <v>274</v>
      </c>
      <c r="S87" s="382" t="s">
        <v>275</v>
      </c>
      <c r="T87" s="366">
        <f t="shared" si="37"/>
        <v>59550</v>
      </c>
    </row>
    <row r="88" spans="1:26" s="84" customFormat="1" ht="18" customHeight="1">
      <c r="A88" s="399"/>
      <c r="B88" s="337"/>
      <c r="C88" s="347"/>
      <c r="D88" s="71"/>
      <c r="E88" s="70">
        <v>43356</v>
      </c>
      <c r="F88" s="71" t="s">
        <v>276</v>
      </c>
      <c r="G88" s="71" t="s">
        <v>117</v>
      </c>
      <c r="H88" s="71" t="s">
        <v>272</v>
      </c>
      <c r="I88" s="71">
        <v>200</v>
      </c>
      <c r="J88" s="71">
        <v>445</v>
      </c>
      <c r="K88" s="352"/>
      <c r="L88" s="105"/>
      <c r="M88" s="61"/>
      <c r="N88" s="61"/>
      <c r="O88" s="341"/>
      <c r="P88" s="347"/>
      <c r="Q88" s="347"/>
      <c r="R88" s="385"/>
      <c r="S88" s="384"/>
      <c r="T88" s="366"/>
    </row>
    <row r="89" spans="1:26" s="84" customFormat="1" ht="18" customHeight="1">
      <c r="A89" s="399"/>
      <c r="B89" s="337"/>
      <c r="C89" s="347"/>
      <c r="D89" s="71"/>
      <c r="E89" s="70">
        <v>43352</v>
      </c>
      <c r="F89" s="71" t="s">
        <v>271</v>
      </c>
      <c r="G89" s="71" t="s">
        <v>272</v>
      </c>
      <c r="H89" s="71" t="s">
        <v>117</v>
      </c>
      <c r="I89" s="71">
        <v>2040</v>
      </c>
      <c r="J89" s="71" t="s">
        <v>273</v>
      </c>
      <c r="K89" s="352">
        <v>69</v>
      </c>
      <c r="L89" s="104"/>
      <c r="M89" s="61" t="s">
        <v>277</v>
      </c>
      <c r="N89" s="61">
        <v>31</v>
      </c>
      <c r="O89" s="340">
        <f t="shared" si="31"/>
        <v>-3</v>
      </c>
      <c r="P89" s="347">
        <v>5730</v>
      </c>
      <c r="Q89" s="347">
        <v>870</v>
      </c>
      <c r="R89" s="385"/>
      <c r="S89" s="384"/>
      <c r="T89" s="366">
        <f t="shared" si="37"/>
        <v>455400</v>
      </c>
    </row>
    <row r="90" spans="1:26" s="84" customFormat="1" ht="18" customHeight="1">
      <c r="A90" s="399"/>
      <c r="B90" s="337"/>
      <c r="C90" s="347"/>
      <c r="D90" s="71"/>
      <c r="E90" s="70">
        <v>43356</v>
      </c>
      <c r="F90" s="71" t="s">
        <v>276</v>
      </c>
      <c r="G90" s="71" t="s">
        <v>117</v>
      </c>
      <c r="H90" s="71" t="s">
        <v>272</v>
      </c>
      <c r="I90" s="71">
        <v>200</v>
      </c>
      <c r="J90" s="71">
        <v>445</v>
      </c>
      <c r="K90" s="352"/>
      <c r="L90" s="105"/>
      <c r="M90" s="101" t="s">
        <v>171</v>
      </c>
      <c r="N90" s="61">
        <v>41</v>
      </c>
      <c r="O90" s="341"/>
      <c r="P90" s="347"/>
      <c r="Q90" s="347"/>
      <c r="R90" s="371"/>
      <c r="S90" s="383"/>
      <c r="T90" s="366"/>
    </row>
    <row r="91" spans="1:26" s="107" customFormat="1" ht="18" customHeight="1">
      <c r="A91" s="399"/>
      <c r="B91" s="337"/>
      <c r="C91" s="387" t="s">
        <v>278</v>
      </c>
      <c r="D91" s="396" t="s">
        <v>279</v>
      </c>
      <c r="E91" s="111">
        <v>43352</v>
      </c>
      <c r="F91" s="112" t="s">
        <v>280</v>
      </c>
      <c r="G91" s="87" t="s">
        <v>113</v>
      </c>
      <c r="H91" s="87" t="s">
        <v>281</v>
      </c>
      <c r="I91" s="112">
        <v>230</v>
      </c>
      <c r="J91" s="112">
        <v>535</v>
      </c>
      <c r="K91" s="346">
        <v>27</v>
      </c>
      <c r="L91" s="104"/>
      <c r="M91" s="61" t="s">
        <v>129</v>
      </c>
      <c r="N91" s="61">
        <v>24</v>
      </c>
      <c r="O91" s="340">
        <f t="shared" si="31"/>
        <v>3</v>
      </c>
      <c r="P91" s="386">
        <v>3350</v>
      </c>
      <c r="Q91" s="386">
        <v>961</v>
      </c>
      <c r="R91" s="387" t="s">
        <v>282</v>
      </c>
      <c r="S91" s="382" t="s">
        <v>283</v>
      </c>
      <c r="T91" s="362">
        <f>K91*(P91+Q91)</f>
        <v>116397</v>
      </c>
      <c r="U91" s="328" t="s">
        <v>691</v>
      </c>
      <c r="V91" s="55"/>
      <c r="W91" s="55"/>
      <c r="X91" s="55"/>
      <c r="Y91" s="55"/>
      <c r="Z91" s="55"/>
    </row>
    <row r="92" spans="1:26" s="107" customFormat="1" ht="18" customHeight="1">
      <c r="A92" s="399"/>
      <c r="B92" s="337"/>
      <c r="C92" s="388"/>
      <c r="D92" s="397"/>
      <c r="E92" s="111">
        <v>43352</v>
      </c>
      <c r="F92" s="112" t="s">
        <v>284</v>
      </c>
      <c r="G92" s="87" t="s">
        <v>281</v>
      </c>
      <c r="H92" s="87" t="s">
        <v>123</v>
      </c>
      <c r="I92" s="112">
        <v>1010</v>
      </c>
      <c r="J92" s="112">
        <v>1230</v>
      </c>
      <c r="K92" s="346"/>
      <c r="L92" s="105"/>
      <c r="M92" s="61"/>
      <c r="N92" s="61"/>
      <c r="O92" s="341"/>
      <c r="P92" s="386"/>
      <c r="Q92" s="386"/>
      <c r="R92" s="388"/>
      <c r="S92" s="384"/>
      <c r="T92" s="362"/>
      <c r="U92" s="328"/>
      <c r="V92" s="55"/>
      <c r="W92" s="55"/>
      <c r="X92" s="55"/>
      <c r="Y92" s="55"/>
      <c r="Z92" s="55"/>
    </row>
    <row r="93" spans="1:26" s="107" customFormat="1" ht="18" customHeight="1">
      <c r="A93" s="399"/>
      <c r="B93" s="337"/>
      <c r="C93" s="388"/>
      <c r="D93" s="396" t="s">
        <v>285</v>
      </c>
      <c r="E93" s="111">
        <v>43355</v>
      </c>
      <c r="F93" s="112" t="s">
        <v>286</v>
      </c>
      <c r="G93" s="113" t="s">
        <v>123</v>
      </c>
      <c r="H93" s="87" t="s">
        <v>287</v>
      </c>
      <c r="I93" s="112">
        <v>1920</v>
      </c>
      <c r="J93" s="112">
        <v>2135</v>
      </c>
      <c r="K93" s="346"/>
      <c r="L93" s="104"/>
      <c r="M93" s="61"/>
      <c r="N93" s="61"/>
      <c r="O93" s="340">
        <f t="shared" ref="O93:O129" si="38">K93-N93-N94</f>
        <v>0</v>
      </c>
      <c r="P93" s="386"/>
      <c r="Q93" s="386"/>
      <c r="R93" s="388"/>
      <c r="S93" s="384"/>
      <c r="T93" s="362"/>
      <c r="U93" s="328"/>
      <c r="V93" s="55"/>
      <c r="W93" s="55"/>
      <c r="X93" s="55"/>
      <c r="Y93" s="55"/>
      <c r="Z93" s="55"/>
    </row>
    <row r="94" spans="1:26" s="107" customFormat="1" ht="18" customHeight="1">
      <c r="A94" s="399"/>
      <c r="B94" s="337"/>
      <c r="C94" s="388"/>
      <c r="D94" s="397"/>
      <c r="E94" s="111">
        <v>43355</v>
      </c>
      <c r="F94" s="112" t="s">
        <v>288</v>
      </c>
      <c r="G94" s="87" t="s">
        <v>287</v>
      </c>
      <c r="H94" s="87" t="s">
        <v>113</v>
      </c>
      <c r="I94" s="112">
        <v>2230</v>
      </c>
      <c r="J94" s="112" t="s">
        <v>197</v>
      </c>
      <c r="K94" s="346"/>
      <c r="L94" s="105"/>
      <c r="M94" s="61"/>
      <c r="N94" s="61"/>
      <c r="O94" s="341"/>
      <c r="P94" s="386"/>
      <c r="Q94" s="386"/>
      <c r="R94" s="389"/>
      <c r="S94" s="383"/>
      <c r="T94" s="362"/>
      <c r="U94" s="328"/>
      <c r="V94" s="55"/>
      <c r="W94" s="55"/>
      <c r="X94" s="55"/>
      <c r="Y94" s="55"/>
      <c r="Z94" s="55"/>
    </row>
    <row r="95" spans="1:26" s="107" customFormat="1" ht="18" customHeight="1">
      <c r="A95" s="399"/>
      <c r="B95" s="337"/>
      <c r="C95" s="388"/>
      <c r="D95" s="390" t="s">
        <v>279</v>
      </c>
      <c r="E95" s="111">
        <v>43352</v>
      </c>
      <c r="F95" s="58" t="s">
        <v>289</v>
      </c>
      <c r="G95" s="106" t="s">
        <v>113</v>
      </c>
      <c r="H95" s="106" t="s">
        <v>290</v>
      </c>
      <c r="I95" s="58">
        <v>1150</v>
      </c>
      <c r="J95" s="58">
        <v>1505</v>
      </c>
      <c r="K95" s="339">
        <v>35</v>
      </c>
      <c r="L95" s="60"/>
      <c r="M95" s="61" t="s">
        <v>118</v>
      </c>
      <c r="N95" s="61">
        <v>35</v>
      </c>
      <c r="O95" s="340">
        <f t="shared" si="38"/>
        <v>0</v>
      </c>
      <c r="P95" s="342">
        <v>6500</v>
      </c>
      <c r="Q95" s="386" t="s">
        <v>242</v>
      </c>
      <c r="R95" s="387" t="s">
        <v>291</v>
      </c>
      <c r="S95" s="382" t="s">
        <v>292</v>
      </c>
      <c r="T95" s="362">
        <f>K95*P95</f>
        <v>227500</v>
      </c>
      <c r="U95" s="55"/>
      <c r="V95" s="55"/>
      <c r="W95" s="55"/>
      <c r="X95" s="55"/>
      <c r="Y95" s="55"/>
      <c r="Z95" s="55"/>
    </row>
    <row r="96" spans="1:26" s="107" customFormat="1" ht="18" customHeight="1">
      <c r="A96" s="399"/>
      <c r="B96" s="337"/>
      <c r="C96" s="388"/>
      <c r="D96" s="391"/>
      <c r="E96" s="57">
        <v>43352</v>
      </c>
      <c r="F96" s="58" t="s">
        <v>293</v>
      </c>
      <c r="G96" s="106" t="s">
        <v>290</v>
      </c>
      <c r="H96" s="106" t="s">
        <v>117</v>
      </c>
      <c r="I96" s="58">
        <v>1615</v>
      </c>
      <c r="J96" s="58">
        <v>1830</v>
      </c>
      <c r="K96" s="339"/>
      <c r="L96" s="100"/>
      <c r="M96" s="61"/>
      <c r="N96" s="61"/>
      <c r="O96" s="341"/>
      <c r="P96" s="342"/>
      <c r="Q96" s="386"/>
      <c r="R96" s="388"/>
      <c r="S96" s="384"/>
      <c r="T96" s="362"/>
      <c r="U96" s="55"/>
      <c r="V96" s="55"/>
      <c r="W96" s="55"/>
      <c r="X96" s="55"/>
      <c r="Y96" s="55"/>
      <c r="Z96" s="55"/>
    </row>
    <row r="97" spans="1:26" s="107" customFormat="1" ht="18" customHeight="1">
      <c r="A97" s="399"/>
      <c r="B97" s="337"/>
      <c r="C97" s="388"/>
      <c r="D97" s="390" t="s">
        <v>285</v>
      </c>
      <c r="E97" s="57">
        <v>43355</v>
      </c>
      <c r="F97" s="58" t="s">
        <v>294</v>
      </c>
      <c r="G97" s="106" t="s">
        <v>123</v>
      </c>
      <c r="H97" s="106" t="s">
        <v>295</v>
      </c>
      <c r="I97" s="58">
        <v>945</v>
      </c>
      <c r="J97" s="58">
        <v>1225</v>
      </c>
      <c r="K97" s="339"/>
      <c r="L97" s="60"/>
      <c r="M97" s="61"/>
      <c r="N97" s="61"/>
      <c r="O97" s="340">
        <f t="shared" si="38"/>
        <v>0</v>
      </c>
      <c r="P97" s="342"/>
      <c r="Q97" s="386"/>
      <c r="R97" s="388"/>
      <c r="S97" s="384"/>
      <c r="T97" s="362"/>
      <c r="U97" s="55"/>
      <c r="V97" s="55"/>
      <c r="W97" s="55"/>
      <c r="X97" s="55"/>
      <c r="Y97" s="55"/>
      <c r="Z97" s="55"/>
    </row>
    <row r="98" spans="1:26" s="107" customFormat="1" ht="18" customHeight="1">
      <c r="A98" s="399"/>
      <c r="B98" s="337"/>
      <c r="C98" s="388"/>
      <c r="D98" s="391"/>
      <c r="E98" s="57">
        <v>43355</v>
      </c>
      <c r="F98" s="58" t="s">
        <v>296</v>
      </c>
      <c r="G98" s="106" t="s">
        <v>295</v>
      </c>
      <c r="H98" s="106" t="s">
        <v>113</v>
      </c>
      <c r="I98" s="58">
        <v>1535</v>
      </c>
      <c r="J98" s="58">
        <v>1715</v>
      </c>
      <c r="K98" s="339"/>
      <c r="L98" s="100"/>
      <c r="M98" s="61"/>
      <c r="N98" s="61"/>
      <c r="O98" s="341"/>
      <c r="P98" s="342"/>
      <c r="Q98" s="386"/>
      <c r="R98" s="389"/>
      <c r="S98" s="383"/>
      <c r="T98" s="362"/>
      <c r="U98" s="55"/>
      <c r="V98" s="55"/>
      <c r="W98" s="55"/>
      <c r="X98" s="55"/>
      <c r="Y98" s="55"/>
      <c r="Z98" s="55"/>
    </row>
    <row r="99" spans="1:26" s="107" customFormat="1" ht="18" customHeight="1">
      <c r="A99" s="399"/>
      <c r="B99" s="337"/>
      <c r="C99" s="388"/>
      <c r="D99" s="114"/>
      <c r="E99" s="57">
        <v>43352</v>
      </c>
      <c r="F99" s="58" t="s">
        <v>297</v>
      </c>
      <c r="G99" s="58" t="s">
        <v>113</v>
      </c>
      <c r="H99" s="58" t="s">
        <v>295</v>
      </c>
      <c r="I99" s="58">
        <v>1050</v>
      </c>
      <c r="J99" s="58">
        <v>1425</v>
      </c>
      <c r="K99" s="339">
        <v>28</v>
      </c>
      <c r="L99" s="115"/>
      <c r="M99" s="116"/>
      <c r="N99" s="116"/>
      <c r="O99" s="115"/>
      <c r="P99" s="342">
        <v>3350</v>
      </c>
      <c r="Q99" s="386">
        <v>961</v>
      </c>
      <c r="R99" s="117"/>
      <c r="S99" s="376" t="s">
        <v>298</v>
      </c>
      <c r="T99" s="351">
        <f t="shared" ref="T99" si="39">K99*(P99+Q99)</f>
        <v>120708</v>
      </c>
      <c r="U99" s="62"/>
      <c r="V99" s="62"/>
      <c r="W99" s="62"/>
      <c r="X99" s="62"/>
      <c r="Y99" s="62"/>
      <c r="Z99" s="62"/>
    </row>
    <row r="100" spans="1:26" s="107" customFormat="1" ht="18" customHeight="1">
      <c r="A100" s="399"/>
      <c r="B100" s="337"/>
      <c r="C100" s="388"/>
      <c r="D100" s="114"/>
      <c r="E100" s="57">
        <v>43352</v>
      </c>
      <c r="F100" s="58" t="s">
        <v>299</v>
      </c>
      <c r="G100" s="58" t="s">
        <v>295</v>
      </c>
      <c r="H100" s="58" t="s">
        <v>123</v>
      </c>
      <c r="I100" s="58">
        <v>1800</v>
      </c>
      <c r="J100" s="58">
        <v>2020</v>
      </c>
      <c r="K100" s="339"/>
      <c r="L100" s="115"/>
      <c r="M100" s="116"/>
      <c r="N100" s="116"/>
      <c r="O100" s="115"/>
      <c r="P100" s="342"/>
      <c r="Q100" s="386"/>
      <c r="R100" s="117"/>
      <c r="S100" s="392"/>
      <c r="T100" s="351"/>
      <c r="U100" s="62"/>
      <c r="V100" s="62"/>
      <c r="W100" s="62"/>
      <c r="X100" s="62"/>
      <c r="Y100" s="62"/>
      <c r="Z100" s="62"/>
    </row>
    <row r="101" spans="1:26" s="107" customFormat="1" ht="18" customHeight="1">
      <c r="A101" s="399"/>
      <c r="B101" s="337"/>
      <c r="C101" s="388"/>
      <c r="D101" s="114"/>
      <c r="E101" s="57">
        <v>43355</v>
      </c>
      <c r="F101" s="58" t="s">
        <v>294</v>
      </c>
      <c r="G101" s="58" t="s">
        <v>123</v>
      </c>
      <c r="H101" s="58" t="s">
        <v>295</v>
      </c>
      <c r="I101" s="58">
        <v>945</v>
      </c>
      <c r="J101" s="58">
        <v>1225</v>
      </c>
      <c r="K101" s="339"/>
      <c r="L101" s="115"/>
      <c r="M101" s="116"/>
      <c r="N101" s="116"/>
      <c r="O101" s="115"/>
      <c r="P101" s="342"/>
      <c r="Q101" s="386"/>
      <c r="R101" s="117"/>
      <c r="S101" s="392"/>
      <c r="T101" s="351"/>
      <c r="U101" s="62"/>
      <c r="V101" s="62"/>
      <c r="W101" s="62"/>
      <c r="X101" s="62"/>
      <c r="Y101" s="62"/>
      <c r="Z101" s="62"/>
    </row>
    <row r="102" spans="1:26" s="107" customFormat="1" ht="18" customHeight="1">
      <c r="A102" s="399"/>
      <c r="B102" s="337"/>
      <c r="C102" s="388"/>
      <c r="D102" s="114"/>
      <c r="E102" s="57">
        <v>43355</v>
      </c>
      <c r="F102" s="58" t="s">
        <v>296</v>
      </c>
      <c r="G102" s="58" t="s">
        <v>295</v>
      </c>
      <c r="H102" s="58" t="s">
        <v>113</v>
      </c>
      <c r="I102" s="58">
        <v>1535</v>
      </c>
      <c r="J102" s="58">
        <v>1715</v>
      </c>
      <c r="K102" s="339"/>
      <c r="L102" s="115"/>
      <c r="M102" s="116"/>
      <c r="N102" s="116"/>
      <c r="O102" s="115"/>
      <c r="P102" s="342"/>
      <c r="Q102" s="386"/>
      <c r="R102" s="117"/>
      <c r="S102" s="377"/>
      <c r="T102" s="351"/>
      <c r="U102" s="62"/>
      <c r="V102" s="62"/>
      <c r="W102" s="62"/>
      <c r="X102" s="62"/>
      <c r="Y102" s="62"/>
      <c r="Z102" s="62"/>
    </row>
    <row r="103" spans="1:26" s="107" customFormat="1" ht="18" customHeight="1">
      <c r="A103" s="399"/>
      <c r="B103" s="337"/>
      <c r="C103" s="388"/>
      <c r="D103" s="279"/>
      <c r="E103" s="57">
        <v>43352</v>
      </c>
      <c r="F103" s="276" t="s">
        <v>289</v>
      </c>
      <c r="G103" s="276" t="s">
        <v>113</v>
      </c>
      <c r="H103" s="276" t="s">
        <v>290</v>
      </c>
      <c r="I103" s="276">
        <v>1150</v>
      </c>
      <c r="J103" s="276">
        <v>1505</v>
      </c>
      <c r="K103" s="393">
        <v>37</v>
      </c>
      <c r="L103" s="277"/>
      <c r="M103" s="116"/>
      <c r="N103" s="116"/>
      <c r="O103" s="277"/>
      <c r="P103" s="342">
        <v>4400</v>
      </c>
      <c r="Q103" s="386">
        <v>963</v>
      </c>
      <c r="R103" s="278"/>
      <c r="S103" s="376" t="s">
        <v>300</v>
      </c>
      <c r="T103" s="351">
        <f>K103*(P103+Q103)</f>
        <v>198431</v>
      </c>
      <c r="U103" s="62"/>
      <c r="V103" s="62"/>
      <c r="W103" s="62"/>
      <c r="X103" s="62"/>
      <c r="Y103" s="62"/>
      <c r="Z103" s="62"/>
    </row>
    <row r="104" spans="1:26" s="107" customFormat="1" ht="18" customHeight="1">
      <c r="A104" s="399"/>
      <c r="B104" s="337"/>
      <c r="C104" s="388"/>
      <c r="D104" s="279"/>
      <c r="E104" s="57">
        <v>43352</v>
      </c>
      <c r="F104" s="276" t="s">
        <v>293</v>
      </c>
      <c r="G104" s="276" t="s">
        <v>290</v>
      </c>
      <c r="H104" s="276" t="s">
        <v>117</v>
      </c>
      <c r="I104" s="276">
        <v>1615</v>
      </c>
      <c r="J104" s="276">
        <v>1830</v>
      </c>
      <c r="K104" s="394"/>
      <c r="L104" s="277"/>
      <c r="M104" s="116"/>
      <c r="N104" s="116"/>
      <c r="O104" s="277"/>
      <c r="P104" s="342"/>
      <c r="Q104" s="386"/>
      <c r="R104" s="278"/>
      <c r="S104" s="392"/>
      <c r="T104" s="351"/>
      <c r="U104" s="62"/>
      <c r="V104" s="62"/>
      <c r="W104" s="62"/>
      <c r="X104" s="62"/>
      <c r="Y104" s="62"/>
      <c r="Z104" s="62"/>
    </row>
    <row r="105" spans="1:26" s="107" customFormat="1" ht="18" customHeight="1">
      <c r="A105" s="399"/>
      <c r="B105" s="337"/>
      <c r="C105" s="388"/>
      <c r="D105" s="279"/>
      <c r="E105" s="57">
        <v>43355</v>
      </c>
      <c r="F105" s="276" t="s">
        <v>301</v>
      </c>
      <c r="G105" s="276" t="s">
        <v>123</v>
      </c>
      <c r="H105" s="276" t="s">
        <v>281</v>
      </c>
      <c r="I105" s="276">
        <v>1355</v>
      </c>
      <c r="J105" s="276">
        <v>1630</v>
      </c>
      <c r="K105" s="394"/>
      <c r="L105" s="277"/>
      <c r="M105" s="116"/>
      <c r="N105" s="116"/>
      <c r="O105" s="277"/>
      <c r="P105" s="342"/>
      <c r="Q105" s="386"/>
      <c r="R105" s="278"/>
      <c r="S105" s="392"/>
      <c r="T105" s="351"/>
      <c r="U105" s="62"/>
      <c r="V105" s="62"/>
      <c r="W105" s="62"/>
      <c r="X105" s="62"/>
      <c r="Y105" s="62"/>
      <c r="Z105" s="62"/>
    </row>
    <row r="106" spans="1:26" s="107" customFormat="1" ht="18" customHeight="1">
      <c r="A106" s="399"/>
      <c r="B106" s="337"/>
      <c r="C106" s="389"/>
      <c r="D106" s="279"/>
      <c r="E106" s="57">
        <v>43355</v>
      </c>
      <c r="F106" s="276" t="s">
        <v>302</v>
      </c>
      <c r="G106" s="276" t="s">
        <v>281</v>
      </c>
      <c r="H106" s="276" t="s">
        <v>113</v>
      </c>
      <c r="I106" s="276">
        <v>1840</v>
      </c>
      <c r="J106" s="276">
        <v>2005</v>
      </c>
      <c r="K106" s="395"/>
      <c r="L106" s="277"/>
      <c r="M106" s="116"/>
      <c r="N106" s="116"/>
      <c r="O106" s="277"/>
      <c r="P106" s="342"/>
      <c r="Q106" s="386"/>
      <c r="R106" s="278"/>
      <c r="S106" s="377"/>
      <c r="T106" s="351"/>
      <c r="U106" s="62"/>
      <c r="V106" s="62"/>
      <c r="W106" s="62"/>
      <c r="X106" s="62"/>
      <c r="Y106" s="62"/>
      <c r="Z106" s="62"/>
    </row>
    <row r="107" spans="1:26" s="107" customFormat="1" ht="18" customHeight="1">
      <c r="A107" s="399"/>
      <c r="B107" s="337"/>
      <c r="C107" s="387" t="s">
        <v>303</v>
      </c>
      <c r="D107" s="114"/>
      <c r="E107" s="57">
        <v>43352</v>
      </c>
      <c r="F107" s="58" t="s">
        <v>304</v>
      </c>
      <c r="G107" s="58" t="s">
        <v>113</v>
      </c>
      <c r="H107" s="58" t="s">
        <v>290</v>
      </c>
      <c r="I107" s="58">
        <v>1110</v>
      </c>
      <c r="J107" s="58">
        <v>1410</v>
      </c>
      <c r="K107" s="339">
        <v>32</v>
      </c>
      <c r="L107" s="115"/>
      <c r="M107" s="116"/>
      <c r="N107" s="116"/>
      <c r="O107" s="115"/>
      <c r="P107" s="340">
        <v>5600</v>
      </c>
      <c r="Q107" s="387"/>
      <c r="R107" s="388"/>
      <c r="S107" s="376" t="s">
        <v>305</v>
      </c>
      <c r="T107" s="351">
        <f>K107*P107</f>
        <v>179200</v>
      </c>
      <c r="U107" s="62"/>
      <c r="V107" s="62"/>
      <c r="W107" s="62"/>
      <c r="X107" s="62"/>
      <c r="Y107" s="62"/>
      <c r="Z107" s="62"/>
    </row>
    <row r="108" spans="1:26" s="107" customFormat="1" ht="18" customHeight="1">
      <c r="A108" s="399"/>
      <c r="B108" s="337"/>
      <c r="C108" s="388"/>
      <c r="D108" s="114"/>
      <c r="E108" s="57">
        <v>43352</v>
      </c>
      <c r="F108" s="58" t="s">
        <v>306</v>
      </c>
      <c r="G108" s="58" t="s">
        <v>290</v>
      </c>
      <c r="H108" s="58" t="s">
        <v>117</v>
      </c>
      <c r="I108" s="58">
        <v>1530</v>
      </c>
      <c r="J108" s="58">
        <v>1735</v>
      </c>
      <c r="K108" s="339"/>
      <c r="L108" s="115"/>
      <c r="M108" s="116"/>
      <c r="N108" s="116"/>
      <c r="O108" s="115"/>
      <c r="P108" s="361"/>
      <c r="Q108" s="388"/>
      <c r="R108" s="388"/>
      <c r="S108" s="392"/>
      <c r="T108" s="351"/>
      <c r="U108" s="62"/>
      <c r="V108" s="62"/>
      <c r="W108" s="62"/>
      <c r="X108" s="62"/>
      <c r="Y108" s="62"/>
      <c r="Z108" s="62"/>
    </row>
    <row r="109" spans="1:26" s="107" customFormat="1" ht="18" customHeight="1">
      <c r="A109" s="399"/>
      <c r="B109" s="337"/>
      <c r="C109" s="388"/>
      <c r="D109" s="114"/>
      <c r="E109" s="57">
        <v>43355</v>
      </c>
      <c r="F109" s="58" t="s">
        <v>307</v>
      </c>
      <c r="G109" s="58" t="s">
        <v>117</v>
      </c>
      <c r="H109" s="58" t="s">
        <v>281</v>
      </c>
      <c r="I109" s="58">
        <v>610</v>
      </c>
      <c r="J109" s="58">
        <v>835</v>
      </c>
      <c r="K109" s="339"/>
      <c r="L109" s="115"/>
      <c r="M109" s="116"/>
      <c r="N109" s="116"/>
      <c r="O109" s="115"/>
      <c r="P109" s="361"/>
      <c r="Q109" s="388"/>
      <c r="R109" s="388"/>
      <c r="S109" s="392"/>
      <c r="T109" s="351"/>
      <c r="U109" s="62"/>
      <c r="V109" s="62"/>
      <c r="W109" s="62"/>
      <c r="X109" s="62"/>
      <c r="Y109" s="62"/>
      <c r="Z109" s="62"/>
    </row>
    <row r="110" spans="1:26" s="107" customFormat="1" ht="18" customHeight="1">
      <c r="A110" s="399"/>
      <c r="B110" s="338"/>
      <c r="C110" s="389"/>
      <c r="D110" s="114"/>
      <c r="E110" s="57">
        <v>43355</v>
      </c>
      <c r="F110" s="58" t="s">
        <v>308</v>
      </c>
      <c r="G110" s="58" t="s">
        <v>281</v>
      </c>
      <c r="H110" s="58" t="s">
        <v>113</v>
      </c>
      <c r="I110" s="58">
        <v>1300</v>
      </c>
      <c r="J110" s="58">
        <v>1400</v>
      </c>
      <c r="K110" s="339"/>
      <c r="L110" s="115"/>
      <c r="M110" s="116"/>
      <c r="N110" s="116"/>
      <c r="O110" s="115"/>
      <c r="P110" s="341"/>
      <c r="Q110" s="389"/>
      <c r="R110" s="389"/>
      <c r="S110" s="377"/>
      <c r="T110" s="351"/>
      <c r="U110" s="62"/>
      <c r="V110" s="62"/>
      <c r="W110" s="62"/>
      <c r="X110" s="62"/>
      <c r="Y110" s="62"/>
      <c r="Z110" s="62"/>
    </row>
    <row r="111" spans="1:26" s="84" customFormat="1" ht="18" customHeight="1">
      <c r="A111" s="399"/>
      <c r="B111" s="347" t="s">
        <v>309</v>
      </c>
      <c r="C111" s="347" t="s">
        <v>310</v>
      </c>
      <c r="D111" s="71"/>
      <c r="E111" s="70">
        <v>43352</v>
      </c>
      <c r="F111" s="71" t="s">
        <v>311</v>
      </c>
      <c r="G111" s="71" t="s">
        <v>312</v>
      </c>
      <c r="H111" s="71" t="s">
        <v>178</v>
      </c>
      <c r="I111" s="89">
        <v>915</v>
      </c>
      <c r="J111" s="89">
        <v>1420</v>
      </c>
      <c r="K111" s="346">
        <v>18</v>
      </c>
      <c r="L111" s="94">
        <v>18</v>
      </c>
      <c r="M111" s="95"/>
      <c r="N111" s="95"/>
      <c r="O111" s="340">
        <f t="shared" si="38"/>
        <v>18</v>
      </c>
      <c r="P111" s="347">
        <v>3300</v>
      </c>
      <c r="Q111" s="347">
        <v>870</v>
      </c>
      <c r="R111" s="370" t="s">
        <v>313</v>
      </c>
      <c r="S111" s="382" t="s">
        <v>314</v>
      </c>
      <c r="T111" s="362">
        <f>K111*(P111+Q111)</f>
        <v>75060</v>
      </c>
      <c r="U111" s="55"/>
      <c r="V111" s="55"/>
      <c r="W111" s="55"/>
      <c r="X111" s="55"/>
      <c r="Y111" s="55"/>
      <c r="Z111" s="55"/>
    </row>
    <row r="112" spans="1:26" s="84" customFormat="1" ht="18" customHeight="1">
      <c r="A112" s="399"/>
      <c r="B112" s="347"/>
      <c r="C112" s="347"/>
      <c r="D112" s="71"/>
      <c r="E112" s="70">
        <v>43355</v>
      </c>
      <c r="F112" s="71" t="s">
        <v>315</v>
      </c>
      <c r="G112" s="71" t="s">
        <v>178</v>
      </c>
      <c r="H112" s="71" t="s">
        <v>312</v>
      </c>
      <c r="I112" s="89">
        <v>1540</v>
      </c>
      <c r="J112" s="89">
        <v>1925</v>
      </c>
      <c r="K112" s="346"/>
      <c r="L112" s="96"/>
      <c r="M112" s="95"/>
      <c r="N112" s="95"/>
      <c r="O112" s="341"/>
      <c r="P112" s="347"/>
      <c r="Q112" s="347"/>
      <c r="R112" s="371"/>
      <c r="S112" s="383"/>
      <c r="T112" s="362"/>
      <c r="U112" s="55"/>
      <c r="V112" s="55"/>
      <c r="W112" s="55"/>
      <c r="X112" s="55"/>
      <c r="Y112" s="55"/>
      <c r="Z112" s="55"/>
    </row>
    <row r="113" spans="1:26" s="84" customFormat="1" ht="18" customHeight="1">
      <c r="A113" s="399"/>
      <c r="B113" s="347" t="s">
        <v>316</v>
      </c>
      <c r="C113" s="347" t="s">
        <v>317</v>
      </c>
      <c r="D113" s="71"/>
      <c r="E113" s="70">
        <v>43352</v>
      </c>
      <c r="F113" s="71" t="s">
        <v>318</v>
      </c>
      <c r="G113" s="71" t="s">
        <v>316</v>
      </c>
      <c r="H113" s="71" t="s">
        <v>123</v>
      </c>
      <c r="I113" s="71">
        <v>1145</v>
      </c>
      <c r="J113" s="71">
        <v>1755</v>
      </c>
      <c r="K113" s="346">
        <v>29</v>
      </c>
      <c r="L113" s="94">
        <v>81</v>
      </c>
      <c r="M113" s="95"/>
      <c r="N113" s="95"/>
      <c r="O113" s="340">
        <f t="shared" si="38"/>
        <v>29</v>
      </c>
      <c r="P113" s="347">
        <v>3200</v>
      </c>
      <c r="Q113" s="347">
        <v>860</v>
      </c>
      <c r="R113" s="370" t="s">
        <v>319</v>
      </c>
      <c r="S113" s="382" t="s">
        <v>320</v>
      </c>
      <c r="T113" s="362">
        <f>K113*(P113+Q113)</f>
        <v>117740</v>
      </c>
      <c r="U113" s="55"/>
      <c r="V113" s="55"/>
      <c r="W113" s="55"/>
      <c r="X113" s="55"/>
      <c r="Y113" s="55"/>
      <c r="Z113" s="55"/>
    </row>
    <row r="114" spans="1:26" s="84" customFormat="1" ht="18" customHeight="1">
      <c r="A114" s="399"/>
      <c r="B114" s="347"/>
      <c r="C114" s="347"/>
      <c r="D114" s="71"/>
      <c r="E114" s="70">
        <v>43355</v>
      </c>
      <c r="F114" s="71" t="s">
        <v>321</v>
      </c>
      <c r="G114" s="71" t="s">
        <v>123</v>
      </c>
      <c r="H114" s="71" t="s">
        <v>316</v>
      </c>
      <c r="I114" s="71">
        <v>2020</v>
      </c>
      <c r="J114" s="71" t="s">
        <v>322</v>
      </c>
      <c r="K114" s="346"/>
      <c r="L114" s="96"/>
      <c r="M114" s="95"/>
      <c r="N114" s="95"/>
      <c r="O114" s="341"/>
      <c r="P114" s="347"/>
      <c r="Q114" s="347"/>
      <c r="R114" s="371"/>
      <c r="S114" s="383"/>
      <c r="T114" s="362"/>
      <c r="U114" s="55"/>
      <c r="V114" s="55"/>
      <c r="W114" s="55"/>
      <c r="X114" s="55"/>
      <c r="Y114" s="55"/>
      <c r="Z114" s="55"/>
    </row>
    <row r="115" spans="1:26">
      <c r="A115" s="399"/>
      <c r="B115" s="347"/>
      <c r="C115" s="347" t="s">
        <v>303</v>
      </c>
      <c r="D115" s="396" t="s">
        <v>279</v>
      </c>
      <c r="E115" s="70">
        <v>43352</v>
      </c>
      <c r="F115" s="71" t="s">
        <v>323</v>
      </c>
      <c r="G115" s="87" t="s">
        <v>316</v>
      </c>
      <c r="H115" s="87" t="s">
        <v>281</v>
      </c>
      <c r="I115" s="118">
        <v>6.9444444444444441E-3</v>
      </c>
      <c r="J115" s="71">
        <v>450</v>
      </c>
      <c r="K115" s="346">
        <v>43</v>
      </c>
      <c r="L115" s="94"/>
      <c r="M115" s="95"/>
      <c r="N115" s="95"/>
      <c r="O115" s="340">
        <f t="shared" si="38"/>
        <v>43</v>
      </c>
      <c r="P115" s="347">
        <v>4950</v>
      </c>
      <c r="Q115" s="347" t="s">
        <v>242</v>
      </c>
      <c r="R115" s="370" t="s">
        <v>324</v>
      </c>
      <c r="S115" s="382" t="s">
        <v>325</v>
      </c>
      <c r="T115" s="362">
        <f>K115*P115</f>
        <v>212850</v>
      </c>
    </row>
    <row r="116" spans="1:26">
      <c r="A116" s="399"/>
      <c r="B116" s="347"/>
      <c r="C116" s="347"/>
      <c r="D116" s="397"/>
      <c r="E116" s="70">
        <v>43352</v>
      </c>
      <c r="F116" s="71" t="s">
        <v>326</v>
      </c>
      <c r="G116" s="87" t="s">
        <v>281</v>
      </c>
      <c r="H116" s="87" t="s">
        <v>123</v>
      </c>
      <c r="I116" s="71">
        <v>900</v>
      </c>
      <c r="J116" s="71">
        <v>1120</v>
      </c>
      <c r="K116" s="346"/>
      <c r="L116" s="96"/>
      <c r="M116" s="95"/>
      <c r="N116" s="95"/>
      <c r="O116" s="341"/>
      <c r="P116" s="347"/>
      <c r="Q116" s="347"/>
      <c r="R116" s="385"/>
      <c r="S116" s="384"/>
      <c r="T116" s="362"/>
    </row>
    <row r="117" spans="1:26">
      <c r="A117" s="399"/>
      <c r="B117" s="347"/>
      <c r="C117" s="347"/>
      <c r="D117" s="396" t="s">
        <v>285</v>
      </c>
      <c r="E117" s="70">
        <v>43355</v>
      </c>
      <c r="F117" s="71" t="s">
        <v>327</v>
      </c>
      <c r="G117" s="87" t="s">
        <v>123</v>
      </c>
      <c r="H117" s="87" t="s">
        <v>281</v>
      </c>
      <c r="I117" s="71">
        <v>1320</v>
      </c>
      <c r="J117" s="71">
        <v>1550</v>
      </c>
      <c r="K117" s="346"/>
      <c r="L117" s="94"/>
      <c r="M117" s="95"/>
      <c r="N117" s="95"/>
      <c r="O117" s="340">
        <f t="shared" si="38"/>
        <v>0</v>
      </c>
      <c r="P117" s="347"/>
      <c r="Q117" s="347"/>
      <c r="R117" s="385"/>
      <c r="S117" s="384"/>
      <c r="T117" s="362"/>
    </row>
    <row r="118" spans="1:26" ht="15" customHeight="1">
      <c r="A118" s="399"/>
      <c r="B118" s="347"/>
      <c r="C118" s="347"/>
      <c r="D118" s="397"/>
      <c r="E118" s="70">
        <v>43355</v>
      </c>
      <c r="F118" s="119" t="s">
        <v>328</v>
      </c>
      <c r="G118" s="120" t="s">
        <v>281</v>
      </c>
      <c r="H118" s="120" t="s">
        <v>316</v>
      </c>
      <c r="I118" s="119">
        <v>2000</v>
      </c>
      <c r="J118" s="119">
        <v>2300</v>
      </c>
      <c r="K118" s="346"/>
      <c r="L118" s="96"/>
      <c r="M118" s="95"/>
      <c r="N118" s="95"/>
      <c r="O118" s="341"/>
      <c r="P118" s="347"/>
      <c r="Q118" s="347"/>
      <c r="R118" s="371"/>
      <c r="S118" s="383"/>
      <c r="T118" s="362"/>
    </row>
    <row r="119" spans="1:26" s="58" customFormat="1" ht="18" customHeight="1">
      <c r="A119" s="398" t="s">
        <v>329</v>
      </c>
      <c r="B119" s="386" t="s">
        <v>113</v>
      </c>
      <c r="C119" s="386" t="s">
        <v>157</v>
      </c>
      <c r="D119" s="112"/>
      <c r="E119" s="111">
        <v>43353</v>
      </c>
      <c r="F119" s="112" t="s">
        <v>165</v>
      </c>
      <c r="G119" s="112" t="s">
        <v>113</v>
      </c>
      <c r="H119" s="112" t="s">
        <v>123</v>
      </c>
      <c r="I119" s="112">
        <v>1045</v>
      </c>
      <c r="J119" s="112">
        <v>1525</v>
      </c>
      <c r="K119" s="346">
        <v>19</v>
      </c>
      <c r="L119" s="121">
        <v>135</v>
      </c>
      <c r="M119" s="122"/>
      <c r="N119" s="122"/>
      <c r="O119" s="342">
        <f t="shared" si="38"/>
        <v>19</v>
      </c>
      <c r="P119" s="386">
        <v>4750</v>
      </c>
      <c r="Q119" s="386">
        <v>690</v>
      </c>
      <c r="R119" s="347" t="s">
        <v>330</v>
      </c>
      <c r="S119" s="402" t="s">
        <v>331</v>
      </c>
      <c r="T119" s="403">
        <f>K119*(P119+Q119)</f>
        <v>103360</v>
      </c>
      <c r="U119" s="55"/>
      <c r="V119" s="55"/>
      <c r="W119" s="55"/>
      <c r="X119" s="55"/>
      <c r="Y119" s="55"/>
      <c r="Z119" s="55"/>
    </row>
    <row r="120" spans="1:26" s="58" customFormat="1" ht="18" customHeight="1">
      <c r="A120" s="398"/>
      <c r="B120" s="386"/>
      <c r="C120" s="386"/>
      <c r="D120" s="112"/>
      <c r="E120" s="111">
        <v>43356</v>
      </c>
      <c r="F120" s="112" t="s">
        <v>169</v>
      </c>
      <c r="G120" s="112" t="s">
        <v>123</v>
      </c>
      <c r="H120" s="112" t="s">
        <v>113</v>
      </c>
      <c r="I120" s="112">
        <v>1810</v>
      </c>
      <c r="J120" s="112">
        <v>2115</v>
      </c>
      <c r="K120" s="346"/>
      <c r="L120" s="121"/>
      <c r="M120" s="122"/>
      <c r="N120" s="122"/>
      <c r="O120" s="342"/>
      <c r="P120" s="386"/>
      <c r="Q120" s="386"/>
      <c r="R120" s="347"/>
      <c r="S120" s="402"/>
      <c r="T120" s="403"/>
      <c r="U120" s="55"/>
      <c r="V120" s="55"/>
      <c r="W120" s="55"/>
      <c r="X120" s="55"/>
      <c r="Y120" s="55"/>
      <c r="Z120" s="55"/>
    </row>
    <row r="121" spans="1:26" s="58" customFormat="1" ht="18" customHeight="1">
      <c r="A121" s="398"/>
      <c r="B121" s="386"/>
      <c r="C121" s="386"/>
      <c r="D121" s="112"/>
      <c r="E121" s="111">
        <v>43353</v>
      </c>
      <c r="F121" s="112" t="s">
        <v>158</v>
      </c>
      <c r="G121" s="112" t="s">
        <v>113</v>
      </c>
      <c r="H121" s="112" t="s">
        <v>117</v>
      </c>
      <c r="I121" s="112">
        <v>825</v>
      </c>
      <c r="J121" s="112">
        <v>1300</v>
      </c>
      <c r="K121" s="346">
        <v>29</v>
      </c>
      <c r="L121" s="121"/>
      <c r="M121" s="122"/>
      <c r="N121" s="122"/>
      <c r="O121" s="342">
        <f t="shared" si="38"/>
        <v>29</v>
      </c>
      <c r="P121" s="386">
        <v>4750</v>
      </c>
      <c r="Q121" s="386">
        <v>690</v>
      </c>
      <c r="R121" s="347" t="s">
        <v>332</v>
      </c>
      <c r="S121" s="402" t="s">
        <v>333</v>
      </c>
      <c r="T121" s="403">
        <f t="shared" ref="T121" si="40">K121*(P121+Q121)</f>
        <v>157760</v>
      </c>
      <c r="U121" s="55"/>
      <c r="V121" s="55"/>
      <c r="W121" s="55"/>
      <c r="X121" s="55"/>
      <c r="Y121" s="55"/>
      <c r="Z121" s="55"/>
    </row>
    <row r="122" spans="1:26" s="58" customFormat="1" ht="18" customHeight="1">
      <c r="A122" s="398"/>
      <c r="B122" s="386"/>
      <c r="C122" s="386"/>
      <c r="D122" s="112"/>
      <c r="E122" s="111">
        <v>43356</v>
      </c>
      <c r="F122" s="112" t="s">
        <v>162</v>
      </c>
      <c r="G122" s="112" t="s">
        <v>117</v>
      </c>
      <c r="H122" s="112" t="s">
        <v>113</v>
      </c>
      <c r="I122" s="112">
        <v>1650</v>
      </c>
      <c r="J122" s="112">
        <v>1945</v>
      </c>
      <c r="K122" s="346"/>
      <c r="L122" s="121"/>
      <c r="M122" s="122"/>
      <c r="N122" s="122"/>
      <c r="O122" s="342"/>
      <c r="P122" s="386"/>
      <c r="Q122" s="386"/>
      <c r="R122" s="347"/>
      <c r="S122" s="402"/>
      <c r="T122" s="403"/>
      <c r="U122" s="55"/>
      <c r="V122" s="55"/>
      <c r="W122" s="55"/>
      <c r="X122" s="55"/>
      <c r="Y122" s="55"/>
      <c r="Z122" s="55"/>
    </row>
    <row r="123" spans="1:26" s="123" customFormat="1" ht="18" customHeight="1">
      <c r="A123" s="398"/>
      <c r="B123" s="386"/>
      <c r="C123" s="386" t="s">
        <v>114</v>
      </c>
      <c r="D123" s="112"/>
      <c r="E123" s="111">
        <v>43353</v>
      </c>
      <c r="F123" s="58" t="s">
        <v>122</v>
      </c>
      <c r="G123" s="58" t="s">
        <v>116</v>
      </c>
      <c r="H123" s="58" t="s">
        <v>123</v>
      </c>
      <c r="I123" s="58">
        <v>925</v>
      </c>
      <c r="J123" s="58">
        <v>1355</v>
      </c>
      <c r="K123" s="346">
        <v>18</v>
      </c>
      <c r="L123" s="121"/>
      <c r="M123" s="122"/>
      <c r="N123" s="122"/>
      <c r="O123" s="342">
        <f t="shared" si="38"/>
        <v>18</v>
      </c>
      <c r="P123" s="386">
        <v>6650</v>
      </c>
      <c r="Q123" s="386">
        <v>871</v>
      </c>
      <c r="R123" s="386" t="s">
        <v>334</v>
      </c>
      <c r="S123" s="402" t="s">
        <v>335</v>
      </c>
      <c r="T123" s="403">
        <f t="shared" ref="T123" si="41">K123*(P123+Q123)</f>
        <v>135378</v>
      </c>
      <c r="U123" s="55" t="s">
        <v>692</v>
      </c>
      <c r="V123" s="55"/>
      <c r="W123" s="55"/>
      <c r="X123" s="55"/>
      <c r="Y123" s="55"/>
      <c r="Z123" s="55"/>
    </row>
    <row r="124" spans="1:26" s="123" customFormat="1" ht="18" customHeight="1">
      <c r="A124" s="398"/>
      <c r="B124" s="386"/>
      <c r="C124" s="386"/>
      <c r="D124" s="112"/>
      <c r="E124" s="111">
        <v>43356</v>
      </c>
      <c r="F124" s="58" t="s">
        <v>134</v>
      </c>
      <c r="G124" s="58" t="s">
        <v>123</v>
      </c>
      <c r="H124" s="58" t="s">
        <v>116</v>
      </c>
      <c r="I124" s="58">
        <v>1515</v>
      </c>
      <c r="J124" s="58">
        <v>1840</v>
      </c>
      <c r="K124" s="346"/>
      <c r="L124" s="121"/>
      <c r="M124" s="122"/>
      <c r="N124" s="122"/>
      <c r="O124" s="342"/>
      <c r="P124" s="386"/>
      <c r="Q124" s="386"/>
      <c r="R124" s="386"/>
      <c r="S124" s="402"/>
      <c r="T124" s="403"/>
      <c r="U124" s="55"/>
      <c r="V124" s="55"/>
      <c r="W124" s="55"/>
      <c r="X124" s="55"/>
      <c r="Y124" s="55"/>
      <c r="Z124" s="55"/>
    </row>
    <row r="125" spans="1:26" s="123" customFormat="1" ht="18" customHeight="1">
      <c r="A125" s="398"/>
      <c r="B125" s="386"/>
      <c r="C125" s="386"/>
      <c r="D125" s="112"/>
      <c r="E125" s="111">
        <v>43353</v>
      </c>
      <c r="F125" s="58" t="s">
        <v>146</v>
      </c>
      <c r="G125" s="58" t="s">
        <v>116</v>
      </c>
      <c r="H125" s="58" t="s">
        <v>117</v>
      </c>
      <c r="I125" s="58">
        <v>820</v>
      </c>
      <c r="J125" s="58">
        <v>1230</v>
      </c>
      <c r="K125" s="346">
        <v>18</v>
      </c>
      <c r="L125" s="112"/>
      <c r="M125" s="116"/>
      <c r="N125" s="116"/>
      <c r="O125" s="58"/>
      <c r="P125" s="386">
        <v>5870</v>
      </c>
      <c r="Q125" s="386">
        <v>873</v>
      </c>
      <c r="R125" s="112"/>
      <c r="S125" s="400" t="s">
        <v>336</v>
      </c>
      <c r="T125" s="401">
        <f t="shared" ref="T125" si="42">K125*(P125+Q125)</f>
        <v>121374</v>
      </c>
      <c r="U125" s="62" t="s">
        <v>693</v>
      </c>
      <c r="V125" s="62"/>
      <c r="W125" s="62"/>
      <c r="X125" s="62"/>
      <c r="Y125" s="62"/>
      <c r="Z125" s="62"/>
    </row>
    <row r="126" spans="1:26" s="123" customFormat="1" ht="18" customHeight="1">
      <c r="A126" s="398"/>
      <c r="B126" s="386"/>
      <c r="C126" s="386"/>
      <c r="D126" s="112"/>
      <c r="E126" s="111">
        <v>43356</v>
      </c>
      <c r="F126" s="58" t="s">
        <v>134</v>
      </c>
      <c r="G126" s="58" t="s">
        <v>123</v>
      </c>
      <c r="H126" s="58" t="s">
        <v>116</v>
      </c>
      <c r="I126" s="58">
        <v>1515</v>
      </c>
      <c r="J126" s="58">
        <v>1840</v>
      </c>
      <c r="K126" s="346"/>
      <c r="L126" s="112"/>
      <c r="M126" s="116"/>
      <c r="N126" s="116"/>
      <c r="O126" s="58"/>
      <c r="P126" s="386"/>
      <c r="Q126" s="386"/>
      <c r="R126" s="112"/>
      <c r="S126" s="400"/>
      <c r="T126" s="401"/>
      <c r="U126" s="62"/>
      <c r="V126" s="62"/>
      <c r="W126" s="62"/>
      <c r="X126" s="62"/>
      <c r="Y126" s="62"/>
      <c r="Z126" s="62"/>
    </row>
    <row r="127" spans="1:26" s="123" customFormat="1" ht="18" customHeight="1">
      <c r="A127" s="398"/>
      <c r="B127" s="386"/>
      <c r="C127" s="386" t="s">
        <v>175</v>
      </c>
      <c r="D127" s="112"/>
      <c r="E127" s="111">
        <v>43353</v>
      </c>
      <c r="F127" s="112" t="s">
        <v>189</v>
      </c>
      <c r="G127" s="112" t="s">
        <v>177</v>
      </c>
      <c r="H127" s="112" t="s">
        <v>178</v>
      </c>
      <c r="I127" s="124">
        <v>825</v>
      </c>
      <c r="J127" s="124">
        <v>1250</v>
      </c>
      <c r="K127" s="346">
        <v>34</v>
      </c>
      <c r="L127" s="121"/>
      <c r="M127" s="122"/>
      <c r="N127" s="122"/>
      <c r="O127" s="342">
        <f t="shared" si="38"/>
        <v>34</v>
      </c>
      <c r="P127" s="386">
        <v>4550</v>
      </c>
      <c r="Q127" s="386">
        <v>562</v>
      </c>
      <c r="R127" s="386" t="s">
        <v>337</v>
      </c>
      <c r="S127" s="402" t="s">
        <v>338</v>
      </c>
      <c r="T127" s="403">
        <f t="shared" ref="T127" si="43">K127*(P127+Q127)</f>
        <v>173808</v>
      </c>
      <c r="U127" s="55"/>
      <c r="V127" s="55"/>
      <c r="W127" s="55"/>
      <c r="X127" s="55"/>
      <c r="Y127" s="55"/>
      <c r="Z127" s="55"/>
    </row>
    <row r="128" spans="1:26" s="123" customFormat="1" ht="18" customHeight="1">
      <c r="A128" s="398"/>
      <c r="B128" s="386"/>
      <c r="C128" s="386"/>
      <c r="D128" s="112"/>
      <c r="E128" s="111">
        <v>43356</v>
      </c>
      <c r="F128" s="112" t="s">
        <v>188</v>
      </c>
      <c r="G128" s="112" t="s">
        <v>178</v>
      </c>
      <c r="H128" s="112" t="s">
        <v>177</v>
      </c>
      <c r="I128" s="124">
        <v>905</v>
      </c>
      <c r="J128" s="124">
        <v>1200</v>
      </c>
      <c r="K128" s="346"/>
      <c r="L128" s="121"/>
      <c r="M128" s="122"/>
      <c r="N128" s="122"/>
      <c r="O128" s="342"/>
      <c r="P128" s="386"/>
      <c r="Q128" s="386"/>
      <c r="R128" s="386"/>
      <c r="S128" s="402"/>
      <c r="T128" s="403"/>
      <c r="U128" s="55"/>
      <c r="V128" s="55"/>
      <c r="W128" s="55"/>
      <c r="X128" s="55"/>
      <c r="Y128" s="55"/>
      <c r="Z128" s="55"/>
    </row>
    <row r="129" spans="1:26" s="123" customFormat="1" ht="18" customHeight="1">
      <c r="A129" s="398"/>
      <c r="B129" s="386"/>
      <c r="C129" s="386"/>
      <c r="D129" s="112"/>
      <c r="E129" s="111">
        <v>43353</v>
      </c>
      <c r="F129" s="112" t="s">
        <v>189</v>
      </c>
      <c r="G129" s="112" t="s">
        <v>177</v>
      </c>
      <c r="H129" s="112" t="s">
        <v>178</v>
      </c>
      <c r="I129" s="124">
        <v>825</v>
      </c>
      <c r="J129" s="124">
        <v>1250</v>
      </c>
      <c r="K129" s="346">
        <v>28</v>
      </c>
      <c r="L129" s="121"/>
      <c r="M129" s="122"/>
      <c r="N129" s="122"/>
      <c r="O129" s="342">
        <f t="shared" si="38"/>
        <v>28</v>
      </c>
      <c r="P129" s="386">
        <v>4550</v>
      </c>
      <c r="Q129" s="386">
        <v>562</v>
      </c>
      <c r="R129" s="386" t="s">
        <v>339</v>
      </c>
      <c r="S129" s="402" t="s">
        <v>340</v>
      </c>
      <c r="T129" s="403">
        <f t="shared" ref="T129" si="44">K129*(P129+Q129)</f>
        <v>143136</v>
      </c>
      <c r="U129" s="55"/>
      <c r="V129" s="55"/>
      <c r="W129" s="55"/>
      <c r="X129" s="55"/>
      <c r="Y129" s="55"/>
      <c r="Z129" s="55"/>
    </row>
    <row r="130" spans="1:26" s="123" customFormat="1" ht="18" customHeight="1">
      <c r="A130" s="398"/>
      <c r="B130" s="386"/>
      <c r="C130" s="386"/>
      <c r="D130" s="112"/>
      <c r="E130" s="111">
        <v>43356</v>
      </c>
      <c r="F130" s="112" t="s">
        <v>182</v>
      </c>
      <c r="G130" s="112" t="s">
        <v>178</v>
      </c>
      <c r="H130" s="112" t="s">
        <v>177</v>
      </c>
      <c r="I130" s="112">
        <v>1720</v>
      </c>
      <c r="J130" s="112">
        <v>2010</v>
      </c>
      <c r="K130" s="346"/>
      <c r="L130" s="121"/>
      <c r="M130" s="122"/>
      <c r="N130" s="122"/>
      <c r="O130" s="342"/>
      <c r="P130" s="386"/>
      <c r="Q130" s="386"/>
      <c r="R130" s="386"/>
      <c r="S130" s="402"/>
      <c r="T130" s="403"/>
      <c r="U130" s="55"/>
      <c r="V130" s="55"/>
      <c r="W130" s="55"/>
      <c r="X130" s="55"/>
      <c r="Y130" s="55"/>
      <c r="Z130" s="55"/>
    </row>
    <row r="131" spans="1:26" s="123" customFormat="1" ht="18" customHeight="1">
      <c r="A131" s="398"/>
      <c r="B131" s="386"/>
      <c r="C131" s="386"/>
      <c r="D131" s="112"/>
      <c r="E131" s="111">
        <v>43353</v>
      </c>
      <c r="F131" s="112" t="s">
        <v>341</v>
      </c>
      <c r="G131" s="112" t="s">
        <v>113</v>
      </c>
      <c r="H131" s="112" t="s">
        <v>123</v>
      </c>
      <c r="I131" s="112">
        <v>950</v>
      </c>
      <c r="J131" s="112">
        <v>1420</v>
      </c>
      <c r="K131" s="346">
        <v>30</v>
      </c>
      <c r="L131" s="112"/>
      <c r="M131" s="116"/>
      <c r="N131" s="116"/>
      <c r="O131" s="58"/>
      <c r="P131" s="386">
        <v>5700</v>
      </c>
      <c r="Q131" s="386">
        <v>568</v>
      </c>
      <c r="R131" s="387"/>
      <c r="S131" s="406" t="s">
        <v>342</v>
      </c>
      <c r="T131" s="351">
        <f>K131*(P131+Q131)</f>
        <v>188040</v>
      </c>
      <c r="U131" s="62"/>
      <c r="V131" s="62"/>
      <c r="W131" s="62"/>
      <c r="X131" s="62"/>
      <c r="Y131" s="62"/>
      <c r="Z131" s="62"/>
    </row>
    <row r="132" spans="1:26" s="123" customFormat="1" ht="18" customHeight="1">
      <c r="A132" s="398"/>
      <c r="B132" s="386"/>
      <c r="C132" s="386"/>
      <c r="D132" s="112"/>
      <c r="E132" s="111">
        <v>43356</v>
      </c>
      <c r="F132" s="112" t="s">
        <v>343</v>
      </c>
      <c r="G132" s="112" t="s">
        <v>123</v>
      </c>
      <c r="H132" s="112" t="s">
        <v>113</v>
      </c>
      <c r="I132" s="112">
        <v>1820</v>
      </c>
      <c r="J132" s="112">
        <v>2120</v>
      </c>
      <c r="K132" s="346"/>
      <c r="L132" s="112"/>
      <c r="M132" s="116"/>
      <c r="N132" s="116"/>
      <c r="O132" s="58"/>
      <c r="P132" s="386"/>
      <c r="Q132" s="386"/>
      <c r="R132" s="389"/>
      <c r="S132" s="407"/>
      <c r="T132" s="351"/>
      <c r="U132" s="62"/>
      <c r="V132" s="62"/>
      <c r="W132" s="62"/>
      <c r="X132" s="62"/>
      <c r="Y132" s="62"/>
      <c r="Z132" s="62"/>
    </row>
    <row r="133" spans="1:26" ht="28.35" customHeight="1">
      <c r="J133" s="125"/>
      <c r="K133" s="125"/>
      <c r="L133" s="125"/>
      <c r="M133" s="126"/>
      <c r="N133" s="126"/>
      <c r="O133" s="125"/>
      <c r="S133" s="55" t="s">
        <v>344</v>
      </c>
      <c r="T133" s="55">
        <f>SUM(T3:T132)</f>
        <v>8678277</v>
      </c>
    </row>
    <row r="134" spans="1:26">
      <c r="S134" s="55" t="s">
        <v>345</v>
      </c>
      <c r="T134" s="55">
        <f>50*1537*2</f>
        <v>153700</v>
      </c>
    </row>
    <row r="135" spans="1:26" ht="36.4" customHeight="1">
      <c r="S135" s="128" t="s">
        <v>346</v>
      </c>
      <c r="T135" s="128">
        <f>SUM(T133:T134)</f>
        <v>8831977</v>
      </c>
    </row>
  </sheetData>
  <mergeCells count="428">
    <mergeCell ref="U3:U4"/>
    <mergeCell ref="P127:P128"/>
    <mergeCell ref="Q127:Q128"/>
    <mergeCell ref="K131:K132"/>
    <mergeCell ref="P131:P132"/>
    <mergeCell ref="Q131:Q132"/>
    <mergeCell ref="R131:R132"/>
    <mergeCell ref="S131:S132"/>
    <mergeCell ref="T131:T132"/>
    <mergeCell ref="R127:R128"/>
    <mergeCell ref="S127:S128"/>
    <mergeCell ref="T127:T128"/>
    <mergeCell ref="K129:K130"/>
    <mergeCell ref="O129:O130"/>
    <mergeCell ref="P129:P130"/>
    <mergeCell ref="Q129:Q130"/>
    <mergeCell ref="R129:R130"/>
    <mergeCell ref="S129:S130"/>
    <mergeCell ref="T129:T130"/>
    <mergeCell ref="P123:P124"/>
    <mergeCell ref="Q123:Q124"/>
    <mergeCell ref="R123:R124"/>
    <mergeCell ref="S123:S124"/>
    <mergeCell ref="T123:T124"/>
    <mergeCell ref="K125:K126"/>
    <mergeCell ref="P125:P126"/>
    <mergeCell ref="Q125:Q126"/>
    <mergeCell ref="S125:S126"/>
    <mergeCell ref="T125:T126"/>
    <mergeCell ref="P119:P120"/>
    <mergeCell ref="Q119:Q120"/>
    <mergeCell ref="R119:R120"/>
    <mergeCell ref="S119:S120"/>
    <mergeCell ref="T119:T120"/>
    <mergeCell ref="K121:K122"/>
    <mergeCell ref="O121:O122"/>
    <mergeCell ref="P121:P122"/>
    <mergeCell ref="Q121:Q122"/>
    <mergeCell ref="R121:R122"/>
    <mergeCell ref="S121:S122"/>
    <mergeCell ref="T121:T122"/>
    <mergeCell ref="A119:A132"/>
    <mergeCell ref="B119:B132"/>
    <mergeCell ref="C119:C122"/>
    <mergeCell ref="K119:K120"/>
    <mergeCell ref="O119:O120"/>
    <mergeCell ref="C115:C118"/>
    <mergeCell ref="D115:D116"/>
    <mergeCell ref="K115:K118"/>
    <mergeCell ref="O115:O116"/>
    <mergeCell ref="A48:A118"/>
    <mergeCell ref="C123:C126"/>
    <mergeCell ref="K123:K124"/>
    <mergeCell ref="O123:O124"/>
    <mergeCell ref="C127:C132"/>
    <mergeCell ref="K127:K128"/>
    <mergeCell ref="O127:O128"/>
    <mergeCell ref="K99:K102"/>
    <mergeCell ref="O75:O76"/>
    <mergeCell ref="O73:O74"/>
    <mergeCell ref="O62:O63"/>
    <mergeCell ref="O58:O59"/>
    <mergeCell ref="D93:D94"/>
    <mergeCell ref="O93:O94"/>
    <mergeCell ref="D95:D96"/>
    <mergeCell ref="T111:T112"/>
    <mergeCell ref="B113:B118"/>
    <mergeCell ref="C113:C114"/>
    <mergeCell ref="K113:K114"/>
    <mergeCell ref="O113:O114"/>
    <mergeCell ref="P113:P114"/>
    <mergeCell ref="Q113:Q114"/>
    <mergeCell ref="R113:R114"/>
    <mergeCell ref="S113:S114"/>
    <mergeCell ref="T113:T114"/>
    <mergeCell ref="R115:R118"/>
    <mergeCell ref="S115:S118"/>
    <mergeCell ref="T115:T118"/>
    <mergeCell ref="D117:D118"/>
    <mergeCell ref="O117:O118"/>
    <mergeCell ref="P115:P118"/>
    <mergeCell ref="Q115:Q118"/>
    <mergeCell ref="B111:B112"/>
    <mergeCell ref="C111:C112"/>
    <mergeCell ref="K111:K112"/>
    <mergeCell ref="O111:O112"/>
    <mergeCell ref="P111:P112"/>
    <mergeCell ref="Q111:Q112"/>
    <mergeCell ref="R111:R112"/>
    <mergeCell ref="S111:S112"/>
    <mergeCell ref="B48:B110"/>
    <mergeCell ref="S99:S102"/>
    <mergeCell ref="T99:T102"/>
    <mergeCell ref="K103:K106"/>
    <mergeCell ref="P103:P106"/>
    <mergeCell ref="Q103:Q106"/>
    <mergeCell ref="S103:S106"/>
    <mergeCell ref="T103:T106"/>
    <mergeCell ref="C107:C110"/>
    <mergeCell ref="K107:K110"/>
    <mergeCell ref="P107:P110"/>
    <mergeCell ref="Q107:Q110"/>
    <mergeCell ref="R107:R110"/>
    <mergeCell ref="S107:S110"/>
    <mergeCell ref="T107:T110"/>
    <mergeCell ref="C91:C106"/>
    <mergeCell ref="D91:D92"/>
    <mergeCell ref="K91:K94"/>
    <mergeCell ref="O91:O92"/>
    <mergeCell ref="P91:P94"/>
    <mergeCell ref="Q91:Q94"/>
    <mergeCell ref="R91:R94"/>
    <mergeCell ref="S91:S94"/>
    <mergeCell ref="D97:D98"/>
    <mergeCell ref="O97:O98"/>
    <mergeCell ref="C87:C90"/>
    <mergeCell ref="K87:K88"/>
    <mergeCell ref="O87:O88"/>
    <mergeCell ref="P87:P88"/>
    <mergeCell ref="Q87:Q88"/>
    <mergeCell ref="R87:R90"/>
    <mergeCell ref="S87:S90"/>
    <mergeCell ref="S83:S84"/>
    <mergeCell ref="T83:T84"/>
    <mergeCell ref="K81:K82"/>
    <mergeCell ref="O81:O82"/>
    <mergeCell ref="P81:P82"/>
    <mergeCell ref="Q81:Q82"/>
    <mergeCell ref="R81:R82"/>
    <mergeCell ref="S81:S82"/>
    <mergeCell ref="K95:K98"/>
    <mergeCell ref="O95:O96"/>
    <mergeCell ref="P95:P98"/>
    <mergeCell ref="Q95:Q98"/>
    <mergeCell ref="R95:R98"/>
    <mergeCell ref="S95:S98"/>
    <mergeCell ref="P99:P102"/>
    <mergeCell ref="Q99:Q102"/>
    <mergeCell ref="T85:T86"/>
    <mergeCell ref="K85:K86"/>
    <mergeCell ref="O85:O86"/>
    <mergeCell ref="P85:P86"/>
    <mergeCell ref="Q85:Q86"/>
    <mergeCell ref="R85:R86"/>
    <mergeCell ref="S85:S86"/>
    <mergeCell ref="T91:T94"/>
    <mergeCell ref="T95:T98"/>
    <mergeCell ref="T87:T88"/>
    <mergeCell ref="K89:K90"/>
    <mergeCell ref="O89:O90"/>
    <mergeCell ref="P89:P90"/>
    <mergeCell ref="Q89:Q90"/>
    <mergeCell ref="T89:T90"/>
    <mergeCell ref="P75:P76"/>
    <mergeCell ref="Q75:Q76"/>
    <mergeCell ref="T75:T76"/>
    <mergeCell ref="C77:C86"/>
    <mergeCell ref="K77:K78"/>
    <mergeCell ref="O77:O78"/>
    <mergeCell ref="P77:P78"/>
    <mergeCell ref="Q77:Q78"/>
    <mergeCell ref="R77:R78"/>
    <mergeCell ref="S77:S78"/>
    <mergeCell ref="T77:T78"/>
    <mergeCell ref="K79:K80"/>
    <mergeCell ref="O79:O80"/>
    <mergeCell ref="P79:P80"/>
    <mergeCell ref="Q79:Q80"/>
    <mergeCell ref="R79:R80"/>
    <mergeCell ref="S79:S80"/>
    <mergeCell ref="T79:T80"/>
    <mergeCell ref="T81:T82"/>
    <mergeCell ref="K83:K84"/>
    <mergeCell ref="O83:O84"/>
    <mergeCell ref="P83:P84"/>
    <mergeCell ref="Q83:Q84"/>
    <mergeCell ref="R83:R84"/>
    <mergeCell ref="P73:P74"/>
    <mergeCell ref="Q73:Q74"/>
    <mergeCell ref="R73:R76"/>
    <mergeCell ref="S73:S76"/>
    <mergeCell ref="T73:T74"/>
    <mergeCell ref="T68:T69"/>
    <mergeCell ref="C70:C76"/>
    <mergeCell ref="K70:K72"/>
    <mergeCell ref="O70:O72"/>
    <mergeCell ref="P70:P72"/>
    <mergeCell ref="Q70:Q72"/>
    <mergeCell ref="R70:R72"/>
    <mergeCell ref="S70:S72"/>
    <mergeCell ref="T70:T72"/>
    <mergeCell ref="K73:K74"/>
    <mergeCell ref="K68:K69"/>
    <mergeCell ref="O68:O69"/>
    <mergeCell ref="P68:P69"/>
    <mergeCell ref="Q68:Q69"/>
    <mergeCell ref="R68:R69"/>
    <mergeCell ref="S68:S69"/>
    <mergeCell ref="C48:C69"/>
    <mergeCell ref="K75:K76"/>
    <mergeCell ref="K62:K63"/>
    <mergeCell ref="P62:P63"/>
    <mergeCell ref="Q62:Q63"/>
    <mergeCell ref="R62:R63"/>
    <mergeCell ref="S62:S63"/>
    <mergeCell ref="T62:T63"/>
    <mergeCell ref="T64:T65"/>
    <mergeCell ref="K66:K67"/>
    <mergeCell ref="O66:O67"/>
    <mergeCell ref="P66:P67"/>
    <mergeCell ref="Q66:Q67"/>
    <mergeCell ref="R66:R67"/>
    <mergeCell ref="S66:S67"/>
    <mergeCell ref="T66:T67"/>
    <mergeCell ref="K64:K65"/>
    <mergeCell ref="O64:O65"/>
    <mergeCell ref="P64:P65"/>
    <mergeCell ref="Q64:Q65"/>
    <mergeCell ref="R64:R65"/>
    <mergeCell ref="S64:S65"/>
    <mergeCell ref="P58:P59"/>
    <mergeCell ref="Q58:Q59"/>
    <mergeCell ref="S58:S59"/>
    <mergeCell ref="T58:T59"/>
    <mergeCell ref="K60:K61"/>
    <mergeCell ref="O60:O61"/>
    <mergeCell ref="P60:P61"/>
    <mergeCell ref="Q60:Q61"/>
    <mergeCell ref="R60:R61"/>
    <mergeCell ref="K58:K59"/>
    <mergeCell ref="S60:S61"/>
    <mergeCell ref="T60:T61"/>
    <mergeCell ref="Q54:Q55"/>
    <mergeCell ref="R54:R57"/>
    <mergeCell ref="S54:S55"/>
    <mergeCell ref="T54:T55"/>
    <mergeCell ref="K56:K57"/>
    <mergeCell ref="O56:O57"/>
    <mergeCell ref="P56:P57"/>
    <mergeCell ref="Q56:Q57"/>
    <mergeCell ref="S56:S57"/>
    <mergeCell ref="T56:T57"/>
    <mergeCell ref="K54:K55"/>
    <mergeCell ref="O54:O55"/>
    <mergeCell ref="P54:P55"/>
    <mergeCell ref="S46:S47"/>
    <mergeCell ref="T46:T47"/>
    <mergeCell ref="T50:T51"/>
    <mergeCell ref="K52:K53"/>
    <mergeCell ref="O52:O53"/>
    <mergeCell ref="P52:P53"/>
    <mergeCell ref="Q52:Q53"/>
    <mergeCell ref="R52:R53"/>
    <mergeCell ref="S52:S53"/>
    <mergeCell ref="T52:T53"/>
    <mergeCell ref="Q48:Q49"/>
    <mergeCell ref="R48:R49"/>
    <mergeCell ref="S48:S49"/>
    <mergeCell ref="T48:T49"/>
    <mergeCell ref="K50:K51"/>
    <mergeCell ref="O50:O51"/>
    <mergeCell ref="P50:P51"/>
    <mergeCell ref="Q50:Q51"/>
    <mergeCell ref="R50:R51"/>
    <mergeCell ref="S50:S51"/>
    <mergeCell ref="K48:K49"/>
    <mergeCell ref="O48:O49"/>
    <mergeCell ref="P48:P49"/>
    <mergeCell ref="R42:R43"/>
    <mergeCell ref="S42:S43"/>
    <mergeCell ref="T42:T43"/>
    <mergeCell ref="B44:B47"/>
    <mergeCell ref="C44:C45"/>
    <mergeCell ref="K44:K45"/>
    <mergeCell ref="O44:O45"/>
    <mergeCell ref="P44:P45"/>
    <mergeCell ref="Q44:Q45"/>
    <mergeCell ref="R44:R45"/>
    <mergeCell ref="B42:B43"/>
    <mergeCell ref="C42:C43"/>
    <mergeCell ref="K42:K43"/>
    <mergeCell ref="O42:O43"/>
    <mergeCell ref="P42:P43"/>
    <mergeCell ref="Q42:Q43"/>
    <mergeCell ref="S44:S45"/>
    <mergeCell ref="T44:T45"/>
    <mergeCell ref="C46:C47"/>
    <mergeCell ref="K46:K47"/>
    <mergeCell ref="O46:O47"/>
    <mergeCell ref="P46:P47"/>
    <mergeCell ref="Q46:Q47"/>
    <mergeCell ref="R46:R47"/>
    <mergeCell ref="T36:T37"/>
    <mergeCell ref="R38:R39"/>
    <mergeCell ref="S38:S39"/>
    <mergeCell ref="T38:T39"/>
    <mergeCell ref="K40:K41"/>
    <mergeCell ref="O40:O41"/>
    <mergeCell ref="P40:P41"/>
    <mergeCell ref="Q40:Q41"/>
    <mergeCell ref="S40:S41"/>
    <mergeCell ref="T40:T41"/>
    <mergeCell ref="S36:S37"/>
    <mergeCell ref="T28:T29"/>
    <mergeCell ref="K30:K31"/>
    <mergeCell ref="O30:O31"/>
    <mergeCell ref="P30:P31"/>
    <mergeCell ref="Q30:Q31"/>
    <mergeCell ref="R30:R31"/>
    <mergeCell ref="S30:S31"/>
    <mergeCell ref="C34:C41"/>
    <mergeCell ref="K34:K35"/>
    <mergeCell ref="O34:O35"/>
    <mergeCell ref="P34:P35"/>
    <mergeCell ref="Q34:Q35"/>
    <mergeCell ref="R34:R35"/>
    <mergeCell ref="K38:K39"/>
    <mergeCell ref="O38:O39"/>
    <mergeCell ref="P38:P39"/>
    <mergeCell ref="Q38:Q39"/>
    <mergeCell ref="S34:S35"/>
    <mergeCell ref="T34:T35"/>
    <mergeCell ref="K36:K37"/>
    <mergeCell ref="O36:O37"/>
    <mergeCell ref="P36:P37"/>
    <mergeCell ref="Q36:Q37"/>
    <mergeCell ref="R36:R37"/>
    <mergeCell ref="T23:T24"/>
    <mergeCell ref="C25:C33"/>
    <mergeCell ref="K25:K27"/>
    <mergeCell ref="O25:O27"/>
    <mergeCell ref="P25:P26"/>
    <mergeCell ref="Q25:Q26"/>
    <mergeCell ref="R25:R29"/>
    <mergeCell ref="S25:S29"/>
    <mergeCell ref="T25:T27"/>
    <mergeCell ref="K28:K29"/>
    <mergeCell ref="K23:K24"/>
    <mergeCell ref="O23:O24"/>
    <mergeCell ref="P23:P24"/>
    <mergeCell ref="Q23:Q24"/>
    <mergeCell ref="R23:R24"/>
    <mergeCell ref="S23:S24"/>
    <mergeCell ref="T30:T31"/>
    <mergeCell ref="K32:K33"/>
    <mergeCell ref="O32:O33"/>
    <mergeCell ref="P32:P33"/>
    <mergeCell ref="Q32:Q33"/>
    <mergeCell ref="R32:R33"/>
    <mergeCell ref="S32:S33"/>
    <mergeCell ref="T32:T33"/>
    <mergeCell ref="T19:T20"/>
    <mergeCell ref="K21:K22"/>
    <mergeCell ref="O21:O22"/>
    <mergeCell ref="P21:P22"/>
    <mergeCell ref="Q21:Q22"/>
    <mergeCell ref="R21:R22"/>
    <mergeCell ref="S21:S22"/>
    <mergeCell ref="T21:T22"/>
    <mergeCell ref="K19:K20"/>
    <mergeCell ref="O19:O20"/>
    <mergeCell ref="P19:P20"/>
    <mergeCell ref="Q19:Q20"/>
    <mergeCell ref="R19:R20"/>
    <mergeCell ref="S19:S20"/>
    <mergeCell ref="O15:O16"/>
    <mergeCell ref="P15:P16"/>
    <mergeCell ref="T7:T8"/>
    <mergeCell ref="T3:T4"/>
    <mergeCell ref="K5:K6"/>
    <mergeCell ref="O5:O6"/>
    <mergeCell ref="P5:P6"/>
    <mergeCell ref="Q5:Q6"/>
    <mergeCell ref="R5:R6"/>
    <mergeCell ref="S5:S6"/>
    <mergeCell ref="T5:T6"/>
    <mergeCell ref="Q15:Q16"/>
    <mergeCell ref="R15:R16"/>
    <mergeCell ref="S15:S16"/>
    <mergeCell ref="T15:T16"/>
    <mergeCell ref="O28:O29"/>
    <mergeCell ref="P28:P29"/>
    <mergeCell ref="Q28:Q29"/>
    <mergeCell ref="T9:T10"/>
    <mergeCell ref="K11:K12"/>
    <mergeCell ref="O11:O12"/>
    <mergeCell ref="P11:P12"/>
    <mergeCell ref="Q11:Q12"/>
    <mergeCell ref="S11:S12"/>
    <mergeCell ref="T11:T12"/>
    <mergeCell ref="K9:K10"/>
    <mergeCell ref="O9:O10"/>
    <mergeCell ref="P9:P10"/>
    <mergeCell ref="Q9:Q10"/>
    <mergeCell ref="R9:R14"/>
    <mergeCell ref="S9:S10"/>
    <mergeCell ref="K13:K14"/>
    <mergeCell ref="O13:O14"/>
    <mergeCell ref="P13:P14"/>
    <mergeCell ref="Q13:Q14"/>
    <mergeCell ref="T17:T18"/>
    <mergeCell ref="S13:S14"/>
    <mergeCell ref="T13:T14"/>
    <mergeCell ref="K15:K16"/>
    <mergeCell ref="U91:U94"/>
    <mergeCell ref="X3:X4"/>
    <mergeCell ref="W3:W4"/>
    <mergeCell ref="V3:V4"/>
    <mergeCell ref="A1:S1"/>
    <mergeCell ref="A3:A47"/>
    <mergeCell ref="B3:B41"/>
    <mergeCell ref="C3:C24"/>
    <mergeCell ref="K3:K4"/>
    <mergeCell ref="O3:O4"/>
    <mergeCell ref="P3:P4"/>
    <mergeCell ref="Q3:Q4"/>
    <mergeCell ref="R3:R4"/>
    <mergeCell ref="S3:S4"/>
    <mergeCell ref="K7:K8"/>
    <mergeCell ref="O7:O8"/>
    <mergeCell ref="P7:P8"/>
    <mergeCell ref="Q7:Q8"/>
    <mergeCell ref="S7:S8"/>
    <mergeCell ref="K17:K18"/>
    <mergeCell ref="O17:O18"/>
    <mergeCell ref="P17:P18"/>
    <mergeCell ref="Q17:Q18"/>
    <mergeCell ref="S17:S18"/>
  </mergeCells>
  <phoneticPr fontId="2"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N20"/>
  <sheetViews>
    <sheetView zoomScale="50" zoomScaleNormal="50" workbookViewId="0">
      <selection activeCell="I17" sqref="I17"/>
    </sheetView>
  </sheetViews>
  <sheetFormatPr defaultRowHeight="15"/>
  <cols>
    <col min="5" max="5" width="19.1171875" customWidth="1"/>
    <col min="9" max="9" width="9.87890625" bestFit="1" customWidth="1"/>
    <col min="10" max="10" width="26.3515625" customWidth="1"/>
    <col min="11" max="11" width="18.3515625" customWidth="1"/>
    <col min="12" max="12" width="24" customWidth="1"/>
    <col min="13" max="13" width="14" customWidth="1"/>
    <col min="14" max="14" width="60" customWidth="1"/>
  </cols>
  <sheetData>
    <row r="1" spans="1:14">
      <c r="A1" s="408" t="s">
        <v>539</v>
      </c>
      <c r="B1" s="408" t="s">
        <v>540</v>
      </c>
      <c r="C1" s="408" t="s">
        <v>541</v>
      </c>
      <c r="D1" s="408" t="s">
        <v>542</v>
      </c>
      <c r="E1" s="408" t="s">
        <v>543</v>
      </c>
      <c r="F1" s="408"/>
      <c r="G1" s="408"/>
      <c r="H1" s="408"/>
      <c r="I1" s="408"/>
      <c r="J1" s="408" t="s">
        <v>544</v>
      </c>
      <c r="K1" s="28" t="s">
        <v>634</v>
      </c>
      <c r="L1" s="28" t="s">
        <v>634</v>
      </c>
      <c r="M1" s="28" t="s">
        <v>685</v>
      </c>
      <c r="N1" s="28" t="s">
        <v>686</v>
      </c>
    </row>
    <row r="2" spans="1:14" ht="15.75">
      <c r="A2" s="408"/>
      <c r="B2" s="408"/>
      <c r="C2" s="408"/>
      <c r="D2" s="408"/>
      <c r="E2" s="408"/>
      <c r="F2" s="203" t="s">
        <v>545</v>
      </c>
      <c r="G2" s="203" t="s">
        <v>546</v>
      </c>
      <c r="H2" s="204" t="s">
        <v>547</v>
      </c>
      <c r="I2" s="204" t="s">
        <v>394</v>
      </c>
      <c r="J2" s="408"/>
      <c r="K2" s="186"/>
      <c r="L2" s="186"/>
      <c r="M2" s="147"/>
      <c r="N2" s="147"/>
    </row>
    <row r="3" spans="1:14" ht="44.25" customHeight="1">
      <c r="A3" s="205">
        <v>43329.436590243102</v>
      </c>
      <c r="B3" s="206">
        <v>43352</v>
      </c>
      <c r="C3" s="207" t="s">
        <v>548</v>
      </c>
      <c r="D3" s="207" t="s">
        <v>549</v>
      </c>
      <c r="E3" s="207" t="s">
        <v>550</v>
      </c>
      <c r="F3" s="208">
        <v>5870</v>
      </c>
      <c r="G3" s="209">
        <v>1</v>
      </c>
      <c r="H3" s="209">
        <v>50</v>
      </c>
      <c r="I3" s="210">
        <v>5920</v>
      </c>
      <c r="J3" s="207" t="s">
        <v>551</v>
      </c>
      <c r="K3" s="199"/>
    </row>
    <row r="4" spans="1:14" ht="44.25" customHeight="1">
      <c r="A4" s="205">
        <v>43329.569035266199</v>
      </c>
      <c r="B4" s="205">
        <v>43355</v>
      </c>
      <c r="C4" s="211" t="s">
        <v>552</v>
      </c>
      <c r="D4" s="211" t="s">
        <v>553</v>
      </c>
      <c r="E4" s="211" t="s">
        <v>554</v>
      </c>
      <c r="F4" s="208">
        <v>5651</v>
      </c>
      <c r="G4" s="209">
        <v>1</v>
      </c>
      <c r="H4" s="209">
        <v>50</v>
      </c>
      <c r="I4" s="210">
        <v>5701</v>
      </c>
      <c r="J4" s="211" t="s">
        <v>551</v>
      </c>
      <c r="K4" s="199"/>
    </row>
    <row r="5" spans="1:14" ht="44.25" customHeight="1">
      <c r="A5" s="263">
        <v>43332.371642094899</v>
      </c>
      <c r="B5" s="263">
        <v>43352</v>
      </c>
      <c r="C5" s="264" t="s">
        <v>555</v>
      </c>
      <c r="D5" s="264" t="s">
        <v>556</v>
      </c>
      <c r="E5" s="264" t="s">
        <v>557</v>
      </c>
      <c r="F5" s="265">
        <v>5850</v>
      </c>
      <c r="G5" s="266">
        <v>7</v>
      </c>
      <c r="H5" s="266">
        <v>350</v>
      </c>
      <c r="I5" s="267">
        <v>41300</v>
      </c>
      <c r="J5" s="264" t="s">
        <v>558</v>
      </c>
      <c r="K5" s="260" t="s">
        <v>646</v>
      </c>
      <c r="L5" s="270" t="s">
        <v>660</v>
      </c>
      <c r="M5" s="270" t="s">
        <v>669</v>
      </c>
      <c r="N5" t="s">
        <v>697</v>
      </c>
    </row>
    <row r="6" spans="1:14" ht="44.25" customHeight="1">
      <c r="A6" s="263">
        <v>43332.371981747703</v>
      </c>
      <c r="B6" s="263">
        <v>43352</v>
      </c>
      <c r="C6" s="264" t="s">
        <v>555</v>
      </c>
      <c r="D6" s="264" t="s">
        <v>556</v>
      </c>
      <c r="E6" s="264" t="s">
        <v>557</v>
      </c>
      <c r="F6" s="265">
        <v>800</v>
      </c>
      <c r="G6" s="266">
        <v>1</v>
      </c>
      <c r="H6" s="266">
        <v>50</v>
      </c>
      <c r="I6" s="267">
        <v>850</v>
      </c>
      <c r="J6" s="264" t="s">
        <v>559</v>
      </c>
      <c r="K6" s="260" t="s">
        <v>645</v>
      </c>
      <c r="L6" t="s">
        <v>661</v>
      </c>
      <c r="M6" t="s">
        <v>684</v>
      </c>
    </row>
    <row r="7" spans="1:14" ht="44.25" customHeight="1">
      <c r="A7" s="205">
        <v>43332.419581284703</v>
      </c>
      <c r="B7" s="205">
        <v>43352</v>
      </c>
      <c r="C7" s="211" t="s">
        <v>560</v>
      </c>
      <c r="D7" s="211" t="s">
        <v>561</v>
      </c>
      <c r="E7" s="211" t="s">
        <v>562</v>
      </c>
      <c r="F7" s="208">
        <v>4500</v>
      </c>
      <c r="G7" s="209">
        <v>1</v>
      </c>
      <c r="H7" s="209">
        <v>50</v>
      </c>
      <c r="I7" s="210">
        <v>4550</v>
      </c>
      <c r="J7" s="211" t="s">
        <v>563</v>
      </c>
      <c r="K7" s="199"/>
    </row>
    <row r="8" spans="1:14" ht="44.25" customHeight="1">
      <c r="A8" s="263">
        <v>43342.663076006902</v>
      </c>
      <c r="B8" s="263">
        <v>43351</v>
      </c>
      <c r="C8" s="264" t="s">
        <v>564</v>
      </c>
      <c r="D8" s="264" t="s">
        <v>565</v>
      </c>
      <c r="E8" s="268" t="s">
        <v>566</v>
      </c>
      <c r="F8" s="265">
        <v>650</v>
      </c>
      <c r="G8" s="266">
        <v>1</v>
      </c>
      <c r="H8" s="266">
        <v>50</v>
      </c>
      <c r="I8" s="267">
        <v>700</v>
      </c>
      <c r="J8" s="264" t="s">
        <v>567</v>
      </c>
      <c r="K8" s="260" t="s">
        <v>645</v>
      </c>
      <c r="L8" t="s">
        <v>663</v>
      </c>
      <c r="M8" t="s">
        <v>684</v>
      </c>
    </row>
    <row r="9" spans="1:14" ht="44.25" customHeight="1">
      <c r="A9" s="206">
        <v>43343.945732141197</v>
      </c>
      <c r="B9" s="206">
        <v>43349</v>
      </c>
      <c r="C9" s="207" t="s">
        <v>568</v>
      </c>
      <c r="D9" s="207" t="s">
        <v>569</v>
      </c>
      <c r="E9" s="207" t="s">
        <v>570</v>
      </c>
      <c r="F9" s="208">
        <v>7295</v>
      </c>
      <c r="G9" s="209">
        <v>2</v>
      </c>
      <c r="H9" s="209">
        <v>100</v>
      </c>
      <c r="I9" s="210">
        <v>14690</v>
      </c>
      <c r="J9" s="207" t="s">
        <v>571</v>
      </c>
      <c r="K9" s="199"/>
    </row>
    <row r="10" spans="1:14" ht="44.25" customHeight="1">
      <c r="A10" s="263">
        <v>43343.945174965302</v>
      </c>
      <c r="B10" s="263">
        <v>43351</v>
      </c>
      <c r="C10" s="264" t="s">
        <v>572</v>
      </c>
      <c r="D10" s="264" t="s">
        <v>573</v>
      </c>
      <c r="E10" s="264" t="s">
        <v>574</v>
      </c>
      <c r="F10" s="265">
        <v>10245</v>
      </c>
      <c r="G10" s="266">
        <v>2</v>
      </c>
      <c r="H10" s="266">
        <v>100</v>
      </c>
      <c r="I10" s="267">
        <v>20590</v>
      </c>
      <c r="J10" s="264" t="s">
        <v>575</v>
      </c>
      <c r="K10" s="260" t="s">
        <v>645</v>
      </c>
      <c r="L10" t="s">
        <v>662</v>
      </c>
      <c r="M10" t="s">
        <v>684</v>
      </c>
    </row>
    <row r="11" spans="1:14" ht="44.25" customHeight="1">
      <c r="A11" s="206">
        <v>43346.443945983803</v>
      </c>
      <c r="B11" s="206">
        <v>43359</v>
      </c>
      <c r="C11" s="207" t="s">
        <v>576</v>
      </c>
      <c r="D11" s="207" t="s">
        <v>577</v>
      </c>
      <c r="E11" s="207" t="s">
        <v>578</v>
      </c>
      <c r="F11" s="208">
        <v>6598</v>
      </c>
      <c r="G11" s="209">
        <v>5</v>
      </c>
      <c r="H11" s="209">
        <v>50</v>
      </c>
      <c r="I11" s="210">
        <v>33040</v>
      </c>
      <c r="J11" s="207" t="s">
        <v>579</v>
      </c>
      <c r="K11" s="199"/>
    </row>
    <row r="12" spans="1:14" ht="44.25" customHeight="1">
      <c r="A12" s="263">
        <v>43346.441035069402</v>
      </c>
      <c r="B12" s="263">
        <v>43352</v>
      </c>
      <c r="C12" s="264" t="s">
        <v>555</v>
      </c>
      <c r="D12" s="264" t="s">
        <v>556</v>
      </c>
      <c r="E12" s="264" t="s">
        <v>557</v>
      </c>
      <c r="F12" s="265">
        <v>6117</v>
      </c>
      <c r="G12" s="266">
        <v>1</v>
      </c>
      <c r="H12" s="266">
        <v>50</v>
      </c>
      <c r="I12" s="267">
        <v>6167</v>
      </c>
      <c r="J12" s="264" t="s">
        <v>567</v>
      </c>
      <c r="K12" s="260" t="s">
        <v>645</v>
      </c>
      <c r="L12" t="s">
        <v>664</v>
      </c>
      <c r="M12" t="s">
        <v>684</v>
      </c>
    </row>
    <row r="13" spans="1:14" ht="44.25" customHeight="1">
      <c r="A13" s="263">
        <v>43350.583892673603</v>
      </c>
      <c r="B13" s="263">
        <v>43352</v>
      </c>
      <c r="C13" s="264" t="s">
        <v>580</v>
      </c>
      <c r="D13" s="264" t="s">
        <v>573</v>
      </c>
      <c r="E13" s="264" t="s">
        <v>581</v>
      </c>
      <c r="F13" s="265">
        <v>5185</v>
      </c>
      <c r="G13" s="266">
        <v>1</v>
      </c>
      <c r="H13" s="266">
        <v>50</v>
      </c>
      <c r="I13" s="267">
        <v>0</v>
      </c>
      <c r="J13" s="264" t="s">
        <v>582</v>
      </c>
      <c r="K13" s="260" t="s">
        <v>646</v>
      </c>
      <c r="L13" t="s">
        <v>665</v>
      </c>
      <c r="M13" t="s">
        <v>684</v>
      </c>
    </row>
    <row r="14" spans="1:14" ht="44.25" customHeight="1">
      <c r="A14" s="205">
        <v>43350.746125428203</v>
      </c>
      <c r="B14" s="205">
        <v>43356</v>
      </c>
      <c r="C14" s="211" t="s">
        <v>583</v>
      </c>
      <c r="D14" s="211" t="s">
        <v>584</v>
      </c>
      <c r="E14" s="211" t="s">
        <v>585</v>
      </c>
      <c r="F14" s="208">
        <v>1569</v>
      </c>
      <c r="G14" s="209">
        <v>1</v>
      </c>
      <c r="H14" s="209">
        <v>50</v>
      </c>
      <c r="I14" s="210">
        <v>1619</v>
      </c>
      <c r="J14" s="211" t="s">
        <v>586</v>
      </c>
      <c r="K14" s="199"/>
    </row>
    <row r="15" spans="1:14" ht="44.25" customHeight="1">
      <c r="A15" s="205">
        <v>43355.426790740697</v>
      </c>
      <c r="B15" s="205">
        <v>43352</v>
      </c>
      <c r="C15" s="211" t="s">
        <v>587</v>
      </c>
      <c r="D15" s="211" t="s">
        <v>588</v>
      </c>
      <c r="E15" s="211" t="s">
        <v>589</v>
      </c>
      <c r="F15" s="208">
        <v>10070</v>
      </c>
      <c r="G15" s="209">
        <v>1</v>
      </c>
      <c r="H15" s="209">
        <v>50</v>
      </c>
      <c r="I15" s="210">
        <v>10120</v>
      </c>
      <c r="J15" s="211" t="s">
        <v>590</v>
      </c>
      <c r="K15" s="199"/>
    </row>
    <row r="16" spans="1:14" ht="44.25" customHeight="1">
      <c r="A16" s="205">
        <v>43360.470665509303</v>
      </c>
      <c r="B16" s="205">
        <v>43363</v>
      </c>
      <c r="C16" s="211" t="s">
        <v>239</v>
      </c>
      <c r="D16" s="211" t="s">
        <v>577</v>
      </c>
      <c r="E16" s="211" t="s">
        <v>591</v>
      </c>
      <c r="F16" s="208">
        <v>6608</v>
      </c>
      <c r="G16" s="209">
        <v>1</v>
      </c>
      <c r="H16" s="209">
        <v>50</v>
      </c>
      <c r="I16" s="210">
        <v>6658</v>
      </c>
      <c r="J16" s="211" t="s">
        <v>590</v>
      </c>
      <c r="K16" s="199"/>
    </row>
    <row r="17" spans="8:10">
      <c r="H17" t="s">
        <v>592</v>
      </c>
      <c r="I17" s="212">
        <f>SUM(I3:I16)</f>
        <v>151905</v>
      </c>
    </row>
    <row r="19" spans="8:10">
      <c r="J19">
        <v>21</v>
      </c>
    </row>
    <row r="20" spans="8:10">
      <c r="J20">
        <v>12</v>
      </c>
    </row>
  </sheetData>
  <mergeCells count="7">
    <mergeCell ref="J1:J2"/>
    <mergeCell ref="A1:A2"/>
    <mergeCell ref="B1:B2"/>
    <mergeCell ref="C1:C2"/>
    <mergeCell ref="D1:D2"/>
    <mergeCell ref="E1:E2"/>
    <mergeCell ref="F1:I1"/>
  </mergeCells>
  <phoneticPr fontId="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2:L26"/>
  <sheetViews>
    <sheetView topLeftCell="A7" zoomScale="80" zoomScaleNormal="80" workbookViewId="0">
      <selection activeCell="K17" sqref="K17"/>
    </sheetView>
  </sheetViews>
  <sheetFormatPr defaultRowHeight="15"/>
  <cols>
    <col min="10" max="10" width="10.234375" bestFit="1" customWidth="1"/>
    <col min="11" max="11" width="13" bestFit="1" customWidth="1"/>
  </cols>
  <sheetData>
    <row r="2" spans="1:12" ht="20.25">
      <c r="A2" s="223" t="s">
        <v>601</v>
      </c>
      <c r="B2" s="409" t="s">
        <v>615</v>
      </c>
      <c r="C2" s="410"/>
      <c r="D2" s="410"/>
      <c r="E2" s="410"/>
      <c r="F2" s="410"/>
      <c r="G2" s="410"/>
      <c r="H2" s="410"/>
      <c r="I2" s="410"/>
      <c r="J2" s="410"/>
      <c r="K2" s="410"/>
      <c r="L2" s="411"/>
    </row>
    <row r="3" spans="1:12" ht="15.75">
      <c r="A3" s="221" t="s">
        <v>599</v>
      </c>
      <c r="B3" s="222" t="s">
        <v>598</v>
      </c>
      <c r="C3" s="222" t="s">
        <v>614</v>
      </c>
      <c r="D3" s="222" t="s">
        <v>597</v>
      </c>
      <c r="E3" s="222" t="s">
        <v>614</v>
      </c>
      <c r="F3" s="222" t="s">
        <v>596</v>
      </c>
      <c r="G3" s="222" t="s">
        <v>614</v>
      </c>
      <c r="H3" s="222" t="s">
        <v>595</v>
      </c>
      <c r="I3" s="222" t="s">
        <v>614</v>
      </c>
      <c r="J3" s="222" t="s">
        <v>394</v>
      </c>
      <c r="K3" s="222" t="s">
        <v>614</v>
      </c>
      <c r="L3" s="222" t="s">
        <v>374</v>
      </c>
    </row>
    <row r="4" spans="1:12" ht="15.75">
      <c r="A4" s="226" t="s">
        <v>613</v>
      </c>
      <c r="B4" s="216">
        <v>41000</v>
      </c>
      <c r="C4" s="216">
        <f>B4*0.065</f>
        <v>2665</v>
      </c>
      <c r="D4" s="216">
        <v>0</v>
      </c>
      <c r="E4" s="216"/>
      <c r="F4" s="216">
        <v>0</v>
      </c>
      <c r="G4" s="216"/>
      <c r="H4" s="216">
        <v>200</v>
      </c>
      <c r="I4" s="216">
        <f>H4*0.065</f>
        <v>13</v>
      </c>
      <c r="J4" s="220">
        <v>41200</v>
      </c>
      <c r="K4" s="220">
        <f>J4*0.065</f>
        <v>2678</v>
      </c>
      <c r="L4" s="219" t="s">
        <v>612</v>
      </c>
    </row>
    <row r="5" spans="1:12" ht="15.75">
      <c r="A5" s="226" t="s">
        <v>611</v>
      </c>
      <c r="B5" s="216">
        <v>41000</v>
      </c>
      <c r="C5" s="216">
        <f>B5*0.065</f>
        <v>2665</v>
      </c>
      <c r="D5" s="216">
        <v>0</v>
      </c>
      <c r="E5" s="216"/>
      <c r="F5" s="216">
        <v>0</v>
      </c>
      <c r="G5" s="216"/>
      <c r="H5" s="216">
        <v>200</v>
      </c>
      <c r="I5" s="216">
        <f>H5*0.065</f>
        <v>13</v>
      </c>
      <c r="J5" s="220">
        <v>41200</v>
      </c>
      <c r="K5" s="220">
        <f>J5*0.065</f>
        <v>2678</v>
      </c>
      <c r="L5" s="219" t="s">
        <v>610</v>
      </c>
    </row>
    <row r="6" spans="1:12" ht="15.75">
      <c r="A6" s="218" t="s">
        <v>394</v>
      </c>
      <c r="B6" s="217">
        <v>82000</v>
      </c>
      <c r="C6" s="216">
        <f>B6*0.065</f>
        <v>5330</v>
      </c>
      <c r="D6" s="217">
        <v>0</v>
      </c>
      <c r="E6" s="217"/>
      <c r="F6" s="217">
        <v>0</v>
      </c>
      <c r="G6" s="217"/>
      <c r="H6" s="217">
        <v>400</v>
      </c>
      <c r="I6" s="216">
        <f>H6*0.065</f>
        <v>26</v>
      </c>
      <c r="J6" s="217">
        <v>82400</v>
      </c>
      <c r="K6" s="220">
        <f>J6*0.065</f>
        <v>5356</v>
      </c>
      <c r="L6" s="219"/>
    </row>
    <row r="7" spans="1:12" ht="15.75">
      <c r="A7" s="225"/>
      <c r="B7" s="224"/>
      <c r="C7" s="224"/>
      <c r="D7" s="224"/>
      <c r="E7" s="224"/>
      <c r="F7" s="224"/>
      <c r="G7" s="224"/>
      <c r="H7" s="224"/>
      <c r="I7" s="224"/>
      <c r="J7" s="224"/>
      <c r="K7" s="224"/>
      <c r="L7" s="224"/>
    </row>
    <row r="8" spans="1:12" ht="20.25">
      <c r="A8" s="223" t="s">
        <v>601</v>
      </c>
      <c r="B8" s="409" t="s">
        <v>609</v>
      </c>
      <c r="C8" s="410"/>
      <c r="D8" s="410"/>
      <c r="E8" s="410"/>
      <c r="F8" s="410"/>
      <c r="G8" s="410"/>
      <c r="H8" s="410"/>
      <c r="I8" s="410"/>
      <c r="J8" s="410"/>
      <c r="K8" s="410"/>
      <c r="L8" s="411"/>
    </row>
    <row r="9" spans="1:12" ht="15.75">
      <c r="A9" s="221" t="s">
        <v>599</v>
      </c>
      <c r="B9" s="222" t="s">
        <v>598</v>
      </c>
      <c r="C9" s="216"/>
      <c r="D9" s="222" t="s">
        <v>597</v>
      </c>
      <c r="E9" s="222"/>
      <c r="F9" s="222" t="s">
        <v>596</v>
      </c>
      <c r="G9" s="222"/>
      <c r="H9" s="222" t="s">
        <v>595</v>
      </c>
      <c r="I9" s="222"/>
      <c r="J9" s="222" t="s">
        <v>394</v>
      </c>
      <c r="K9" s="222"/>
      <c r="L9" s="222" t="s">
        <v>374</v>
      </c>
    </row>
    <row r="10" spans="1:12" ht="15.75">
      <c r="A10" s="226" t="s">
        <v>605</v>
      </c>
      <c r="B10" s="216">
        <v>48000</v>
      </c>
      <c r="C10" s="216">
        <f>B10*0.065</f>
        <v>3120</v>
      </c>
      <c r="D10" s="216">
        <v>0</v>
      </c>
      <c r="E10" s="216"/>
      <c r="F10" s="216">
        <v>0</v>
      </c>
      <c r="G10" s="216"/>
      <c r="H10" s="216">
        <v>100</v>
      </c>
      <c r="I10" s="216">
        <f>H10*0.065</f>
        <v>6.5</v>
      </c>
      <c r="J10" s="220">
        <v>48100</v>
      </c>
      <c r="K10" s="220">
        <f>J10*0.065</f>
        <v>3126.5</v>
      </c>
      <c r="L10" s="219" t="s">
        <v>608</v>
      </c>
    </row>
    <row r="11" spans="1:12" ht="15.75">
      <c r="A11" s="226" t="s">
        <v>603</v>
      </c>
      <c r="B11" s="216">
        <v>48000</v>
      </c>
      <c r="C11" s="216">
        <f>B11*0.065</f>
        <v>3120</v>
      </c>
      <c r="D11" s="216">
        <v>0</v>
      </c>
      <c r="E11" s="216"/>
      <c r="F11" s="216">
        <v>0</v>
      </c>
      <c r="G11" s="216"/>
      <c r="H11" s="216">
        <v>100</v>
      </c>
      <c r="I11" s="216">
        <f>H11*0.065</f>
        <v>6.5</v>
      </c>
      <c r="J11" s="220">
        <v>48100</v>
      </c>
      <c r="K11" s="220">
        <f>J11*0.065</f>
        <v>3126.5</v>
      </c>
      <c r="L11" s="219" t="s">
        <v>607</v>
      </c>
    </row>
    <row r="12" spans="1:12" ht="15.75">
      <c r="A12" s="218" t="s">
        <v>394</v>
      </c>
      <c r="B12" s="217">
        <v>96000</v>
      </c>
      <c r="C12" s="216">
        <f>B12*0.065</f>
        <v>6240</v>
      </c>
      <c r="D12" s="217">
        <v>0</v>
      </c>
      <c r="E12" s="217"/>
      <c r="F12" s="217">
        <v>0</v>
      </c>
      <c r="G12" s="217"/>
      <c r="H12" s="217">
        <v>200</v>
      </c>
      <c r="I12" s="216">
        <f>H12*0.065</f>
        <v>13</v>
      </c>
      <c r="J12" s="217">
        <v>96200</v>
      </c>
      <c r="K12" s="220">
        <f>J12*0.065</f>
        <v>6253</v>
      </c>
      <c r="L12" s="219"/>
    </row>
    <row r="13" spans="1:12" ht="15.75">
      <c r="A13" s="225"/>
      <c r="B13" s="224"/>
      <c r="C13" s="224"/>
      <c r="D13" s="224"/>
      <c r="E13" s="224"/>
      <c r="F13" s="224"/>
      <c r="G13" s="224"/>
      <c r="H13" s="224"/>
      <c r="I13" s="224"/>
      <c r="J13" s="224"/>
      <c r="K13" s="224"/>
      <c r="L13" s="224"/>
    </row>
    <row r="14" spans="1:12" ht="20.25">
      <c r="A14" s="223" t="s">
        <v>601</v>
      </c>
      <c r="B14" s="409" t="s">
        <v>606</v>
      </c>
      <c r="C14" s="410"/>
      <c r="D14" s="410"/>
      <c r="E14" s="410"/>
      <c r="F14" s="410"/>
      <c r="G14" s="410"/>
      <c r="H14" s="410"/>
      <c r="I14" s="410"/>
      <c r="J14" s="410"/>
      <c r="K14" s="410"/>
      <c r="L14" s="411"/>
    </row>
    <row r="15" spans="1:12" ht="15.75">
      <c r="A15" s="221" t="s">
        <v>599</v>
      </c>
      <c r="B15" s="222" t="s">
        <v>598</v>
      </c>
      <c r="C15" s="222"/>
      <c r="D15" s="222" t="s">
        <v>597</v>
      </c>
      <c r="E15" s="222"/>
      <c r="F15" s="222" t="s">
        <v>596</v>
      </c>
      <c r="G15" s="222"/>
      <c r="H15" s="222" t="s">
        <v>595</v>
      </c>
      <c r="I15" s="222"/>
      <c r="J15" s="222" t="s">
        <v>394</v>
      </c>
      <c r="K15" s="222"/>
      <c r="L15" s="222" t="s">
        <v>374</v>
      </c>
    </row>
    <row r="16" spans="1:12" ht="15.75">
      <c r="A16" s="226" t="s">
        <v>605</v>
      </c>
      <c r="B16" s="216">
        <v>48000</v>
      </c>
      <c r="C16" s="216">
        <f>B16*0.065</f>
        <v>3120</v>
      </c>
      <c r="D16" s="216">
        <v>0</v>
      </c>
      <c r="E16" s="216"/>
      <c r="F16" s="216">
        <v>0</v>
      </c>
      <c r="G16" s="216"/>
      <c r="H16" s="216">
        <v>100</v>
      </c>
      <c r="I16" s="216">
        <f>H16*0.065</f>
        <v>6.5</v>
      </c>
      <c r="J16" s="220">
        <v>48100</v>
      </c>
      <c r="K16" s="220">
        <f>J16*0.065</f>
        <v>3126.5</v>
      </c>
      <c r="L16" s="219" t="s">
        <v>604</v>
      </c>
    </row>
    <row r="17" spans="1:12" ht="15.75">
      <c r="A17" s="226" t="s">
        <v>603</v>
      </c>
      <c r="B17" s="216">
        <v>48000</v>
      </c>
      <c r="C17" s="216">
        <f>B17*0.065</f>
        <v>3120</v>
      </c>
      <c r="D17" s="216">
        <v>0</v>
      </c>
      <c r="E17" s="216"/>
      <c r="F17" s="216">
        <v>0</v>
      </c>
      <c r="G17" s="216"/>
      <c r="H17" s="216">
        <v>100</v>
      </c>
      <c r="I17" s="216">
        <f>H17*0.065</f>
        <v>6.5</v>
      </c>
      <c r="J17" s="220">
        <v>48100</v>
      </c>
      <c r="K17" s="220">
        <f>J17*0.065</f>
        <v>3126.5</v>
      </c>
      <c r="L17" s="219" t="s">
        <v>602</v>
      </c>
    </row>
    <row r="18" spans="1:12" ht="15.75">
      <c r="A18" s="218" t="s">
        <v>394</v>
      </c>
      <c r="B18" s="217">
        <v>96000</v>
      </c>
      <c r="C18" s="216">
        <f>B18*0.065</f>
        <v>6240</v>
      </c>
      <c r="D18" s="217">
        <v>0</v>
      </c>
      <c r="E18" s="217"/>
      <c r="F18" s="217">
        <v>0</v>
      </c>
      <c r="G18" s="217"/>
      <c r="H18" s="217">
        <v>200</v>
      </c>
      <c r="I18" s="216">
        <f>H18*0.065</f>
        <v>13</v>
      </c>
      <c r="J18" s="217">
        <v>96200</v>
      </c>
      <c r="K18" s="220">
        <f>J18*0.065</f>
        <v>6253</v>
      </c>
      <c r="L18" s="219"/>
    </row>
    <row r="19" spans="1:12" ht="15.75">
      <c r="A19" s="225"/>
      <c r="B19" s="224"/>
      <c r="C19" s="224"/>
      <c r="D19" s="224"/>
      <c r="E19" s="224"/>
      <c r="F19" s="224"/>
      <c r="G19" s="224"/>
      <c r="H19" s="224"/>
      <c r="I19" s="224"/>
      <c r="J19" s="224"/>
      <c r="K19" s="224"/>
      <c r="L19" s="224"/>
    </row>
    <row r="20" spans="1:12" ht="20.25">
      <c r="A20" s="223" t="s">
        <v>601</v>
      </c>
      <c r="B20" s="409" t="s">
        <v>600</v>
      </c>
      <c r="C20" s="410"/>
      <c r="D20" s="410"/>
      <c r="E20" s="410"/>
      <c r="F20" s="410"/>
      <c r="G20" s="410"/>
      <c r="H20" s="410"/>
      <c r="I20" s="410"/>
      <c r="J20" s="410"/>
      <c r="K20" s="410"/>
      <c r="L20" s="411"/>
    </row>
    <row r="21" spans="1:12" ht="15.75">
      <c r="A21" s="221" t="s">
        <v>599</v>
      </c>
      <c r="B21" s="222" t="s">
        <v>598</v>
      </c>
      <c r="C21" s="222"/>
      <c r="D21" s="222" t="s">
        <v>597</v>
      </c>
      <c r="E21" s="222"/>
      <c r="F21" s="222" t="s">
        <v>596</v>
      </c>
      <c r="G21" s="222"/>
      <c r="H21" s="222" t="s">
        <v>595</v>
      </c>
      <c r="I21" s="222"/>
      <c r="J21" s="222" t="s">
        <v>394</v>
      </c>
      <c r="K21" s="222"/>
      <c r="L21" s="222" t="s">
        <v>374</v>
      </c>
    </row>
    <row r="22" spans="1:12" ht="15.75">
      <c r="A22" s="221" t="s">
        <v>594</v>
      </c>
      <c r="B22" s="216">
        <v>48000</v>
      </c>
      <c r="C22" s="216">
        <f>B22*0.065</f>
        <v>3120</v>
      </c>
      <c r="D22" s="216">
        <v>0</v>
      </c>
      <c r="E22" s="216"/>
      <c r="F22" s="216">
        <v>0</v>
      </c>
      <c r="G22" s="216"/>
      <c r="H22" s="216">
        <v>100</v>
      </c>
      <c r="I22" s="216">
        <f>H22*0.065</f>
        <v>6.5</v>
      </c>
      <c r="J22" s="220">
        <v>48100</v>
      </c>
      <c r="K22" s="220">
        <f>J22*0.065</f>
        <v>3126.5</v>
      </c>
      <c r="L22" s="219" t="s">
        <v>593</v>
      </c>
    </row>
    <row r="23" spans="1:12" ht="15.75">
      <c r="A23" s="218" t="s">
        <v>394</v>
      </c>
      <c r="B23" s="217">
        <v>48000</v>
      </c>
      <c r="C23" s="216">
        <f>B23*0.065</f>
        <v>3120</v>
      </c>
      <c r="D23" s="217">
        <v>0</v>
      </c>
      <c r="E23" s="217"/>
      <c r="F23" s="217">
        <v>0</v>
      </c>
      <c r="G23" s="217"/>
      <c r="H23" s="217">
        <v>100</v>
      </c>
      <c r="I23" s="216">
        <f>H23*0.065</f>
        <v>6.5</v>
      </c>
      <c r="J23" s="215">
        <v>48100</v>
      </c>
      <c r="K23" s="214">
        <f>J23*0.065</f>
        <v>3126.5</v>
      </c>
      <c r="L23" s="213"/>
    </row>
    <row r="24" spans="1:12">
      <c r="J24" t="s">
        <v>37</v>
      </c>
      <c r="K24" s="227">
        <f>K6+K12+K18+K23</f>
        <v>20988.5</v>
      </c>
    </row>
    <row r="25" spans="1:12">
      <c r="J25" t="s">
        <v>616</v>
      </c>
      <c r="K25" s="228">
        <f>K24*0.1</f>
        <v>2098.85</v>
      </c>
    </row>
    <row r="26" spans="1:12">
      <c r="J26" t="s">
        <v>592</v>
      </c>
      <c r="K26" s="228">
        <f>K24+K25</f>
        <v>23087.35</v>
      </c>
    </row>
  </sheetData>
  <mergeCells count="4">
    <mergeCell ref="B2:L2"/>
    <mergeCell ref="B8:L8"/>
    <mergeCell ref="B14:L14"/>
    <mergeCell ref="B20:L20"/>
  </mergeCells>
  <phoneticPr fontId="2"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P5"/>
  <sheetViews>
    <sheetView topLeftCell="F1" workbookViewId="0">
      <selection activeCell="M14" sqref="M14"/>
    </sheetView>
  </sheetViews>
  <sheetFormatPr defaultRowHeight="15"/>
  <cols>
    <col min="14" max="14" width="19.76171875" customWidth="1"/>
    <col min="15" max="15" width="25.234375" customWidth="1"/>
    <col min="16" max="16" width="17" customWidth="1"/>
  </cols>
  <sheetData>
    <row r="1" spans="1:16">
      <c r="A1" s="229" t="s">
        <v>617</v>
      </c>
      <c r="B1" s="418" t="s">
        <v>618</v>
      </c>
      <c r="C1" s="419"/>
      <c r="D1" s="230" t="s">
        <v>599</v>
      </c>
      <c r="E1" s="230" t="s">
        <v>598</v>
      </c>
      <c r="F1" s="231" t="s">
        <v>598</v>
      </c>
      <c r="G1" s="230" t="s">
        <v>619</v>
      </c>
      <c r="H1" s="232"/>
      <c r="I1" s="230" t="s">
        <v>620</v>
      </c>
      <c r="J1" s="233"/>
      <c r="K1" s="230" t="s">
        <v>394</v>
      </c>
      <c r="L1" s="234" t="s">
        <v>621</v>
      </c>
      <c r="M1" s="235" t="s">
        <v>622</v>
      </c>
      <c r="N1" s="28" t="s">
        <v>634</v>
      </c>
      <c r="O1" s="28" t="s">
        <v>649</v>
      </c>
      <c r="P1" s="28" t="s">
        <v>685</v>
      </c>
    </row>
    <row r="2" spans="1:16">
      <c r="A2" s="414" t="s">
        <v>623</v>
      </c>
      <c r="B2" s="416" t="s">
        <v>624</v>
      </c>
      <c r="C2" s="417"/>
      <c r="D2" s="236">
        <v>43353</v>
      </c>
      <c r="E2" s="237">
        <v>45000</v>
      </c>
      <c r="F2" s="238">
        <v>45000</v>
      </c>
      <c r="G2" s="238">
        <v>45000</v>
      </c>
      <c r="H2" s="239" t="s">
        <v>625</v>
      </c>
      <c r="I2" s="237">
        <v>1</v>
      </c>
      <c r="J2" s="237" t="s">
        <v>626</v>
      </c>
      <c r="K2" s="240">
        <v>45000</v>
      </c>
      <c r="L2" s="412">
        <v>45000</v>
      </c>
      <c r="M2" s="412">
        <f>L2*0.065</f>
        <v>2925</v>
      </c>
      <c r="N2" s="186"/>
      <c r="O2" s="186"/>
      <c r="P2" s="147"/>
    </row>
    <row r="3" spans="1:16">
      <c r="A3" s="415"/>
      <c r="B3" s="416" t="s">
        <v>627</v>
      </c>
      <c r="C3" s="417"/>
      <c r="D3" s="420" t="s">
        <v>628</v>
      </c>
      <c r="E3" s="421"/>
      <c r="F3" s="421"/>
      <c r="G3" s="421"/>
      <c r="H3" s="421"/>
      <c r="I3" s="421"/>
      <c r="J3" s="421"/>
      <c r="K3" s="422"/>
      <c r="L3" s="413"/>
      <c r="M3" s="413"/>
      <c r="N3" s="260" t="s">
        <v>647</v>
      </c>
      <c r="O3" t="s">
        <v>655</v>
      </c>
      <c r="P3" t="s">
        <v>684</v>
      </c>
    </row>
    <row r="4" spans="1:16">
      <c r="L4" t="s">
        <v>616</v>
      </c>
      <c r="M4">
        <f>M2*0.1</f>
        <v>292.5</v>
      </c>
    </row>
    <row r="5" spans="1:16">
      <c r="L5" t="s">
        <v>592</v>
      </c>
      <c r="M5" s="241">
        <f>M2+M4</f>
        <v>3217.5</v>
      </c>
    </row>
  </sheetData>
  <mergeCells count="7">
    <mergeCell ref="M2:M3"/>
    <mergeCell ref="A2:A3"/>
    <mergeCell ref="B2:C2"/>
    <mergeCell ref="B3:C3"/>
    <mergeCell ref="B1:C1"/>
    <mergeCell ref="D3:K3"/>
    <mergeCell ref="L2:L3"/>
  </mergeCells>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合计报价</vt:lpstr>
      <vt:lpstr>酒店</vt:lpstr>
      <vt:lpstr>制作及采购-中方</vt:lpstr>
      <vt:lpstr>晚宴搭建-日方</vt:lpstr>
      <vt:lpstr>车辆人员及其他</vt:lpstr>
      <vt:lpstr>团队机票</vt:lpstr>
      <vt:lpstr>散客机票</vt:lpstr>
      <vt:lpstr>单独接送机</vt:lpstr>
      <vt:lpstr>幕张休息室</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用户</dc:creator>
  <cp:lastModifiedBy>Amy Li</cp:lastModifiedBy>
  <dcterms:created xsi:type="dcterms:W3CDTF">2018-08-13T09:46:03Z</dcterms:created>
  <dcterms:modified xsi:type="dcterms:W3CDTF">2018-11-14T03:25:17Z</dcterms:modified>
</cp:coreProperties>
</file>