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29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<sst xmlns="http://schemas.openxmlformats.org/spreadsheetml/2006/main" count="117" uniqueCount="110">
  <si>
    <t>【借款报销单】</t>
  </si>
  <si>
    <t>团号：HMOA-250910-ZJT892</t>
  </si>
  <si>
    <t>会议日期：9月2日-8日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</si>
  <si>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</si>
  <si>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</si>
  <si>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</si>
  <si>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</si>
  <si>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</si>
  <si>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</si>
  <si>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</si>
  <si>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</si>
  <si>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</si>
  <si>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</si>
  <si>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</si>
  <si>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</si>
  <si>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</si>
  <si>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VIP机票</t>
  </si>
  <si>
    <t>可用项目：租车费、大交通、过路费、过桥费。
加油费（仅试驾活动可用，且只可使用活动当时当地的加油票）</t>
  </si>
  <si>
    <t>VIP高铁票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</si>
  <si>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</si>
  <si>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</si>
  <si>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</si>
  <si>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</si>
  <si>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</si>
  <si>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</si>
  <si>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</si>
  <si>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</si>
  <si>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</si>
  <si>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</si>
  <si>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</si>
  <si>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渐变相框打样</t>
  </si>
  <si>
    <t>贺卡纸</t>
  </si>
  <si>
    <t>德宝</t>
  </si>
  <si>
    <t>湿巾</t>
  </si>
  <si>
    <t>渐变相框大货</t>
  </si>
  <si>
    <t>编织框</t>
  </si>
  <si>
    <t>VIP小风扇</t>
  </si>
  <si>
    <t>VOSS矿泉水</t>
  </si>
  <si>
    <t>东方树叶</t>
  </si>
  <si>
    <t>冻柠茶</t>
  </si>
  <si>
    <t>笋丝豆干</t>
  </si>
  <si>
    <t>折叠伞</t>
  </si>
  <si>
    <t>打火机</t>
  </si>
  <si>
    <t>百岁山</t>
  </si>
  <si>
    <t>巴黎水</t>
  </si>
  <si>
    <t>南宋胡记</t>
  </si>
  <si>
    <t>驱蚊液</t>
  </si>
  <si>
    <t>NFC果汁</t>
  </si>
  <si>
    <t>照片打印大货（第一次）</t>
  </si>
  <si>
    <t>绿茶茶饼</t>
  </si>
  <si>
    <t>定胜糕</t>
  </si>
  <si>
    <t>金色银色马克笔</t>
  </si>
  <si>
    <t>补充老爸豆干</t>
  </si>
  <si>
    <t>照片加印60张</t>
  </si>
  <si>
    <t>照片打印大货（第二次）</t>
  </si>
  <si>
    <t>照片打样费用</t>
  </si>
  <si>
    <t>麦德好超市VOSS补充</t>
  </si>
  <si>
    <t>世纪联华 补充手帕纸</t>
  </si>
  <si>
    <t>55束花</t>
  </si>
  <si>
    <t xml:space="preserve">花束2束 尾款 </t>
  </si>
  <si>
    <t>花束打样费</t>
  </si>
  <si>
    <t>9月7日VIP冰水</t>
  </si>
  <si>
    <t>9月1日山姆零食</t>
  </si>
  <si>
    <t>8月29日山姆零食</t>
  </si>
  <si>
    <t>8月26日南宋胡记甜点</t>
  </si>
  <si>
    <t>8月18日相框</t>
  </si>
  <si>
    <t>充电宝保护套</t>
  </si>
  <si>
    <t>茶叶腰封</t>
  </si>
  <si>
    <t>手环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</si>
  <si>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</si>
  <si>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</si>
  <si>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</si>
  <si>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</si>
  <si>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</si>
  <si>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</si>
  <si>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</si>
  <si>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</si>
  <si>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</si>
  <si>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</si>
  <si>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</si>
  <si>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</si>
  <si>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</si>
  <si>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</si>
  <si>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花束打样闪送</t>
  </si>
  <si>
    <t>9月6日花束配送费</t>
  </si>
  <si>
    <t>9月5日花束配送费</t>
  </si>
  <si>
    <t>相框打样费</t>
  </si>
  <si>
    <t>办公室剩余物料邮寄</t>
  </si>
  <si>
    <t>抖音活动剩余物料邮寄</t>
  </si>
  <si>
    <t>背景板等延展物料打样邮寄</t>
  </si>
  <si>
    <t>腰封特快邮寄</t>
  </si>
  <si>
    <t>手环特快邮寄</t>
  </si>
  <si>
    <t>相框打样邮寄</t>
  </si>
  <si>
    <t>延展物料打样闪送费</t>
  </si>
  <si>
    <t>充电宝特快邮寄</t>
  </si>
  <si>
    <t>相框邮寄费用</t>
  </si>
  <si>
    <t>VIP伴手礼邮寄费用</t>
  </si>
  <si>
    <t>收纳盒邮寄费用</t>
  </si>
  <si>
    <t>照片打印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</si>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</sst>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5"/>
  <sheetViews>
    <sheetView tabSelected="1" topLeftCell="A84" workbookViewId="0">
      <selection activeCell="J77" sqref="J77:J97"/>
    </sheetView>
  </sheetViews>
  <sheetFormatPr defaultColWidth="9" defaultRowHeight="21" customHeight="1"/>
  <cols>
    <col min="1" max="1" width="9" style="6"/>
    <col min="2" max="2" width="20.6634615384615" style="6" customWidth="1"/>
    <col min="3" max="3" width="12.9807692307692" style="7" customWidth="1"/>
    <col min="4" max="8" width="12.9807692307692" style="6" customWidth="1"/>
    <col min="9" max="9" width="46" style="6" customWidth="1"/>
    <col min="10" max="10" width="49.8365384615385" style="6" customWidth="1"/>
    <col min="11" max="32" width="9" style="6"/>
    <col min="33" max="16384" width="21.7788461538462" style="6"/>
  </cols>
  <sheetData>
    <row r="2" customHeight="1" spans="3:12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</row>
    <row r="4" customHeight="1" spans="8:10">
      <c r="H4" s="1" t="s">
        <v>1</v>
      </c>
      <c r="I4" s="1"/>
      <c r="J4" s="1" t="s">
        <v>2</v>
      </c>
    </row>
    <row r="5" customHeight="1" spans="8:10">
      <c r="H5" s="37"/>
      <c r="I5" s="37"/>
      <c r="J5" s="37"/>
    </row>
    <row r="6" customHeight="1" spans="1:10">
      <c r="A6" s="9" t="s">
        <v>3</v>
      </c>
      <c r="B6" s="10" t="s">
        <v>4</v>
      </c>
      <c r="C6" s="11" t="s">
        <v>5</v>
      </c>
      <c r="D6" s="11"/>
      <c r="E6" s="11"/>
      <c r="F6" s="38" t="s">
        <v>6</v>
      </c>
      <c r="G6" s="38"/>
      <c r="H6" s="38"/>
      <c r="I6" s="38"/>
      <c r="J6" s="10" t="s">
        <v>7</v>
      </c>
    </row>
    <row r="7" customHeight="1" spans="1:10">
      <c r="A7" s="9"/>
      <c r="B7" s="10"/>
      <c r="C7" s="12" t="s">
        <v>8</v>
      </c>
      <c r="D7" s="13" t="s">
        <v>9</v>
      </c>
      <c r="E7" s="11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10"/>
    </row>
    <row r="8" customHeight="1" spans="1:10">
      <c r="A8" s="14">
        <v>1</v>
      </c>
      <c r="B8" s="15" t="s">
        <v>15</v>
      </c>
      <c r="C8" s="16">
        <v>0</v>
      </c>
      <c r="D8" s="14"/>
      <c r="E8" s="16">
        <f>C8*D8</f>
        <v>0</v>
      </c>
      <c r="F8" s="28">
        <f>1560</f>
        <v>1560</v>
      </c>
      <c r="G8" s="16">
        <v>0</v>
      </c>
      <c r="H8" s="39">
        <f>F8+G8</f>
        <v>1560</v>
      </c>
      <c r="I8" s="43" t="s">
        <v>16</v>
      </c>
      <c r="J8" s="44" t="s">
        <v>17</v>
      </c>
    </row>
    <row r="9" customHeight="1" spans="1:10">
      <c r="A9" s="17"/>
      <c r="B9" s="18"/>
      <c r="C9" s="19"/>
      <c r="D9" s="17"/>
      <c r="E9" s="19"/>
      <c r="F9" s="28">
        <f>1854</f>
        <v>1854</v>
      </c>
      <c r="G9" s="16">
        <v>0</v>
      </c>
      <c r="H9" s="39">
        <f>F9+G9</f>
        <v>1854</v>
      </c>
      <c r="I9" s="43" t="s">
        <v>18</v>
      </c>
      <c r="J9" s="45"/>
    </row>
    <row r="10" s="1" customFormat="1" ht="18" customHeight="1" spans="1:10">
      <c r="A10" s="17"/>
      <c r="B10" s="18"/>
      <c r="C10" s="19"/>
      <c r="D10" s="17"/>
      <c r="E10" s="19"/>
      <c r="F10" s="28">
        <v>0</v>
      </c>
      <c r="G10" s="16">
        <v>0</v>
      </c>
      <c r="H10" s="39">
        <f>F10+G10</f>
        <v>0</v>
      </c>
      <c r="I10" s="43"/>
      <c r="J10" s="45"/>
    </row>
    <row r="11" s="1" customFormat="1" customHeight="1" spans="1:10">
      <c r="A11" s="20"/>
      <c r="B11" s="21" t="s">
        <v>19</v>
      </c>
      <c r="C11" s="22">
        <f>SUM(C8)</f>
        <v>0</v>
      </c>
      <c r="D11" s="22">
        <f>SUM(D8)</f>
        <v>0</v>
      </c>
      <c r="E11" s="22">
        <f>SUM(E8)</f>
        <v>0</v>
      </c>
      <c r="F11" s="22">
        <f>SUM(F8:F10)</f>
        <v>3414</v>
      </c>
      <c r="G11" s="22">
        <f>SUM(G8:G9)</f>
        <v>0</v>
      </c>
      <c r="H11" s="22">
        <f>SUM(H8:H10)</f>
        <v>3414</v>
      </c>
      <c r="I11" s="20"/>
      <c r="J11" s="46"/>
    </row>
    <row r="12" customHeight="1" spans="1:10">
      <c r="A12" s="14">
        <v>2</v>
      </c>
      <c r="B12" s="15" t="s">
        <v>20</v>
      </c>
      <c r="C12" s="16">
        <v>0</v>
      </c>
      <c r="D12" s="14"/>
      <c r="E12" s="16">
        <f>C12*D12</f>
        <v>0</v>
      </c>
      <c r="F12" s="28">
        <v>0</v>
      </c>
      <c r="G12" s="28">
        <v>0</v>
      </c>
      <c r="H12" s="28">
        <f>F12+G12</f>
        <v>0</v>
      </c>
      <c r="I12" s="26"/>
      <c r="J12" s="44" t="s">
        <v>21</v>
      </c>
    </row>
    <row r="13" customHeight="1" spans="1:10">
      <c r="A13" s="23"/>
      <c r="B13" s="24"/>
      <c r="C13" s="25"/>
      <c r="D13" s="23"/>
      <c r="E13" s="25"/>
      <c r="F13" s="28">
        <v>0</v>
      </c>
      <c r="G13" s="28">
        <v>0</v>
      </c>
      <c r="H13" s="28">
        <f>F13+G13</f>
        <v>0</v>
      </c>
      <c r="I13" s="26"/>
      <c r="J13" s="45"/>
    </row>
    <row r="14" s="1" customFormat="1" customHeight="1" spans="1:10">
      <c r="A14" s="20"/>
      <c r="B14" s="21" t="s">
        <v>22</v>
      </c>
      <c r="C14" s="22">
        <f>SUM(C12)</f>
        <v>0</v>
      </c>
      <c r="D14" s="22">
        <f>SUM(D12)</f>
        <v>0</v>
      </c>
      <c r="E14" s="22">
        <f>SUM(E12)</f>
        <v>0</v>
      </c>
      <c r="F14" s="22">
        <f>SUM(F12:F13)</f>
        <v>0</v>
      </c>
      <c r="G14" s="22">
        <f>SUM(G12:G13)</f>
        <v>0</v>
      </c>
      <c r="H14" s="22">
        <f>SUM(H12:H13)</f>
        <v>0</v>
      </c>
      <c r="I14" s="20"/>
      <c r="J14" s="46"/>
    </row>
    <row r="15" ht="23" customHeight="1" spans="1:10">
      <c r="A15" s="26">
        <v>3</v>
      </c>
      <c r="B15" s="27" t="s">
        <v>23</v>
      </c>
      <c r="C15" s="28">
        <v>0</v>
      </c>
      <c r="D15" s="26"/>
      <c r="E15" s="28">
        <f>C15*D15</f>
        <v>0</v>
      </c>
      <c r="F15" s="28">
        <v>0</v>
      </c>
      <c r="G15" s="28">
        <v>0</v>
      </c>
      <c r="H15" s="28">
        <f>F15+G15</f>
        <v>0</v>
      </c>
      <c r="I15" s="26"/>
      <c r="J15" s="14" t="s">
        <v>24</v>
      </c>
    </row>
    <row r="16" customHeight="1" spans="1:10">
      <c r="A16" s="26"/>
      <c r="B16" s="27"/>
      <c r="C16" s="28"/>
      <c r="D16" s="26"/>
      <c r="E16" s="28"/>
      <c r="F16" s="28">
        <v>0</v>
      </c>
      <c r="G16" s="28">
        <v>0</v>
      </c>
      <c r="H16" s="28">
        <f>F16+G16</f>
        <v>0</v>
      </c>
      <c r="I16" s="26"/>
      <c r="J16" s="17"/>
    </row>
    <row r="17" s="1" customFormat="1" customHeight="1" spans="1:10">
      <c r="A17" s="20"/>
      <c r="B17" s="21" t="s">
        <v>25</v>
      </c>
      <c r="C17" s="22">
        <f>SUM(C15)</f>
        <v>0</v>
      </c>
      <c r="D17" s="22">
        <f t="shared" ref="D17:E17" si="0">SUM(D15)</f>
        <v>0</v>
      </c>
      <c r="E17" s="22">
        <f t="shared" si="0"/>
        <v>0</v>
      </c>
      <c r="F17" s="22">
        <f>SUM(F15:F16)</f>
        <v>0</v>
      </c>
      <c r="G17" s="22">
        <f>SUM(G15:G16)</f>
        <v>0</v>
      </c>
      <c r="H17" s="22">
        <f>SUM(H15:H16)</f>
        <v>0</v>
      </c>
      <c r="I17" s="20"/>
      <c r="J17" s="23"/>
    </row>
    <row r="18" customHeight="1" spans="1:10">
      <c r="A18" s="26">
        <v>4</v>
      </c>
      <c r="B18" s="27" t="s">
        <v>26</v>
      </c>
      <c r="C18" s="28">
        <v>0</v>
      </c>
      <c r="D18" s="26"/>
      <c r="E18" s="28">
        <f>C18*D18</f>
        <v>0</v>
      </c>
      <c r="F18" s="28">
        <v>0</v>
      </c>
      <c r="G18" s="28">
        <v>0</v>
      </c>
      <c r="H18" s="28">
        <f t="shared" ref="H18:H26" si="1">F18+G18</f>
        <v>0</v>
      </c>
      <c r="I18" s="43"/>
      <c r="J18" s="14" t="s">
        <v>27</v>
      </c>
    </row>
    <row r="19" customHeight="1" spans="1:10">
      <c r="A19" s="26"/>
      <c r="B19" s="27"/>
      <c r="C19" s="28"/>
      <c r="D19" s="26"/>
      <c r="E19" s="28"/>
      <c r="F19" s="28">
        <v>0</v>
      </c>
      <c r="G19" s="28">
        <v>0</v>
      </c>
      <c r="H19" s="28">
        <f t="shared" si="1"/>
        <v>0</v>
      </c>
      <c r="I19" s="43"/>
      <c r="J19" s="17"/>
    </row>
    <row r="20" s="1" customFormat="1" customHeight="1" spans="1:10">
      <c r="A20" s="20"/>
      <c r="B20" s="21" t="s">
        <v>28</v>
      </c>
      <c r="C20" s="22">
        <f>SUM(C18)</f>
        <v>0</v>
      </c>
      <c r="D20" s="22">
        <f t="shared" ref="D20:E20" si="2">SUM(D18)</f>
        <v>0</v>
      </c>
      <c r="E20" s="22">
        <f t="shared" si="2"/>
        <v>0</v>
      </c>
      <c r="F20" s="22">
        <f>SUM(F18:F19)</f>
        <v>0</v>
      </c>
      <c r="G20" s="22">
        <f>SUM(G18:G19)</f>
        <v>0</v>
      </c>
      <c r="H20" s="22">
        <f>SUM(H18:H19)</f>
        <v>0</v>
      </c>
      <c r="I20" s="20"/>
      <c r="J20" s="23"/>
    </row>
    <row r="21" s="2" customFormat="1" customHeight="1" spans="1:10">
      <c r="A21" s="29">
        <v>5</v>
      </c>
      <c r="B21" s="30" t="s">
        <v>29</v>
      </c>
      <c r="C21" s="31">
        <v>0</v>
      </c>
      <c r="D21" s="29"/>
      <c r="E21" s="31">
        <f>C21*D21</f>
        <v>0</v>
      </c>
      <c r="F21" s="40">
        <f>117.7-56.38</f>
        <v>61.32</v>
      </c>
      <c r="G21" s="40">
        <v>0</v>
      </c>
      <c r="H21" s="40">
        <f t="shared" si="1"/>
        <v>61.32</v>
      </c>
      <c r="I21" s="47" t="s">
        <v>30</v>
      </c>
      <c r="J21" s="48"/>
    </row>
    <row r="22" s="2" customFormat="1" customHeight="1" spans="1:10">
      <c r="A22" s="32"/>
      <c r="B22" s="33"/>
      <c r="C22" s="34"/>
      <c r="D22" s="32"/>
      <c r="E22" s="34"/>
      <c r="F22" s="40">
        <f>29.35</f>
        <v>29.35</v>
      </c>
      <c r="G22" s="40">
        <v>0</v>
      </c>
      <c r="H22" s="40">
        <f t="shared" si="1"/>
        <v>29.35</v>
      </c>
      <c r="I22" s="47" t="s">
        <v>31</v>
      </c>
      <c r="J22" s="49"/>
    </row>
    <row r="23" s="2" customFormat="1" customHeight="1" spans="1:10">
      <c r="A23" s="32"/>
      <c r="B23" s="33"/>
      <c r="C23" s="34"/>
      <c r="D23" s="32"/>
      <c r="E23" s="34"/>
      <c r="F23" s="40">
        <f>84.31</f>
        <v>84.31</v>
      </c>
      <c r="G23" s="40">
        <v>0</v>
      </c>
      <c r="H23" s="40">
        <f t="shared" si="1"/>
        <v>84.31</v>
      </c>
      <c r="I23" s="47" t="s">
        <v>32</v>
      </c>
      <c r="J23" s="49"/>
    </row>
    <row r="24" s="2" customFormat="1" customHeight="1" spans="1:10">
      <c r="A24" s="32"/>
      <c r="B24" s="33"/>
      <c r="C24" s="34"/>
      <c r="D24" s="32"/>
      <c r="E24" s="34"/>
      <c r="F24" s="40">
        <f>222.7</f>
        <v>222.7</v>
      </c>
      <c r="G24" s="40">
        <v>0</v>
      </c>
      <c r="H24" s="40">
        <f t="shared" si="1"/>
        <v>222.7</v>
      </c>
      <c r="I24" s="47" t="s">
        <v>33</v>
      </c>
      <c r="J24" s="49"/>
    </row>
    <row r="25" s="2" customFormat="1" customHeight="1" spans="1:10">
      <c r="A25" s="32"/>
      <c r="B25" s="33"/>
      <c r="C25" s="34"/>
      <c r="D25" s="32"/>
      <c r="E25" s="34"/>
      <c r="F25" s="40">
        <f>7260</f>
        <v>7260</v>
      </c>
      <c r="G25" s="40">
        <v>0</v>
      </c>
      <c r="H25" s="40">
        <f t="shared" si="1"/>
        <v>7260</v>
      </c>
      <c r="I25" s="47" t="s">
        <v>34</v>
      </c>
      <c r="J25" s="49"/>
    </row>
    <row r="26" s="2" customFormat="1" customHeight="1" spans="1:10">
      <c r="A26" s="32"/>
      <c r="B26" s="33"/>
      <c r="C26" s="34"/>
      <c r="D26" s="32"/>
      <c r="E26" s="34"/>
      <c r="F26" s="40">
        <f>456.6</f>
        <v>456.6</v>
      </c>
      <c r="G26" s="40">
        <v>0</v>
      </c>
      <c r="H26" s="40">
        <f t="shared" si="1"/>
        <v>456.6</v>
      </c>
      <c r="I26" s="47" t="s">
        <v>35</v>
      </c>
      <c r="J26" s="49"/>
    </row>
    <row r="27" s="2" customFormat="1" customHeight="1" spans="1:10">
      <c r="A27" s="32"/>
      <c r="B27" s="33"/>
      <c r="C27" s="34"/>
      <c r="D27" s="32"/>
      <c r="E27" s="34"/>
      <c r="F27" s="40">
        <f>391.66</f>
        <v>391.66</v>
      </c>
      <c r="G27" s="40">
        <v>0</v>
      </c>
      <c r="H27" s="40">
        <f t="shared" ref="H27:H32" si="3">F27+G27</f>
        <v>391.66</v>
      </c>
      <c r="I27" s="47" t="s">
        <v>36</v>
      </c>
      <c r="J27" s="49"/>
    </row>
    <row r="28" s="2" customFormat="1" customHeight="1" spans="1:10">
      <c r="A28" s="32"/>
      <c r="B28" s="33"/>
      <c r="C28" s="34"/>
      <c r="D28" s="32"/>
      <c r="E28" s="34"/>
      <c r="F28" s="40">
        <f>240</f>
        <v>240</v>
      </c>
      <c r="G28" s="40">
        <v>0</v>
      </c>
      <c r="H28" s="40">
        <f t="shared" si="3"/>
        <v>240</v>
      </c>
      <c r="I28" s="47" t="s">
        <v>37</v>
      </c>
      <c r="J28" s="49"/>
    </row>
    <row r="29" s="2" customFormat="1" customHeight="1" spans="1:10">
      <c r="A29" s="32"/>
      <c r="B29" s="33"/>
      <c r="C29" s="34"/>
      <c r="D29" s="32"/>
      <c r="E29" s="34"/>
      <c r="F29" s="40">
        <v>99.8</v>
      </c>
      <c r="G29" s="40">
        <v>0</v>
      </c>
      <c r="H29" s="40">
        <f t="shared" si="3"/>
        <v>99.8</v>
      </c>
      <c r="I29" s="47" t="s">
        <v>38</v>
      </c>
      <c r="J29" s="49"/>
    </row>
    <row r="30" s="2" customFormat="1" customHeight="1" spans="1:10">
      <c r="A30" s="32"/>
      <c r="B30" s="33"/>
      <c r="C30" s="34"/>
      <c r="D30" s="32"/>
      <c r="E30" s="34"/>
      <c r="F30" s="40">
        <v>337.3</v>
      </c>
      <c r="G30" s="40">
        <v>0</v>
      </c>
      <c r="H30" s="40">
        <f t="shared" si="3"/>
        <v>337.3</v>
      </c>
      <c r="I30" s="47" t="s">
        <v>38</v>
      </c>
      <c r="J30" s="49"/>
    </row>
    <row r="31" s="2" customFormat="1" customHeight="1" spans="1:10">
      <c r="A31" s="32"/>
      <c r="B31" s="33"/>
      <c r="C31" s="34"/>
      <c r="D31" s="32"/>
      <c r="E31" s="34"/>
      <c r="F31" s="40">
        <v>953.42</v>
      </c>
      <c r="G31" s="40">
        <v>0</v>
      </c>
      <c r="H31" s="40">
        <f t="shared" si="3"/>
        <v>953.42</v>
      </c>
      <c r="I31" s="47" t="s">
        <v>38</v>
      </c>
      <c r="J31" s="49"/>
    </row>
    <row r="32" s="2" customFormat="1" customHeight="1" spans="1:10">
      <c r="A32" s="32"/>
      <c r="B32" s="33"/>
      <c r="C32" s="34"/>
      <c r="D32" s="32"/>
      <c r="E32" s="34"/>
      <c r="F32" s="40">
        <f>839.9</f>
        <v>839.9</v>
      </c>
      <c r="G32" s="40">
        <v>0</v>
      </c>
      <c r="H32" s="40">
        <f t="shared" si="3"/>
        <v>839.9</v>
      </c>
      <c r="I32" s="47" t="s">
        <v>39</v>
      </c>
      <c r="J32" s="49"/>
    </row>
    <row r="33" s="2" customFormat="1" customHeight="1" spans="1:10">
      <c r="A33" s="32"/>
      <c r="B33" s="33"/>
      <c r="C33" s="34"/>
      <c r="D33" s="32"/>
      <c r="E33" s="34"/>
      <c r="F33" s="40">
        <f>179.5</f>
        <v>179.5</v>
      </c>
      <c r="G33" s="40">
        <v>0</v>
      </c>
      <c r="H33" s="40">
        <f t="shared" ref="H33:H38" si="4">F33+G33</f>
        <v>179.5</v>
      </c>
      <c r="I33" s="47" t="s">
        <v>40</v>
      </c>
      <c r="J33" s="49"/>
    </row>
    <row r="34" s="2" customFormat="1" customHeight="1" spans="1:10">
      <c r="A34" s="32"/>
      <c r="B34" s="33"/>
      <c r="C34" s="34"/>
      <c r="D34" s="32"/>
      <c r="E34" s="34"/>
      <c r="F34" s="40">
        <f>360</f>
        <v>360</v>
      </c>
      <c r="G34" s="40">
        <v>0</v>
      </c>
      <c r="H34" s="40">
        <f t="shared" si="4"/>
        <v>360</v>
      </c>
      <c r="I34" s="47" t="s">
        <v>41</v>
      </c>
      <c r="J34" s="49"/>
    </row>
    <row r="35" s="2" customFormat="1" customHeight="1" spans="1:10">
      <c r="A35" s="32"/>
      <c r="B35" s="33"/>
      <c r="C35" s="34"/>
      <c r="D35" s="32"/>
      <c r="E35" s="34"/>
      <c r="F35" s="40">
        <f>25.8</f>
        <v>25.8</v>
      </c>
      <c r="G35" s="40">
        <v>0</v>
      </c>
      <c r="H35" s="40">
        <f t="shared" si="4"/>
        <v>25.8</v>
      </c>
      <c r="I35" s="47" t="s">
        <v>42</v>
      </c>
      <c r="J35" s="49"/>
    </row>
    <row r="36" s="2" customFormat="1" customHeight="1" spans="1:10">
      <c r="A36" s="32"/>
      <c r="B36" s="33"/>
      <c r="C36" s="34"/>
      <c r="D36" s="32"/>
      <c r="E36" s="34"/>
      <c r="F36" s="40">
        <f>1466.5</f>
        <v>1466.5</v>
      </c>
      <c r="G36" s="40">
        <v>0</v>
      </c>
      <c r="H36" s="40">
        <f t="shared" si="4"/>
        <v>1466.5</v>
      </c>
      <c r="I36" s="47" t="s">
        <v>43</v>
      </c>
      <c r="J36" s="49"/>
    </row>
    <row r="37" s="2" customFormat="1" customHeight="1" spans="1:10">
      <c r="A37" s="32"/>
      <c r="B37" s="33"/>
      <c r="C37" s="34"/>
      <c r="D37" s="32"/>
      <c r="E37" s="34"/>
      <c r="F37" s="40">
        <f>65.81</f>
        <v>65.81</v>
      </c>
      <c r="G37" s="40">
        <v>0</v>
      </c>
      <c r="H37" s="40">
        <f t="shared" si="4"/>
        <v>65.81</v>
      </c>
      <c r="I37" s="47" t="s">
        <v>44</v>
      </c>
      <c r="J37" s="49"/>
    </row>
    <row r="38" s="2" customFormat="1" customHeight="1" spans="1:10">
      <c r="A38" s="32"/>
      <c r="B38" s="33"/>
      <c r="C38" s="34"/>
      <c r="D38" s="32"/>
      <c r="E38" s="34"/>
      <c r="F38" s="40">
        <f>4421.6</f>
        <v>4421.6</v>
      </c>
      <c r="G38" s="40">
        <v>0</v>
      </c>
      <c r="H38" s="40">
        <f t="shared" si="4"/>
        <v>4421.6</v>
      </c>
      <c r="I38" s="47" t="s">
        <v>45</v>
      </c>
      <c r="J38" s="49"/>
    </row>
    <row r="39" s="2" customFormat="1" customHeight="1" spans="1:10">
      <c r="A39" s="32"/>
      <c r="B39" s="33"/>
      <c r="C39" s="34"/>
      <c r="D39" s="32"/>
      <c r="E39" s="34"/>
      <c r="F39" s="40">
        <f>172</f>
        <v>172</v>
      </c>
      <c r="G39" s="40">
        <v>0</v>
      </c>
      <c r="H39" s="40">
        <f t="shared" ref="H39:H45" si="5">F39+G39</f>
        <v>172</v>
      </c>
      <c r="I39" s="47" t="s">
        <v>46</v>
      </c>
      <c r="J39" s="49"/>
    </row>
    <row r="40" s="2" customFormat="1" customHeight="1" spans="1:10">
      <c r="A40" s="32"/>
      <c r="B40" s="33"/>
      <c r="C40" s="34"/>
      <c r="D40" s="32"/>
      <c r="E40" s="34"/>
      <c r="F40" s="40">
        <f>129.8</f>
        <v>129.8</v>
      </c>
      <c r="G40" s="40">
        <v>0</v>
      </c>
      <c r="H40" s="40">
        <f t="shared" si="5"/>
        <v>129.8</v>
      </c>
      <c r="I40" s="47" t="s">
        <v>47</v>
      </c>
      <c r="J40" s="49"/>
    </row>
    <row r="41" s="2" customFormat="1" customHeight="1" spans="1:10">
      <c r="A41" s="32"/>
      <c r="B41" s="33"/>
      <c r="C41" s="34"/>
      <c r="D41" s="32"/>
      <c r="E41" s="34"/>
      <c r="F41" s="40">
        <f>950</f>
        <v>950</v>
      </c>
      <c r="G41" s="40">
        <v>0</v>
      </c>
      <c r="H41" s="40">
        <f t="shared" si="5"/>
        <v>950</v>
      </c>
      <c r="I41" s="47" t="s">
        <v>48</v>
      </c>
      <c r="J41" s="49"/>
    </row>
    <row r="42" s="2" customFormat="1" customHeight="1" spans="1:10">
      <c r="A42" s="32"/>
      <c r="B42" s="33"/>
      <c r="C42" s="34"/>
      <c r="D42" s="32"/>
      <c r="E42" s="34"/>
      <c r="F42" s="40">
        <f>64</f>
        <v>64</v>
      </c>
      <c r="G42" s="40">
        <v>0</v>
      </c>
      <c r="H42" s="40">
        <f t="shared" si="5"/>
        <v>64</v>
      </c>
      <c r="I42" s="47" t="s">
        <v>49</v>
      </c>
      <c r="J42" s="49"/>
    </row>
    <row r="43" s="2" customFormat="1" customHeight="1" spans="1:10">
      <c r="A43" s="32"/>
      <c r="B43" s="33"/>
      <c r="C43" s="34"/>
      <c r="D43" s="32"/>
      <c r="E43" s="34"/>
      <c r="F43" s="40">
        <f>1268</f>
        <v>1268</v>
      </c>
      <c r="G43" s="40">
        <v>0</v>
      </c>
      <c r="H43" s="40">
        <f t="shared" si="5"/>
        <v>1268</v>
      </c>
      <c r="I43" s="47" t="s">
        <v>50</v>
      </c>
      <c r="J43" s="49"/>
    </row>
    <row r="44" s="2" customFormat="1" customHeight="1" spans="1:10">
      <c r="A44" s="32"/>
      <c r="B44" s="33"/>
      <c r="C44" s="34"/>
      <c r="D44" s="32"/>
      <c r="E44" s="34"/>
      <c r="F44" s="40">
        <f>94.8</f>
        <v>94.8</v>
      </c>
      <c r="G44" s="40">
        <v>0</v>
      </c>
      <c r="H44" s="40">
        <f t="shared" si="5"/>
        <v>94.8</v>
      </c>
      <c r="I44" s="47" t="s">
        <v>51</v>
      </c>
      <c r="J44" s="49"/>
    </row>
    <row r="45" s="2" customFormat="1" customHeight="1" spans="1:10">
      <c r="A45" s="32"/>
      <c r="B45" s="33"/>
      <c r="C45" s="34"/>
      <c r="D45" s="32"/>
      <c r="E45" s="34"/>
      <c r="F45" s="40">
        <f>215.89</f>
        <v>215.89</v>
      </c>
      <c r="G45" s="31">
        <v>0</v>
      </c>
      <c r="H45" s="40">
        <f t="shared" si="5"/>
        <v>215.89</v>
      </c>
      <c r="I45" s="47" t="s">
        <v>52</v>
      </c>
      <c r="J45" s="49"/>
    </row>
    <row r="46" s="2" customFormat="1" customHeight="1" spans="1:10">
      <c r="A46" s="32"/>
      <c r="B46" s="33"/>
      <c r="C46" s="34"/>
      <c r="D46" s="32"/>
      <c r="E46" s="34"/>
      <c r="F46" s="40">
        <f>300</f>
        <v>300</v>
      </c>
      <c r="G46" s="40">
        <v>0</v>
      </c>
      <c r="H46" s="40">
        <f>F46+G46</f>
        <v>300</v>
      </c>
      <c r="I46" s="47" t="s">
        <v>53</v>
      </c>
      <c r="J46" s="49"/>
    </row>
    <row r="47" s="2" customFormat="1" customHeight="1" spans="1:10">
      <c r="A47" s="32"/>
      <c r="B47" s="33"/>
      <c r="C47" s="34"/>
      <c r="D47" s="32"/>
      <c r="E47" s="34"/>
      <c r="F47" s="40">
        <f>1200</f>
        <v>1200</v>
      </c>
      <c r="G47" s="40">
        <v>0</v>
      </c>
      <c r="H47" s="40">
        <f>F47+G47</f>
        <v>1200</v>
      </c>
      <c r="I47" s="47" t="s">
        <v>54</v>
      </c>
      <c r="J47" s="49"/>
    </row>
    <row r="48" s="2" customFormat="1" customHeight="1" spans="1:10">
      <c r="A48" s="32"/>
      <c r="B48" s="33"/>
      <c r="C48" s="34"/>
      <c r="D48" s="32"/>
      <c r="E48" s="34"/>
      <c r="F48" s="40">
        <v>16.3</v>
      </c>
      <c r="G48" s="40">
        <v>0</v>
      </c>
      <c r="H48" s="40">
        <v>16.3</v>
      </c>
      <c r="I48" s="47" t="s">
        <v>55</v>
      </c>
      <c r="J48" s="49"/>
    </row>
    <row r="49" s="2" customFormat="1" customHeight="1" spans="1:10">
      <c r="A49" s="32"/>
      <c r="B49" s="33"/>
      <c r="C49" s="34"/>
      <c r="D49" s="32"/>
      <c r="E49" s="34"/>
      <c r="F49" s="40">
        <v>16</v>
      </c>
      <c r="G49" s="40">
        <v>0</v>
      </c>
      <c r="H49" s="40">
        <v>16</v>
      </c>
      <c r="I49" s="47" t="s">
        <v>55</v>
      </c>
      <c r="J49" s="49"/>
    </row>
    <row r="50" s="2" customFormat="1" customHeight="1" spans="1:10">
      <c r="A50" s="32"/>
      <c r="B50" s="33"/>
      <c r="C50" s="34"/>
      <c r="D50" s="32"/>
      <c r="E50" s="34"/>
      <c r="F50" s="40">
        <f>151.5</f>
        <v>151.5</v>
      </c>
      <c r="G50" s="31">
        <v>0</v>
      </c>
      <c r="H50" s="40">
        <f>F50+G50</f>
        <v>151.5</v>
      </c>
      <c r="I50" s="47" t="s">
        <v>56</v>
      </c>
      <c r="J50" s="49"/>
    </row>
    <row r="51" s="2" customFormat="1" customHeight="1" spans="1:10">
      <c r="A51" s="32"/>
      <c r="B51" s="33"/>
      <c r="C51" s="34"/>
      <c r="D51" s="32"/>
      <c r="E51" s="34"/>
      <c r="F51" s="40">
        <f>28.4</f>
        <v>28.4</v>
      </c>
      <c r="G51" s="31">
        <v>0</v>
      </c>
      <c r="H51" s="40">
        <f>F51+G51</f>
        <v>28.4</v>
      </c>
      <c r="I51" s="47" t="s">
        <v>57</v>
      </c>
      <c r="J51" s="49"/>
    </row>
    <row r="52" s="2" customFormat="1" customHeight="1" spans="1:10">
      <c r="A52" s="32"/>
      <c r="B52" s="33"/>
      <c r="C52" s="34"/>
      <c r="D52" s="32"/>
      <c r="E52" s="34"/>
      <c r="F52" s="40">
        <f>2750</f>
        <v>2750</v>
      </c>
      <c r="G52" s="31">
        <v>0</v>
      </c>
      <c r="H52" s="40">
        <f>F52+G52</f>
        <v>2750</v>
      </c>
      <c r="I52" s="47" t="s">
        <v>58</v>
      </c>
      <c r="J52" s="49"/>
    </row>
    <row r="53" s="2" customFormat="1" customHeight="1" spans="1:10">
      <c r="A53" s="32"/>
      <c r="B53" s="33"/>
      <c r="C53" s="34"/>
      <c r="D53" s="32"/>
      <c r="E53" s="34"/>
      <c r="F53" s="40">
        <f>110</f>
        <v>110</v>
      </c>
      <c r="G53" s="31">
        <v>0</v>
      </c>
      <c r="H53" s="40">
        <f>F53+G53</f>
        <v>110</v>
      </c>
      <c r="I53" s="50" t="s">
        <v>59</v>
      </c>
      <c r="J53" s="49"/>
    </row>
    <row r="54" s="2" customFormat="1" customHeight="1" spans="1:10">
      <c r="A54" s="32"/>
      <c r="B54" s="33"/>
      <c r="C54" s="34"/>
      <c r="D54" s="32"/>
      <c r="E54" s="34"/>
      <c r="F54" s="40">
        <f>55</f>
        <v>55</v>
      </c>
      <c r="G54" s="31">
        <v>0</v>
      </c>
      <c r="H54" s="40">
        <f>F54+G54</f>
        <v>55</v>
      </c>
      <c r="I54" s="47" t="s">
        <v>60</v>
      </c>
      <c r="J54" s="49"/>
    </row>
    <row r="55" s="3" customFormat="1" customHeight="1" spans="1:10">
      <c r="A55" s="35"/>
      <c r="B55" s="33"/>
      <c r="C55" s="36"/>
      <c r="D55" s="35"/>
      <c r="E55" s="36"/>
      <c r="F55" s="41">
        <f>50</f>
        <v>50</v>
      </c>
      <c r="G55" s="42">
        <v>0</v>
      </c>
      <c r="H55" s="41">
        <f t="shared" ref="H55:H64" si="6">F55+G55</f>
        <v>50</v>
      </c>
      <c r="I55" s="51" t="s">
        <v>61</v>
      </c>
      <c r="J55" s="52"/>
    </row>
    <row r="56" s="3" customFormat="1" customHeight="1" spans="1:10">
      <c r="A56" s="35"/>
      <c r="B56" s="33"/>
      <c r="C56" s="36"/>
      <c r="D56" s="35"/>
      <c r="E56" s="36"/>
      <c r="F56" s="41">
        <f>336.09</f>
        <v>336.09</v>
      </c>
      <c r="G56" s="42">
        <v>0</v>
      </c>
      <c r="H56" s="41">
        <f t="shared" si="6"/>
        <v>336.09</v>
      </c>
      <c r="I56" s="51" t="s">
        <v>62</v>
      </c>
      <c r="J56" s="52"/>
    </row>
    <row r="57" s="3" customFormat="1" customHeight="1" spans="1:10">
      <c r="A57" s="35"/>
      <c r="B57" s="33"/>
      <c r="C57" s="36"/>
      <c r="D57" s="35"/>
      <c r="E57" s="36"/>
      <c r="F57" s="41">
        <f>833.99</f>
        <v>833.99</v>
      </c>
      <c r="G57" s="42">
        <v>0</v>
      </c>
      <c r="H57" s="41">
        <f t="shared" si="6"/>
        <v>833.99</v>
      </c>
      <c r="I57" s="51" t="s">
        <v>63</v>
      </c>
      <c r="J57" s="52"/>
    </row>
    <row r="58" s="3" customFormat="1" customHeight="1" spans="1:10">
      <c r="A58" s="35"/>
      <c r="B58" s="33"/>
      <c r="C58" s="36"/>
      <c r="D58" s="35"/>
      <c r="E58" s="36"/>
      <c r="F58" s="41">
        <f>138.3</f>
        <v>138.3</v>
      </c>
      <c r="G58" s="42">
        <v>0</v>
      </c>
      <c r="H58" s="41">
        <f t="shared" si="6"/>
        <v>138.3</v>
      </c>
      <c r="I58" s="51" t="s">
        <v>64</v>
      </c>
      <c r="J58" s="52"/>
    </row>
    <row r="59" s="3" customFormat="1" customHeight="1" spans="1:10">
      <c r="A59" s="35"/>
      <c r="B59" s="33"/>
      <c r="C59" s="36"/>
      <c r="D59" s="35"/>
      <c r="E59" s="36"/>
      <c r="F59" s="41">
        <f>139</f>
        <v>139</v>
      </c>
      <c r="G59" s="42">
        <v>0</v>
      </c>
      <c r="H59" s="41">
        <f t="shared" si="6"/>
        <v>139</v>
      </c>
      <c r="I59" s="51" t="s">
        <v>65</v>
      </c>
      <c r="J59" s="52"/>
    </row>
    <row r="60" s="3" customFormat="1" customHeight="1" spans="1:10">
      <c r="A60" s="35"/>
      <c r="B60" s="33"/>
      <c r="C60" s="36"/>
      <c r="D60" s="35"/>
      <c r="E60" s="36"/>
      <c r="F60" s="41">
        <f>17.62</f>
        <v>17.62</v>
      </c>
      <c r="G60" s="42">
        <v>0</v>
      </c>
      <c r="H60" s="41">
        <f t="shared" si="6"/>
        <v>17.62</v>
      </c>
      <c r="I60" s="51" t="s">
        <v>66</v>
      </c>
      <c r="J60" s="52"/>
    </row>
    <row r="61" s="3" customFormat="1" customHeight="1" spans="1:10">
      <c r="A61" s="35"/>
      <c r="B61" s="33"/>
      <c r="C61" s="36"/>
      <c r="D61" s="35"/>
      <c r="E61" s="36"/>
      <c r="F61" s="41">
        <f>328.41</f>
        <v>328.41</v>
      </c>
      <c r="G61" s="42">
        <v>0</v>
      </c>
      <c r="H61" s="41">
        <f t="shared" si="6"/>
        <v>328.41</v>
      </c>
      <c r="I61" s="51" t="s">
        <v>67</v>
      </c>
      <c r="J61" s="52"/>
    </row>
    <row r="62" s="3" customFormat="1" customHeight="1" spans="1:10">
      <c r="A62" s="35"/>
      <c r="B62" s="33"/>
      <c r="C62" s="36"/>
      <c r="D62" s="35"/>
      <c r="E62" s="36"/>
      <c r="F62" s="41">
        <f>124.7</f>
        <v>124.7</v>
      </c>
      <c r="G62" s="42">
        <v>0</v>
      </c>
      <c r="H62" s="41">
        <f t="shared" si="6"/>
        <v>124.7</v>
      </c>
      <c r="I62" s="51" t="s">
        <v>68</v>
      </c>
      <c r="J62" s="52"/>
    </row>
    <row r="63" s="3" customFormat="1" customHeight="1" spans="1:10">
      <c r="A63" s="35"/>
      <c r="B63" s="33"/>
      <c r="C63" s="36"/>
      <c r="D63" s="35"/>
      <c r="E63" s="36"/>
      <c r="F63" s="41">
        <v>0</v>
      </c>
      <c r="G63" s="42">
        <v>0</v>
      </c>
      <c r="H63" s="41">
        <f t="shared" si="6"/>
        <v>0</v>
      </c>
      <c r="J63" s="52"/>
    </row>
    <row r="64" s="1" customFormat="1" customHeight="1" spans="1:10">
      <c r="A64" s="20"/>
      <c r="B64" s="21" t="s">
        <v>69</v>
      </c>
      <c r="C64" s="22">
        <f>SUM(C21)</f>
        <v>0</v>
      </c>
      <c r="D64" s="22">
        <f t="shared" ref="D64:E64" si="7">SUM(D21)</f>
        <v>0</v>
      </c>
      <c r="E64" s="22">
        <f t="shared" si="7"/>
        <v>0</v>
      </c>
      <c r="F64" s="22">
        <f>SUM(F21:F63)</f>
        <v>26985.37</v>
      </c>
      <c r="G64" s="22">
        <f>SUM(G21:G63)</f>
        <v>0</v>
      </c>
      <c r="H64" s="22">
        <f>SUM(H21:H63)</f>
        <v>26985.37</v>
      </c>
      <c r="I64" s="20"/>
      <c r="J64" s="46"/>
    </row>
    <row r="65" customHeight="1" spans="1:10">
      <c r="A65" s="26">
        <v>6</v>
      </c>
      <c r="B65" s="27" t="s">
        <v>70</v>
      </c>
      <c r="C65" s="28">
        <v>0</v>
      </c>
      <c r="D65" s="26"/>
      <c r="E65" s="28">
        <f>C65*D65</f>
        <v>0</v>
      </c>
      <c r="F65" s="28">
        <v>0</v>
      </c>
      <c r="G65" s="28">
        <v>0</v>
      </c>
      <c r="H65" s="28">
        <f>F65+G65</f>
        <v>0</v>
      </c>
      <c r="I65" s="26"/>
      <c r="J65" s="44" t="s">
        <v>71</v>
      </c>
    </row>
    <row r="66" customHeight="1" spans="1:10">
      <c r="A66" s="26"/>
      <c r="B66" s="27"/>
      <c r="C66" s="28"/>
      <c r="D66" s="26"/>
      <c r="E66" s="28"/>
      <c r="F66" s="28">
        <v>0</v>
      </c>
      <c r="G66" s="28">
        <v>0</v>
      </c>
      <c r="H66" s="28">
        <f>F66+G66</f>
        <v>0</v>
      </c>
      <c r="I66" s="26"/>
      <c r="J66" s="17"/>
    </row>
    <row r="67" s="1" customFormat="1" customHeight="1" spans="1:10">
      <c r="A67" s="20"/>
      <c r="B67" s="21" t="s">
        <v>72</v>
      </c>
      <c r="C67" s="22">
        <f>SUM(C65)</f>
        <v>0</v>
      </c>
      <c r="D67" s="22">
        <f t="shared" ref="D67:E67" si="8">SUM(D65)</f>
        <v>0</v>
      </c>
      <c r="E67" s="22">
        <f t="shared" si="8"/>
        <v>0</v>
      </c>
      <c r="F67" s="22">
        <f>SUM(F65:F66)</f>
        <v>0</v>
      </c>
      <c r="G67" s="22">
        <f>SUM(G65:G66)</f>
        <v>0</v>
      </c>
      <c r="H67" s="22">
        <f>SUM(H65:H66)</f>
        <v>0</v>
      </c>
      <c r="I67" s="20"/>
      <c r="J67" s="23"/>
    </row>
    <row r="68" customHeight="1" spans="1:10">
      <c r="A68" s="26">
        <v>7</v>
      </c>
      <c r="B68" s="27" t="s">
        <v>73</v>
      </c>
      <c r="C68" s="28">
        <v>0</v>
      </c>
      <c r="D68" s="26"/>
      <c r="E68" s="28">
        <f>C68*D68</f>
        <v>0</v>
      </c>
      <c r="F68" s="28">
        <v>0</v>
      </c>
      <c r="G68" s="28">
        <v>0</v>
      </c>
      <c r="H68" s="28">
        <f>F68+G68</f>
        <v>0</v>
      </c>
      <c r="I68" s="67"/>
      <c r="J68" s="14"/>
    </row>
    <row r="69" customHeight="1" spans="1:10">
      <c r="A69" s="26"/>
      <c r="B69" s="27"/>
      <c r="C69" s="28"/>
      <c r="D69" s="26"/>
      <c r="E69" s="28"/>
      <c r="F69" s="28">
        <v>0</v>
      </c>
      <c r="G69" s="28">
        <v>0</v>
      </c>
      <c r="H69" s="28">
        <f>F69+G69</f>
        <v>0</v>
      </c>
      <c r="I69" s="67"/>
      <c r="J69" s="17"/>
    </row>
    <row r="70" s="1" customFormat="1" customHeight="1" spans="1:10">
      <c r="A70" s="20"/>
      <c r="B70" s="21" t="s">
        <v>74</v>
      </c>
      <c r="C70" s="22">
        <f>SUM(C68)</f>
        <v>0</v>
      </c>
      <c r="D70" s="22">
        <f t="shared" ref="D70:E70" si="9">SUM(D68)</f>
        <v>0</v>
      </c>
      <c r="E70" s="22">
        <f t="shared" si="9"/>
        <v>0</v>
      </c>
      <c r="F70" s="22">
        <f>SUM(F68:F69)</f>
        <v>0</v>
      </c>
      <c r="G70" s="22">
        <f>SUM(G68:G69)</f>
        <v>0</v>
      </c>
      <c r="H70" s="22">
        <f>SUM(H68:H69)</f>
        <v>0</v>
      </c>
      <c r="I70" s="20"/>
      <c r="J70" s="23"/>
    </row>
    <row r="71" customHeight="1" spans="1:10">
      <c r="A71" s="26">
        <v>8</v>
      </c>
      <c r="B71" s="27" t="s">
        <v>75</v>
      </c>
      <c r="C71" s="28">
        <v>0</v>
      </c>
      <c r="D71" s="26"/>
      <c r="E71" s="28">
        <f>C71*D71</f>
        <v>0</v>
      </c>
      <c r="F71" s="28">
        <v>0</v>
      </c>
      <c r="G71" s="28">
        <v>0</v>
      </c>
      <c r="H71" s="28">
        <f>F71+G71</f>
        <v>0</v>
      </c>
      <c r="I71" s="26"/>
      <c r="J71" s="14" t="s">
        <v>76</v>
      </c>
    </row>
    <row r="72" customHeight="1" spans="1:10">
      <c r="A72" s="26"/>
      <c r="B72" s="27"/>
      <c r="C72" s="28"/>
      <c r="D72" s="26"/>
      <c r="E72" s="28"/>
      <c r="F72" s="28">
        <v>0</v>
      </c>
      <c r="G72" s="28">
        <v>0</v>
      </c>
      <c r="H72" s="28">
        <f>F72+G72</f>
        <v>0</v>
      </c>
      <c r="I72" s="26"/>
      <c r="J72" s="17"/>
    </row>
    <row r="73" s="1" customFormat="1" customHeight="1" spans="1:10">
      <c r="A73" s="20"/>
      <c r="B73" s="21" t="s">
        <v>77</v>
      </c>
      <c r="C73" s="22">
        <f>SUM(C71)</f>
        <v>0</v>
      </c>
      <c r="D73" s="22">
        <f t="shared" ref="D73:E73" si="10">SUM(D71)</f>
        <v>0</v>
      </c>
      <c r="E73" s="22">
        <f t="shared" si="10"/>
        <v>0</v>
      </c>
      <c r="F73" s="22">
        <f>SUM(F71:F72)</f>
        <v>0</v>
      </c>
      <c r="G73" s="22">
        <f t="shared" ref="G73:H73" si="11">SUM(G71:G72)</f>
        <v>0</v>
      </c>
      <c r="H73" s="22">
        <f t="shared" si="11"/>
        <v>0</v>
      </c>
      <c r="I73" s="20"/>
      <c r="J73" s="23"/>
    </row>
    <row r="74" customHeight="1" spans="1:10">
      <c r="A74" s="26">
        <v>9</v>
      </c>
      <c r="B74" s="27" t="s">
        <v>78</v>
      </c>
      <c r="C74" s="28">
        <v>0</v>
      </c>
      <c r="D74" s="26"/>
      <c r="E74" s="28">
        <f>C74*D74</f>
        <v>0</v>
      </c>
      <c r="F74" s="28">
        <v>0</v>
      </c>
      <c r="G74" s="28">
        <v>0</v>
      </c>
      <c r="H74" s="28">
        <f>F74+G74</f>
        <v>0</v>
      </c>
      <c r="I74" s="26"/>
      <c r="J74" s="44" t="s">
        <v>79</v>
      </c>
    </row>
    <row r="75" customHeight="1" spans="1:10">
      <c r="A75" s="26"/>
      <c r="B75" s="27"/>
      <c r="C75" s="28"/>
      <c r="D75" s="26"/>
      <c r="E75" s="28"/>
      <c r="F75" s="28">
        <v>0</v>
      </c>
      <c r="G75" s="28">
        <v>0</v>
      </c>
      <c r="H75" s="28">
        <f>F75+G75</f>
        <v>0</v>
      </c>
      <c r="I75" s="26"/>
      <c r="J75" s="45"/>
    </row>
    <row r="76" s="1" customFormat="1" customHeight="1" spans="1:10">
      <c r="A76" s="20"/>
      <c r="B76" s="21" t="s">
        <v>80</v>
      </c>
      <c r="C76" s="22">
        <f>SUM(C74)</f>
        <v>0</v>
      </c>
      <c r="D76" s="22">
        <f t="shared" ref="D76:E76" si="12">SUM(D74)</f>
        <v>0</v>
      </c>
      <c r="E76" s="22">
        <f t="shared" si="12"/>
        <v>0</v>
      </c>
      <c r="F76" s="22">
        <f>SUM(F74:F75)</f>
        <v>0</v>
      </c>
      <c r="G76" s="22" t="s">
        <v>81</v>
      </c>
      <c r="H76" s="22">
        <f>SUM(H74:H75)</f>
        <v>0</v>
      </c>
      <c r="I76" s="20"/>
      <c r="J76" s="46"/>
    </row>
    <row r="77" s="2" customFormat="1" customHeight="1" spans="1:10">
      <c r="A77" s="53">
        <v>10</v>
      </c>
      <c r="B77" s="54" t="s">
        <v>82</v>
      </c>
      <c r="C77" s="55">
        <v>0</v>
      </c>
      <c r="D77" s="53"/>
      <c r="E77" s="55">
        <f>C77*D77</f>
        <v>0</v>
      </c>
      <c r="F77" s="40">
        <f>48</f>
        <v>48</v>
      </c>
      <c r="G77" s="31">
        <v>0</v>
      </c>
      <c r="H77" s="31">
        <f>F77+G77</f>
        <v>48</v>
      </c>
      <c r="I77" s="47" t="s">
        <v>83</v>
      </c>
      <c r="J77" s="29"/>
    </row>
    <row r="78" s="2" customFormat="1" customHeight="1" spans="1:10">
      <c r="A78" s="56"/>
      <c r="B78" s="57"/>
      <c r="C78" s="58"/>
      <c r="D78" s="56"/>
      <c r="E78" s="58"/>
      <c r="F78" s="40">
        <f>188</f>
        <v>188</v>
      </c>
      <c r="G78" s="31">
        <v>0</v>
      </c>
      <c r="H78" s="31">
        <f>F78+G78</f>
        <v>188</v>
      </c>
      <c r="I78" s="47" t="s">
        <v>84</v>
      </c>
      <c r="J78" s="32"/>
    </row>
    <row r="79" s="2" customFormat="1" customHeight="1" spans="1:10">
      <c r="A79" s="56"/>
      <c r="B79" s="57"/>
      <c r="C79" s="58"/>
      <c r="D79" s="56"/>
      <c r="E79" s="58"/>
      <c r="F79" s="40">
        <f>218</f>
        <v>218</v>
      </c>
      <c r="G79" s="31">
        <v>0</v>
      </c>
      <c r="H79" s="31">
        <f>F79+G79</f>
        <v>218</v>
      </c>
      <c r="I79" s="47" t="s">
        <v>84</v>
      </c>
      <c r="J79" s="32"/>
    </row>
    <row r="80" s="2" customFormat="1" customHeight="1" spans="1:10">
      <c r="A80" s="56"/>
      <c r="B80" s="57"/>
      <c r="C80" s="58"/>
      <c r="D80" s="56"/>
      <c r="E80" s="58"/>
      <c r="F80" s="40">
        <f>167</f>
        <v>167</v>
      </c>
      <c r="G80" s="31">
        <v>0</v>
      </c>
      <c r="H80" s="31">
        <f>F80+G80</f>
        <v>167</v>
      </c>
      <c r="I80" s="50" t="s">
        <v>85</v>
      </c>
      <c r="J80" s="32"/>
    </row>
    <row r="81" s="2" customFormat="1" customHeight="1" spans="1:10">
      <c r="A81" s="56"/>
      <c r="B81" s="57"/>
      <c r="C81" s="58"/>
      <c r="D81" s="56"/>
      <c r="E81" s="58"/>
      <c r="F81" s="40">
        <v>46</v>
      </c>
      <c r="G81" s="31">
        <v>0</v>
      </c>
      <c r="H81" s="31">
        <v>46</v>
      </c>
      <c r="I81" s="50" t="s">
        <v>86</v>
      </c>
      <c r="J81" s="32"/>
    </row>
    <row r="82" s="3" customFormat="1" customHeight="1" spans="1:10">
      <c r="A82" s="56"/>
      <c r="B82" s="57"/>
      <c r="C82" s="58"/>
      <c r="D82" s="56"/>
      <c r="E82" s="58"/>
      <c r="F82" s="41">
        <f>195</f>
        <v>195</v>
      </c>
      <c r="G82" s="41">
        <v>0</v>
      </c>
      <c r="H82" s="42">
        <f t="shared" ref="H82:H96" si="13">F82+G82</f>
        <v>195</v>
      </c>
      <c r="I82" s="51" t="s">
        <v>87</v>
      </c>
      <c r="J82" s="35"/>
    </row>
    <row r="83" s="3" customFormat="1" customHeight="1" spans="1:10">
      <c r="A83" s="56"/>
      <c r="B83" s="57"/>
      <c r="C83" s="58"/>
      <c r="D83" s="56"/>
      <c r="E83" s="58"/>
      <c r="F83" s="41">
        <f>463</f>
        <v>463</v>
      </c>
      <c r="G83" s="41">
        <v>0</v>
      </c>
      <c r="H83" s="42">
        <f t="shared" si="13"/>
        <v>463</v>
      </c>
      <c r="I83" s="51" t="s">
        <v>88</v>
      </c>
      <c r="J83" s="35"/>
    </row>
    <row r="84" s="3" customFormat="1" customHeight="1" spans="1:10">
      <c r="A84" s="56"/>
      <c r="B84" s="57"/>
      <c r="C84" s="58"/>
      <c r="D84" s="56"/>
      <c r="E84" s="58"/>
      <c r="F84" s="41">
        <f>23</f>
        <v>23</v>
      </c>
      <c r="G84" s="41">
        <v>0</v>
      </c>
      <c r="H84" s="42">
        <f t="shared" si="13"/>
        <v>23</v>
      </c>
      <c r="I84" s="51" t="s">
        <v>89</v>
      </c>
      <c r="J84" s="35"/>
    </row>
    <row r="85" s="3" customFormat="1" customHeight="1" spans="1:10">
      <c r="A85" s="56"/>
      <c r="B85" s="57"/>
      <c r="C85" s="58"/>
      <c r="D85" s="56"/>
      <c r="E85" s="58"/>
      <c r="F85" s="41">
        <f>23</f>
        <v>23</v>
      </c>
      <c r="G85" s="41">
        <v>0</v>
      </c>
      <c r="H85" s="42">
        <f t="shared" si="13"/>
        <v>23</v>
      </c>
      <c r="I85" s="51" t="s">
        <v>90</v>
      </c>
      <c r="J85" s="35"/>
    </row>
    <row r="86" s="3" customFormat="1" customHeight="1" spans="1:10">
      <c r="A86" s="56"/>
      <c r="B86" s="57"/>
      <c r="C86" s="58"/>
      <c r="D86" s="56"/>
      <c r="E86" s="58"/>
      <c r="F86" s="41">
        <f>7</f>
        <v>7</v>
      </c>
      <c r="G86" s="41">
        <v>0</v>
      </c>
      <c r="H86" s="42">
        <f t="shared" si="13"/>
        <v>7</v>
      </c>
      <c r="I86" s="51" t="s">
        <v>91</v>
      </c>
      <c r="J86" s="35"/>
    </row>
    <row r="87" s="3" customFormat="1" customHeight="1" spans="1:10">
      <c r="A87" s="56"/>
      <c r="B87" s="57"/>
      <c r="C87" s="58"/>
      <c r="D87" s="56"/>
      <c r="E87" s="58"/>
      <c r="F87" s="41">
        <f>37.6</f>
        <v>37.6</v>
      </c>
      <c r="G87" s="41">
        <v>0</v>
      </c>
      <c r="H87" s="42">
        <f t="shared" si="13"/>
        <v>37.6</v>
      </c>
      <c r="I87" s="51" t="s">
        <v>92</v>
      </c>
      <c r="J87" s="35"/>
    </row>
    <row r="88" s="3" customFormat="1" customHeight="1" spans="1:10">
      <c r="A88" s="56"/>
      <c r="B88" s="57"/>
      <c r="C88" s="58"/>
      <c r="D88" s="56"/>
      <c r="E88" s="58"/>
      <c r="F88" s="41">
        <f>20.5</f>
        <v>20.5</v>
      </c>
      <c r="G88" s="41">
        <v>0</v>
      </c>
      <c r="H88" s="42">
        <f t="shared" si="13"/>
        <v>20.5</v>
      </c>
      <c r="I88" s="51" t="s">
        <v>93</v>
      </c>
      <c r="J88" s="35"/>
    </row>
    <row r="89" s="3" customFormat="1" customHeight="1" spans="1:10">
      <c r="A89" s="56"/>
      <c r="B89" s="57"/>
      <c r="C89" s="58"/>
      <c r="D89" s="56"/>
      <c r="E89" s="58"/>
      <c r="F89" s="41">
        <f>78</f>
        <v>78</v>
      </c>
      <c r="G89" s="41">
        <v>0</v>
      </c>
      <c r="H89" s="42">
        <f t="shared" si="13"/>
        <v>78</v>
      </c>
      <c r="I89" s="51" t="s">
        <v>94</v>
      </c>
      <c r="J89" s="35"/>
    </row>
    <row r="90" s="3" customFormat="1" customHeight="1" spans="1:10">
      <c r="A90" s="56"/>
      <c r="B90" s="57"/>
      <c r="C90" s="58"/>
      <c r="D90" s="56"/>
      <c r="E90" s="58"/>
      <c r="F90" s="41">
        <f>56</f>
        <v>56</v>
      </c>
      <c r="G90" s="41">
        <v>0</v>
      </c>
      <c r="H90" s="42">
        <f t="shared" si="13"/>
        <v>56</v>
      </c>
      <c r="I90" s="51" t="s">
        <v>95</v>
      </c>
      <c r="J90" s="35"/>
    </row>
    <row r="91" s="3" customFormat="1" customHeight="1" spans="1:10">
      <c r="A91" s="56"/>
      <c r="B91" s="57"/>
      <c r="C91" s="58"/>
      <c r="D91" s="56"/>
      <c r="E91" s="58"/>
      <c r="F91" s="41">
        <f>61</f>
        <v>61</v>
      </c>
      <c r="G91" s="41">
        <v>0</v>
      </c>
      <c r="H91" s="42">
        <f t="shared" si="13"/>
        <v>61</v>
      </c>
      <c r="I91" s="51" t="s">
        <v>96</v>
      </c>
      <c r="J91" s="35"/>
    </row>
    <row r="92" s="3" customFormat="1" customHeight="1" spans="1:10">
      <c r="A92" s="56"/>
      <c r="B92" s="57"/>
      <c r="C92" s="58"/>
      <c r="D92" s="56"/>
      <c r="E92" s="58"/>
      <c r="F92" s="41">
        <f>12</f>
        <v>12</v>
      </c>
      <c r="G92" s="41">
        <v>0</v>
      </c>
      <c r="H92" s="42">
        <f t="shared" si="13"/>
        <v>12</v>
      </c>
      <c r="I92" s="51" t="s">
        <v>96</v>
      </c>
      <c r="J92" s="35"/>
    </row>
    <row r="93" s="3" customFormat="1" customHeight="1" spans="1:10">
      <c r="A93" s="56"/>
      <c r="B93" s="57"/>
      <c r="C93" s="58"/>
      <c r="D93" s="56"/>
      <c r="E93" s="58"/>
      <c r="F93" s="41">
        <f>23</f>
        <v>23</v>
      </c>
      <c r="G93" s="41">
        <v>0</v>
      </c>
      <c r="H93" s="42">
        <f t="shared" si="13"/>
        <v>23</v>
      </c>
      <c r="I93" s="51" t="s">
        <v>95</v>
      </c>
      <c r="J93" s="35"/>
    </row>
    <row r="94" s="4" customFormat="1" customHeight="1" spans="1:10">
      <c r="A94" s="56"/>
      <c r="B94" s="57"/>
      <c r="C94" s="58"/>
      <c r="D94" s="56"/>
      <c r="E94" s="58"/>
      <c r="F94" s="41">
        <v>46</v>
      </c>
      <c r="G94" s="41">
        <v>0</v>
      </c>
      <c r="H94" s="42">
        <f t="shared" si="13"/>
        <v>46</v>
      </c>
      <c r="I94" s="51" t="s">
        <v>97</v>
      </c>
      <c r="J94" s="35"/>
    </row>
    <row r="95" s="5" customFormat="1" customHeight="1" spans="1:10">
      <c r="A95" s="56"/>
      <c r="B95" s="57"/>
      <c r="C95" s="58"/>
      <c r="D95" s="56"/>
      <c r="E95" s="58"/>
      <c r="F95" s="41">
        <v>16</v>
      </c>
      <c r="G95" s="41">
        <v>0</v>
      </c>
      <c r="H95" s="42">
        <f t="shared" si="13"/>
        <v>16</v>
      </c>
      <c r="I95" s="51" t="s">
        <v>98</v>
      </c>
      <c r="J95" s="68"/>
    </row>
    <row r="96" s="5" customFormat="1" customHeight="1" spans="1:10">
      <c r="A96" s="59"/>
      <c r="B96" s="60"/>
      <c r="C96" s="61"/>
      <c r="D96" s="59"/>
      <c r="E96" s="61"/>
      <c r="F96" s="41">
        <v>30</v>
      </c>
      <c r="G96" s="41">
        <v>0</v>
      </c>
      <c r="H96" s="42">
        <f t="shared" si="13"/>
        <v>30</v>
      </c>
      <c r="I96" s="51" t="s">
        <v>98</v>
      </c>
      <c r="J96" s="68"/>
    </row>
    <row r="97" s="1" customFormat="1" customHeight="1" spans="1:10">
      <c r="A97" s="20"/>
      <c r="B97" s="21" t="s">
        <v>99</v>
      </c>
      <c r="C97" s="22">
        <f>SUM(C77)</f>
        <v>0</v>
      </c>
      <c r="D97" s="22">
        <f>SUM(D77)</f>
        <v>0</v>
      </c>
      <c r="E97" s="22">
        <f>SUM(E77)</f>
        <v>0</v>
      </c>
      <c r="F97" s="22">
        <f>SUM(F77:F96)</f>
        <v>1758.1</v>
      </c>
      <c r="G97" s="22">
        <f>SUM(G77:G93)</f>
        <v>0</v>
      </c>
      <c r="H97" s="22">
        <f>SUM(H77:H96)</f>
        <v>1758.1</v>
      </c>
      <c r="I97" s="20"/>
      <c r="J97" s="23"/>
    </row>
    <row r="98" customHeight="1" spans="1:10">
      <c r="A98" s="20"/>
      <c r="B98" s="21" t="s">
        <v>100</v>
      </c>
      <c r="C98" s="22">
        <f t="shared" ref="C98:H98" si="14">SUM(C97,C76,C73,C70,C67,C64,C20,C17,C14,C11)</f>
        <v>0</v>
      </c>
      <c r="D98" s="22">
        <f t="shared" si="14"/>
        <v>0</v>
      </c>
      <c r="E98" s="22">
        <f t="shared" si="14"/>
        <v>0</v>
      </c>
      <c r="F98" s="22">
        <f t="shared" si="14"/>
        <v>32157.47</v>
      </c>
      <c r="G98" s="22">
        <f t="shared" si="14"/>
        <v>0</v>
      </c>
      <c r="H98" s="22">
        <f t="shared" si="14"/>
        <v>32157.47</v>
      </c>
      <c r="I98" s="20"/>
      <c r="J98" s="26"/>
    </row>
    <row r="102" customHeight="1" spans="1:9">
      <c r="A102" s="62" t="s">
        <v>101</v>
      </c>
      <c r="B102" s="63"/>
      <c r="C102" s="64" t="s">
        <v>102</v>
      </c>
      <c r="D102" s="64"/>
      <c r="E102" s="64" t="s">
        <v>103</v>
      </c>
      <c r="F102" s="64"/>
      <c r="G102" s="64" t="s">
        <v>104</v>
      </c>
      <c r="H102" s="64"/>
      <c r="I102" s="69" t="s">
        <v>105</v>
      </c>
    </row>
    <row r="103" customHeight="1" spans="1:9">
      <c r="A103" s="65">
        <v>20000</v>
      </c>
      <c r="B103" s="65"/>
      <c r="C103" s="65">
        <f>H98</f>
        <v>32157.47</v>
      </c>
      <c r="D103" s="65"/>
      <c r="E103" s="65">
        <f>F98</f>
        <v>32157.47</v>
      </c>
      <c r="F103" s="65"/>
      <c r="G103" s="65">
        <f>G98</f>
        <v>0</v>
      </c>
      <c r="H103" s="65"/>
      <c r="I103" s="70">
        <f>A103-C103</f>
        <v>-12157.47</v>
      </c>
    </row>
    <row r="105" customHeight="1" spans="1:9">
      <c r="A105" s="1" t="s">
        <v>106</v>
      </c>
      <c r="B105" s="1"/>
      <c r="C105" s="66" t="s">
        <v>107</v>
      </c>
      <c r="D105" s="1"/>
      <c r="E105" s="1" t="s">
        <v>108</v>
      </c>
      <c r="F105" s="1"/>
      <c r="G105" s="1" t="s">
        <v>109</v>
      </c>
      <c r="H105" s="1"/>
      <c r="I105" s="1"/>
    </row>
  </sheetData>
  <mergeCells count="76">
    <mergeCell ref="C2:H2"/>
    <mergeCell ref="C6:E6"/>
    <mergeCell ref="F6:I6"/>
    <mergeCell ref="A102:B102"/>
    <mergeCell ref="C102:D102"/>
    <mergeCell ref="E102:F102"/>
    <mergeCell ref="G102:H102"/>
    <mergeCell ref="A103:B103"/>
    <mergeCell ref="C103:D103"/>
    <mergeCell ref="E103:F103"/>
    <mergeCell ref="G103:H103"/>
    <mergeCell ref="A6:A7"/>
    <mergeCell ref="A8:A10"/>
    <mergeCell ref="A12:A13"/>
    <mergeCell ref="A15:A16"/>
    <mergeCell ref="A18:A19"/>
    <mergeCell ref="A21:A63"/>
    <mergeCell ref="A65:A66"/>
    <mergeCell ref="A68:A69"/>
    <mergeCell ref="A71:A72"/>
    <mergeCell ref="A74:A75"/>
    <mergeCell ref="A77:A96"/>
    <mergeCell ref="B6:B7"/>
    <mergeCell ref="B8:B10"/>
    <mergeCell ref="B12:B13"/>
    <mergeCell ref="B15:B16"/>
    <mergeCell ref="B18:B19"/>
    <mergeCell ref="B21:B63"/>
    <mergeCell ref="B65:B66"/>
    <mergeCell ref="B68:B69"/>
    <mergeCell ref="B71:B72"/>
    <mergeCell ref="B74:B75"/>
    <mergeCell ref="B77:B96"/>
    <mergeCell ref="C8:C10"/>
    <mergeCell ref="C12:C13"/>
    <mergeCell ref="C15:C16"/>
    <mergeCell ref="C18:C19"/>
    <mergeCell ref="C21:C63"/>
    <mergeCell ref="C65:C66"/>
    <mergeCell ref="C68:C69"/>
    <mergeCell ref="C71:C72"/>
    <mergeCell ref="C74:C75"/>
    <mergeCell ref="C77:C96"/>
    <mergeCell ref="D8:D10"/>
    <mergeCell ref="D12:D13"/>
    <mergeCell ref="D15:D16"/>
    <mergeCell ref="D18:D19"/>
    <mergeCell ref="D21:D63"/>
    <mergeCell ref="D65:D66"/>
    <mergeCell ref="D68:D69"/>
    <mergeCell ref="D71:D72"/>
    <mergeCell ref="D74:D75"/>
    <mergeCell ref="D77:D96"/>
    <mergeCell ref="E8:E10"/>
    <mergeCell ref="E12:E13"/>
    <mergeCell ref="E15:E16"/>
    <mergeCell ref="E18:E19"/>
    <mergeCell ref="E21:E63"/>
    <mergeCell ref="E65:E66"/>
    <mergeCell ref="E68:E69"/>
    <mergeCell ref="E71:E72"/>
    <mergeCell ref="E74:E75"/>
    <mergeCell ref="E77:E96"/>
    <mergeCell ref="J4:J5"/>
    <mergeCell ref="J6:J7"/>
    <mergeCell ref="J8:J11"/>
    <mergeCell ref="J12:J14"/>
    <mergeCell ref="J15:J17"/>
    <mergeCell ref="J18:J20"/>
    <mergeCell ref="J21:J64"/>
    <mergeCell ref="J65:J67"/>
    <mergeCell ref="J68:J70"/>
    <mergeCell ref="J71:J73"/>
    <mergeCell ref="J74:J76"/>
    <mergeCell ref="J77:J97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2014-04-21T08:52:00Z</dcterms:created>
  <cp:lastPrinted>2017-09-12T05:53:00Z</cp:lastPrinted>
  <dcterms:modified xsi:type="dcterms:W3CDTF">2025-09-18T15:59:10Z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2062F858E6A9BC44899DCA68972FF2F1_43</vt:lpwstr>
  </property>
</Properties>
</file>