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'报价单-地接社'!$A$1:$G$48</definedName>
    <definedName name="_xlnm.Print_Area" localSheetId="0">'结算单-地接社'!$A$1:$G$8</definedName>
    <definedName name="_xlnm.Print_Titles" localSheetId="1">'报价单-地接社'!$9:$9</definedName>
    <definedName name="_xlnm.Print_Titles" localSheetId="0">'结算单-地接社'!#REF!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<sst xmlns="http://schemas.openxmlformats.org/spreadsheetml/2006/main" count="173" uniqueCount="83">
  <si>
    <t>先声再明会务服务结算单-地接社</t>
  </si>
  <si>
    <t>项目名称：6.28再明孟可哈尔滨会议PUR2406003</t>
  </si>
  <si>
    <t>供应商:</t>
  </si>
  <si>
    <t>康辉集团北京国际会议展览有限公司</t>
  </si>
  <si>
    <t>活动时间：2024.06.28</t>
  </si>
  <si>
    <t>联络人:</t>
  </si>
  <si>
    <t>王凤雨</t>
  </si>
  <si>
    <t>活动地点：哈尔滨</t>
  </si>
  <si>
    <t>手机:</t>
  </si>
  <si>
    <t>15210370021</t>
  </si>
  <si>
    <t>拟参加人数：25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</si>
  <si>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</si>
  <si>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</si>
  <si>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</si>
  <si>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</si>
  <si>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</si>
  <si>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</si>
  <si>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</si>
  <si>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</si>
  <si>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</si>
  <si>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</si>
  <si>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</si>
  <si>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</si>
  <si>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住宿酒店名称</t>
  </si>
  <si>
    <t>直采</t>
  </si>
  <si>
    <t>填写使用日期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</si>
  <si>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</si>
  <si>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</si>
  <si>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</si>
  <si>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28日GL8全天包车（80公里，8小时内，不含机场400元/次）</t>
  </si>
  <si>
    <t>按照实际发生结算</t>
  </si>
  <si>
    <t>待地接结算单</t>
  </si>
  <si>
    <t>高铁（3人）</t>
  </si>
  <si>
    <r>
      <t>客户</t>
    </r>
    <r>
      <rPr>
        <sz val="10"/>
        <rFont val="Arial"/>
        <charset val="134"/>
      </rPr>
      <t>7.5</t>
    </r>
    <r>
      <rPr>
        <sz val="10"/>
        <rFont val="宋体"/>
        <charset val="134"/>
      </rPr>
      <t>前邮寄</t>
    </r>
  </si>
  <si>
    <t>陪同人员</t>
  </si>
  <si>
    <t>6月28日一天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</si>
  <si>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</si>
  <si>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</si>
  <si>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红酒</t>
  </si>
  <si>
    <t>奔富BIN2红酒</t>
  </si>
  <si>
    <t>一箱</t>
  </si>
  <si>
    <t>白酒</t>
  </si>
  <si>
    <t>汾20</t>
  </si>
  <si>
    <t>用餐</t>
  </si>
  <si>
    <t>6.27晚餐 桌餐</t>
  </si>
  <si>
    <t>6.28午餐 桌餐</t>
  </si>
  <si>
    <t>茶歇</t>
  </si>
  <si>
    <t>咖啡+水果</t>
  </si>
  <si>
    <t>咖啡375.8+453.8 水果543.9+水22</t>
  </si>
  <si>
    <t>会议手册</t>
  </si>
  <si>
    <t>精装铜版纸</t>
  </si>
  <si>
    <t>产品手册</t>
  </si>
  <si>
    <t>彩色铜版纸三折页</t>
  </si>
  <si>
    <t>日程单页</t>
  </si>
  <si>
    <t>A4，157g铜版纸</t>
  </si>
  <si>
    <t>讲台花</t>
  </si>
  <si>
    <t>直径60cm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</si>
  <si>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</si>
  <si>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</si>
  <si>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</si>
  <si>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</si>
  <si>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</si>
  <si>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</si>
  <si>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</si>
  <si>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</si>
  <si>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</si>
  <si>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普通A4彩印</t>
  </si>
  <si>
    <t>按页数报价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</si>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</sst>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3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41" applyNumberFormat="0" applyAlignment="0" applyProtection="0">
      <alignment vertical="center"/>
    </xf>
    <xf numFmtId="0" fontId="24" fillId="12" borderId="42" applyNumberFormat="0" applyAlignment="0" applyProtection="0">
      <alignment vertical="center"/>
    </xf>
    <xf numFmtId="0" fontId="25" fillId="12" borderId="41" applyNumberFormat="0" applyAlignment="0" applyProtection="0">
      <alignment vertical="center"/>
    </xf>
    <xf numFmtId="0" fontId="26" fillId="13" borderId="43" applyNumberFormat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10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29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2" fillId="9" borderId="10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left" vertical="center"/>
    </xf>
    <xf numFmtId="0" fontId="12" fillId="9" borderId="9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8" fillId="0" borderId="32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3" fillId="7" borderId="31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5"/>
  <sheetViews>
    <sheetView tabSelected="1" zoomScale="115" zoomScaleNormal="115" workbookViewId="0">
      <selection activeCell="O12" sqref="O12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4" width="13.2166666666667" style="6" customWidth="1"/>
    <col min="15" max="15" width="11.5" style="6"/>
    <col min="16" max="16384" width="9" style="6"/>
  </cols>
  <sheetData>
    <row r="1" s="1" customFormat="1" spans="1:13">
      <c r="A1" s="9"/>
      <c r="B1" s="9"/>
      <c r="C1" s="10"/>
      <c r="D1" s="11"/>
      <c r="H1" s="77"/>
      <c r="M1" s="85"/>
    </row>
    <row r="2" s="1" customFormat="1" spans="1:13">
      <c r="A2" s="9"/>
      <c r="B2" s="9"/>
      <c r="C2" s="10"/>
      <c r="D2" s="11"/>
      <c r="H2" s="77"/>
      <c r="M2" s="85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6"/>
    </row>
    <row r="4" s="2" customFormat="1" ht="17.25" customHeight="1" spans="1:13">
      <c r="A4" s="13" t="s">
        <v>1</v>
      </c>
      <c r="B4" s="13"/>
      <c r="C4" s="78"/>
      <c r="H4" s="13" t="s">
        <v>2</v>
      </c>
      <c r="I4" s="2" t="s">
        <v>3</v>
      </c>
      <c r="K4" s="13"/>
      <c r="M4" s="87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7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7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7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88" t="s">
        <v>21</v>
      </c>
    </row>
    <row r="10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89"/>
    </row>
    <row r="11" spans="1:13">
      <c r="A11" s="27" t="s">
        <v>23</v>
      </c>
      <c r="B11" s="28" t="s">
        <v>24</v>
      </c>
      <c r="C11" s="29" t="s">
        <v>25</v>
      </c>
      <c r="D11" s="30"/>
      <c r="E11" s="30"/>
      <c r="F11" s="30"/>
      <c r="G11" s="31">
        <f>D11*E11*F11</f>
        <v>0</v>
      </c>
      <c r="H11" s="79">
        <f t="shared" ref="H11:H16" si="0">I11*J11*K11</f>
        <v>0</v>
      </c>
      <c r="I11" s="79"/>
      <c r="J11" s="79"/>
      <c r="K11" s="79"/>
      <c r="L11" s="90">
        <f>G11-H11</f>
        <v>0</v>
      </c>
      <c r="M11" s="91"/>
    </row>
    <row r="12" spans="1:13">
      <c r="A12" s="32" t="s">
        <v>26</v>
      </c>
      <c r="B12" s="33"/>
      <c r="C12" s="33"/>
      <c r="D12" s="33"/>
      <c r="E12" s="33"/>
      <c r="F12" s="34"/>
      <c r="G12" s="35">
        <f>SUM(G11:G11)</f>
        <v>0</v>
      </c>
      <c r="H12" s="80">
        <f>SUM(H9:H11)</f>
        <v>0</v>
      </c>
      <c r="I12" s="92"/>
      <c r="J12" s="92"/>
      <c r="K12" s="92"/>
      <c r="L12" s="92"/>
      <c r="M12" s="93"/>
    </row>
    <row r="13" spans="1:13">
      <c r="A13" s="24" t="s">
        <v>27</v>
      </c>
      <c r="B13" s="25"/>
      <c r="C13" s="25"/>
      <c r="D13" s="25"/>
      <c r="E13" s="25"/>
      <c r="F13" s="25"/>
      <c r="G13" s="26"/>
      <c r="H13" s="24"/>
      <c r="I13" s="25"/>
      <c r="J13" s="25"/>
      <c r="K13" s="25"/>
      <c r="L13" s="25"/>
      <c r="M13" s="89"/>
    </row>
    <row r="14" ht="21.6" spans="1:14">
      <c r="A14" s="36" t="s">
        <v>28</v>
      </c>
      <c r="B14" s="37" t="s">
        <v>29</v>
      </c>
      <c r="C14" s="37" t="s">
        <v>30</v>
      </c>
      <c r="D14" s="38">
        <v>1000</v>
      </c>
      <c r="E14" s="38">
        <v>2</v>
      </c>
      <c r="F14" s="38">
        <v>1</v>
      </c>
      <c r="G14" s="39">
        <f t="shared" ref="G14:G16" si="1">F14*E14*D14</f>
        <v>2000</v>
      </c>
      <c r="H14" s="41">
        <f t="shared" si="0"/>
        <v>0</v>
      </c>
      <c r="I14" s="41"/>
      <c r="J14" s="41"/>
      <c r="K14" s="41"/>
      <c r="L14" s="41">
        <f t="shared" ref="L14:L16" si="2">H14-G14</f>
        <v>-2000</v>
      </c>
      <c r="M14" s="94"/>
      <c r="N14" s="95" t="s">
        <v>31</v>
      </c>
    </row>
    <row r="15" spans="1:14">
      <c r="A15" s="40"/>
      <c r="B15" s="37" t="s">
        <v>32</v>
      </c>
      <c r="C15" s="37" t="s">
        <v>30</v>
      </c>
      <c r="D15" s="41">
        <v>600</v>
      </c>
      <c r="E15" s="41">
        <v>1</v>
      </c>
      <c r="F15" s="41">
        <v>2</v>
      </c>
      <c r="G15" s="42">
        <f t="shared" si="1"/>
        <v>1200</v>
      </c>
      <c r="H15" s="41">
        <f t="shared" si="0"/>
        <v>0</v>
      </c>
      <c r="I15" s="41"/>
      <c r="J15" s="41"/>
      <c r="K15" s="41"/>
      <c r="L15" s="41">
        <f t="shared" si="2"/>
        <v>-1200</v>
      </c>
      <c r="M15" s="94"/>
      <c r="N15" s="95" t="s">
        <v>33</v>
      </c>
    </row>
    <row r="16" spans="1:13">
      <c r="A16" s="43" t="s">
        <v>34</v>
      </c>
      <c r="B16" s="44" t="s">
        <v>35</v>
      </c>
      <c r="C16" s="37" t="s">
        <v>30</v>
      </c>
      <c r="D16" s="41">
        <v>400</v>
      </c>
      <c r="E16" s="41">
        <v>1</v>
      </c>
      <c r="F16" s="41">
        <v>1</v>
      </c>
      <c r="G16" s="42">
        <f t="shared" si="1"/>
        <v>400</v>
      </c>
      <c r="H16" s="41">
        <f t="shared" si="0"/>
        <v>400</v>
      </c>
      <c r="I16" s="41">
        <v>400</v>
      </c>
      <c r="J16" s="41">
        <v>1</v>
      </c>
      <c r="K16" s="41">
        <v>1</v>
      </c>
      <c r="L16" s="41">
        <f t="shared" si="2"/>
        <v>0</v>
      </c>
      <c r="M16" s="96"/>
    </row>
    <row r="17" spans="1:13">
      <c r="A17" s="45" t="s">
        <v>36</v>
      </c>
      <c r="B17" s="46"/>
      <c r="C17" s="46"/>
      <c r="D17" s="46"/>
      <c r="E17" s="46"/>
      <c r="F17" s="46"/>
      <c r="G17" s="47">
        <f>SUM(G14:G16)</f>
        <v>3600</v>
      </c>
      <c r="H17" s="81">
        <f>SUM(H14:H16)</f>
        <v>400</v>
      </c>
      <c r="I17" s="97"/>
      <c r="J17" s="98"/>
      <c r="K17" s="98"/>
      <c r="L17" s="98"/>
      <c r="M17" s="99"/>
    </row>
    <row r="18" spans="1:13">
      <c r="A18" s="24" t="s">
        <v>37</v>
      </c>
      <c r="B18" s="25"/>
      <c r="C18" s="25"/>
      <c r="D18" s="25"/>
      <c r="E18" s="25"/>
      <c r="F18" s="25"/>
      <c r="G18" s="25"/>
      <c r="H18" s="24"/>
      <c r="I18" s="25"/>
      <c r="J18" s="25"/>
      <c r="K18" s="25"/>
      <c r="L18" s="25"/>
      <c r="M18" s="89"/>
    </row>
    <row r="19" spans="1:13">
      <c r="A19" s="49" t="s">
        <v>38</v>
      </c>
      <c r="B19" s="49" t="s">
        <v>39</v>
      </c>
      <c r="C19" s="49" t="s">
        <v>30</v>
      </c>
      <c r="D19" s="41">
        <v>6</v>
      </c>
      <c r="E19" s="41">
        <v>189</v>
      </c>
      <c r="F19" s="41">
        <v>1</v>
      </c>
      <c r="G19" s="42">
        <f>F19*E19*D19</f>
        <v>1134</v>
      </c>
      <c r="H19" s="41">
        <f>I19*J19*K19</f>
        <v>1129</v>
      </c>
      <c r="I19" s="41">
        <v>1129</v>
      </c>
      <c r="J19" s="41">
        <v>1</v>
      </c>
      <c r="K19" s="41">
        <v>1</v>
      </c>
      <c r="L19" s="41">
        <f>H19-G19</f>
        <v>-5</v>
      </c>
      <c r="M19" s="96" t="s">
        <v>40</v>
      </c>
    </row>
    <row r="20" spans="1:13">
      <c r="A20" s="49" t="s">
        <v>41</v>
      </c>
      <c r="B20" s="49"/>
      <c r="C20" s="49"/>
      <c r="D20" s="41"/>
      <c r="E20" s="41"/>
      <c r="F20" s="41"/>
      <c r="G20" s="42"/>
      <c r="H20" s="41">
        <f>I20*J20*K20</f>
        <v>2196</v>
      </c>
      <c r="I20" s="41">
        <v>549</v>
      </c>
      <c r="J20" s="41">
        <v>4</v>
      </c>
      <c r="K20" s="41">
        <v>1</v>
      </c>
      <c r="L20" s="41">
        <f>H20-G20</f>
        <v>2196</v>
      </c>
      <c r="M20" s="96" t="s">
        <v>42</v>
      </c>
    </row>
    <row r="21" spans="1:13">
      <c r="A21" s="49" t="s">
        <v>43</v>
      </c>
      <c r="B21" s="49" t="s">
        <v>44</v>
      </c>
      <c r="C21" s="49" t="s">
        <v>30</v>
      </c>
      <c r="D21" s="41">
        <v>2000</v>
      </c>
      <c r="E21" s="41">
        <v>3</v>
      </c>
      <c r="F21" s="41">
        <v>1</v>
      </c>
      <c r="G21" s="50">
        <f t="shared" ref="G21:G38" si="3">F21*E21*D21</f>
        <v>6000</v>
      </c>
      <c r="H21" s="41">
        <f t="shared" ref="H21:H38" si="4">I21*J21*K21</f>
        <v>2284</v>
      </c>
      <c r="I21" s="41">
        <v>2284</v>
      </c>
      <c r="J21" s="41">
        <v>1</v>
      </c>
      <c r="K21" s="41">
        <v>1</v>
      </c>
      <c r="L21" s="41">
        <f t="shared" ref="L21:L38" si="5">H21-G21</f>
        <v>-3716</v>
      </c>
      <c r="M21" s="96"/>
    </row>
    <row r="22" spans="1:13">
      <c r="A22" s="49" t="s">
        <v>43</v>
      </c>
      <c r="B22" s="49" t="s">
        <v>45</v>
      </c>
      <c r="C22" s="49" t="s">
        <v>30</v>
      </c>
      <c r="D22" s="41">
        <v>2000</v>
      </c>
      <c r="E22" s="41">
        <v>3</v>
      </c>
      <c r="F22" s="41">
        <v>1</v>
      </c>
      <c r="G22" s="50">
        <f t="shared" si="3"/>
        <v>6000</v>
      </c>
      <c r="H22" s="41">
        <f t="shared" si="4"/>
        <v>525.1</v>
      </c>
      <c r="I22" s="41">
        <v>525.1</v>
      </c>
      <c r="J22" s="41">
        <v>1</v>
      </c>
      <c r="K22" s="41">
        <v>1</v>
      </c>
      <c r="L22" s="41">
        <f t="shared" si="5"/>
        <v>-5474.9</v>
      </c>
      <c r="M22" s="96"/>
    </row>
    <row r="23" spans="1:13">
      <c r="A23" s="49" t="s">
        <v>46</v>
      </c>
      <c r="B23" s="49" t="s">
        <v>47</v>
      </c>
      <c r="C23" s="49" t="s">
        <v>30</v>
      </c>
      <c r="D23" s="41">
        <v>60</v>
      </c>
      <c r="E23" s="41">
        <v>25</v>
      </c>
      <c r="F23" s="41">
        <v>1</v>
      </c>
      <c r="G23" s="50">
        <f t="shared" si="3"/>
        <v>1500</v>
      </c>
      <c r="H23" s="41">
        <f t="shared" si="4"/>
        <v>1395.5</v>
      </c>
      <c r="I23" s="41">
        <f>375.8+453.8+543.9+22</f>
        <v>1395.5</v>
      </c>
      <c r="J23" s="41">
        <v>1</v>
      </c>
      <c r="K23" s="41">
        <v>1</v>
      </c>
      <c r="L23" s="41">
        <f t="shared" si="5"/>
        <v>-104.5</v>
      </c>
      <c r="M23" s="96" t="s">
        <v>48</v>
      </c>
    </row>
    <row r="24" spans="1:13">
      <c r="A24" s="49" t="s">
        <v>49</v>
      </c>
      <c r="B24" s="49" t="s">
        <v>50</v>
      </c>
      <c r="C24" s="49" t="s">
        <v>30</v>
      </c>
      <c r="D24" s="41">
        <v>20</v>
      </c>
      <c r="E24" s="41">
        <v>40</v>
      </c>
      <c r="F24" s="41">
        <v>1</v>
      </c>
      <c r="G24" s="50">
        <f t="shared" si="3"/>
        <v>800</v>
      </c>
      <c r="H24" s="41">
        <f t="shared" si="4"/>
        <v>0</v>
      </c>
      <c r="I24" s="41"/>
      <c r="J24" s="41"/>
      <c r="K24" s="41"/>
      <c r="L24" s="41">
        <f t="shared" si="5"/>
        <v>-800</v>
      </c>
      <c r="M24" s="96"/>
    </row>
    <row r="25" spans="1:13">
      <c r="A25" s="49" t="s">
        <v>51</v>
      </c>
      <c r="B25" s="49" t="s">
        <v>52</v>
      </c>
      <c r="C25" s="49" t="s">
        <v>30</v>
      </c>
      <c r="D25" s="41">
        <v>80</v>
      </c>
      <c r="E25" s="41">
        <v>40</v>
      </c>
      <c r="F25" s="41">
        <v>1</v>
      </c>
      <c r="G25" s="50">
        <f t="shared" si="3"/>
        <v>3200</v>
      </c>
      <c r="H25" s="41">
        <f t="shared" si="4"/>
        <v>0</v>
      </c>
      <c r="I25" s="41"/>
      <c r="J25" s="41"/>
      <c r="K25" s="41"/>
      <c r="L25" s="41">
        <f t="shared" si="5"/>
        <v>-3200</v>
      </c>
      <c r="M25" s="96"/>
    </row>
    <row r="26" spans="1:13">
      <c r="A26" s="49" t="s">
        <v>53</v>
      </c>
      <c r="B26" s="49" t="s">
        <v>54</v>
      </c>
      <c r="C26" s="49" t="s">
        <v>30</v>
      </c>
      <c r="D26" s="51">
        <v>5</v>
      </c>
      <c r="E26" s="41">
        <v>40</v>
      </c>
      <c r="F26" s="41">
        <v>1</v>
      </c>
      <c r="G26" s="42">
        <f t="shared" si="3"/>
        <v>200</v>
      </c>
      <c r="H26" s="41">
        <f t="shared" si="4"/>
        <v>0</v>
      </c>
      <c r="I26" s="41"/>
      <c r="J26" s="41"/>
      <c r="K26" s="41"/>
      <c r="L26" s="41">
        <f t="shared" si="5"/>
        <v>-200</v>
      </c>
      <c r="M26" s="96"/>
    </row>
    <row r="27" spans="1:13">
      <c r="A27" s="49" t="s">
        <v>55</v>
      </c>
      <c r="B27" s="49" t="s">
        <v>56</v>
      </c>
      <c r="C27" s="49" t="s">
        <v>30</v>
      </c>
      <c r="D27" s="41">
        <v>300</v>
      </c>
      <c r="E27" s="41">
        <v>1</v>
      </c>
      <c r="F27" s="41">
        <v>1</v>
      </c>
      <c r="G27" s="42">
        <f t="shared" si="3"/>
        <v>300</v>
      </c>
      <c r="H27" s="41">
        <f t="shared" si="4"/>
        <v>0</v>
      </c>
      <c r="I27" s="41"/>
      <c r="J27" s="41"/>
      <c r="K27" s="41"/>
      <c r="L27" s="41">
        <f t="shared" si="5"/>
        <v>-300</v>
      </c>
      <c r="M27" s="96"/>
    </row>
    <row r="28" spans="1:13">
      <c r="A28" s="45" t="s">
        <v>57</v>
      </c>
      <c r="B28" s="46"/>
      <c r="C28" s="46"/>
      <c r="D28" s="46"/>
      <c r="E28" s="46"/>
      <c r="F28" s="46"/>
      <c r="G28" s="47">
        <f>SUM(G19:G27)</f>
        <v>19134</v>
      </c>
      <c r="H28" s="82">
        <f>SUM(H19:H27)</f>
        <v>7529.6</v>
      </c>
      <c r="I28" s="98"/>
      <c r="J28" s="98"/>
      <c r="K28" s="98"/>
      <c r="L28" s="98"/>
      <c r="M28" s="100"/>
    </row>
    <row r="29" spans="1:13">
      <c r="A29" s="24" t="s">
        <v>58</v>
      </c>
      <c r="B29" s="25"/>
      <c r="C29" s="25"/>
      <c r="D29" s="25"/>
      <c r="E29" s="25"/>
      <c r="F29" s="25"/>
      <c r="G29" s="26"/>
      <c r="H29" s="24"/>
      <c r="I29" s="25"/>
      <c r="J29" s="25"/>
      <c r="K29" s="25"/>
      <c r="L29" s="25"/>
      <c r="M29" s="89"/>
    </row>
    <row r="30" spans="1:13">
      <c r="A30" s="55" t="s">
        <v>59</v>
      </c>
      <c r="B30" s="56"/>
      <c r="C30" s="57">
        <v>0.06</v>
      </c>
      <c r="D30" s="58"/>
      <c r="E30" s="58"/>
      <c r="F30" s="59"/>
      <c r="G30" s="60">
        <f>(G17+G28+G12)*C30</f>
        <v>1364.04</v>
      </c>
      <c r="H30" s="83">
        <f>(H17+H28)*0.06</f>
        <v>475.776</v>
      </c>
      <c r="I30" s="3"/>
      <c r="J30" s="3"/>
      <c r="K30" s="3"/>
      <c r="L30" s="3"/>
      <c r="M30" s="101"/>
    </row>
    <row r="31" spans="1:13">
      <c r="A31" s="61" t="s">
        <v>60</v>
      </c>
      <c r="B31" s="33"/>
      <c r="C31" s="33"/>
      <c r="D31" s="33"/>
      <c r="E31" s="33"/>
      <c r="F31" s="34"/>
      <c r="G31" s="35">
        <f>G17+G28+G30+G12</f>
        <v>24098.04</v>
      </c>
      <c r="H31" s="80">
        <f>H17+H28+H30</f>
        <v>8405.376</v>
      </c>
      <c r="I31" s="92"/>
      <c r="J31" s="92"/>
      <c r="K31" s="92"/>
      <c r="L31" s="92"/>
      <c r="M31" s="93"/>
    </row>
    <row r="32" spans="1:13">
      <c r="A32" s="62" t="s">
        <v>61</v>
      </c>
      <c r="B32" s="63"/>
      <c r="C32" s="63"/>
      <c r="D32" s="63"/>
      <c r="E32" s="63"/>
      <c r="F32" s="63"/>
      <c r="G32" s="64"/>
      <c r="H32" s="62"/>
      <c r="I32" s="63"/>
      <c r="J32" s="63"/>
      <c r="K32" s="63"/>
      <c r="L32" s="63"/>
      <c r="M32" s="102"/>
    </row>
    <row r="33" spans="1:13">
      <c r="A33" s="65" t="s">
        <v>62</v>
      </c>
      <c r="B33" s="66"/>
      <c r="C33" s="67">
        <v>0.06</v>
      </c>
      <c r="D33" s="68"/>
      <c r="E33" s="68"/>
      <c r="F33" s="69"/>
      <c r="G33" s="70">
        <f>G31*C33</f>
        <v>1445.8824</v>
      </c>
      <c r="H33" s="84">
        <f>H31*0.06</f>
        <v>504.32256</v>
      </c>
      <c r="I33" s="103"/>
      <c r="J33" s="103"/>
      <c r="K33" s="103"/>
      <c r="L33" s="103"/>
      <c r="M33" s="104"/>
    </row>
    <row r="34" spans="1:13">
      <c r="A34" s="71" t="s">
        <v>63</v>
      </c>
      <c r="B34" s="72"/>
      <c r="C34" s="72"/>
      <c r="D34" s="72"/>
      <c r="E34" s="72"/>
      <c r="F34" s="72"/>
      <c r="G34" s="73">
        <f>G31+G33</f>
        <v>25543.9224</v>
      </c>
      <c r="H34" s="73">
        <f>H31+H33</f>
        <v>8909.69856</v>
      </c>
      <c r="I34" s="105"/>
      <c r="J34" s="105"/>
      <c r="K34" s="105"/>
      <c r="L34" s="105"/>
      <c r="M34" s="106"/>
    </row>
    <row r="35" spans="1:13">
      <c r="A35" s="74" t="s">
        <v>64</v>
      </c>
      <c r="B35" s="75"/>
      <c r="C35" s="75"/>
      <c r="D35" s="75"/>
      <c r="E35" s="75"/>
      <c r="F35" s="75"/>
      <c r="G35" s="73">
        <f>G34/25</f>
        <v>1021.756896</v>
      </c>
      <c r="H35" s="73">
        <f>H34/25</f>
        <v>356.3879424</v>
      </c>
      <c r="I35" s="105"/>
      <c r="J35" s="105"/>
      <c r="K35" s="105"/>
      <c r="L35" s="105"/>
      <c r="M35" s="106"/>
    </row>
  </sheetData>
  <mergeCells count="29">
    <mergeCell ref="A3:M3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17:F17"/>
    <mergeCell ref="I17:M17"/>
    <mergeCell ref="A18:G18"/>
    <mergeCell ref="H18:M18"/>
    <mergeCell ref="A28:F28"/>
    <mergeCell ref="I28:M28"/>
    <mergeCell ref="A29:G29"/>
    <mergeCell ref="H29:M29"/>
    <mergeCell ref="A30:B30"/>
    <mergeCell ref="C30:F30"/>
    <mergeCell ref="A31:F31"/>
    <mergeCell ref="A32:G32"/>
    <mergeCell ref="H32:M32"/>
    <mergeCell ref="A33:B33"/>
    <mergeCell ref="C33:F33"/>
    <mergeCell ref="I33:M33"/>
    <mergeCell ref="A34:F34"/>
    <mergeCell ref="A35:F35"/>
    <mergeCell ref="A14:A1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48"/>
  <sheetViews>
    <sheetView zoomScale="104" zoomScaleNormal="104" workbookViewId="0">
      <selection activeCell="A4" sqref="A4:B7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1" width="9" style="6"/>
    <col min="12" max="12" width="10.1" style="6"/>
    <col min="13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65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4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7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10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23</v>
      </c>
      <c r="B11" s="28" t="s">
        <v>24</v>
      </c>
      <c r="C11" s="29" t="s">
        <v>25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 t="s">
        <v>26</v>
      </c>
      <c r="B12" s="33"/>
      <c r="C12" s="33"/>
      <c r="D12" s="33"/>
      <c r="E12" s="33"/>
      <c r="F12" s="34"/>
      <c r="G12" s="35">
        <f>SUM(G11:G11)</f>
        <v>0</v>
      </c>
    </row>
    <row r="13" s="4" customFormat="1" ht="18" customHeight="1" spans="1:7">
      <c r="A13" s="24" t="s">
        <v>27</v>
      </c>
      <c r="B13" s="25"/>
      <c r="C13" s="25"/>
      <c r="D13" s="25"/>
      <c r="E13" s="25"/>
      <c r="F13" s="25"/>
      <c r="G13" s="26"/>
    </row>
    <row r="14" s="3" customFormat="1" ht="18" customHeight="1" spans="1:7">
      <c r="A14" s="36" t="s">
        <v>28</v>
      </c>
      <c r="B14" s="37" t="s">
        <v>29</v>
      </c>
      <c r="C14" s="37" t="s">
        <v>30</v>
      </c>
      <c r="D14" s="38">
        <v>1000</v>
      </c>
      <c r="E14" s="38">
        <v>2</v>
      </c>
      <c r="F14" s="38">
        <v>1</v>
      </c>
      <c r="G14" s="39">
        <f>F14*E14*D14</f>
        <v>2000</v>
      </c>
    </row>
    <row r="15" s="3" customFormat="1" ht="18" customHeight="1" spans="1:7">
      <c r="A15" s="40"/>
      <c r="B15" s="37" t="s">
        <v>32</v>
      </c>
      <c r="C15" s="37" t="s">
        <v>30</v>
      </c>
      <c r="D15" s="41">
        <v>600</v>
      </c>
      <c r="E15" s="41">
        <v>1</v>
      </c>
      <c r="F15" s="41">
        <v>2</v>
      </c>
      <c r="G15" s="42">
        <f>F15*E15*D15</f>
        <v>1200</v>
      </c>
    </row>
    <row r="16" s="3" customFormat="1" ht="18" customHeight="1" spans="1:7">
      <c r="A16" s="43" t="s">
        <v>34</v>
      </c>
      <c r="B16" s="44" t="s">
        <v>35</v>
      </c>
      <c r="C16" s="37" t="s">
        <v>30</v>
      </c>
      <c r="D16" s="41">
        <v>400</v>
      </c>
      <c r="E16" s="41">
        <v>1</v>
      </c>
      <c r="F16" s="41">
        <v>1</v>
      </c>
      <c r="G16" s="42">
        <f t="shared" ref="G16:G26" si="0">F16*E16*D16</f>
        <v>400</v>
      </c>
    </row>
    <row r="17" s="3" customFormat="1" ht="17.25" customHeight="1" spans="1:8">
      <c r="A17" s="45" t="s">
        <v>36</v>
      </c>
      <c r="B17" s="46"/>
      <c r="C17" s="46"/>
      <c r="D17" s="46"/>
      <c r="E17" s="46"/>
      <c r="F17" s="46"/>
      <c r="G17" s="47">
        <f>SUM(G14:G16)</f>
        <v>3600</v>
      </c>
      <c r="H17" s="48"/>
    </row>
    <row r="18" s="4" customFormat="1" ht="17.25" customHeight="1" spans="1:7">
      <c r="A18" s="24" t="s">
        <v>37</v>
      </c>
      <c r="B18" s="25"/>
      <c r="C18" s="25"/>
      <c r="D18" s="25"/>
      <c r="E18" s="25"/>
      <c r="F18" s="25"/>
      <c r="G18" s="25"/>
    </row>
    <row r="19" s="5" customFormat="1" ht="17.25" customHeight="1" spans="1:7">
      <c r="A19" s="49" t="s">
        <v>38</v>
      </c>
      <c r="B19" s="49" t="s">
        <v>39</v>
      </c>
      <c r="C19" s="49" t="s">
        <v>30</v>
      </c>
      <c r="D19" s="41">
        <v>6</v>
      </c>
      <c r="E19" s="41">
        <v>189</v>
      </c>
      <c r="F19" s="41">
        <v>1</v>
      </c>
      <c r="G19" s="42">
        <f t="shared" si="0"/>
        <v>1134</v>
      </c>
    </row>
    <row r="20" s="5" customFormat="1" ht="17.25" customHeight="1" spans="1:7">
      <c r="A20" s="49" t="s">
        <v>43</v>
      </c>
      <c r="B20" s="49" t="s">
        <v>44</v>
      </c>
      <c r="C20" s="49" t="s">
        <v>30</v>
      </c>
      <c r="D20" s="41">
        <v>2000</v>
      </c>
      <c r="E20" s="41">
        <v>3</v>
      </c>
      <c r="F20" s="41">
        <v>1</v>
      </c>
      <c r="G20" s="50">
        <f t="shared" si="0"/>
        <v>6000</v>
      </c>
    </row>
    <row r="21" s="5" customFormat="1" ht="17.25" customHeight="1" spans="1:7">
      <c r="A21" s="49" t="s">
        <v>43</v>
      </c>
      <c r="B21" s="49" t="s">
        <v>45</v>
      </c>
      <c r="C21" s="49" t="s">
        <v>30</v>
      </c>
      <c r="D21" s="41">
        <v>2000</v>
      </c>
      <c r="E21" s="41">
        <v>3</v>
      </c>
      <c r="F21" s="41">
        <v>1</v>
      </c>
      <c r="G21" s="50">
        <f t="shared" si="0"/>
        <v>6000</v>
      </c>
    </row>
    <row r="22" s="5" customFormat="1" ht="17.25" customHeight="1" spans="1:7">
      <c r="A22" s="49" t="s">
        <v>46</v>
      </c>
      <c r="B22" s="49" t="s">
        <v>47</v>
      </c>
      <c r="C22" s="49" t="s">
        <v>30</v>
      </c>
      <c r="D22" s="41">
        <v>60</v>
      </c>
      <c r="E22" s="41">
        <v>25</v>
      </c>
      <c r="F22" s="41">
        <v>1</v>
      </c>
      <c r="G22" s="50">
        <f t="shared" si="0"/>
        <v>1500</v>
      </c>
    </row>
    <row r="23" s="3" customFormat="1" ht="17.25" customHeight="1" spans="1:7">
      <c r="A23" s="49" t="s">
        <v>49</v>
      </c>
      <c r="B23" s="49" t="s">
        <v>50</v>
      </c>
      <c r="C23" s="49" t="s">
        <v>30</v>
      </c>
      <c r="D23" s="41">
        <v>20</v>
      </c>
      <c r="E23" s="41">
        <v>40</v>
      </c>
      <c r="F23" s="41">
        <v>1</v>
      </c>
      <c r="G23" s="50">
        <f t="shared" si="0"/>
        <v>800</v>
      </c>
    </row>
    <row r="24" s="3" customFormat="1" ht="17.25" customHeight="1" spans="1:7">
      <c r="A24" s="49" t="s">
        <v>51</v>
      </c>
      <c r="B24" s="49" t="s">
        <v>52</v>
      </c>
      <c r="C24" s="49" t="s">
        <v>30</v>
      </c>
      <c r="D24" s="41">
        <v>80</v>
      </c>
      <c r="E24" s="41">
        <v>40</v>
      </c>
      <c r="F24" s="41">
        <v>1</v>
      </c>
      <c r="G24" s="50">
        <f t="shared" si="0"/>
        <v>3200</v>
      </c>
    </row>
    <row r="25" s="3" customFormat="1" ht="17.25" customHeight="1" spans="1:7">
      <c r="A25" s="49" t="s">
        <v>53</v>
      </c>
      <c r="B25" s="49" t="s">
        <v>54</v>
      </c>
      <c r="C25" s="49" t="s">
        <v>30</v>
      </c>
      <c r="D25" s="51">
        <v>5</v>
      </c>
      <c r="E25" s="41">
        <v>40</v>
      </c>
      <c r="F25" s="41">
        <v>1</v>
      </c>
      <c r="G25" s="42">
        <f t="shared" si="0"/>
        <v>200</v>
      </c>
    </row>
    <row r="26" s="5" customFormat="1" ht="17.25" customHeight="1" spans="1:7">
      <c r="A26" s="49" t="s">
        <v>55</v>
      </c>
      <c r="B26" s="49" t="s">
        <v>56</v>
      </c>
      <c r="C26" s="49" t="s">
        <v>30</v>
      </c>
      <c r="D26" s="41">
        <v>300</v>
      </c>
      <c r="E26" s="41">
        <v>1</v>
      </c>
      <c r="F26" s="41">
        <v>1</v>
      </c>
      <c r="G26" s="42">
        <f t="shared" si="0"/>
        <v>300</v>
      </c>
    </row>
    <row r="27" s="3" customFormat="1" ht="15.75" hidden="1" customHeight="1" spans="1:7">
      <c r="A27" s="49" t="s">
        <v>66</v>
      </c>
      <c r="B27" s="49" t="s">
        <v>67</v>
      </c>
      <c r="C27" s="49" t="s">
        <v>30</v>
      </c>
      <c r="D27" s="51">
        <v>1.2</v>
      </c>
      <c r="E27" s="41"/>
      <c r="F27" s="41">
        <v>1</v>
      </c>
      <c r="G27" s="42">
        <f t="shared" ref="G27:G37" si="1">F27*E27*D27</f>
        <v>0</v>
      </c>
    </row>
    <row r="28" s="5" customFormat="1" ht="17.25" hidden="1" customHeight="1" spans="1:7">
      <c r="A28" s="49" t="s">
        <v>68</v>
      </c>
      <c r="B28" s="49" t="s">
        <v>69</v>
      </c>
      <c r="C28" s="49" t="s">
        <v>30</v>
      </c>
      <c r="D28" s="41"/>
      <c r="E28" s="41">
        <v>1</v>
      </c>
      <c r="F28" s="41">
        <v>1</v>
      </c>
      <c r="G28" s="42">
        <f t="shared" si="1"/>
        <v>0</v>
      </c>
    </row>
    <row r="29" s="5" customFormat="1" ht="17.25" hidden="1" customHeight="1" spans="1:7">
      <c r="A29" s="49" t="s">
        <v>70</v>
      </c>
      <c r="B29" s="49" t="s">
        <v>71</v>
      </c>
      <c r="C29" s="49" t="s">
        <v>30</v>
      </c>
      <c r="D29" s="41"/>
      <c r="E29" s="41">
        <v>1</v>
      </c>
      <c r="F29" s="41">
        <v>1</v>
      </c>
      <c r="G29" s="42">
        <f t="shared" si="1"/>
        <v>0</v>
      </c>
    </row>
    <row r="30" s="5" customFormat="1" ht="17.25" hidden="1" customHeight="1" spans="1:7">
      <c r="A30" s="49" t="s">
        <v>72</v>
      </c>
      <c r="B30" s="49" t="s">
        <v>73</v>
      </c>
      <c r="C30" s="49" t="s">
        <v>30</v>
      </c>
      <c r="D30" s="41"/>
      <c r="E30" s="41">
        <v>1</v>
      </c>
      <c r="F30" s="41">
        <v>1</v>
      </c>
      <c r="G30" s="42">
        <f t="shared" si="1"/>
        <v>0</v>
      </c>
    </row>
    <row r="31" s="3" customFormat="1" ht="17.25" hidden="1" customHeight="1" spans="1:7">
      <c r="A31" s="49" t="s">
        <v>74</v>
      </c>
      <c r="B31" s="49" t="s">
        <v>75</v>
      </c>
      <c r="C31" s="49" t="s">
        <v>30</v>
      </c>
      <c r="D31" s="51"/>
      <c r="E31" s="41"/>
      <c r="F31" s="41">
        <v>1</v>
      </c>
      <c r="G31" s="42">
        <f t="shared" si="1"/>
        <v>0</v>
      </c>
    </row>
    <row r="32" s="3" customFormat="1" ht="17.25" hidden="1" customHeight="1" spans="1:7">
      <c r="A32" s="49" t="s">
        <v>76</v>
      </c>
      <c r="B32" s="49" t="s">
        <v>75</v>
      </c>
      <c r="C32" s="49" t="s">
        <v>30</v>
      </c>
      <c r="D32" s="51"/>
      <c r="E32" s="41">
        <v>0</v>
      </c>
      <c r="F32" s="41">
        <v>1</v>
      </c>
      <c r="G32" s="42">
        <f t="shared" si="1"/>
        <v>0</v>
      </c>
    </row>
    <row r="33" s="5" customFormat="1" ht="17.25" hidden="1" customHeight="1" spans="1:7">
      <c r="A33" s="49" t="s">
        <v>77</v>
      </c>
      <c r="B33" s="49" t="s">
        <v>78</v>
      </c>
      <c r="C33" s="49" t="s">
        <v>30</v>
      </c>
      <c r="D33" s="41"/>
      <c r="E33" s="41">
        <v>0</v>
      </c>
      <c r="F33" s="41">
        <v>0</v>
      </c>
      <c r="G33" s="42">
        <f t="shared" si="1"/>
        <v>0</v>
      </c>
    </row>
    <row r="34" s="5" customFormat="1" ht="17.25" hidden="1" customHeight="1" spans="1:7">
      <c r="A34" s="49" t="s">
        <v>79</v>
      </c>
      <c r="B34" s="49"/>
      <c r="C34" s="49" t="s">
        <v>30</v>
      </c>
      <c r="D34" s="41"/>
      <c r="E34" s="41">
        <v>0</v>
      </c>
      <c r="F34" s="41">
        <v>0</v>
      </c>
      <c r="G34" s="42">
        <f t="shared" si="1"/>
        <v>0</v>
      </c>
    </row>
    <row r="35" s="5" customFormat="1" ht="17.25" hidden="1" customHeight="1" spans="1:7">
      <c r="A35" s="49" t="s">
        <v>80</v>
      </c>
      <c r="B35" s="49"/>
      <c r="C35" s="49" t="s">
        <v>30</v>
      </c>
      <c r="D35" s="41"/>
      <c r="E35" s="41">
        <v>0</v>
      </c>
      <c r="F35" s="41">
        <v>0</v>
      </c>
      <c r="G35" s="42">
        <f t="shared" si="1"/>
        <v>0</v>
      </c>
    </row>
    <row r="36" s="5" customFormat="1" ht="17.25" hidden="1" customHeight="1" spans="1:7">
      <c r="A36" s="49" t="s">
        <v>81</v>
      </c>
      <c r="B36" s="49" t="s">
        <v>82</v>
      </c>
      <c r="C36" s="49"/>
      <c r="D36" s="41"/>
      <c r="E36" s="41">
        <v>0</v>
      </c>
      <c r="F36" s="41">
        <v>0</v>
      </c>
      <c r="G36" s="42">
        <f t="shared" si="1"/>
        <v>0</v>
      </c>
    </row>
    <row r="37" s="3" customFormat="1" ht="17.25" customHeight="1" spans="1:7">
      <c r="A37" s="52"/>
      <c r="B37" s="53"/>
      <c r="C37" s="54"/>
      <c r="D37" s="51"/>
      <c r="E37" s="41"/>
      <c r="F37" s="41"/>
      <c r="G37" s="42">
        <f t="shared" si="1"/>
        <v>0</v>
      </c>
    </row>
    <row r="38" s="3" customFormat="1" ht="17.25" customHeight="1" spans="1:7">
      <c r="A38" s="45" t="s">
        <v>57</v>
      </c>
      <c r="B38" s="46"/>
      <c r="C38" s="46"/>
      <c r="D38" s="46"/>
      <c r="E38" s="46"/>
      <c r="F38" s="46"/>
      <c r="G38" s="47">
        <f>SUM(G19:G37)</f>
        <v>19134</v>
      </c>
    </row>
    <row r="39" s="4" customFormat="1" ht="17.25" customHeight="1" spans="1:7">
      <c r="A39" s="24" t="s">
        <v>58</v>
      </c>
      <c r="B39" s="25"/>
      <c r="C39" s="25"/>
      <c r="D39" s="25"/>
      <c r="E39" s="25"/>
      <c r="F39" s="25"/>
      <c r="G39" s="26"/>
    </row>
    <row r="40" s="3" customFormat="1" ht="17.25" customHeight="1" spans="1:7">
      <c r="A40" s="55" t="s">
        <v>59</v>
      </c>
      <c r="B40" s="56"/>
      <c r="C40" s="57">
        <v>0.06</v>
      </c>
      <c r="D40" s="58"/>
      <c r="E40" s="58"/>
      <c r="F40" s="59"/>
      <c r="G40" s="60">
        <f>(G17+G38+G12)*C40</f>
        <v>1364.04</v>
      </c>
    </row>
    <row r="41" s="3" customFormat="1" ht="21" customHeight="1" spans="1:7">
      <c r="A41" s="61" t="s">
        <v>60</v>
      </c>
      <c r="B41" s="33"/>
      <c r="C41" s="33"/>
      <c r="D41" s="33"/>
      <c r="E41" s="33"/>
      <c r="F41" s="34"/>
      <c r="G41" s="35">
        <f>G17+G38+G40+G12</f>
        <v>24098.04</v>
      </c>
    </row>
    <row r="42" s="4" customFormat="1" ht="17.25" customHeight="1" spans="1:7">
      <c r="A42" s="62" t="s">
        <v>61</v>
      </c>
      <c r="B42" s="63"/>
      <c r="C42" s="63"/>
      <c r="D42" s="63"/>
      <c r="E42" s="63"/>
      <c r="F42" s="63"/>
      <c r="G42" s="64"/>
    </row>
    <row r="43" s="3" customFormat="1" ht="17.25" customHeight="1" spans="1:7">
      <c r="A43" s="65" t="s">
        <v>62</v>
      </c>
      <c r="B43" s="66"/>
      <c r="C43" s="67">
        <v>0.06</v>
      </c>
      <c r="D43" s="68"/>
      <c r="E43" s="68"/>
      <c r="F43" s="69"/>
      <c r="G43" s="70">
        <f>G41*C43</f>
        <v>1445.8824</v>
      </c>
    </row>
    <row r="44" s="3" customFormat="1" ht="17.25" customHeight="1" spans="1:7">
      <c r="A44" s="71" t="s">
        <v>63</v>
      </c>
      <c r="B44" s="72"/>
      <c r="C44" s="72"/>
      <c r="D44" s="72"/>
      <c r="E44" s="72"/>
      <c r="F44" s="72"/>
      <c r="G44" s="73">
        <f>G41+G43</f>
        <v>25543.9224</v>
      </c>
    </row>
    <row r="45" s="3" customFormat="1" ht="17.25" customHeight="1" spans="1:7">
      <c r="A45" s="74" t="s">
        <v>64</v>
      </c>
      <c r="B45" s="75"/>
      <c r="C45" s="75"/>
      <c r="D45" s="75"/>
      <c r="E45" s="75"/>
      <c r="F45" s="75"/>
      <c r="G45" s="73">
        <f>G44/25</f>
        <v>1021.756896</v>
      </c>
    </row>
    <row r="46" s="3" customFormat="1" spans="1:7">
      <c r="A46" s="6"/>
      <c r="B46" s="6"/>
      <c r="C46" s="6"/>
      <c r="D46" s="6"/>
      <c r="E46" s="6"/>
      <c r="F46" s="6"/>
      <c r="G46" s="6"/>
    </row>
    <row r="47" s="3" customFormat="1" ht="12.75" customHeight="1" spans="1:7">
      <c r="A47" s="76"/>
      <c r="B47" s="76"/>
      <c r="C47" s="76"/>
      <c r="D47" s="76"/>
      <c r="E47" s="76"/>
      <c r="F47" s="76"/>
      <c r="G47" s="76"/>
    </row>
    <row r="48" s="3" customFormat="1" ht="11.4" spans="1:7">
      <c r="A48" s="76"/>
      <c r="B48" s="76"/>
      <c r="C48" s="76"/>
      <c r="D48" s="76"/>
      <c r="E48" s="76"/>
      <c r="F48" s="76"/>
      <c r="G48" s="76"/>
    </row>
  </sheetData>
  <mergeCells count="24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7:F17"/>
    <mergeCell ref="A18:G18"/>
    <mergeCell ref="A37:B37"/>
    <mergeCell ref="A38:F38"/>
    <mergeCell ref="A39:G39"/>
    <mergeCell ref="A40:B40"/>
    <mergeCell ref="C40:F40"/>
    <mergeCell ref="A41:F41"/>
    <mergeCell ref="A42:G42"/>
    <mergeCell ref="A43:B43"/>
    <mergeCell ref="C43:F43"/>
    <mergeCell ref="A44:F44"/>
    <mergeCell ref="A45:F45"/>
    <mergeCell ref="A14:A15"/>
    <mergeCell ref="A47:G48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2024-07-01T10:06:20Z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