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28" windowHeight="12900" tabRatio="395" activeTab="1"/>
  </bookViews>
  <sheets>
    <sheet name="结算单-地接社" sheetId="18" r:id="rId1"/>
    <sheet name="报价单-地接社" sheetId="20" r:id="rId2"/>
  </sheets>
  <definedNames>
    <definedName name="_xlnm.Print_Area" localSheetId="1">'报价单-地接社'!$A$1:$G$31</definedName>
    <definedName name="_xlnm.Print_Area" localSheetId="0">'结算单-地接社'!$A$1:$G$21</definedName>
    <definedName name="_xlnm.Print_Titles" localSheetId="1">'报价单-地接社'!$9:$9</definedName>
    <definedName name="_xlnm.Print_Titles" localSheetId="0">'结算单-地接社'!$9:$9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<sst xmlns="http://schemas.openxmlformats.org/spreadsheetml/2006/main" count="103" uniqueCount="54">
  <si>
    <t>先声再明会务服务结算单-地接社</t>
  </si>
  <si>
    <t>项目名称：</t>
  </si>
  <si>
    <t>供应商:</t>
  </si>
  <si>
    <t>康辉集团北京国际会议展览有限公司</t>
  </si>
  <si>
    <t>活动时间：</t>
  </si>
  <si>
    <t>联络人:</t>
  </si>
  <si>
    <t>王凤雨</t>
  </si>
  <si>
    <t>活动地点：</t>
  </si>
  <si>
    <t>手机:</t>
  </si>
  <si>
    <t>15210370021</t>
  </si>
  <si>
    <t>实际参加人数：</t>
  </si>
  <si>
    <t xml:space="preserve">邮箱:
</t>
  </si>
  <si>
    <t>wangfengyu@cct.cn</t>
  </si>
  <si>
    <t>服务内容</t>
  </si>
  <si>
    <t>服务描述</t>
  </si>
  <si>
    <t>单价</t>
  </si>
  <si>
    <t>数量1</t>
  </si>
  <si>
    <t>数量2</t>
  </si>
  <si>
    <t>报价小计</t>
  </si>
  <si>
    <t>结算小计</t>
  </si>
  <si>
    <t>差异金额</t>
  </si>
  <si>
    <t>差异说明</t>
  </si>
  <si>
    <r>
      <rPr>
        <b/>
        <sz val="9"/>
        <rFont val="Arial"/>
        <charset val="134"/>
      </rPr>
      <t xml:space="preserve">A. </t>
    </r>
    <r>
      <rPr>
        <b/>
        <sz val="9"/>
        <rFont val="宋体"/>
        <charset val="134"/>
      </rPr>
      <t>主要费用</t>
    </r>
    <r>
      <rPr>
        <b/>
        <sz val="9"/>
        <rFont val="Arial"/>
        <charset val="134"/>
      </rPr>
      <t>-</t>
    </r>
    <r>
      <rPr>
        <b/>
        <sz val="9"/>
        <rFont val="宋体"/>
        <charset val="134"/>
      </rPr>
      <t>酒店</t>
    </r>
  </si>
  <si>
    <t>住宿</t>
  </si>
  <si>
    <t>按照实际发生结算</t>
  </si>
  <si>
    <t>酒店费用总计</t>
  </si>
  <si>
    <r>
      <rPr>
        <b/>
        <sz val="9"/>
        <rFont val="Arial"/>
        <charset val="134"/>
      </rPr>
      <t xml:space="preserve">B. </t>
    </r>
    <r>
      <rPr>
        <b/>
        <sz val="9"/>
        <rFont val="宋体"/>
        <charset val="134"/>
      </rPr>
      <t>主要费用-地接社</t>
    </r>
  </si>
  <si>
    <t>交通</t>
  </si>
  <si>
    <t>高铁</t>
  </si>
  <si>
    <t>小车合计</t>
  </si>
  <si>
    <t>费用合计</t>
  </si>
  <si>
    <r>
      <rPr>
        <b/>
        <sz val="9"/>
        <rFont val="Arial"/>
        <charset val="134"/>
      </rPr>
      <t xml:space="preserve">C. </t>
    </r>
    <r>
      <rPr>
        <b/>
        <sz val="9"/>
        <rFont val="宋体"/>
        <charset val="134"/>
      </rPr>
      <t>其余费用</t>
    </r>
  </si>
  <si>
    <t>易拉宝</t>
  </si>
  <si>
    <t>1.2m*2m</t>
  </si>
  <si>
    <t>日程单页</t>
  </si>
  <si>
    <t>A4，157g铜版纸</t>
  </si>
  <si>
    <t>普通A4彩印</t>
  </si>
  <si>
    <t>按页数报价</t>
  </si>
  <si>
    <t>席卡</t>
  </si>
  <si>
    <t>250g铜版纸</t>
  </si>
  <si>
    <t>其余部分合计</t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</si>
  <si>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服务费</t>
    </r>
  </si>
  <si>
    <t>服务费</t>
  </si>
  <si>
    <r>
      <rPr>
        <b/>
        <sz val="9"/>
        <rFont val="微软雅黑"/>
        <charset val="134"/>
      </rPr>
      <t>A-D</t>
    </r>
    <r>
      <rPr>
        <b/>
        <sz val="9"/>
        <rFont val="微软雅黑"/>
        <charset val="134"/>
      </rPr>
      <t>费用合计</t>
    </r>
  </si>
  <si>
    <r>
      <rPr>
        <b/>
        <sz val="9"/>
        <rFont val="Arial"/>
        <charset val="134"/>
      </rPr>
      <t xml:space="preserve">E. </t>
    </r>
    <r>
      <rPr>
        <b/>
        <sz val="9"/>
        <rFont val="宋体"/>
        <charset val="134"/>
      </rPr>
      <t>税</t>
    </r>
  </si>
  <si>
    <t>增值税</t>
  </si>
  <si>
    <r>
      <rPr>
        <b/>
        <sz val="9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</si>
  <si>
    <r>
      <rPr>
        <b/>
        <sz val="9"/>
        <color theme="0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地接社费用人均</t>
    </r>
  </si>
  <si>
    <t>先声再明会务服务报价单-地接社</t>
  </si>
  <si>
    <t>项目名称：3.9王晓娟新乡会-PUR2402011康辉报价</t>
  </si>
  <si>
    <t>活动时间：2024年2月3日</t>
  </si>
  <si>
    <t>活动地点：新乡</t>
  </si>
  <si>
    <t>拟参加人数：35</t>
  </si>
  <si>
    <t>条幅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</si>
</sst>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.00;[Red]0.00"/>
  </numFmts>
  <fonts count="34">
    <font>
      <sz val="12"/>
      <name val="宋体"/>
      <charset val="134"/>
    </font>
    <font>
      <sz val="10"/>
      <name val="Arial"/>
      <charset val="134"/>
    </font>
    <font>
      <sz val="9"/>
      <name val="Arial"/>
      <charset val="134"/>
    </font>
    <font>
      <b/>
      <sz val="9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name val="微软雅黑"/>
      <charset val="134"/>
    </font>
    <font>
      <b/>
      <sz val="9"/>
      <color theme="0"/>
      <name val="微软雅黑"/>
      <charset val="134"/>
    </font>
    <font>
      <b/>
      <sz val="9"/>
      <color theme="0"/>
      <name val="Arial"/>
      <charset val="134"/>
    </font>
    <font>
      <sz val="9"/>
      <color rgb="FFFF0000"/>
      <name val="Arial"/>
      <charset val="134"/>
    </font>
    <font>
      <sz val="9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8" borderId="4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2" applyNumberFormat="0" applyFill="0" applyAlignment="0" applyProtection="0">
      <alignment vertical="center"/>
    </xf>
    <xf numFmtId="0" fontId="21" fillId="0" borderId="42" applyNumberFormat="0" applyFill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9" borderId="44" applyNumberFormat="0" applyAlignment="0" applyProtection="0">
      <alignment vertical="center"/>
    </xf>
    <xf numFmtId="0" fontId="24" fillId="10" borderId="45" applyNumberFormat="0" applyAlignment="0" applyProtection="0">
      <alignment vertical="center"/>
    </xf>
    <xf numFmtId="0" fontId="25" fillId="10" borderId="44" applyNumberFormat="0" applyAlignment="0" applyProtection="0">
      <alignment vertical="center"/>
    </xf>
    <xf numFmtId="0" fontId="26" fillId="11" borderId="46" applyNumberFormat="0" applyAlignment="0" applyProtection="0">
      <alignment vertical="center"/>
    </xf>
    <xf numFmtId="0" fontId="27" fillId="0" borderId="47" applyNumberFormat="0" applyFill="0" applyAlignment="0" applyProtection="0">
      <alignment vertical="center"/>
    </xf>
    <xf numFmtId="0" fontId="28" fillId="0" borderId="48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</cellStyleXfs>
  <cellXfs count="107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top" wrapText="1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right" vertical="center" wrapText="1"/>
    </xf>
    <xf numFmtId="0" fontId="3" fillId="2" borderId="14" xfId="0" applyFont="1" applyFill="1" applyBorder="1" applyAlignment="1">
      <alignment horizontal="right" vertical="center" wrapText="1"/>
    </xf>
    <xf numFmtId="0" fontId="3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vertical="center"/>
    </xf>
    <xf numFmtId="0" fontId="8" fillId="0" borderId="17" xfId="0" applyFont="1" applyFill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17" xfId="0" applyFont="1" applyFill="1" applyBorder="1" applyAlignment="1">
      <alignment horizontal="left" vertical="center"/>
    </xf>
    <xf numFmtId="0" fontId="8" fillId="2" borderId="20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/>
    </xf>
    <xf numFmtId="9" fontId="3" fillId="2" borderId="22" xfId="0" applyNumberFormat="1" applyFont="1" applyFill="1" applyBorder="1" applyAlignment="1">
      <alignment horizontal="center" vertical="center"/>
    </xf>
    <xf numFmtId="9" fontId="3" fillId="2" borderId="23" xfId="0" applyNumberFormat="1" applyFont="1" applyFill="1" applyBorder="1" applyAlignment="1">
      <alignment horizontal="center" vertical="center"/>
    </xf>
    <xf numFmtId="9" fontId="3" fillId="2" borderId="24" xfId="0" applyNumberFormat="1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right" vertical="center" wrapText="1"/>
    </xf>
    <xf numFmtId="0" fontId="10" fillId="5" borderId="14" xfId="0" applyFont="1" applyFill="1" applyBorder="1" applyAlignment="1">
      <alignment horizontal="right" vertical="center" wrapText="1"/>
    </xf>
    <xf numFmtId="0" fontId="10" fillId="5" borderId="26" xfId="0" applyFont="1" applyFill="1" applyBorder="1" applyAlignment="1">
      <alignment horizontal="right" vertical="center" wrapText="1"/>
    </xf>
    <xf numFmtId="0" fontId="2" fillId="5" borderId="27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left" vertical="center"/>
    </xf>
    <xf numFmtId="0" fontId="3" fillId="6" borderId="6" xfId="0" applyFont="1" applyFill="1" applyBorder="1" applyAlignment="1">
      <alignment horizontal="left" vertical="center"/>
    </xf>
    <xf numFmtId="0" fontId="3" fillId="6" borderId="7" xfId="0" applyFont="1" applyFill="1" applyBorder="1" applyAlignment="1">
      <alignment horizontal="left" vertical="center"/>
    </xf>
    <xf numFmtId="0" fontId="8" fillId="0" borderId="20" xfId="0" applyFont="1" applyFill="1" applyBorder="1" applyAlignment="1">
      <alignment vertical="center" wrapText="1"/>
    </xf>
    <xf numFmtId="0" fontId="2" fillId="0" borderId="21" xfId="0" applyFont="1" applyFill="1" applyBorder="1" applyAlignment="1">
      <alignment vertical="center"/>
    </xf>
    <xf numFmtId="10" fontId="3" fillId="2" borderId="22" xfId="0" applyNumberFormat="1" applyFont="1" applyFill="1" applyBorder="1" applyAlignment="1">
      <alignment horizontal="center" vertical="center"/>
    </xf>
    <xf numFmtId="10" fontId="3" fillId="2" borderId="23" xfId="0" applyNumberFormat="1" applyFont="1" applyFill="1" applyBorder="1" applyAlignment="1">
      <alignment horizontal="center" vertical="center"/>
    </xf>
    <xf numFmtId="10" fontId="3" fillId="2" borderId="24" xfId="0" applyNumberFormat="1" applyFont="1" applyFill="1" applyBorder="1" applyAlignment="1">
      <alignment horizontal="center" vertical="center"/>
    </xf>
    <xf numFmtId="176" fontId="2" fillId="0" borderId="25" xfId="0" applyNumberFormat="1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right" vertical="center" wrapText="1"/>
    </xf>
    <xf numFmtId="0" fontId="3" fillId="4" borderId="14" xfId="0" applyFont="1" applyFill="1" applyBorder="1" applyAlignment="1">
      <alignment horizontal="right" vertical="center" wrapText="1"/>
    </xf>
    <xf numFmtId="177" fontId="3" fillId="7" borderId="28" xfId="0" applyNumberFormat="1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right" vertical="center" wrapText="1"/>
    </xf>
    <xf numFmtId="0" fontId="11" fillId="4" borderId="14" xfId="0" applyFont="1" applyFill="1" applyBorder="1" applyAlignment="1">
      <alignment horizontal="right"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7" fillId="2" borderId="8" xfId="0" applyFont="1" applyFill="1" applyBorder="1" applyAlignment="1">
      <alignment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2" fillId="0" borderId="18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right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178" fontId="2" fillId="2" borderId="8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3" fillId="4" borderId="32" xfId="0" applyFont="1" applyFill="1" applyBorder="1" applyAlignment="1">
      <alignment horizontal="left" vertical="center"/>
    </xf>
    <xf numFmtId="0" fontId="12" fillId="0" borderId="9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left" vertical="center"/>
    </xf>
    <xf numFmtId="0" fontId="9" fillId="5" borderId="14" xfId="0" applyFont="1" applyFill="1" applyBorder="1" applyAlignment="1">
      <alignment vertical="center" wrapText="1"/>
    </xf>
    <xf numFmtId="0" fontId="9" fillId="5" borderId="34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/>
    </xf>
    <xf numFmtId="0" fontId="8" fillId="0" borderId="33" xfId="0" applyFont="1" applyFill="1" applyBorder="1" applyAlignment="1">
      <alignment horizontal="left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left" vertical="center"/>
    </xf>
    <xf numFmtId="0" fontId="3" fillId="2" borderId="37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13" fillId="0" borderId="33" xfId="0" applyFont="1" applyFill="1" applyBorder="1" applyAlignment="1">
      <alignment horizontal="left" vertical="center"/>
    </xf>
    <xf numFmtId="0" fontId="3" fillId="2" borderId="34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/>
    </xf>
    <xf numFmtId="0" fontId="3" fillId="6" borderId="32" xfId="0" applyFont="1" applyFill="1" applyBorder="1" applyAlignment="1">
      <alignment horizontal="left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95251</xdr:colOff>
      <xdr:row>0</xdr:row>
      <xdr:rowOff>127000</xdr:rowOff>
    </xdr:from>
    <xdr:to>
      <xdr:col>1</xdr:col>
      <xdr:colOff>928395</xdr:colOff>
      <xdr:row>2</xdr:row>
      <xdr:rowOff>158750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127000"/>
          <a:ext cx="1823720" cy="3670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95251</xdr:colOff>
      <xdr:row>0</xdr:row>
      <xdr:rowOff>127000</xdr:rowOff>
    </xdr:from>
    <xdr:to>
      <xdr:col>1</xdr:col>
      <xdr:colOff>928395</xdr:colOff>
      <xdr:row>2</xdr:row>
      <xdr:rowOff>158750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127000"/>
          <a:ext cx="1823720" cy="3670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N29"/>
  <sheetViews>
    <sheetView zoomScale="80" zoomScaleNormal="80" topLeftCell="A3" workbookViewId="0">
      <selection activeCell="O21" sqref="O21:P21"/>
    </sheetView>
  </sheetViews>
  <sheetFormatPr defaultColWidth="9" defaultRowHeight="13.2"/>
  <cols>
    <col min="1" max="1" width="13" style="6" customWidth="1"/>
    <col min="2" max="2" width="20.5" style="6" customWidth="1"/>
    <col min="3" max="3" width="13.3333333333333" style="7" customWidth="1"/>
    <col min="4" max="4" width="6.5" style="8" customWidth="1"/>
    <col min="5" max="5" width="9" style="8" customWidth="1"/>
    <col min="6" max="6" width="6" style="8" customWidth="1"/>
    <col min="7" max="7" width="8.66666666666667" style="8" customWidth="1"/>
    <col min="8" max="8" width="8" style="8" customWidth="1"/>
    <col min="9" max="9" width="4.5" style="6" customWidth="1"/>
    <col min="10" max="11" width="5.16666666666667" style="6" customWidth="1"/>
    <col min="12" max="12" width="7.5" style="6" customWidth="1"/>
    <col min="13" max="13" width="27.8333333333333" style="7" customWidth="1"/>
    <col min="14" max="16384" width="9" style="6"/>
  </cols>
  <sheetData>
    <row r="1" s="1" customFormat="1" spans="1:13">
      <c r="A1" s="9"/>
      <c r="B1" s="9"/>
      <c r="C1" s="10"/>
      <c r="D1" s="11"/>
      <c r="H1" s="70"/>
      <c r="M1" s="82"/>
    </row>
    <row r="2" s="1" customFormat="1" spans="1:13">
      <c r="A2" s="9"/>
      <c r="B2" s="9"/>
      <c r="C2" s="10"/>
      <c r="D2" s="11"/>
      <c r="H2" s="70"/>
      <c r="M2" s="82"/>
    </row>
    <row r="3" s="1" customFormat="1" ht="51" customHeight="1" spans="1:13">
      <c r="A3" s="12" t="s">
        <v>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83"/>
    </row>
    <row r="4" s="2" customFormat="1" ht="17.25" customHeight="1" spans="1:13">
      <c r="A4" s="13" t="s">
        <v>1</v>
      </c>
      <c r="B4" s="13"/>
      <c r="C4" s="14"/>
      <c r="H4" s="13" t="s">
        <v>2</v>
      </c>
      <c r="I4" s="2" t="s">
        <v>3</v>
      </c>
      <c r="K4" s="13"/>
      <c r="M4" s="84"/>
    </row>
    <row r="5" s="2" customFormat="1" ht="17.25" customHeight="1" spans="1:13">
      <c r="A5" s="13" t="s">
        <v>4</v>
      </c>
      <c r="B5" s="13"/>
      <c r="C5" s="15"/>
      <c r="H5" s="13" t="s">
        <v>5</v>
      </c>
      <c r="I5" s="2" t="s">
        <v>6</v>
      </c>
      <c r="K5" s="13"/>
      <c r="M5" s="84"/>
    </row>
    <row r="6" s="2" customFormat="1" ht="17.25" customHeight="1" spans="1:13">
      <c r="A6" s="13" t="s">
        <v>7</v>
      </c>
      <c r="B6" s="13"/>
      <c r="C6" s="16"/>
      <c r="H6" s="13" t="s">
        <v>8</v>
      </c>
      <c r="I6" s="2" t="s">
        <v>9</v>
      </c>
      <c r="K6" s="13"/>
      <c r="M6" s="84"/>
    </row>
    <row r="7" s="2" customFormat="1" ht="17.25" customHeight="1" spans="1:13">
      <c r="A7" s="13" t="s">
        <v>10</v>
      </c>
      <c r="B7" s="13"/>
      <c r="C7" s="16"/>
      <c r="H7" s="17" t="s">
        <v>11</v>
      </c>
      <c r="I7" s="2" t="s">
        <v>12</v>
      </c>
      <c r="K7" s="13"/>
      <c r="M7" s="84"/>
    </row>
    <row r="8" s="3" customFormat="1" ht="12.15" spans="3:13">
      <c r="C8" s="18"/>
      <c r="D8" s="19"/>
      <c r="E8" s="19"/>
      <c r="F8" s="19"/>
      <c r="G8" s="19"/>
      <c r="H8" s="19"/>
      <c r="M8" s="18"/>
    </row>
    <row r="9" s="4" customFormat="1" ht="27.75" customHeight="1" spans="1:13">
      <c r="A9" s="20" t="s">
        <v>13</v>
      </c>
      <c r="B9" s="21"/>
      <c r="C9" s="22" t="s">
        <v>14</v>
      </c>
      <c r="D9" s="22" t="s">
        <v>15</v>
      </c>
      <c r="E9" s="22" t="s">
        <v>16</v>
      </c>
      <c r="F9" s="22" t="s">
        <v>17</v>
      </c>
      <c r="G9" s="23" t="s">
        <v>18</v>
      </c>
      <c r="H9" s="22" t="s">
        <v>19</v>
      </c>
      <c r="I9" s="22" t="s">
        <v>15</v>
      </c>
      <c r="J9" s="22" t="s">
        <v>16</v>
      </c>
      <c r="K9" s="22" t="s">
        <v>17</v>
      </c>
      <c r="L9" s="22" t="s">
        <v>20</v>
      </c>
      <c r="M9" s="85" t="s">
        <v>21</v>
      </c>
    </row>
    <row r="10" s="4" customFormat="1" ht="21" customHeight="1" spans="1:13">
      <c r="A10" s="24" t="s">
        <v>22</v>
      </c>
      <c r="B10" s="25"/>
      <c r="C10" s="25"/>
      <c r="D10" s="25"/>
      <c r="E10" s="25"/>
      <c r="F10" s="25"/>
      <c r="G10" s="26"/>
      <c r="H10" s="24"/>
      <c r="I10" s="25"/>
      <c r="J10" s="25"/>
      <c r="K10" s="25"/>
      <c r="L10" s="25"/>
      <c r="M10" s="86"/>
    </row>
    <row r="11" s="3" customFormat="1" ht="21" customHeight="1" spans="1:13">
      <c r="A11" s="71" t="s">
        <v>23</v>
      </c>
      <c r="B11" s="72"/>
      <c r="C11" s="73" t="s">
        <v>24</v>
      </c>
      <c r="D11" s="40"/>
      <c r="E11" s="40"/>
      <c r="F11" s="40"/>
      <c r="G11" s="74">
        <f>D11*E11*F11</f>
        <v>0</v>
      </c>
      <c r="H11" s="40">
        <f>I11*J11*K11</f>
        <v>0</v>
      </c>
      <c r="I11" s="40"/>
      <c r="J11" s="40"/>
      <c r="K11" s="40"/>
      <c r="L11" s="87">
        <f>G11-H11</f>
        <v>0</v>
      </c>
      <c r="M11" s="88"/>
    </row>
    <row r="12" s="3" customFormat="1" ht="21" customHeight="1" spans="1:13">
      <c r="A12" s="75" t="s">
        <v>25</v>
      </c>
      <c r="B12" s="52"/>
      <c r="C12" s="52"/>
      <c r="D12" s="52"/>
      <c r="E12" s="52"/>
      <c r="F12" s="53"/>
      <c r="G12" s="54">
        <f>SUM(G11:G11)</f>
        <v>0</v>
      </c>
      <c r="H12" s="76">
        <f>SUM(H11:H11)</f>
        <v>0</v>
      </c>
      <c r="I12" s="89"/>
      <c r="J12" s="89"/>
      <c r="K12" s="89"/>
      <c r="L12" s="89"/>
      <c r="M12" s="90"/>
    </row>
    <row r="13" s="4" customFormat="1" ht="18" customHeight="1" spans="1:13">
      <c r="A13" s="24" t="s">
        <v>26</v>
      </c>
      <c r="B13" s="25"/>
      <c r="C13" s="25"/>
      <c r="D13" s="25"/>
      <c r="E13" s="25"/>
      <c r="F13" s="25"/>
      <c r="G13" s="26"/>
      <c r="H13" s="24"/>
      <c r="I13" s="25"/>
      <c r="J13" s="25"/>
      <c r="K13" s="25"/>
      <c r="L13" s="25"/>
      <c r="M13" s="86"/>
    </row>
    <row r="14" s="3" customFormat="1" ht="18" customHeight="1" spans="1:13">
      <c r="A14" s="27" t="s">
        <v>27</v>
      </c>
      <c r="B14" s="28" t="s">
        <v>28</v>
      </c>
      <c r="C14" s="28" t="s">
        <v>24</v>
      </c>
      <c r="D14" s="29">
        <v>2000</v>
      </c>
      <c r="E14" s="29">
        <v>1</v>
      </c>
      <c r="F14" s="29">
        <v>1</v>
      </c>
      <c r="G14" s="30">
        <f>F14*E14*D14</f>
        <v>2000</v>
      </c>
      <c r="H14" s="40">
        <f>I14*J14*K14</f>
        <v>0</v>
      </c>
      <c r="I14" s="91"/>
      <c r="J14" s="91">
        <v>27</v>
      </c>
      <c r="K14" s="91">
        <v>1</v>
      </c>
      <c r="L14" s="40">
        <f>H14-G14</f>
        <v>-2000</v>
      </c>
      <c r="M14" s="92"/>
    </row>
    <row r="15" s="3" customFormat="1" ht="17.25" customHeight="1" spans="1:13">
      <c r="A15" s="31" t="s">
        <v>29</v>
      </c>
      <c r="B15" s="32"/>
      <c r="C15" s="32"/>
      <c r="D15" s="32"/>
      <c r="E15" s="32"/>
      <c r="F15" s="32"/>
      <c r="G15" s="33">
        <f>SUM(G14:G14)</f>
        <v>2000</v>
      </c>
      <c r="H15" s="77">
        <f>SUM(H14:H14)</f>
        <v>0</v>
      </c>
      <c r="I15" s="93"/>
      <c r="J15" s="94"/>
      <c r="K15" s="94"/>
      <c r="L15" s="94"/>
      <c r="M15" s="95"/>
    </row>
    <row r="16" s="3" customFormat="1" ht="17.25" customHeight="1" spans="1:14">
      <c r="A16" s="34" t="s">
        <v>30</v>
      </c>
      <c r="B16" s="35"/>
      <c r="C16" s="35"/>
      <c r="D16" s="35"/>
      <c r="E16" s="35"/>
      <c r="F16" s="35"/>
      <c r="G16" s="36">
        <f>SUM(G14:G14)</f>
        <v>2000</v>
      </c>
      <c r="H16" s="78">
        <f>SUM(H14:H14)</f>
        <v>0</v>
      </c>
      <c r="I16" s="96"/>
      <c r="J16" s="97"/>
      <c r="K16" s="97"/>
      <c r="L16" s="97"/>
      <c r="M16" s="98"/>
      <c r="N16" s="37"/>
    </row>
    <row r="17" s="4" customFormat="1" ht="17.25" customHeight="1" spans="1:13">
      <c r="A17" s="24" t="s">
        <v>31</v>
      </c>
      <c r="B17" s="25"/>
      <c r="C17" s="25"/>
      <c r="D17" s="25"/>
      <c r="E17" s="25"/>
      <c r="F17" s="25"/>
      <c r="G17" s="25"/>
      <c r="H17" s="24"/>
      <c r="I17" s="25"/>
      <c r="J17" s="25"/>
      <c r="K17" s="25"/>
      <c r="L17" s="25"/>
      <c r="M17" s="86"/>
    </row>
    <row r="18" s="3" customFormat="1" ht="17.25" customHeight="1" spans="1:13">
      <c r="A18" s="38" t="s">
        <v>32</v>
      </c>
      <c r="B18" s="38" t="s">
        <v>33</v>
      </c>
      <c r="C18" s="38" t="s">
        <v>24</v>
      </c>
      <c r="D18" s="39">
        <v>200</v>
      </c>
      <c r="E18" s="40">
        <v>1</v>
      </c>
      <c r="F18" s="40">
        <v>1</v>
      </c>
      <c r="G18" s="41">
        <f>F18*E18*D18</f>
        <v>200</v>
      </c>
      <c r="H18" s="39">
        <f>I18*J18*K18</f>
        <v>0</v>
      </c>
      <c r="I18" s="39"/>
      <c r="J18" s="40">
        <v>24</v>
      </c>
      <c r="K18" s="40">
        <v>1</v>
      </c>
      <c r="L18" s="40">
        <f>H18-G18</f>
        <v>-200</v>
      </c>
      <c r="M18" s="99"/>
    </row>
    <row r="19" s="3" customFormat="1" ht="15.75" customHeight="1" spans="1:13">
      <c r="A19" s="38" t="s">
        <v>34</v>
      </c>
      <c r="B19" s="38" t="s">
        <v>35</v>
      </c>
      <c r="C19" s="38"/>
      <c r="D19" s="40">
        <v>5</v>
      </c>
      <c r="E19" s="40">
        <v>30</v>
      </c>
      <c r="F19" s="40">
        <v>1</v>
      </c>
      <c r="G19" s="41">
        <f>F19*E19*D19</f>
        <v>150</v>
      </c>
      <c r="H19" s="39">
        <f>I19*J19*K19</f>
        <v>0</v>
      </c>
      <c r="I19" s="39"/>
      <c r="J19" s="40">
        <v>0</v>
      </c>
      <c r="K19" s="40">
        <v>1</v>
      </c>
      <c r="L19" s="40">
        <f>H19-G19</f>
        <v>-150</v>
      </c>
      <c r="M19" s="99"/>
    </row>
    <row r="20" s="5" customFormat="1" ht="17.25" customHeight="1" spans="1:13">
      <c r="A20" s="38" t="s">
        <v>36</v>
      </c>
      <c r="B20" s="38" t="s">
        <v>37</v>
      </c>
      <c r="C20" s="38" t="s">
        <v>24</v>
      </c>
      <c r="D20" s="39">
        <v>1.2</v>
      </c>
      <c r="E20" s="40">
        <v>35</v>
      </c>
      <c r="F20" s="40">
        <v>4</v>
      </c>
      <c r="G20" s="41">
        <f>F20*E20*D20</f>
        <v>168</v>
      </c>
      <c r="H20" s="40">
        <f>I20*J20*K20</f>
        <v>0</v>
      </c>
      <c r="I20" s="40"/>
      <c r="J20" s="40">
        <v>1</v>
      </c>
      <c r="K20" s="40">
        <v>1</v>
      </c>
      <c r="L20" s="40">
        <f>H20-G20</f>
        <v>-168</v>
      </c>
      <c r="M20" s="99"/>
    </row>
    <row r="21" s="5" customFormat="1" ht="17.25" customHeight="1" spans="1:13">
      <c r="A21" s="38" t="s">
        <v>38</v>
      </c>
      <c r="B21" s="38" t="s">
        <v>39</v>
      </c>
      <c r="C21" s="38" t="s">
        <v>24</v>
      </c>
      <c r="D21" s="39">
        <v>8</v>
      </c>
      <c r="E21" s="40">
        <v>35</v>
      </c>
      <c r="F21" s="40">
        <v>1</v>
      </c>
      <c r="G21" s="41">
        <f>F21*E21*D21</f>
        <v>280</v>
      </c>
      <c r="H21" s="40">
        <f>I21*J21*K21</f>
        <v>0</v>
      </c>
      <c r="I21" s="40"/>
      <c r="J21" s="40">
        <v>60</v>
      </c>
      <c r="K21" s="40">
        <v>1</v>
      </c>
      <c r="L21" s="40">
        <f>H21-G21</f>
        <v>-280</v>
      </c>
      <c r="M21" s="99"/>
    </row>
    <row r="22" spans="1:13">
      <c r="A22" s="34" t="s">
        <v>40</v>
      </c>
      <c r="B22" s="35"/>
      <c r="C22" s="35"/>
      <c r="D22" s="35"/>
      <c r="E22" s="35"/>
      <c r="F22" s="35"/>
      <c r="G22" s="36">
        <f>SUM(G18:G21)</f>
        <v>798</v>
      </c>
      <c r="H22" s="79">
        <f>SUM(H18:H21)</f>
        <v>0</v>
      </c>
      <c r="I22" s="97"/>
      <c r="J22" s="97"/>
      <c r="K22" s="97"/>
      <c r="L22" s="97"/>
      <c r="M22" s="100"/>
    </row>
    <row r="23" spans="1:13">
      <c r="A23" s="24" t="s">
        <v>41</v>
      </c>
      <c r="B23" s="25"/>
      <c r="C23" s="25"/>
      <c r="D23" s="25"/>
      <c r="E23" s="25"/>
      <c r="F23" s="25"/>
      <c r="G23" s="26"/>
      <c r="H23" s="24"/>
      <c r="I23" s="25"/>
      <c r="J23" s="25"/>
      <c r="K23" s="25"/>
      <c r="L23" s="25"/>
      <c r="M23" s="86"/>
    </row>
    <row r="24" spans="1:13">
      <c r="A24" s="45" t="s">
        <v>42</v>
      </c>
      <c r="B24" s="46"/>
      <c r="C24" s="47">
        <v>0.06</v>
      </c>
      <c r="D24" s="48"/>
      <c r="E24" s="48"/>
      <c r="F24" s="49"/>
      <c r="G24" s="50">
        <f>(G16+G22+G12)*C24</f>
        <v>167.88</v>
      </c>
      <c r="H24" s="80">
        <f>(H12+H16+H22)*0.06</f>
        <v>0</v>
      </c>
      <c r="I24" s="3"/>
      <c r="J24" s="3"/>
      <c r="K24" s="3"/>
      <c r="L24" s="3"/>
      <c r="M24" s="101"/>
    </row>
    <row r="25" spans="1:13">
      <c r="A25" s="51" t="s">
        <v>43</v>
      </c>
      <c r="B25" s="52"/>
      <c r="C25" s="52"/>
      <c r="D25" s="52"/>
      <c r="E25" s="52"/>
      <c r="F25" s="53"/>
      <c r="G25" s="54">
        <f>G16+G22+G24+G12</f>
        <v>2965.88</v>
      </c>
      <c r="H25" s="76">
        <f>H12+H16+H22+H24</f>
        <v>0</v>
      </c>
      <c r="I25" s="89"/>
      <c r="J25" s="89"/>
      <c r="K25" s="89"/>
      <c r="L25" s="89"/>
      <c r="M25" s="90"/>
    </row>
    <row r="26" spans="1:13">
      <c r="A26" s="55" t="s">
        <v>44</v>
      </c>
      <c r="B26" s="56"/>
      <c r="C26" s="56"/>
      <c r="D26" s="56"/>
      <c r="E26" s="56"/>
      <c r="F26" s="56"/>
      <c r="G26" s="57"/>
      <c r="H26" s="55"/>
      <c r="I26" s="56"/>
      <c r="J26" s="56"/>
      <c r="K26" s="56"/>
      <c r="L26" s="56"/>
      <c r="M26" s="102"/>
    </row>
    <row r="27" spans="1:13">
      <c r="A27" s="58" t="s">
        <v>45</v>
      </c>
      <c r="B27" s="59"/>
      <c r="C27" s="60">
        <v>0.06</v>
      </c>
      <c r="D27" s="61"/>
      <c r="E27" s="61"/>
      <c r="F27" s="62"/>
      <c r="G27" s="63">
        <f>G25*C27</f>
        <v>177.9528</v>
      </c>
      <c r="H27" s="81">
        <f>H25*0.06</f>
        <v>0</v>
      </c>
      <c r="I27" s="103"/>
      <c r="J27" s="103"/>
      <c r="K27" s="103"/>
      <c r="L27" s="103"/>
      <c r="M27" s="104"/>
    </row>
    <row r="28" ht="13.95" spans="1:13">
      <c r="A28" s="64" t="s">
        <v>46</v>
      </c>
      <c r="B28" s="65"/>
      <c r="C28" s="65"/>
      <c r="D28" s="65"/>
      <c r="E28" s="65"/>
      <c r="F28" s="65"/>
      <c r="G28" s="66">
        <f>G25+G27</f>
        <v>3143.8328</v>
      </c>
      <c r="H28" s="66">
        <f>H25+H27</f>
        <v>0</v>
      </c>
      <c r="I28" s="105"/>
      <c r="J28" s="105"/>
      <c r="K28" s="105"/>
      <c r="L28" s="105"/>
      <c r="M28" s="106"/>
    </row>
    <row r="29" ht="13.95" spans="1:13">
      <c r="A29" s="67" t="s">
        <v>47</v>
      </c>
      <c r="B29" s="68"/>
      <c r="C29" s="68"/>
      <c r="D29" s="68"/>
      <c r="E29" s="68"/>
      <c r="F29" s="68"/>
      <c r="G29" s="66">
        <f>G28/35</f>
        <v>89.8237942857143</v>
      </c>
      <c r="H29" s="66">
        <f>H28/50</f>
        <v>0</v>
      </c>
      <c r="I29" s="105"/>
      <c r="J29" s="105"/>
      <c r="K29" s="105"/>
      <c r="L29" s="105"/>
      <c r="M29" s="106"/>
    </row>
  </sheetData>
  <mergeCells count="31">
    <mergeCell ref="A3:M3"/>
    <mergeCell ref="A4:B4"/>
    <mergeCell ref="A5:B5"/>
    <mergeCell ref="A6:B6"/>
    <mergeCell ref="A7:B7"/>
    <mergeCell ref="A9:B9"/>
    <mergeCell ref="A10:G10"/>
    <mergeCell ref="H10:M10"/>
    <mergeCell ref="A12:F12"/>
    <mergeCell ref="A13:G13"/>
    <mergeCell ref="H13:M13"/>
    <mergeCell ref="A15:F15"/>
    <mergeCell ref="I15:M15"/>
    <mergeCell ref="A16:F16"/>
    <mergeCell ref="I16:M16"/>
    <mergeCell ref="A17:G17"/>
    <mergeCell ref="H17:M17"/>
    <mergeCell ref="A22:F22"/>
    <mergeCell ref="I22:M22"/>
    <mergeCell ref="A23:G23"/>
    <mergeCell ref="H23:M23"/>
    <mergeCell ref="A24:B24"/>
    <mergeCell ref="C24:F24"/>
    <mergeCell ref="A25:F25"/>
    <mergeCell ref="A26:G26"/>
    <mergeCell ref="H26:M26"/>
    <mergeCell ref="A27:B27"/>
    <mergeCell ref="C27:F27"/>
    <mergeCell ref="I27:M27"/>
    <mergeCell ref="A28:F28"/>
    <mergeCell ref="A29:F29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31"/>
  <sheetViews>
    <sheetView tabSelected="1" zoomScale="104" zoomScaleNormal="104" workbookViewId="0">
      <selection activeCell="A4" sqref="A4:B4"/>
    </sheetView>
  </sheetViews>
  <sheetFormatPr defaultColWidth="9" defaultRowHeight="13.2" outlineLevelCol="7"/>
  <cols>
    <col min="1" max="1" width="13" style="6" customWidth="1"/>
    <col min="2" max="2" width="41.75" style="6" customWidth="1"/>
    <col min="3" max="3" width="13.3333333333333" style="7" customWidth="1"/>
    <col min="4" max="6" width="9.66666666666667" style="8" customWidth="1"/>
    <col min="7" max="7" width="20.25" style="8" customWidth="1"/>
    <col min="8" max="16384" width="9" style="6"/>
  </cols>
  <sheetData>
    <row r="1" s="1" customFormat="1" spans="1:4">
      <c r="A1" s="9"/>
      <c r="B1" s="9"/>
      <c r="C1" s="10"/>
      <c r="D1" s="11"/>
    </row>
    <row r="2" s="1" customFormat="1" spans="1:4">
      <c r="A2" s="9"/>
      <c r="B2" s="9"/>
      <c r="C2" s="10"/>
      <c r="D2" s="11"/>
    </row>
    <row r="3" s="1" customFormat="1" ht="51" customHeight="1" spans="1:7">
      <c r="A3" s="12" t="s">
        <v>48</v>
      </c>
      <c r="B3" s="12"/>
      <c r="C3" s="12"/>
      <c r="D3" s="12"/>
      <c r="E3" s="12"/>
      <c r="F3" s="12"/>
      <c r="G3" s="12"/>
    </row>
    <row r="4" s="2" customFormat="1" ht="17.25" customHeight="1" spans="1:5">
      <c r="A4" s="13" t="s">
        <v>49</v>
      </c>
      <c r="B4" s="13"/>
      <c r="C4" s="14"/>
      <c r="D4" s="13" t="s">
        <v>2</v>
      </c>
      <c r="E4" s="2" t="s">
        <v>3</v>
      </c>
    </row>
    <row r="5" s="2" customFormat="1" ht="17.25" customHeight="1" spans="1:5">
      <c r="A5" s="13" t="s">
        <v>50</v>
      </c>
      <c r="B5" s="13"/>
      <c r="C5" s="15"/>
      <c r="D5" s="13" t="s">
        <v>5</v>
      </c>
      <c r="E5" s="2" t="s">
        <v>6</v>
      </c>
    </row>
    <row r="6" s="2" customFormat="1" ht="17.25" customHeight="1" spans="1:5">
      <c r="A6" s="13" t="s">
        <v>51</v>
      </c>
      <c r="B6" s="13"/>
      <c r="C6" s="16"/>
      <c r="D6" s="13" t="s">
        <v>8</v>
      </c>
      <c r="E6" s="2" t="s">
        <v>9</v>
      </c>
    </row>
    <row r="7" s="2" customFormat="1" ht="17.25" customHeight="1" spans="1:5">
      <c r="A7" s="13" t="s">
        <v>52</v>
      </c>
      <c r="B7" s="13"/>
      <c r="C7" s="16"/>
      <c r="D7" s="17" t="s">
        <v>11</v>
      </c>
      <c r="E7" s="2" t="s">
        <v>12</v>
      </c>
    </row>
    <row r="8" s="3" customFormat="1" ht="12.15" spans="3:7">
      <c r="C8" s="18"/>
      <c r="D8" s="19"/>
      <c r="E8" s="19"/>
      <c r="F8" s="19"/>
      <c r="G8" s="19"/>
    </row>
    <row r="9" s="4" customFormat="1" ht="27.75" customHeight="1" spans="1:7">
      <c r="A9" s="20" t="s">
        <v>13</v>
      </c>
      <c r="B9" s="21"/>
      <c r="C9" s="22" t="s">
        <v>14</v>
      </c>
      <c r="D9" s="22" t="s">
        <v>15</v>
      </c>
      <c r="E9" s="22" t="s">
        <v>16</v>
      </c>
      <c r="F9" s="22" t="s">
        <v>17</v>
      </c>
      <c r="G9" s="23" t="s">
        <v>18</v>
      </c>
    </row>
    <row r="10" s="4" customFormat="1" ht="18" customHeight="1" spans="1:7">
      <c r="A10" s="24" t="s">
        <v>26</v>
      </c>
      <c r="B10" s="25"/>
      <c r="C10" s="25"/>
      <c r="D10" s="25"/>
      <c r="E10" s="25"/>
      <c r="F10" s="25"/>
      <c r="G10" s="26"/>
    </row>
    <row r="11" s="3" customFormat="1" ht="18" customHeight="1" spans="1:7">
      <c r="A11" s="27" t="s">
        <v>27</v>
      </c>
      <c r="B11" s="28" t="s">
        <v>28</v>
      </c>
      <c r="C11" s="28" t="s">
        <v>24</v>
      </c>
      <c r="D11" s="29">
        <v>1000</v>
      </c>
      <c r="E11" s="29">
        <v>1</v>
      </c>
      <c r="F11" s="29">
        <v>1</v>
      </c>
      <c r="G11" s="30">
        <f>F11*E11*D11</f>
        <v>1000</v>
      </c>
    </row>
    <row r="12" s="3" customFormat="1" ht="17.25" customHeight="1" spans="1:7">
      <c r="A12" s="31" t="s">
        <v>29</v>
      </c>
      <c r="B12" s="32"/>
      <c r="C12" s="32"/>
      <c r="D12" s="32"/>
      <c r="E12" s="32"/>
      <c r="F12" s="32"/>
      <c r="G12" s="33">
        <f>SUM(G11:G11)</f>
        <v>1000</v>
      </c>
    </row>
    <row r="13" s="3" customFormat="1" ht="17.25" customHeight="1" spans="1:8">
      <c r="A13" s="34" t="s">
        <v>30</v>
      </c>
      <c r="B13" s="35"/>
      <c r="C13" s="35"/>
      <c r="D13" s="35"/>
      <c r="E13" s="35"/>
      <c r="F13" s="35"/>
      <c r="G13" s="36">
        <f>SUM(G11:G11)</f>
        <v>1000</v>
      </c>
      <c r="H13" s="37"/>
    </row>
    <row r="14" s="4" customFormat="1" ht="17.25" customHeight="1" spans="1:7">
      <c r="A14" s="24" t="s">
        <v>31</v>
      </c>
      <c r="B14" s="25"/>
      <c r="C14" s="25"/>
      <c r="D14" s="25"/>
      <c r="E14" s="25"/>
      <c r="F14" s="25"/>
      <c r="G14" s="25"/>
    </row>
    <row r="15" s="3" customFormat="1" ht="17.25" customHeight="1" spans="1:7">
      <c r="A15" s="38" t="s">
        <v>32</v>
      </c>
      <c r="B15" s="38" t="s">
        <v>33</v>
      </c>
      <c r="C15" s="38" t="s">
        <v>24</v>
      </c>
      <c r="D15" s="39">
        <v>200</v>
      </c>
      <c r="E15" s="40">
        <v>1</v>
      </c>
      <c r="F15" s="40">
        <v>1</v>
      </c>
      <c r="G15" s="41">
        <f>F15*E15*D15</f>
        <v>200</v>
      </c>
    </row>
    <row r="16" s="3" customFormat="1" ht="17.25" customHeight="1" spans="1:7">
      <c r="A16" s="38" t="s">
        <v>53</v>
      </c>
      <c r="B16" s="38"/>
      <c r="C16" s="38" t="s">
        <v>24</v>
      </c>
      <c r="D16" s="39">
        <v>200</v>
      </c>
      <c r="E16" s="40">
        <v>1</v>
      </c>
      <c r="F16" s="40">
        <v>1</v>
      </c>
      <c r="G16" s="41">
        <f>F16*E16*D16</f>
        <v>200</v>
      </c>
    </row>
    <row r="17" s="5" customFormat="1" ht="17.25" customHeight="1" spans="1:7">
      <c r="A17" s="38" t="s">
        <v>34</v>
      </c>
      <c r="B17" s="38" t="s">
        <v>35</v>
      </c>
      <c r="C17" s="38" t="s">
        <v>24</v>
      </c>
      <c r="D17" s="40">
        <v>5</v>
      </c>
      <c r="E17" s="40">
        <v>30</v>
      </c>
      <c r="F17" s="40">
        <v>1</v>
      </c>
      <c r="G17" s="41">
        <f>F17*E17*D17</f>
        <v>150</v>
      </c>
    </row>
    <row r="18" s="3" customFormat="1" ht="15.75" customHeight="1" spans="1:7">
      <c r="A18" s="38" t="s">
        <v>36</v>
      </c>
      <c r="B18" s="38" t="s">
        <v>37</v>
      </c>
      <c r="C18" s="38" t="s">
        <v>24</v>
      </c>
      <c r="D18" s="39">
        <v>1.2</v>
      </c>
      <c r="E18" s="40">
        <v>50</v>
      </c>
      <c r="F18" s="40">
        <v>2</v>
      </c>
      <c r="G18" s="41">
        <f>F18*E18*D18</f>
        <v>120</v>
      </c>
    </row>
    <row r="19" s="3" customFormat="1" ht="17.25" customHeight="1" spans="1:7">
      <c r="A19" s="38" t="s">
        <v>38</v>
      </c>
      <c r="B19" s="38" t="s">
        <v>39</v>
      </c>
      <c r="C19" s="38" t="s">
        <v>24</v>
      </c>
      <c r="D19" s="39">
        <v>8</v>
      </c>
      <c r="E19" s="40">
        <v>25</v>
      </c>
      <c r="F19" s="40">
        <v>1</v>
      </c>
      <c r="G19" s="41">
        <f>F19*E19*D19</f>
        <v>200</v>
      </c>
    </row>
    <row r="20" s="3" customFormat="1" ht="17.25" customHeight="1" spans="1:7">
      <c r="A20" s="42"/>
      <c r="B20" s="43"/>
      <c r="C20" s="44"/>
      <c r="D20" s="39"/>
      <c r="E20" s="40"/>
      <c r="F20" s="40"/>
      <c r="G20" s="41">
        <f>F20*E20*D20</f>
        <v>0</v>
      </c>
    </row>
    <row r="21" s="3" customFormat="1" ht="17.25" customHeight="1" spans="1:7">
      <c r="A21" s="34" t="s">
        <v>40</v>
      </c>
      <c r="B21" s="35"/>
      <c r="C21" s="35"/>
      <c r="D21" s="35"/>
      <c r="E21" s="35"/>
      <c r="F21" s="35"/>
      <c r="G21" s="36">
        <f>SUM(G15:G19)</f>
        <v>870</v>
      </c>
    </row>
    <row r="22" s="4" customFormat="1" ht="17.25" customHeight="1" spans="1:7">
      <c r="A22" s="24" t="s">
        <v>41</v>
      </c>
      <c r="B22" s="25"/>
      <c r="C22" s="25"/>
      <c r="D22" s="25"/>
      <c r="E22" s="25"/>
      <c r="F22" s="25"/>
      <c r="G22" s="26"/>
    </row>
    <row r="23" s="3" customFormat="1" ht="17.25" customHeight="1" spans="1:7">
      <c r="A23" s="45" t="s">
        <v>42</v>
      </c>
      <c r="B23" s="46"/>
      <c r="C23" s="47">
        <v>0.06</v>
      </c>
      <c r="D23" s="48"/>
      <c r="E23" s="48"/>
      <c r="F23" s="49"/>
      <c r="G23" s="50">
        <f>(G13+G21)*C23</f>
        <v>112.2</v>
      </c>
    </row>
    <row r="24" s="3" customFormat="1" ht="21" customHeight="1" spans="1:7">
      <c r="A24" s="51" t="s">
        <v>43</v>
      </c>
      <c r="B24" s="52"/>
      <c r="C24" s="52"/>
      <c r="D24" s="52"/>
      <c r="E24" s="52"/>
      <c r="F24" s="53"/>
      <c r="G24" s="54">
        <f>G13+G21+G23</f>
        <v>1982.2</v>
      </c>
    </row>
    <row r="25" s="4" customFormat="1" ht="17.25" customHeight="1" spans="1:7">
      <c r="A25" s="55" t="s">
        <v>44</v>
      </c>
      <c r="B25" s="56"/>
      <c r="C25" s="56"/>
      <c r="D25" s="56"/>
      <c r="E25" s="56"/>
      <c r="F25" s="56"/>
      <c r="G25" s="57"/>
    </row>
    <row r="26" s="3" customFormat="1" ht="17.25" customHeight="1" spans="1:7">
      <c r="A26" s="58" t="s">
        <v>45</v>
      </c>
      <c r="B26" s="59"/>
      <c r="C26" s="60">
        <v>0.06</v>
      </c>
      <c r="D26" s="61"/>
      <c r="E26" s="61"/>
      <c r="F26" s="62"/>
      <c r="G26" s="63">
        <f>G24*C26</f>
        <v>118.932</v>
      </c>
    </row>
    <row r="27" s="3" customFormat="1" ht="17.25" customHeight="1" spans="1:7">
      <c r="A27" s="64" t="s">
        <v>46</v>
      </c>
      <c r="B27" s="65"/>
      <c r="C27" s="65"/>
      <c r="D27" s="65"/>
      <c r="E27" s="65"/>
      <c r="F27" s="65"/>
      <c r="G27" s="66">
        <f>G24+G26</f>
        <v>2101.132</v>
      </c>
    </row>
    <row r="28" s="3" customFormat="1" ht="17.25" customHeight="1" spans="1:7">
      <c r="A28" s="67" t="s">
        <v>47</v>
      </c>
      <c r="B28" s="68"/>
      <c r="C28" s="68"/>
      <c r="D28" s="68"/>
      <c r="E28" s="68"/>
      <c r="F28" s="68"/>
      <c r="G28" s="66">
        <f>G27/35</f>
        <v>60.0323428571429</v>
      </c>
    </row>
    <row r="29" s="3" customFormat="1" spans="1:7">
      <c r="A29" s="6"/>
      <c r="B29" s="6"/>
      <c r="C29" s="6"/>
      <c r="D29" s="6"/>
      <c r="E29" s="6"/>
      <c r="F29" s="6"/>
      <c r="G29" s="6"/>
    </row>
    <row r="30" s="3" customFormat="1" ht="12.75" customHeight="1" spans="1:7">
      <c r="A30" s="69"/>
      <c r="B30" s="69"/>
      <c r="C30" s="69"/>
      <c r="D30" s="69"/>
      <c r="E30" s="69"/>
      <c r="F30" s="69"/>
      <c r="G30" s="69"/>
    </row>
    <row r="31" s="3" customFormat="1" ht="11.4" spans="1:7">
      <c r="A31" s="69"/>
      <c r="B31" s="69"/>
      <c r="C31" s="69"/>
      <c r="D31" s="69"/>
      <c r="E31" s="69"/>
      <c r="F31" s="69"/>
      <c r="G31" s="69"/>
    </row>
  </sheetData>
  <mergeCells count="22">
    <mergeCell ref="A3:G3"/>
    <mergeCell ref="A4:B4"/>
    <mergeCell ref="A5:B5"/>
    <mergeCell ref="A6:B6"/>
    <mergeCell ref="A7:B7"/>
    <mergeCell ref="A9:B9"/>
    <mergeCell ref="A10:G10"/>
    <mergeCell ref="A12:F12"/>
    <mergeCell ref="A13:F13"/>
    <mergeCell ref="A14:G14"/>
    <mergeCell ref="A20:B20"/>
    <mergeCell ref="A21:F21"/>
    <mergeCell ref="A22:G22"/>
    <mergeCell ref="A23:B23"/>
    <mergeCell ref="C23:F23"/>
    <mergeCell ref="A24:F24"/>
    <mergeCell ref="A25:G25"/>
    <mergeCell ref="A26:B26"/>
    <mergeCell ref="C26:F26"/>
    <mergeCell ref="A27:F27"/>
    <mergeCell ref="A28:F28"/>
    <mergeCell ref="A30:G31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0 F B 0 3 2 8 C 8 B 3 D 4 E 4 E 8 0 F 6 6 7 F 8 2 1 3 9 D 1 8 1 "   m a : c o n t e n t T y p e V e r s i o n = " 0 "   m a : c o n t e n t T y p e D e s c r i p t i o n = " C r e a t e   a   n e w   d o c u m e n t . "   m a : c o n t e n t T y p e S c o p e = " "   m a : v e r s i o n I D = " e 2 f 2 8 8 f f 1 f b 6 f 2 3 3 b e 4 0 e 2 c 8 1 a 7 f 2 8 1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a e b 2 0 c 0 e 3 4 4 2 6 7 3 a f 7 e e 1 0 7 8 6 4 5 8 7 6 4 "   x m l n s : x s d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o f f i c e / i n t e r n a l / 2 0 0 5 / i n t e r n a l D o c u m e n t a t i o n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  m a : r e a d O n l y = " t r u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l a s t P r i n t e d "   m i n O c c u r s = " 0 "   m a x O c c u r s = " 1 "   t y p e = " x s d : d a t e T i m e " / >  
 < x s d : e l e m e n t   n a m e = " c o n t e n t S t a t u s "   m i n O c c u r s = " 0 "   m a x O c c u r s = " 1 "   t y p e = " x s d : s t r i n g " / >  
 < / x s d : a l l >  
 < / x s d : c o m p l e x T y p e >  
 < / x s d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711010CF-846B-4647-BE51-90ECE8CE17D3}">
  <ds:schemaRefs/>
</ds:datastoreItem>
</file>

<file path=customXml/itemProps2.xml><?xml version="1.0" encoding="utf-8"?>
<ds:datastoreItem xmlns:ds="http://schemas.openxmlformats.org/officeDocument/2006/customXml" ds:itemID="{19651E71-4D08-4EE2-A9AD-8098F7449E07}">
  <ds:schemaRefs/>
</ds:datastoreItem>
</file>

<file path=customXml/itemProps3.xml><?xml version="1.0" encoding="utf-8"?>
<ds:datastoreItem xmlns:ds="http://schemas.openxmlformats.org/officeDocument/2006/customXml" ds:itemID="{FF9DB3E2-5EFC-4DB1-B30B-B42B244623E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结算单-地接社</vt:lpstr>
      <vt:lpstr>报价单-地接社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dolphinbobo</cp:lastModifiedBy>
  <dcterms:created xsi:type="dcterms:W3CDTF">2005-03-26T15:37:00Z</dcterms:created>
  <cp:lastPrinted>2020-07-01T09:21:00Z</cp:lastPrinted>
  <dcterms:modified xsi:type="dcterms:W3CDTF">2024-03-04T09:45:43Z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ICV">
    <vt:lpwstr>5BC06CF7AB2B4DAAA3FF3B56BAD601BE</vt:lpwstr>
  </property>
  <property fmtid="{D5CDD505-2E9C-101B-9397-08002B2CF9AE}" pid="6" name="KSOProductBuildVer">
    <vt:lpwstr>2052-12.1.0.16388</vt:lpwstr>
  </property>
</Properties>
</file>