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552" windowHeight="11655" activeTab="1"/>
  </bookViews>
  <sheets>
    <sheet name="汇总" sheetId="1" r:id="rId1"/>
    <sheet name="报价单拟制" sheetId="2" r:id="rId2"/>
    <sheet name="需求分类占比分析" sheetId="3" state="hidden" r:id="rId3"/>
    <sheet name="常用条目" sheetId="4" state="hidden" r:id="rId4"/>
    <sheet name="非常用条目" sheetId="5" state="hidden" r:id="rId5"/>
    <sheet name="地面交通-数量预估" sheetId="6" state="hidden" r:id="rId6"/>
    <sheet name="人员费用-数量预估" sheetId="7" state="hidden" r:id="rId7"/>
    <sheet name="物料-数量预估" sheetId="8" state="hidden" r:id="rId8"/>
    <sheet name="年度" sheetId="9" state="hidden" r:id="rId9"/>
    <sheet name="100万以上" sheetId="10" state="hidden" r:id="rId10"/>
    <sheet name="100万以下项目" sheetId="11" state="hidden" r:id="rId11"/>
    <sheet name="info" sheetId="12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<sst xmlns="http://schemas.openxmlformats.org/spreadsheetml/2006/main" count="1423" uniqueCount="564">
  <si>
    <r>
      <rPr>
        <b/>
        <sz val="9"/>
        <color rgb="FF000000"/>
        <rFont val="Microsoft YaHei Light"/>
        <charset val="134"/>
      </rPr>
      <t>报价注意事项</t>
    </r>
    <r>
      <rPr>
        <sz val="9"/>
        <color rgb="FF000000"/>
        <rFont val="Microsoft YaHei Light"/>
        <charset val="134"/>
      </rPr>
      <t xml:space="preserve">
1、服务费以限高逻辑进行报价；
2、大交通、酒店住宿、会议及场地、保险、运营费用实报实销，其余条目按照单价报价；
3、严格遵循各条目使用规则，原则上减少框架外报价
4、单独报价项均报价未含税费用</t>
    </r>
  </si>
  <si>
    <t>序号</t>
  </si>
  <si>
    <t>模块</t>
  </si>
  <si>
    <t>计价单位</t>
  </si>
  <si>
    <t>单价（元）</t>
  </si>
  <si>
    <t>数量</t>
  </si>
  <si>
    <t>总价</t>
  </si>
  <si>
    <t>备注</t>
  </si>
  <si>
    <t>模块1</t>
  </si>
  <si>
    <t>大交通</t>
  </si>
  <si>
    <t>项</t>
  </si>
  <si>
    <t>模块2</t>
  </si>
  <si>
    <t>地面交通</t>
  </si>
  <si>
    <t>模块3</t>
  </si>
  <si>
    <t>酒店住宿</t>
  </si>
  <si>
    <t>模块4</t>
  </si>
  <si>
    <t>签证及景点</t>
  </si>
  <si>
    <t>模块5</t>
  </si>
  <si>
    <t>餐饮</t>
  </si>
  <si>
    <t>模块6</t>
  </si>
  <si>
    <t>保险</t>
  </si>
  <si>
    <t>模块7</t>
  </si>
  <si>
    <t>制作物料</t>
  </si>
  <si>
    <t>模块8</t>
  </si>
  <si>
    <t>工作人员</t>
  </si>
  <si>
    <t>模块9</t>
  </si>
  <si>
    <t>运营费用</t>
  </si>
  <si>
    <t>模块10</t>
  </si>
  <si>
    <t>服务费</t>
  </si>
  <si>
    <t>合计</t>
  </si>
  <si>
    <t>模块11</t>
  </si>
  <si>
    <t>税费</t>
  </si>
  <si>
    <t>客户名称</t>
  </si>
  <si>
    <t>业务联系人</t>
  </si>
  <si>
    <t>联系方式</t>
  </si>
  <si>
    <t>项目名称</t>
  </si>
  <si>
    <t>采购联系人</t>
  </si>
  <si>
    <t>项目日期</t>
  </si>
  <si>
    <t>接待人数</t>
  </si>
  <si>
    <t>目的地</t>
  </si>
  <si>
    <t>报价时间</t>
  </si>
  <si>
    <t>项目经理</t>
  </si>
  <si>
    <t>邮箱地址</t>
  </si>
  <si>
    <t>收入明细</t>
  </si>
  <si>
    <t>项目</t>
  </si>
  <si>
    <t>舱位等级</t>
  </si>
  <si>
    <t>单位</t>
  </si>
  <si>
    <t>单价</t>
  </si>
  <si>
    <t>预估采购金额</t>
  </si>
  <si>
    <t>北京-伊斯坦布尔</t>
  </si>
  <si>
    <t>经济舱（境外）</t>
  </si>
  <si>
    <t>人/次</t>
  </si>
  <si>
    <t>元</t>
  </si>
  <si>
    <t>散客票，以实际结算为准</t>
  </si>
  <si>
    <t>上海-伊斯坦布尔</t>
  </si>
  <si>
    <t>广州-伊斯坦布尔</t>
  </si>
  <si>
    <t>安塔利亚-北京</t>
  </si>
  <si>
    <t>安塔利亚-上海</t>
  </si>
  <si>
    <t>安塔利亚-广州</t>
  </si>
  <si>
    <t>伊斯坦布尔-卡帕多西亚</t>
  </si>
  <si>
    <t>开塞利-安塔利亚</t>
  </si>
  <si>
    <t>单项小计:</t>
  </si>
  <si>
    <t>车辆等级</t>
  </si>
  <si>
    <t>包车（全天）</t>
  </si>
  <si>
    <t>45座大巴</t>
  </si>
  <si>
    <t>车*天</t>
  </si>
  <si>
    <t>包车（接送机，4.6伊斯坦布尔接广州，4.7日卡帕接机，4.9日安塔利亚接机）</t>
  </si>
  <si>
    <t>车*次</t>
  </si>
  <si>
    <t>7座普通商务车</t>
  </si>
  <si>
    <t>包车（4.6卡帕送机）</t>
  </si>
  <si>
    <t>其他车辆费用</t>
  </si>
  <si>
    <t>车辆超公里费</t>
  </si>
  <si>
    <t>pcs</t>
  </si>
  <si>
    <t>未计总，车辆每日驾驶不得超过300公里，超出每公里10元，实报实销、仅为预估，据实结算，报价时需标准清楚原因</t>
  </si>
  <si>
    <t>车辆超时费</t>
  </si>
  <si>
    <t>未计总，500元/小时实报实销、仅为预估，据实结算，报价时需标准清楚原因</t>
  </si>
  <si>
    <t>其他</t>
  </si>
  <si>
    <t>预计全程进城费、高速路费、停车费以实际结算为准</t>
  </si>
  <si>
    <t>房间类型</t>
  </si>
  <si>
    <t>塞拉宫凯宾斯基酒店-凯宾斯基旗下（Çırağan Palace Kempinski）</t>
  </si>
  <si>
    <t>豪华大床</t>
  </si>
  <si>
    <t>间</t>
  </si>
  <si>
    <t>晚</t>
  </si>
  <si>
    <t>含单早，预估价格以实际结算为准</t>
  </si>
  <si>
    <t>AJWA卡帕多西亚酒店（Ajwa Cappadocia）</t>
  </si>
  <si>
    <t>高级大床</t>
  </si>
  <si>
    <t>安塔利亚阿克拉酒店（Akra Antalya）</t>
  </si>
  <si>
    <t>豪华双床</t>
  </si>
  <si>
    <t>含双早，预估价格以实际结算为准</t>
  </si>
  <si>
    <t>高级双床</t>
  </si>
  <si>
    <t>需求类型</t>
  </si>
  <si>
    <t>签证、景点及体验</t>
  </si>
  <si>
    <t>土耳其电子签证</t>
  </si>
  <si>
    <t>人数为预估人数，以实际结算为准</t>
  </si>
  <si>
    <t>签证资料整理</t>
  </si>
  <si>
    <t>圣索菲亚大教堂+博物馆</t>
  </si>
  <si>
    <t>地下水宫</t>
  </si>
  <si>
    <t>博斯普鲁斯海峡游船（非包船）</t>
  </si>
  <si>
    <t>博斯普鲁斯海峡游船（包船）</t>
  </si>
  <si>
    <t>团/次</t>
  </si>
  <si>
    <t>未计总，报单价供选择</t>
  </si>
  <si>
    <t>格雷梅露天博物馆</t>
  </si>
  <si>
    <t>格雷梅观景台</t>
  </si>
  <si>
    <t>黑暗教堂</t>
  </si>
  <si>
    <t>精灵烟囱</t>
  </si>
  <si>
    <t>乌其萨城堡</t>
  </si>
  <si>
    <t>德林库尤地下城</t>
  </si>
  <si>
    <t>安塔利亚海滩</t>
  </si>
  <si>
    <t>安塔利亚博物馆</t>
  </si>
  <si>
    <t>杜登瀑布</t>
  </si>
  <si>
    <t>地中海游船穿越杜登瀑布（包船）</t>
  </si>
  <si>
    <t>阿斯潘多斯圆形剧场</t>
  </si>
  <si>
    <t>佩尔盖古城</t>
  </si>
  <si>
    <t>热气球体验</t>
  </si>
  <si>
    <t>复古车追热气球（吉普/敞篷）</t>
  </si>
  <si>
    <t>报价为3人一车人均价格，如需1人一车，需补差价1110，以实际结算为准</t>
  </si>
  <si>
    <t>4.6酒店午餐</t>
  </si>
  <si>
    <t>围桌午餐</t>
  </si>
  <si>
    <t>4.6中式晚宴</t>
  </si>
  <si>
    <t>特色餐</t>
  </si>
  <si>
    <t>4.7Kabab卷饼餐</t>
  </si>
  <si>
    <t>4.7餐补</t>
  </si>
  <si>
    <t>围桌晚餐</t>
  </si>
  <si>
    <t>4.8中餐</t>
  </si>
  <si>
    <t>4.8土耳其舞蹈洞穴晚宴</t>
  </si>
  <si>
    <t>4.9中餐厅</t>
  </si>
  <si>
    <t>4.9土耳其瓦罐牛肉餐</t>
  </si>
  <si>
    <t>4.10牛排餐</t>
  </si>
  <si>
    <t>4.10地中海海鲜晚宴</t>
  </si>
  <si>
    <t>4.11土耳其餐</t>
  </si>
  <si>
    <t>4.11亚洲料理</t>
  </si>
  <si>
    <t>酒水备用金</t>
  </si>
  <si>
    <t>酒水</t>
  </si>
  <si>
    <t>参会人员保险</t>
  </si>
  <si>
    <t>不需要我们提供</t>
  </si>
  <si>
    <t>接机牌</t>
  </si>
  <si>
    <t>物料</t>
  </si>
  <si>
    <t>个</t>
  </si>
  <si>
    <t>车头牌</t>
  </si>
  <si>
    <t>张</t>
  </si>
  <si>
    <t>车上用品</t>
  </si>
  <si>
    <t>套</t>
  </si>
  <si>
    <t>纸巾、湿巾及打火机</t>
  </si>
  <si>
    <t>平面设计费</t>
  </si>
  <si>
    <t>次</t>
  </si>
  <si>
    <t>矿泉水</t>
  </si>
  <si>
    <t>瓶</t>
  </si>
  <si>
    <t>行李牌</t>
  </si>
  <si>
    <t>桌卡</t>
  </si>
  <si>
    <t>横幅5m*0.6m</t>
  </si>
  <si>
    <t>条</t>
  </si>
  <si>
    <t>转换插头</t>
  </si>
  <si>
    <t>洗漱套装</t>
  </si>
  <si>
    <t>土耳其电话卡（无限流量）</t>
  </si>
  <si>
    <t>简易礼品袋</t>
  </si>
  <si>
    <t>定制礼品袋</t>
  </si>
  <si>
    <t>手机链</t>
  </si>
  <si>
    <t>电子邀请函</t>
  </si>
  <si>
    <t>出行礼包</t>
  </si>
  <si>
    <t>包含颈枕、一次性拖鞋、眼罩、耳塞、零食等</t>
  </si>
  <si>
    <t>常备药品</t>
  </si>
  <si>
    <t>伴手礼</t>
  </si>
  <si>
    <t>导游工资</t>
  </si>
  <si>
    <t>工作时长10小时</t>
  </si>
  <si>
    <t>导游小费</t>
  </si>
  <si>
    <t>司机小费</t>
  </si>
  <si>
    <t>领队工资</t>
  </si>
  <si>
    <t>摄影师</t>
  </si>
  <si>
    <t>广州送机人员</t>
  </si>
  <si>
    <t>人员补助</t>
  </si>
  <si>
    <t>导游餐补</t>
  </si>
  <si>
    <t>司机餐补</t>
  </si>
  <si>
    <t>领队餐补</t>
  </si>
  <si>
    <t>领队住宿补助</t>
  </si>
  <si>
    <t>司机导游住宿补助</t>
  </si>
  <si>
    <t>摄影师住宿补助</t>
  </si>
  <si>
    <t>导游土耳其境内机票</t>
  </si>
  <si>
    <t>摄影师土耳其境内机票</t>
  </si>
  <si>
    <t>领队土耳其交通补贴</t>
  </si>
  <si>
    <t>实报实销，按照实际产生结算</t>
  </si>
  <si>
    <t>导游超时费</t>
  </si>
  <si>
    <t>人/小时</t>
  </si>
  <si>
    <t>领队交通</t>
  </si>
  <si>
    <t>根据实际结算，此项为预估价格</t>
  </si>
  <si>
    <t>备用金</t>
  </si>
  <si>
    <t>杂项</t>
  </si>
  <si>
    <t>合计（货币单位）</t>
  </si>
  <si>
    <t>服务费（人民币：元）</t>
  </si>
  <si>
    <t>增值税专用发票税6%（人民币：元）</t>
  </si>
  <si>
    <t>费用总计（人民币）</t>
  </si>
  <si>
    <t>项目数量</t>
  </si>
  <si>
    <t>年度</t>
  </si>
  <si>
    <t>大于100w</t>
  </si>
  <si>
    <t>10-100w</t>
  </si>
  <si>
    <t>小于10w</t>
  </si>
  <si>
    <t>占比</t>
  </si>
  <si>
    <t>机票/高铁</t>
  </si>
  <si>
    <t>酒店</t>
  </si>
  <si>
    <t>市内交通</t>
  </si>
  <si>
    <t>同程人员</t>
  </si>
  <si>
    <t>第三方人员</t>
  </si>
  <si>
    <t>物料制作</t>
  </si>
  <si>
    <t>活动期间运营费用</t>
  </si>
  <si>
    <t>会议及场地费用</t>
  </si>
  <si>
    <t>单项目总价</t>
  </si>
  <si>
    <t>所有项目总价</t>
  </si>
  <si>
    <t>黄色</t>
  </si>
  <si>
    <t>垫付总计
（实报实销，仅报价服务费率）</t>
  </si>
  <si>
    <t>绿色</t>
  </si>
  <si>
    <t>单独报价总计
（按单项报价）</t>
  </si>
  <si>
    <t>人员</t>
  </si>
  <si>
    <t>多数活动均会涉及的条目</t>
  </si>
  <si>
    <t>单次使用</t>
  </si>
  <si>
    <t>4座普通小车</t>
  </si>
  <si>
    <t>4座豪华小车</t>
  </si>
  <si>
    <t>车次</t>
  </si>
  <si>
    <t>7座豪华商务车</t>
  </si>
  <si>
    <t>19-22座普通小巴</t>
  </si>
  <si>
    <t>19-22座豪华小巴</t>
  </si>
  <si>
    <t>15座普通商务车</t>
  </si>
  <si>
    <t>15座豪华商务车</t>
  </si>
  <si>
    <t>33座中巴</t>
  </si>
  <si>
    <t>37座中巴</t>
  </si>
  <si>
    <t>53座大巴</t>
  </si>
  <si>
    <t>57座大巴</t>
  </si>
  <si>
    <t>包车</t>
  </si>
  <si>
    <t>车次*天</t>
  </si>
  <si>
    <t>活动现场前期运营</t>
  </si>
  <si>
    <t>中台核心工作组</t>
  </si>
  <si>
    <t>活动现场执行人员</t>
  </si>
  <si>
    <t>VIP管家</t>
  </si>
  <si>
    <t>第三方统筹</t>
  </si>
  <si>
    <t>机场工作人员-礼仪</t>
  </si>
  <si>
    <t>机场工作人员-安保</t>
  </si>
  <si>
    <t>机场工作人员-摄影</t>
  </si>
  <si>
    <t>机场工作人员-其他</t>
  </si>
  <si>
    <t>高铁站工作人员-礼仪</t>
  </si>
  <si>
    <t>高铁站工作人员-安保</t>
  </si>
  <si>
    <t>高铁站工作人员-摄影</t>
  </si>
  <si>
    <t>高铁站工作人员-其他</t>
  </si>
  <si>
    <t>酒店工作人员-礼仪</t>
  </si>
  <si>
    <t>酒店工作人员-安保</t>
  </si>
  <si>
    <t>酒店工作人员-摄影</t>
  </si>
  <si>
    <t>酒店工作人员-其他</t>
  </si>
  <si>
    <t>场馆工作人员-其他</t>
  </si>
  <si>
    <t>餐补</t>
  </si>
  <si>
    <t>差旅补助</t>
  </si>
  <si>
    <t>住宿补助</t>
  </si>
  <si>
    <t>交通补助</t>
  </si>
  <si>
    <t>超时费</t>
  </si>
  <si>
    <t>培训费用</t>
  </si>
  <si>
    <t>条目明细</t>
  </si>
  <si>
    <t>天</t>
  </si>
  <si>
    <t>仅大型活动涉及的搭建、设计、物料类条目</t>
  </si>
  <si>
    <t>机场/火车站：接机牌+引领，KT板+手柄</t>
  </si>
  <si>
    <t>机场/火车站：迎宾鲜花</t>
  </si>
  <si>
    <t>机场/火车站：防疫物资（备用口罩+消毒湿巾+免洗消毒液）</t>
  </si>
  <si>
    <t>车上物品：车头牌，A3塑封</t>
  </si>
  <si>
    <t>车上物品：冠军主播：埃尔法，4天，每天补充</t>
  </si>
  <si>
    <t>车贴：埃尔法磁吸车贴，含车贴制作+人工工时+车辆工时+清洁费</t>
  </si>
  <si>
    <t>车上物品：其他主播，GL8，&amp;包车期间，每天补充</t>
  </si>
  <si>
    <t>车贴：GL8车贴，含车贴制作+人工工时+车辆工时+清洁费</t>
  </si>
  <si>
    <t>车上物品：GL8，接送机&amp;包车期间，3天，每天补充</t>
  </si>
  <si>
    <t>车上物品：考斯特，包车期间，3天，每天补充</t>
  </si>
  <si>
    <t>车贴：考斯特车贴，含车贴制作+人工工时+车辆工时+清洁费</t>
  </si>
  <si>
    <t>签到台：鲜花</t>
  </si>
  <si>
    <t>签到台：指引牌</t>
  </si>
  <si>
    <t>签到台：A4立牌，亚克力</t>
  </si>
  <si>
    <t>签到台：防疫物品</t>
  </si>
  <si>
    <t>房间物料：餐券</t>
  </si>
  <si>
    <t>房间物料：房卡套</t>
  </si>
  <si>
    <t>房间物料：行程卡</t>
  </si>
  <si>
    <t>房间物料：零食提示卡</t>
  </si>
  <si>
    <t>房间物料：信封</t>
  </si>
  <si>
    <t>房间物料：云摄影直播二维码卡片</t>
  </si>
  <si>
    <t>客房欢迎礼：欢迎水果</t>
  </si>
  <si>
    <t>客房欢迎礼：零食</t>
  </si>
  <si>
    <t>客房欢迎礼：欢迎信-定制3D立体城市剪影</t>
  </si>
  <si>
    <t>定制冠军礼袍设计费</t>
  </si>
  <si>
    <t>定制矿泉水</t>
  </si>
  <si>
    <t>定制工作服</t>
  </si>
  <si>
    <t>会场发光手举牌</t>
  </si>
  <si>
    <t>物料打样费用预估</t>
  </si>
  <si>
    <t>运输及快递费用预估</t>
  </si>
  <si>
    <t>3D设计费</t>
  </si>
  <si>
    <t>酒店外场道旗</t>
  </si>
  <si>
    <t>酒店户外发光立体字</t>
  </si>
  <si>
    <t>酒店户外欢迎异形背板</t>
  </si>
  <si>
    <t>酒店内大堂立体字</t>
  </si>
  <si>
    <t>签到台墙：异形发光背板</t>
  </si>
  <si>
    <t>签到台：签到桌</t>
  </si>
  <si>
    <t>四星酒店签到背板+签到桌</t>
  </si>
  <si>
    <t>项目类型</t>
  </si>
  <si>
    <t>车辆类型</t>
  </si>
  <si>
    <t>总计</t>
  </si>
  <si>
    <t>圆整</t>
  </si>
  <si>
    <t>GL8（多少KM内一口价，每多1KM，X元）</t>
  </si>
  <si>
    <t>埃尔法</t>
  </si>
  <si>
    <t>考斯特</t>
  </si>
  <si>
    <t>GL8</t>
  </si>
  <si>
    <t>机场VIP通道费用、交通杂费（停车费/过路费）</t>
  </si>
  <si>
    <t>KT板</t>
  </si>
  <si>
    <t>m2</t>
  </si>
  <si>
    <t>发光KT板</t>
  </si>
  <si>
    <t>防疫物品</t>
  </si>
  <si>
    <t>磁吸车贴</t>
  </si>
  <si>
    <t>花束（非节假日）</t>
  </si>
  <si>
    <t>束</t>
  </si>
  <si>
    <t>花束（节假日）</t>
  </si>
  <si>
    <t>鲜花（单只）</t>
  </si>
  <si>
    <t>只</t>
  </si>
  <si>
    <t>水牌</t>
  </si>
  <si>
    <t>房间物料集合</t>
  </si>
  <si>
    <t>客房欢迎礼物</t>
  </si>
  <si>
    <t>件</t>
  </si>
  <si>
    <t>道旗</t>
  </si>
  <si>
    <t>发光字</t>
  </si>
  <si>
    <t>延米</t>
  </si>
  <si>
    <t>亚克力字</t>
  </si>
  <si>
    <t>亚克力板</t>
  </si>
  <si>
    <t>签到桌</t>
  </si>
  <si>
    <t>木质搭建</t>
  </si>
  <si>
    <t>打样费用</t>
  </si>
  <si>
    <t>主播侧：接待部分报价</t>
  </si>
  <si>
    <t>编号</t>
  </si>
  <si>
    <t>次数/天数</t>
  </si>
  <si>
    <t>飞机公务舱：第一梯度：主播</t>
  </si>
  <si>
    <t>飞机头等舱，以北京为例报价,5折预估，以实际出票为准</t>
  </si>
  <si>
    <t>飞机公务舱：第二梯度：主播</t>
  </si>
  <si>
    <t>高铁商务座：第二梯度：主播</t>
  </si>
  <si>
    <t>高铁商务座，以北京为例报价，以实际出票为准</t>
  </si>
  <si>
    <t>飞机经济舱：第三+四+五梯度人群</t>
  </si>
  <si>
    <r>
      <rPr>
        <sz val="9"/>
        <color rgb="FF000000"/>
        <rFont val="Arial"/>
        <charset val="134"/>
      </rPr>
      <t>飞机经济舱，以北京为例报价</t>
    </r>
    <r>
      <rPr>
        <sz val="9"/>
        <color rgb="FF000000"/>
        <rFont val="Arial"/>
        <charset val="134"/>
      </rPr>
      <t>,5</t>
    </r>
    <r>
      <rPr>
        <sz val="9"/>
        <color rgb="FF000000"/>
        <rFont val="Arial"/>
        <charset val="134"/>
      </rPr>
      <t>折预估，以实际出票为准</t>
    </r>
  </si>
  <si>
    <t>高铁二等座：第三+四+五梯度人群</t>
  </si>
  <si>
    <t>高铁二等座，以北京为例报价，以实际出票为准</t>
  </si>
  <si>
    <t>火车票出票费</t>
  </si>
  <si>
    <t>退改签费用预估</t>
  </si>
  <si>
    <t>仅为预估，据实结算</t>
  </si>
  <si>
    <t>费用小计</t>
  </si>
  <si>
    <t>第一梯度：冠军主播：南京凯宾斯基酒店-总统套房（235平米）12月27日-1月1日</t>
  </si>
  <si>
    <t>含早含税</t>
  </si>
  <si>
    <t>第一梯度：冠军主播：南京金奥费尔蒙酒店-总统套房（261平米）12月27日-1月1日</t>
  </si>
  <si>
    <t>第二梯度：主播：南京凯宾斯基酒店-行政套房（82平米）12月26日-1月1日</t>
  </si>
  <si>
    <t>第二梯度：主播：南京金鹰世界G酒店-行政套房（80-100平米）12月26日-1月1日</t>
  </si>
  <si>
    <t>第三+四梯度：南京金奥费尔蒙酒店--高/豪大床房/双床房，12月25日-1月1日</t>
  </si>
  <si>
    <t>第三+四梯度：南京凯宾斯基酒店-高/豪大床房/双床房，12月28日-1月1日</t>
  </si>
  <si>
    <t>第三梯度：南京金鹰世界G酒店-高/豪大床房/双床房</t>
  </si>
  <si>
    <t>第三+四梯度：南京金鹰世界G酒店-高/豪大床房/双床房</t>
  </si>
  <si>
    <r>
      <rPr>
        <sz val="9"/>
        <color rgb="FF000000"/>
        <rFont val="Arial"/>
        <charset val="134"/>
      </rPr>
      <t>第五梯度：</t>
    </r>
    <r>
      <rPr>
        <sz val="9"/>
        <color rgb="FFFF0000"/>
        <rFont val="Arial"/>
        <charset val="134"/>
      </rPr>
      <t>四星酒店</t>
    </r>
    <r>
      <rPr>
        <sz val="9"/>
        <color rgb="FF000000"/>
        <rFont val="Arial"/>
        <charset val="134"/>
      </rPr>
      <t>-高/豪大床房/双床房</t>
    </r>
  </si>
  <si>
    <t>酒店mini bar</t>
  </si>
  <si>
    <t>当地交通</t>
  </si>
  <si>
    <t>第一梯度：冠军专属座驾：（全程用车，接送机/站+彩排+活动日）-埃尔法</t>
  </si>
  <si>
    <t>全天包车，8小时，100公里，超时300元/小时，超公里20元/公里；停车费&amp;高速费实际发生为准；</t>
  </si>
  <si>
    <t>第二梯度；主播专属用车：（全程用车，接送机/站+彩排+活动日）-GL8包车</t>
  </si>
  <si>
    <t>全天包车，8小时，100公里，超时100元/小时，超公里10元/公里；停车费&amp;高速费实际发生为准；</t>
  </si>
  <si>
    <t>第三+四+五梯度人群总计：接送机/接送站：GL8单趟用车</t>
  </si>
  <si>
    <r>
      <rPr>
        <sz val="12"/>
        <color rgb="FF000000"/>
        <rFont val="PingFang SC"/>
        <charset val="134"/>
      </rPr>
      <t>接送机/接送站：GL8包车，</t>
    </r>
    <r>
      <rPr>
        <sz val="9"/>
        <color rgb="FFFF0000"/>
        <rFont val="Arial"/>
        <charset val="134"/>
      </rPr>
      <t>备用车辆</t>
    </r>
  </si>
  <si>
    <t>乐团（外部嘉宾）：接送机/接送站：考斯特</t>
  </si>
  <si>
    <t>第三+四+五梯度人群彩排/培训：考斯特包车</t>
  </si>
  <si>
    <r>
      <rPr>
        <sz val="12"/>
        <color rgb="FF000000"/>
        <rFont val="PingFang SC"/>
        <charset val="134"/>
      </rPr>
      <t>考斯特包车5辆；8小时，100公里；活动期间酒店-场馆摆渡车，</t>
    </r>
    <r>
      <rPr>
        <sz val="9"/>
        <color rgb="FFFF0000"/>
        <rFont val="Arial"/>
        <charset val="134"/>
      </rPr>
      <t>根据实际rundown进行车辆调整，最终以实际使用结算，凯宾斯基：3辆，金鹰G：3辆，四星酒店：1辆</t>
    </r>
  </si>
  <si>
    <t>第三+四+五梯度人群彩排/培训：GL8包车</t>
  </si>
  <si>
    <t>全天包车，8小时，100公里，凯宾斯基：4辆，金鹰G：4辆，四星酒店：2辆</t>
  </si>
  <si>
    <t>第三+四+五梯度人群活动日用车：考斯特全天包车，预估10辆/天（酒店-盛典-酒店）</t>
  </si>
  <si>
    <t>全天包车，8小时，100公里,凯宾斯基：3辆，金鹰G：3辆，四星酒店：1辆</t>
  </si>
  <si>
    <t>第三+四+五梯度人群活动日用车：GL8全天包车，预估35辆/天（（酒店-盛典-酒店）不包含第一和第二梯度</t>
  </si>
  <si>
    <t>全天包车，8小时，100公里，凯宾斯基：6辆，金鹰G：6辆，四星酒店：2辆</t>
  </si>
  <si>
    <t>酒店备车，3家酒店</t>
  </si>
  <si>
    <t>交通杂费（停车&amp;过路费）</t>
  </si>
  <si>
    <t>停车费、高速费等其他费用预估，以实际发生为准</t>
  </si>
  <si>
    <t>车辆超时费预估：20辆车*5天*4小时</t>
  </si>
  <si>
    <t>机场VIP通道费用：第一梯度&amp;第二梯度，往返各一次</t>
  </si>
  <si>
    <t>第一梯度：冠军主播：全程酒店挂帐/点餐/商务餐，正餐400元/人天</t>
  </si>
  <si>
    <t>以实际消费为准</t>
  </si>
  <si>
    <t>第二梯度：获奖主播：酒店内自助午餐/晚餐，正餐400元/人天</t>
  </si>
  <si>
    <t>第三+四梯度人群：酒店内自助午餐/晚餐，正餐400元/人天</t>
  </si>
  <si>
    <t>第五梯度：四星酒店-300/天</t>
  </si>
  <si>
    <t>全体人员：彩排日商务餐，场馆1餐</t>
  </si>
  <si>
    <t>以实际产生消费为准</t>
  </si>
  <si>
    <t>全体人员：活动日商务餐，场馆1餐</t>
  </si>
  <si>
    <t>含随行用餐，以实际产生消费为准</t>
  </si>
  <si>
    <t>展馆茶歇-活动当天，预估400人*2次</t>
  </si>
  <si>
    <t>保险及核酸</t>
  </si>
  <si>
    <t>人员保险</t>
  </si>
  <si>
    <r>
      <rPr>
        <sz val="9"/>
        <color rgb="FF000000"/>
        <rFont val="Arial"/>
        <charset val="134"/>
      </rPr>
      <t>50</t>
    </r>
    <r>
      <rPr>
        <sz val="9"/>
        <color rgb="FF000000"/>
        <rFont val="Arial"/>
        <charset val="134"/>
      </rPr>
      <t>万意外伤亡险，</t>
    </r>
    <r>
      <rPr>
        <sz val="9"/>
        <color rgb="FF000000"/>
        <rFont val="Arial"/>
        <charset val="134"/>
      </rPr>
      <t>5</t>
    </r>
    <r>
      <rPr>
        <sz val="9"/>
        <color rgb="FF000000"/>
        <rFont val="Arial"/>
        <charset val="134"/>
      </rPr>
      <t>天</t>
    </r>
  </si>
  <si>
    <t>核酸检测：当地医务人员，上门服务费（3个地点*6次）12月26日-12月31日，凯宾、金鹰世界G酒店</t>
  </si>
  <si>
    <r>
      <rPr>
        <sz val="9"/>
        <color rgb="FF000000"/>
        <rFont val="Arial"/>
        <charset val="134"/>
      </rPr>
      <t>8</t>
    </r>
    <r>
      <rPr>
        <sz val="9"/>
        <color rgb="FF000000"/>
        <rFont val="Arial"/>
        <charset val="134"/>
      </rPr>
      <t>小时工作制；超时</t>
    </r>
    <r>
      <rPr>
        <sz val="9"/>
        <color rgb="FF000000"/>
        <rFont val="Arial"/>
        <charset val="134"/>
      </rPr>
      <t>200</t>
    </r>
    <r>
      <rPr>
        <sz val="9"/>
        <color rgb="FF000000"/>
        <rFont val="Arial"/>
        <charset val="134"/>
      </rPr>
      <t>元</t>
    </r>
    <r>
      <rPr>
        <sz val="9"/>
        <color rgb="FF000000"/>
        <rFont val="Arial"/>
        <charset val="134"/>
      </rPr>
      <t>/</t>
    </r>
    <r>
      <rPr>
        <sz val="9"/>
        <color rgb="FF000000"/>
        <rFont val="Arial"/>
        <charset val="134"/>
      </rPr>
      <t>小时，包含医护人员值班费、交通费及餐补等</t>
    </r>
  </si>
  <si>
    <t>核酸检测：医疗物资，运输费，凯宾斯基、金鹰世界G酒店</t>
  </si>
  <si>
    <t>全体人员：核酸检测费用</t>
  </si>
  <si>
    <r>
      <rPr>
        <sz val="9"/>
        <color rgb="FF000000"/>
        <rFont val="Arial"/>
        <charset val="134"/>
      </rPr>
      <t>混检，单检</t>
    </r>
    <r>
      <rPr>
        <sz val="9"/>
        <color rgb="FF000000"/>
        <rFont val="Arial"/>
        <charset val="134"/>
      </rPr>
      <t>16</t>
    </r>
    <r>
      <rPr>
        <sz val="9"/>
        <color rgb="FF000000"/>
        <rFont val="Arial"/>
        <charset val="134"/>
      </rPr>
      <t>元</t>
    </r>
    <r>
      <rPr>
        <sz val="9"/>
        <color rgb="FF000000"/>
        <rFont val="Arial"/>
        <charset val="134"/>
      </rPr>
      <t>/</t>
    </r>
    <r>
      <rPr>
        <sz val="9"/>
        <color rgb="FF000000"/>
        <rFont val="Arial"/>
        <charset val="134"/>
      </rPr>
      <t>人</t>
    </r>
  </si>
  <si>
    <t>核酸检测场地租金（2个地点*6次）</t>
  </si>
  <si>
    <t>同程工作人员</t>
  </si>
  <si>
    <t>前期运营：同程工作人员-3人,11月27日-12月22日</t>
  </si>
  <si>
    <t>前期运营：中台工作组核心人员：23人（机票4/酒店5/车辆4/人员4/物料3/搭建3）12月8日-12月22日</t>
  </si>
  <si>
    <t>on-site及执行期间，预计10天，12月22日-1月1日</t>
  </si>
  <si>
    <r>
      <rPr>
        <sz val="9"/>
        <color rgb="FF000000"/>
        <rFont val="Arial"/>
        <charset val="134"/>
      </rPr>
      <t>工作时间</t>
    </r>
    <r>
      <rPr>
        <sz val="9"/>
        <color rgb="FF000000"/>
        <rFont val="Arial"/>
        <charset val="134"/>
      </rPr>
      <t>8</t>
    </r>
    <r>
      <rPr>
        <sz val="9"/>
        <color rgb="FF000000"/>
        <rFont val="Arial"/>
        <charset val="134"/>
      </rPr>
      <t>小时，超时费80元/小时</t>
    </r>
  </si>
  <si>
    <t>活动期间，信息收集人员：12月20日-1月1日,12天</t>
  </si>
  <si>
    <t>信息收集人员，工作8小时，超时100元/小时；</t>
  </si>
  <si>
    <t>上述人员飞机/高铁，预估</t>
  </si>
  <si>
    <t>以实际发生为准</t>
  </si>
  <si>
    <t>上述人员当地住宿费用</t>
  </si>
  <si>
    <t>主会场周边酒店，以实际发生为准</t>
  </si>
  <si>
    <t>上述人员当地交通费，预估</t>
  </si>
  <si>
    <t>以实际发生为准，7:00之前及22:30后打车费用实报实销</t>
  </si>
  <si>
    <t>上述人员当地餐费，预估</t>
  </si>
  <si>
    <t>上述人员超时费，预估</t>
  </si>
  <si>
    <t>三方工作人员</t>
  </si>
  <si>
    <t>三方人员总控：2人</t>
  </si>
  <si>
    <t>兼职人员筛选/培训/现场监督/临时调度/应急等</t>
  </si>
  <si>
    <t>机场工作人员：举牌+引领+物料+车辆调度+应急+核验，12月25日-1月1日</t>
  </si>
  <si>
    <t>目前为预估人数，具体人数按照出票信息落站情况为准。工作人员 8小时工作制，超时100元/小时；晚于21点30分，需要支付交通费用，交通费用以实际发生为准；详见第三方明细表</t>
  </si>
  <si>
    <t>机场工作人员：机场礼仪人员，12月25日-1月1日</t>
  </si>
  <si>
    <t>工作人员8小时工作制，超时150元/小时，不含定制服装费用；晚于21点30分，需要支付交通费用，交通费用以实际发生为准；详见第三方明细表</t>
  </si>
  <si>
    <t>机场工作人员：机场安保人员，12月25日-1月1日</t>
  </si>
  <si>
    <t>工作人员8小时工作制，超时200元/小时，不含定制服装费用；晚于21点30分，需要支付交通费用，交通费用以实际发生为准；详见第三方明细表</t>
  </si>
  <si>
    <t>机场工作人员：机场摄影师，12月25日-1月1日</t>
  </si>
  <si>
    <t>工作人员8小时工作制，超时200元/小时，晚于21点30分，需要支付交通费用，交通费用以实际发生为准，包含修图；详见第三方明细表</t>
  </si>
  <si>
    <t>高铁站工作人员：举牌+引领+物料+车辆调度+应急+核验，12月25日-1月1日</t>
  </si>
  <si>
    <t>目前只按照南京站预估人数，具体人数按照出票信息落站情况为准。工作人员 8小时工作制，超时100元/小时；晚于21点30分，需要支付交通费用，交通费用以实际发生为准；详见第三方明细表</t>
  </si>
  <si>
    <t>高铁站工作人员-火车站礼仪人员</t>
  </si>
  <si>
    <t>高铁站工作人员-火车站安保人员</t>
  </si>
  <si>
    <t>高铁站工作人员-火车站摄影师2人</t>
  </si>
  <si>
    <t>酒店工作人员：凯宾斯基酒店--前台接待+名单管理、引领、物料、应急，核酸、餐饮）12月25日-1月1日</t>
  </si>
  <si>
    <t>工作人员 8小时工作制，超时100元/小时；晚于21点30分，需要支付交通费用，交通费用以实际发生为准；详见第三方明细表</t>
  </si>
  <si>
    <t>酒店工作人员：金鹰世界G酒店--前台接待+名单管理、引领、物料、应急，核酸、餐饮）12月25日-1月1日</t>
  </si>
  <si>
    <t>酒店工作人员：迎宾礼仪（凯宾——金鹰世界G酒店）12月25日-1月1日</t>
  </si>
  <si>
    <t>酒店工作人员：安保人员（凯宾——金鹰世界G酒店）12月25日-1月1日</t>
  </si>
  <si>
    <t>酒店工作人员：摄影师（凯宾——金鹰世界G酒店）12月25日-1月1日</t>
  </si>
  <si>
    <t>场馆工作人员-会场举牌及引领+餐饮组12月26日-12月31日</t>
  </si>
  <si>
    <t>上述工作人员：交通补助</t>
  </si>
  <si>
    <t>场馆工作人员：餐饮预估</t>
  </si>
  <si>
    <t>上述工作人员：核酸费用</t>
  </si>
  <si>
    <t>当地工作人员培训费：核心人员+组长+司机等</t>
  </si>
  <si>
    <t>当地工作人员超时费：预估每天2小时</t>
  </si>
  <si>
    <t>延展及物料</t>
  </si>
  <si>
    <t>备用防疫物资</t>
  </si>
  <si>
    <t>第一梯度：车上物品：冠军主播：埃尔法，4天，每天补充</t>
  </si>
  <si>
    <t>车内有水，纸巾，小食，防疫物资等备品</t>
  </si>
  <si>
    <t>第一梯度：车贴：埃尔法磁吸车贴，含车贴制作+人工工时+车辆工时+清洁费</t>
  </si>
  <si>
    <t>第二梯度：车上物品：其他主播，GL8，&amp;包车期间，每天补充</t>
  </si>
  <si>
    <t>第二梯度：车贴：GL8车贴，含车贴制作+人工工时+车辆工时+清洁费</t>
  </si>
  <si>
    <t>第三+四+五梯度人群：车上物品：GL8，接送机&amp;包车期间，3天，每天补充</t>
  </si>
  <si>
    <t>车内有水，纸巾，小食，防疫物资等备品，接机/站，只含一次</t>
  </si>
  <si>
    <t>第三+四+五梯度人群：车上物品：考斯特，包车期间，3天，每天补充</t>
  </si>
  <si>
    <t>彩排/培训期间</t>
  </si>
  <si>
    <t>第三+四+五梯度人群：车贴：GL8车贴，含车贴制作+人工工时+车辆工时+清洁费</t>
  </si>
  <si>
    <t>第三+四+五梯度人群：车贴：考斯特车贴，含车贴制作+人工工时+车辆工时+清洁费</t>
  </si>
  <si>
    <t>2家酒店，每家2套,2天换一次，一共换5次,12月23日-1月1日</t>
  </si>
  <si>
    <t>2家酒店，每家4套，木质T字板，华邑8个，金鹰G酒店2个</t>
  </si>
  <si>
    <t>2家酒店，每家5套，亚克力+打印（1个核酸、2个云摄影、2个健康防疫二维码）</t>
  </si>
  <si>
    <t>2家酒店，每家1套，含口罩、消毒湿纸巾、免洗洗手液</t>
  </si>
  <si>
    <r>
      <rPr>
        <sz val="12"/>
        <color rgb="FF000000"/>
        <rFont val="PingFang SC"/>
        <charset val="134"/>
      </rPr>
      <t>12</t>
    </r>
    <r>
      <rPr>
        <sz val="9"/>
        <color rgb="FF000000"/>
        <rFont val="Arial"/>
        <charset val="134"/>
      </rPr>
      <t>月</t>
    </r>
    <r>
      <rPr>
        <sz val="9"/>
        <color rgb="FF000000"/>
        <rFont val="Arial"/>
        <charset val="134"/>
      </rPr>
      <t>23</t>
    </r>
    <r>
      <rPr>
        <sz val="9"/>
        <color rgb="FF000000"/>
        <rFont val="Arial"/>
        <charset val="134"/>
      </rPr>
      <t>日</t>
    </r>
    <r>
      <rPr>
        <sz val="9"/>
        <color rgb="FF000000"/>
        <rFont val="Arial"/>
        <charset val="134"/>
      </rPr>
      <t>-12</t>
    </r>
    <r>
      <rPr>
        <sz val="9"/>
        <color rgb="FF000000"/>
        <rFont val="Arial"/>
        <charset val="134"/>
      </rPr>
      <t>月</t>
    </r>
    <r>
      <rPr>
        <sz val="9"/>
        <color rgb="FF000000"/>
        <rFont val="Arial"/>
        <charset val="134"/>
      </rPr>
      <t>31</t>
    </r>
    <r>
      <rPr>
        <sz val="9"/>
        <color rgb="FF000000"/>
        <rFont val="Arial"/>
        <charset val="134"/>
      </rPr>
      <t>日，</t>
    </r>
    <r>
      <rPr>
        <sz val="9"/>
        <color rgb="FF000000"/>
        <rFont val="Arial"/>
        <charset val="134"/>
      </rPr>
      <t>7</t>
    </r>
    <r>
      <rPr>
        <sz val="9"/>
        <color rgb="FF000000"/>
        <rFont val="Arial"/>
        <charset val="134"/>
      </rPr>
      <t>天，每人每天</t>
    </r>
    <r>
      <rPr>
        <sz val="9"/>
        <color rgb="FF000000"/>
        <rFont val="Arial"/>
        <charset val="134"/>
      </rPr>
      <t>2</t>
    </r>
    <r>
      <rPr>
        <sz val="9"/>
        <color rgb="FF000000"/>
        <rFont val="Arial"/>
        <charset val="134"/>
      </rPr>
      <t>张，一共</t>
    </r>
    <r>
      <rPr>
        <sz val="9"/>
        <color rgb="FF000000"/>
        <rFont val="Arial"/>
        <charset val="134"/>
      </rPr>
      <t>14</t>
    </r>
    <r>
      <rPr>
        <sz val="9"/>
        <color rgb="FF000000"/>
        <rFont val="Arial"/>
        <charset val="134"/>
      </rPr>
      <t>张</t>
    </r>
  </si>
  <si>
    <r>
      <rPr>
        <sz val="9"/>
        <color rgb="FF000000"/>
        <rFont val="Arial"/>
        <charset val="134"/>
      </rPr>
      <t>定制</t>
    </r>
    <r>
      <rPr>
        <sz val="9"/>
        <color rgb="FF000000"/>
        <rFont val="Arial"/>
        <charset val="134"/>
      </rPr>
      <t>logo</t>
    </r>
    <r>
      <rPr>
        <sz val="9"/>
        <color rgb="FF000000"/>
        <rFont val="Arial"/>
        <charset val="134"/>
      </rPr>
      <t>百岁山，签到台、车辆、房间</t>
    </r>
  </si>
  <si>
    <t>定制logo冲锋衣</t>
  </si>
  <si>
    <r>
      <rPr>
        <sz val="9"/>
        <color rgb="FF000000"/>
        <rFont val="Arial"/>
        <charset val="134"/>
      </rPr>
      <t>奥体</t>
    </r>
    <r>
      <rPr>
        <sz val="9"/>
        <color rgb="FF000000"/>
        <rFont val="Arial"/>
        <charset val="134"/>
      </rPr>
      <t>10</t>
    </r>
    <r>
      <rPr>
        <sz val="9"/>
        <color rgb="FF000000"/>
        <rFont val="Arial"/>
        <charset val="134"/>
      </rPr>
      <t>个，国博15个</t>
    </r>
  </si>
  <si>
    <t>搭建</t>
  </si>
  <si>
    <t>4*7.异形</t>
  </si>
  <si>
    <t>长度5m，木质烤漆，异形结构</t>
  </si>
  <si>
    <t>工作间：酒店内会议室租金</t>
  </si>
  <si>
    <t>以实际发生为准，仅为预估</t>
  </si>
  <si>
    <t>工作间：办公用品预估</t>
  </si>
  <si>
    <t>短信平台使用：出票信息、出行提醒、活动提醒等</t>
  </si>
  <si>
    <t>物资快递费</t>
  </si>
  <si>
    <t>不可预见</t>
  </si>
  <si>
    <t>酒店内破损等</t>
  </si>
  <si>
    <t>其他不可预见</t>
  </si>
  <si>
    <t>以上合计</t>
  </si>
  <si>
    <t>同程服务费4%</t>
  </si>
  <si>
    <r>
      <rPr>
        <b/>
        <sz val="12"/>
        <color rgb="FF000000"/>
        <rFont val="PingFang SC"/>
        <charset val="134"/>
      </rPr>
      <t>专票税费</t>
    </r>
    <r>
      <rPr>
        <b/>
        <sz val="12"/>
        <color rgb="FF000000"/>
        <rFont val="PingFang SC"/>
        <charset val="134"/>
      </rPr>
      <t>6%</t>
    </r>
  </si>
  <si>
    <t>创作者侧：接待部分报价</t>
  </si>
  <si>
    <t>飞机经济舱：创作者</t>
  </si>
  <si>
    <t>飞机经济舱，以北京为例报价,8.5折预估，以实际出票为准</t>
  </si>
  <si>
    <t>高铁二等座：创作者</t>
  </si>
  <si>
    <t>12306身份免核验，代订火车票出票手续费</t>
  </si>
  <si>
    <t>城景大床房，上海W酒店，8月8日入住</t>
  </si>
  <si>
    <t>城景大床房，上海W酒店，8月9日-8月10日</t>
  </si>
  <si>
    <t>含单早含税</t>
  </si>
  <si>
    <t>城景双床房，上海W酒店</t>
  </si>
  <si>
    <t>含双早含税</t>
  </si>
  <si>
    <t>高级大床房，上海中星铂尔曼酒店，8月9日-8月10日</t>
  </si>
  <si>
    <t>上海中星铂尔曼酒店：户外道旗场地费</t>
  </si>
  <si>
    <t>接送机/接送站：GL8单趟，8月8日</t>
  </si>
  <si>
    <t>接送机/接送站：大巴车摆渡车，8月9日/8月11日</t>
  </si>
  <si>
    <t>按照实际出票情况及入住酒店分配车辆</t>
  </si>
  <si>
    <t>？</t>
  </si>
  <si>
    <t>接送机/接送站：GL8包车，备用车辆，预估2辆，8月9日/8月11日</t>
  </si>
  <si>
    <t>接送机/接送站：GL8单趟，8月9日</t>
  </si>
  <si>
    <r>
      <rPr>
        <b/>
        <sz val="12"/>
        <color rgb="FF3F3F3F"/>
        <rFont val="PingFang SC"/>
        <charset val="134"/>
      </rPr>
      <t>VIP用车</t>
    </r>
    <r>
      <rPr>
        <b/>
        <sz val="12"/>
        <color rgb="FF3F3F3F"/>
        <rFont val="PingFang SC"/>
        <charset val="134"/>
      </rPr>
      <t>：</t>
    </r>
    <r>
      <rPr>
        <b/>
        <sz val="12"/>
        <color rgb="FF3F3F3F"/>
        <rFont val="PingFang SC"/>
        <charset val="134"/>
      </rPr>
      <t>GL8</t>
    </r>
    <r>
      <rPr>
        <b/>
        <sz val="12"/>
        <color rgb="FF3F3F3F"/>
        <rFont val="PingFang SC"/>
        <charset val="134"/>
      </rPr>
      <t>全天包车8月8日-11日</t>
    </r>
  </si>
  <si>
    <r>
      <rPr>
        <sz val="12"/>
        <color rgb="FF3F3F3F"/>
        <rFont val="PingFang SC"/>
        <charset val="134"/>
      </rPr>
      <t>GL8包车</t>
    </r>
    <r>
      <rPr>
        <b/>
        <sz val="12"/>
        <color rgb="FF3F3F3F"/>
        <rFont val="PingFang SC"/>
        <charset val="134"/>
      </rPr>
      <t>；8小时，100公里；活动期间酒店-场馆摆渡车，</t>
    </r>
    <r>
      <rPr>
        <b/>
        <sz val="12"/>
        <color rgb="FF3F3F3F"/>
        <rFont val="PingFang SC"/>
        <charset val="134"/>
      </rPr>
      <t>最终以实际使用结算.超时按照100元/小时，超公里按照10元/公里</t>
    </r>
  </si>
  <si>
    <r>
      <rPr>
        <sz val="12"/>
        <color rgb="FFFF0000"/>
        <rFont val="PingFang SC"/>
        <charset val="134"/>
      </rPr>
      <t>活动日用车</t>
    </r>
    <r>
      <rPr>
        <b/>
        <sz val="12"/>
        <color rgb="FFFF0000"/>
        <rFont val="PingFang SC"/>
        <charset val="134"/>
      </rPr>
      <t>：大巴车全天包车，8月10日</t>
    </r>
  </si>
  <si>
    <r>
      <rPr>
        <sz val="12"/>
        <color rgb="FFFF0000"/>
        <rFont val="PingFang SC"/>
        <charset val="134"/>
      </rPr>
      <t>大巴车</t>
    </r>
    <r>
      <rPr>
        <b/>
        <sz val="12"/>
        <color rgb="FFFF0000"/>
        <rFont val="PingFang SC"/>
        <charset val="134"/>
      </rPr>
      <t>包车2辆；8小时，150公里；活动期间酒店-场馆摆渡车，最终以实际使用结算，超时按照150元/小时，超公里按照15元/公里</t>
    </r>
  </si>
  <si>
    <r>
      <rPr>
        <b/>
        <sz val="12"/>
        <color rgb="FF3F3F3F"/>
        <rFont val="PingFang SC"/>
        <charset val="134"/>
      </rPr>
      <t>活动日用车：</t>
    </r>
    <r>
      <rPr>
        <b/>
        <sz val="12"/>
        <color rgb="FF3F3F3F"/>
        <rFont val="PingFang SC"/>
        <charset val="134"/>
      </rPr>
      <t>GL8</t>
    </r>
    <r>
      <rPr>
        <b/>
        <sz val="12"/>
        <color rgb="FF3F3F3F"/>
        <rFont val="PingFang SC"/>
        <charset val="134"/>
      </rPr>
      <t>全天包车，备用车辆，预估每个酒店2辆</t>
    </r>
  </si>
  <si>
    <r>
      <rPr>
        <b/>
        <sz val="12"/>
        <color rgb="FF3F3F3F"/>
        <rFont val="PingFang SC"/>
        <charset val="134"/>
      </rPr>
      <t>VIP</t>
    </r>
    <r>
      <rPr>
        <b/>
        <sz val="12"/>
        <color rgb="FF3F3F3F"/>
        <rFont val="PingFang SC"/>
        <charset val="134"/>
      </rPr>
      <t>：酒店内用餐（桌餐/自助餐），1天*2餐，每餐500元，8月9日</t>
    </r>
  </si>
  <si>
    <t>酒店中餐厅包间</t>
  </si>
  <si>
    <r>
      <rPr>
        <b/>
        <sz val="12"/>
        <color rgb="FF3F3F3F"/>
        <rFont val="PingFang SC"/>
        <charset val="134"/>
      </rPr>
      <t>VIP：</t>
    </r>
    <r>
      <rPr>
        <b/>
        <sz val="12"/>
        <color rgb="FF3F3F3F"/>
        <rFont val="PingFang SC"/>
        <charset val="134"/>
      </rPr>
      <t>社会餐厅用餐（午餐/晚餐），1天*2餐，每次500元，8月10日</t>
    </r>
  </si>
  <si>
    <t>社会餐饮</t>
  </si>
  <si>
    <t>50万意外伤亡险，7天</t>
  </si>
  <si>
    <t>前期运营：同程工作人员：总控：2人，8月6日-8月11日</t>
  </si>
  <si>
    <t>工作时间8小时，超时费80元/小时</t>
  </si>
  <si>
    <t>前期运营：中台工作组核心人员：9人（机票1/酒店2/车辆3/人员1/高管1/餐饮1）</t>
  </si>
  <si>
    <t>on-site期间，预计10天，7月27日-8月6日</t>
  </si>
  <si>
    <t>VIP管家：10人</t>
  </si>
  <si>
    <t>三方人员总控：2人，8月6日-8月11日</t>
  </si>
  <si>
    <t>兼职人员筛选/培训/现场监督/临时调度/应急等；工作人员 8小时工作制，超时100元/小时；晚于21点30分，需要支付交通费用，交通费用以实际发生为准；</t>
  </si>
  <si>
    <t>机场工作人员：举牌2+引领4+物料2+车辆2，预估4天，暂时按照2个机场预估，最终按照实际出票信息为准</t>
  </si>
  <si>
    <t>机场举牌、引领、物料、车调等，工作人员 8小时工作制，超时100元/小时；晚于21点30分，需要支付交通费用，交通费用以实际发生为准；</t>
  </si>
  <si>
    <t>高铁站工作人员：举牌2+引领4+物料2+车辆2，预估4天，暂时按照2个火车站预估，最终按照实际出票信息为准</t>
  </si>
  <si>
    <t>车站举牌、引领、物料、车调等，工作人员 8小时工作制，超时100元/小时；晚于21点30分，需要支付交通费用，交通费用以实际发生为准；</t>
  </si>
  <si>
    <t>酒店工作人员：前台接待+名单管理2、引领2、物料2、应急1，合规1），每家酒店8人</t>
  </si>
  <si>
    <t>工作人员 8小时工作制，超时100元/小时；晚于21点30分，需要支付交通费用，交通费用以实际发生为准；</t>
  </si>
  <si>
    <t>酒店工作人员：车辆调度1人</t>
  </si>
  <si>
    <t>上述工作人员：餐饮预估</t>
  </si>
  <si>
    <t>当地工作人员超时费：预估每天2小时*100元*3天</t>
  </si>
  <si>
    <t>机场/火车站：接机牌，KT板+手柄</t>
  </si>
  <si>
    <t>车上物品：大巴车+GL8车内矿泉水</t>
  </si>
  <si>
    <t>车上物品：大巴车+GL8车内纸巾</t>
  </si>
  <si>
    <t>考察费用</t>
  </si>
  <si>
    <t>物资运输+物资前后期快递费</t>
  </si>
  <si>
    <t>酒店内破损，房间吸烟赔偿等</t>
  </si>
  <si>
    <t>客户单位</t>
  </si>
  <si>
    <t>快手-娱乐暑期计划发布会</t>
  </si>
  <si>
    <t>联系人</t>
  </si>
  <si>
    <t>孙晓达</t>
  </si>
  <si>
    <t>6月28日-6月29日</t>
  </si>
  <si>
    <t>人数</t>
  </si>
  <si>
    <r>
      <rPr>
        <sz val="12"/>
        <color rgb="FF0000FF"/>
        <rFont val="PingFang SC"/>
        <charset val="134"/>
      </rPr>
      <t>20</t>
    </r>
    <r>
      <rPr>
        <u/>
        <sz val="12"/>
        <color rgb="FF0000FF"/>
        <rFont val="PingFang SC"/>
        <charset val="134"/>
      </rPr>
      <t>人</t>
    </r>
  </si>
  <si>
    <t>北京</t>
  </si>
  <si>
    <t>王璐露</t>
  </si>
  <si>
    <t>频次</t>
  </si>
  <si>
    <t>青岛-北京</t>
  </si>
  <si>
    <t>火车票</t>
  </si>
  <si>
    <t>人</t>
  </si>
  <si>
    <t>单程</t>
  </si>
  <si>
    <t>重庆-北京</t>
  </si>
  <si>
    <t>经济舱（境内）</t>
  </si>
  <si>
    <t>预估价格，最终按照实际出票为准</t>
  </si>
  <si>
    <t>长沙-北京</t>
  </si>
  <si>
    <t>厦门-北京</t>
  </si>
  <si>
    <t>广州-北京</t>
  </si>
  <si>
    <t>接机/接站-首都机场</t>
  </si>
  <si>
    <t>辆/趟</t>
  </si>
  <si>
    <t>100元／小时，10元／公里</t>
  </si>
  <si>
    <t>送机/送站-大兴机场</t>
  </si>
  <si>
    <t>全程包车</t>
  </si>
  <si>
    <t>辆</t>
  </si>
  <si>
    <t>全程</t>
  </si>
  <si>
    <t>150元／小时，15元／公里</t>
  </si>
  <si>
    <t>首钢香格里拉酒店</t>
  </si>
  <si>
    <t>双早</t>
  </si>
  <si>
    <t>首钢智选假日酒店</t>
  </si>
  <si>
    <t>会议</t>
  </si>
  <si>
    <t>首钢香格里拉酒店-群明生辉宴会1+2厅</t>
  </si>
  <si>
    <t>进场费</t>
  </si>
  <si>
    <t>全天</t>
  </si>
  <si>
    <t>首钢香格里拉酒店-群明生辉宴会</t>
  </si>
  <si>
    <t>半日场租</t>
  </si>
  <si>
    <t>半日</t>
  </si>
  <si>
    <t>茶歇</t>
  </si>
  <si>
    <t>自助午餐</t>
  </si>
  <si>
    <t>赠送</t>
  </si>
  <si>
    <t>活动现场工作人员</t>
  </si>
  <si>
    <t>工作时长8小时</t>
  </si>
  <si>
    <t>餐费</t>
  </si>
  <si>
    <t>服务费4%（人民币：元）</t>
  </si>
  <si>
    <t>快手内部文档请勿外传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</si>
</sst>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"/>
    <numFmt numFmtId="177" formatCode="\¥###,##0"/>
    <numFmt numFmtId="178" formatCode="\¥##,##0"/>
    <numFmt numFmtId="179" formatCode="0.00_ "/>
    <numFmt numFmtId="180" formatCode="0.0_ "/>
  </numFmts>
  <fonts count="70">
    <font>
      <sz val="10"/>
      <name val="Arial"/>
      <charset val="134"/>
    </font>
    <font>
      <sz val="1"/>
      <color rgb="FFFFFFFF"/>
      <name val="Arial"/>
      <charset val="134"/>
    </font>
    <font>
      <sz val="9"/>
      <color rgb="FF000000"/>
      <name val="Arial"/>
      <charset val="134"/>
    </font>
    <font>
      <u/>
      <sz val="10"/>
      <color rgb="FF0000FF"/>
      <name val="Arial"/>
      <charset val="134"/>
    </font>
    <font>
      <b/>
      <sz val="9"/>
      <color rgb="FF000000"/>
      <name val="Arial"/>
      <charset val="134"/>
    </font>
    <font>
      <b/>
      <i/>
      <sz val="9"/>
      <color rgb="FF0000FF"/>
      <name val="Arial"/>
      <charset val="134"/>
    </font>
    <font>
      <b/>
      <sz val="9"/>
      <color rgb="FF008000"/>
      <name val="Arial"/>
      <charset val="134"/>
    </font>
    <font>
      <b/>
      <sz val="12"/>
      <color rgb="FFFF0000"/>
      <name val="Arial"/>
      <charset val="134"/>
    </font>
    <font>
      <sz val="12"/>
      <color rgb="FF000000"/>
      <name val="Arial"/>
      <charset val="134"/>
    </font>
    <font>
      <sz val="9"/>
      <color rgb="FFFF0000"/>
      <name val="Arial"/>
      <charset val="134"/>
    </font>
    <font>
      <b/>
      <i/>
      <sz val="9"/>
      <color rgb="FFFF0000"/>
      <name val="Arial"/>
      <charset val="134"/>
    </font>
    <font>
      <sz val="10"/>
      <color rgb="FFFF0000"/>
      <name val="Arial"/>
      <charset val="134"/>
    </font>
    <font>
      <b/>
      <sz val="9"/>
      <color rgb="FFFF0000"/>
      <name val="Arial"/>
      <charset val="134"/>
    </font>
    <font>
      <b/>
      <i/>
      <sz val="9"/>
      <color rgb="FF000000"/>
      <name val="Arial"/>
      <charset val="134"/>
    </font>
    <font>
      <b/>
      <sz val="10"/>
      <color rgb="FF000000"/>
      <name val="Arial"/>
      <charset val="134"/>
    </font>
    <font>
      <b/>
      <sz val="14"/>
      <color rgb="FFFFFFFF"/>
      <name val="Arial"/>
      <charset val="134"/>
    </font>
    <font>
      <b/>
      <sz val="10"/>
      <color rgb="FF1E5ECF"/>
      <name val="Arial"/>
      <charset val="134"/>
    </font>
    <font>
      <sz val="9"/>
      <color rgb="FF0C0C0C"/>
      <name val="Arial"/>
      <charset val="134"/>
    </font>
    <font>
      <sz val="9"/>
      <color rgb="FF3F3F3F"/>
      <name val="Arial"/>
      <charset val="134"/>
    </font>
    <font>
      <b/>
      <sz val="9"/>
      <color rgb="FF0C0C0C"/>
      <name val="Arial"/>
      <charset val="134"/>
    </font>
    <font>
      <b/>
      <sz val="9"/>
      <color rgb="FF3F3F3F"/>
      <name val="Arial"/>
      <charset val="134"/>
    </font>
    <font>
      <b/>
      <sz val="11"/>
      <color rgb="FF000000"/>
      <name val="Arial"/>
      <charset val="134"/>
    </font>
    <font>
      <b/>
      <sz val="10"/>
      <color rgb="FF3F3F3F"/>
      <name val="Arial"/>
      <charset val="134"/>
    </font>
    <font>
      <sz val="10"/>
      <color rgb="FF000000"/>
      <name val="Arial"/>
      <charset val="134"/>
    </font>
    <font>
      <b/>
      <sz val="12"/>
      <color rgb="FF000000"/>
      <name val="Arial"/>
      <charset val="134"/>
    </font>
    <font>
      <sz val="10"/>
      <name val="Microsoft YaHei Light"/>
      <charset val="134"/>
    </font>
    <font>
      <sz val="9"/>
      <color rgb="FF000000"/>
      <name val="Microsoft YaHei Light"/>
      <charset val="134"/>
    </font>
    <font>
      <u/>
      <sz val="10"/>
      <color rgb="FF0000FF"/>
      <name val="Microsoft YaHei Light"/>
      <charset val="134"/>
    </font>
    <font>
      <b/>
      <sz val="9"/>
      <color rgb="FF000000"/>
      <name val="Microsoft YaHei Light"/>
      <charset val="134"/>
    </font>
    <font>
      <b/>
      <sz val="9"/>
      <name val="Microsoft YaHei Light"/>
      <charset val="134"/>
    </font>
    <font>
      <sz val="9"/>
      <name val="Microsoft YaHei Light"/>
      <charset val="134"/>
    </font>
    <font>
      <b/>
      <i/>
      <sz val="9"/>
      <color rgb="FF0000FF"/>
      <name val="Microsoft YaHei Light"/>
      <charset val="134"/>
    </font>
    <font>
      <sz val="9"/>
      <color rgb="FFFF0000"/>
      <name val="Microsoft YaHei Light"/>
      <charset val="134"/>
    </font>
    <font>
      <b/>
      <i/>
      <sz val="9"/>
      <color rgb="FFFF0000"/>
      <name val="Microsoft YaHei Light"/>
      <charset val="134"/>
    </font>
    <font>
      <b/>
      <sz val="9"/>
      <color rgb="FFFF0000"/>
      <name val="Microsoft YaHei Light"/>
      <charset val="134"/>
    </font>
    <font>
      <b/>
      <sz val="9"/>
      <color rgb="FF008000"/>
      <name val="Microsoft YaHei Light"/>
      <charset val="134"/>
    </font>
    <font>
      <b/>
      <sz val="12"/>
      <color rgb="FFFF0000"/>
      <name val="Microsoft YaHei Light"/>
      <charset val="134"/>
    </font>
    <font>
      <sz val="12"/>
      <color rgb="FF000000"/>
      <name val="Microsoft YaHei Light"/>
      <charset val="134"/>
    </font>
    <font>
      <sz val="10"/>
      <color rgb="FFFF0000"/>
      <name val="Microsoft YaHei Light"/>
      <charset val="134"/>
    </font>
    <font>
      <b/>
      <i/>
      <sz val="9"/>
      <color rgb="FF000000"/>
      <name val="Microsoft YaHei Light"/>
      <charset val="134"/>
    </font>
    <font>
      <b/>
      <sz val="10"/>
      <color rgb="FF000000"/>
      <name val="Microsoft YaHei Light"/>
      <charset val="134"/>
    </font>
    <font>
      <b/>
      <sz val="9"/>
      <color rgb="FFFFFFFF"/>
      <name val="Microsoft YaHei Light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rgb="FF0000FF"/>
      <name val="PingFang SC"/>
      <charset val="134"/>
    </font>
    <font>
      <u/>
      <sz val="12"/>
      <color rgb="FF0000FF"/>
      <name val="PingFang SC"/>
      <charset val="134"/>
    </font>
    <font>
      <b/>
      <sz val="12"/>
      <color rgb="FF000000"/>
      <name val="PingFang SC"/>
      <charset val="134"/>
    </font>
    <font>
      <sz val="12"/>
      <color rgb="FFFF0000"/>
      <name val="PingFang SC"/>
      <charset val="134"/>
    </font>
    <font>
      <b/>
      <sz val="12"/>
      <color rgb="FFFF0000"/>
      <name val="PingFang SC"/>
      <charset val="134"/>
    </font>
    <font>
      <b/>
      <sz val="12"/>
      <color rgb="FF3F3F3F"/>
      <name val="PingFang SC"/>
      <charset val="134"/>
    </font>
    <font>
      <sz val="12"/>
      <color rgb="FF000000"/>
      <name val="PingFang SC"/>
      <charset val="134"/>
    </font>
    <font>
      <sz val="12"/>
      <color rgb="FF3F3F3F"/>
      <name val="PingFang SC"/>
      <charset val="134"/>
    </font>
  </fonts>
  <fills count="48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B050"/>
        <bgColor rgb="FF00B050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005CFF"/>
        <bgColor rgb="FF005CFF"/>
      </patternFill>
    </fill>
    <fill>
      <patternFill patternType="solid">
        <fgColor rgb="FFF3F6FF"/>
        <bgColor rgb="FFF3F6FF"/>
      </patternFill>
    </fill>
    <fill>
      <patternFill patternType="solid">
        <fgColor rgb="FFFEF2CB"/>
        <bgColor rgb="FFFEF2CB"/>
      </patternFill>
    </fill>
    <fill>
      <patternFill patternType="solid">
        <fgColor rgb="FFFBE4D5"/>
        <bgColor rgb="FFFBE4D5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rgb="FF8EAADB"/>
        <bgColor rgb="FF8EAADB"/>
      </patternFill>
    </fill>
    <fill>
      <patternFill patternType="solid">
        <fgColor theme="0"/>
        <bgColor rgb="FFFFFF00"/>
      </patternFill>
    </fill>
    <fill>
      <patternFill patternType="solid">
        <fgColor rgb="FFFE4905"/>
        <bgColor rgb="FFFE4905"/>
      </patternFill>
    </fill>
    <fill>
      <patternFill patternType="solid">
        <fgColor rgb="FF9CC2E5"/>
        <bgColor rgb="FF9CC2E5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2" fillId="0" borderId="0" applyFont="0" applyFill="0" applyBorder="0" applyAlignment="0" applyProtection="0">
      <alignment vertical="center"/>
    </xf>
    <xf numFmtId="44" fontId="42" fillId="0" borderId="0" applyFont="0" applyFill="0" applyBorder="0" applyAlignment="0" applyProtection="0">
      <alignment vertical="center"/>
    </xf>
    <xf numFmtId="9" fontId="42" fillId="0" borderId="0" applyFont="0" applyFill="0" applyBorder="0" applyAlignment="0" applyProtection="0">
      <alignment vertical="center"/>
    </xf>
    <xf numFmtId="41" fontId="42" fillId="0" borderId="0" applyFont="0" applyFill="0" applyBorder="0" applyAlignment="0" applyProtection="0">
      <alignment vertical="center"/>
    </xf>
    <xf numFmtId="42" fontId="42" fillId="0" borderId="0" applyFon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17" borderId="26" applyNumberFormat="0" applyFon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27" applyNumberFormat="0" applyFill="0" applyAlignment="0" applyProtection="0">
      <alignment vertical="center"/>
    </xf>
    <xf numFmtId="0" fontId="49" fillId="0" borderId="27" applyNumberFormat="0" applyFill="0" applyAlignment="0" applyProtection="0">
      <alignment vertical="center"/>
    </xf>
    <xf numFmtId="0" fontId="50" fillId="0" borderId="28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8" borderId="29" applyNumberFormat="0" applyAlignment="0" applyProtection="0">
      <alignment vertical="center"/>
    </xf>
    <xf numFmtId="0" fontId="52" fillId="19" borderId="30" applyNumberFormat="0" applyAlignment="0" applyProtection="0">
      <alignment vertical="center"/>
    </xf>
    <xf numFmtId="0" fontId="53" fillId="19" borderId="29" applyNumberFormat="0" applyAlignment="0" applyProtection="0">
      <alignment vertical="center"/>
    </xf>
    <xf numFmtId="0" fontId="54" fillId="20" borderId="31" applyNumberFormat="0" applyAlignment="0" applyProtection="0">
      <alignment vertical="center"/>
    </xf>
    <xf numFmtId="0" fontId="55" fillId="0" borderId="32" applyNumberFormat="0" applyFill="0" applyAlignment="0" applyProtection="0">
      <alignment vertical="center"/>
    </xf>
    <xf numFmtId="0" fontId="56" fillId="0" borderId="33" applyNumberFormat="0" applyFill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9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61" fillId="3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61" fillId="37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0" fillId="39" borderId="0" applyNumberFormat="0" applyBorder="0" applyAlignment="0" applyProtection="0">
      <alignment vertical="center"/>
    </xf>
    <xf numFmtId="0" fontId="60" fillId="40" borderId="0" applyNumberFormat="0" applyBorder="0" applyAlignment="0" applyProtection="0">
      <alignment vertical="center"/>
    </xf>
    <xf numFmtId="0" fontId="61" fillId="41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0" fillId="43" borderId="0" applyNumberFormat="0" applyBorder="0" applyAlignment="0" applyProtection="0">
      <alignment vertical="center"/>
    </xf>
    <xf numFmtId="0" fontId="60" fillId="44" borderId="0" applyNumberFormat="0" applyBorder="0" applyAlignment="0" applyProtection="0">
      <alignment vertical="center"/>
    </xf>
    <xf numFmtId="0" fontId="61" fillId="45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0" fillId="47" borderId="0" applyNumberFormat="0" applyBorder="0" applyAlignment="0" applyProtection="0">
      <alignment vertical="center"/>
    </xf>
  </cellStyleXfs>
  <cellXfs count="302">
    <xf numFmtId="0" fontId="0" fillId="0" borderId="0" xfId="0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4" fontId="2" fillId="0" borderId="2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 wrapText="1"/>
    </xf>
    <xf numFmtId="2" fontId="2" fillId="0" borderId="1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vertical="center" wrapText="1"/>
    </xf>
    <xf numFmtId="176" fontId="5" fillId="4" borderId="7" xfId="0" applyNumberFormat="1" applyFont="1" applyFill="1" applyBorder="1" applyAlignment="1">
      <alignment horizontal="right" vertical="center"/>
    </xf>
    <xf numFmtId="176" fontId="5" fillId="4" borderId="7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2" fontId="2" fillId="0" borderId="2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right" vertical="center"/>
    </xf>
    <xf numFmtId="0" fontId="4" fillId="2" borderId="7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vertical="center"/>
    </xf>
    <xf numFmtId="0" fontId="7" fillId="5" borderId="12" xfId="0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vertical="center"/>
    </xf>
    <xf numFmtId="14" fontId="2" fillId="0" borderId="13" xfId="0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76" fontId="4" fillId="3" borderId="2" xfId="0" applyNumberFormat="1" applyFont="1" applyFill="1" applyBorder="1" applyAlignment="1">
      <alignment horizontal="right" vertical="center"/>
    </xf>
    <xf numFmtId="2" fontId="4" fillId="3" borderId="2" xfId="0" applyNumberFormat="1" applyFont="1" applyFill="1" applyBorder="1" applyAlignment="1">
      <alignment horizontal="left" vertical="center"/>
    </xf>
    <xf numFmtId="1" fontId="4" fillId="3" borderId="13" xfId="0" applyNumberFormat="1" applyFont="1" applyFill="1" applyBorder="1" applyAlignment="1">
      <alignment horizontal="center" vertical="center"/>
    </xf>
    <xf numFmtId="4" fontId="2" fillId="0" borderId="10" xfId="0" applyNumberFormat="1" applyFont="1" applyFill="1" applyBorder="1" applyAlignment="1">
      <alignment horizontal="right" vertical="center"/>
    </xf>
    <xf numFmtId="1" fontId="9" fillId="0" borderId="13" xfId="0" applyNumberFormat="1" applyFont="1" applyFill="1" applyBorder="1" applyAlignment="1">
      <alignment vertical="center" wrapText="1"/>
    </xf>
    <xf numFmtId="1" fontId="9" fillId="0" borderId="13" xfId="0" applyNumberFormat="1" applyFont="1" applyFill="1" applyBorder="1" applyAlignment="1">
      <alignment horizontal="left" vertical="center" wrapText="1"/>
    </xf>
    <xf numFmtId="2" fontId="5" fillId="4" borderId="4" xfId="0" applyNumberFormat="1" applyFont="1" applyFill="1" applyBorder="1" applyAlignment="1">
      <alignment horizontal="right" vertical="center"/>
    </xf>
    <xf numFmtId="1" fontId="10" fillId="4" borderId="13" xfId="0" applyNumberFormat="1" applyFont="1" applyFill="1" applyBorder="1" applyAlignment="1">
      <alignment vertical="center" wrapText="1"/>
    </xf>
    <xf numFmtId="14" fontId="9" fillId="0" borderId="14" xfId="0" applyNumberFormat="1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vertical="center" wrapText="1"/>
    </xf>
    <xf numFmtId="14" fontId="9" fillId="0" borderId="14" xfId="0" applyNumberFormat="1" applyFont="1" applyFill="1" applyBorder="1" applyAlignment="1">
      <alignment vertical="center" wrapText="1"/>
    </xf>
    <xf numFmtId="0" fontId="11" fillId="0" borderId="13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horizontal="right" vertical="center"/>
    </xf>
    <xf numFmtId="176" fontId="12" fillId="2" borderId="13" xfId="0" applyNumberFormat="1" applyFont="1" applyFill="1" applyBorder="1" applyAlignment="1">
      <alignment vertical="center" wrapText="1"/>
    </xf>
    <xf numFmtId="2" fontId="13" fillId="6" borderId="2" xfId="0" applyNumberFormat="1" applyFont="1" applyFill="1" applyBorder="1" applyAlignment="1">
      <alignment horizontal="right" vertical="center"/>
    </xf>
    <xf numFmtId="0" fontId="14" fillId="0" borderId="15" xfId="0" applyFont="1" applyFill="1" applyBorder="1" applyAlignment="1">
      <alignment vertical="center"/>
    </xf>
    <xf numFmtId="2" fontId="5" fillId="0" borderId="2" xfId="0" applyNumberFormat="1" applyFont="1" applyFill="1" applyBorder="1" applyAlignment="1">
      <alignment horizontal="right" vertical="center"/>
    </xf>
    <xf numFmtId="1" fontId="10" fillId="0" borderId="13" xfId="0" applyNumberFormat="1" applyFont="1" applyFill="1" applyBorder="1" applyAlignment="1">
      <alignment vertical="center" wrapText="1"/>
    </xf>
    <xf numFmtId="2" fontId="7" fillId="5" borderId="16" xfId="0" applyNumberFormat="1" applyFont="1" applyFill="1" applyBorder="1" applyAlignment="1">
      <alignment horizontal="right" vertical="center"/>
    </xf>
    <xf numFmtId="176" fontId="7" fillId="5" borderId="17" xfId="0" applyNumberFormat="1" applyFont="1" applyFill="1" applyBorder="1" applyAlignment="1">
      <alignment vertical="center" wrapText="1"/>
    </xf>
    <xf numFmtId="0" fontId="15" fillId="7" borderId="0" xfId="0" applyFont="1" applyFill="1" applyBorder="1" applyAlignment="1">
      <alignment horizontal="center" vertical="center"/>
    </xf>
    <xf numFmtId="0" fontId="15" fillId="7" borderId="0" xfId="0" applyFont="1" applyFill="1" applyBorder="1" applyAlignment="1">
      <alignment vertical="center"/>
    </xf>
    <xf numFmtId="0" fontId="16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4" fillId="8" borderId="0" xfId="0" applyFont="1" applyFill="1" applyBorder="1" applyAlignment="1">
      <alignment vertical="center" wrapText="1"/>
    </xf>
    <xf numFmtId="0" fontId="4" fillId="8" borderId="0" xfId="0" applyFont="1" applyFill="1" applyBorder="1" applyAlignment="1">
      <alignment horizontal="left" vertical="center" wrapText="1"/>
    </xf>
    <xf numFmtId="0" fontId="17" fillId="8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left" vertical="center" wrapText="1"/>
    </xf>
    <xf numFmtId="177" fontId="18" fillId="0" borderId="0" xfId="0" applyNumberFormat="1" applyFont="1" applyFill="1" applyBorder="1" applyAlignment="1">
      <alignment horizontal="center" vertical="center" wrapText="1"/>
    </xf>
    <xf numFmtId="178" fontId="18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8" fillId="9" borderId="0" xfId="0" applyFont="1" applyFill="1" applyBorder="1" applyAlignment="1">
      <alignment horizontal="right" vertical="center" wrapText="1"/>
    </xf>
    <xf numFmtId="0" fontId="18" fillId="9" borderId="0" xfId="0" applyFont="1" applyFill="1" applyBorder="1" applyAlignment="1">
      <alignment vertical="center" wrapText="1"/>
    </xf>
    <xf numFmtId="178" fontId="18" fillId="9" borderId="0" xfId="0" applyNumberFormat="1" applyFont="1" applyFill="1" applyBorder="1" applyAlignment="1">
      <alignment horizontal="center" vertical="center" wrapText="1"/>
    </xf>
    <xf numFmtId="0" fontId="19" fillId="8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left" vertical="center" wrapText="1"/>
    </xf>
    <xf numFmtId="177" fontId="9" fillId="5" borderId="0" xfId="0" applyNumberFormat="1" applyFont="1" applyFill="1" applyBorder="1" applyAlignment="1">
      <alignment horizontal="center" vertical="center" wrapText="1"/>
    </xf>
    <xf numFmtId="178" fontId="9" fillId="5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/>
    <xf numFmtId="0" fontId="20" fillId="0" borderId="0" xfId="0" applyFont="1" applyFill="1" applyBorder="1" applyAlignment="1">
      <alignment horizontal="left" vertical="center" wrapText="1"/>
    </xf>
    <xf numFmtId="0" fontId="12" fillId="5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vertical="center" wrapText="1"/>
    </xf>
    <xf numFmtId="0" fontId="21" fillId="5" borderId="0" xfId="0" applyFont="1" applyFill="1" applyBorder="1" applyAlignment="1">
      <alignment horizontal="center" vertical="center"/>
    </xf>
    <xf numFmtId="0" fontId="21" fillId="5" borderId="0" xfId="0" applyFont="1" applyFill="1" applyBorder="1" applyAlignment="1">
      <alignment vertical="center"/>
    </xf>
    <xf numFmtId="178" fontId="22" fillId="5" borderId="0" xfId="0" applyNumberFormat="1" applyFont="1" applyFill="1" applyBorder="1" applyAlignment="1">
      <alignment horizontal="center" vertical="center" wrapText="1"/>
    </xf>
    <xf numFmtId="0" fontId="18" fillId="5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178" fontId="2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Border="1"/>
    <xf numFmtId="178" fontId="21" fillId="0" borderId="0" xfId="0" applyNumberFormat="1" applyFont="1" applyFill="1" applyBorder="1" applyAlignment="1">
      <alignment horizontal="center" vertical="center" wrapText="1"/>
    </xf>
    <xf numFmtId="178" fontId="21" fillId="0" borderId="0" xfId="0" applyNumberFormat="1" applyFont="1" applyFill="1" applyBorder="1" applyAlignment="1">
      <alignment vertical="center"/>
    </xf>
    <xf numFmtId="0" fontId="2" fillId="8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8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9" borderId="0" xfId="0" applyFont="1" applyFill="1" applyBorder="1" applyAlignment="1">
      <alignment horizontal="right" vertical="center" wrapText="1"/>
    </xf>
    <xf numFmtId="0" fontId="2" fillId="9" borderId="0" xfId="0" applyFont="1" applyFill="1" applyBorder="1" applyAlignment="1">
      <alignment vertical="center" wrapText="1"/>
    </xf>
    <xf numFmtId="178" fontId="2" fillId="9" borderId="0" xfId="0" applyNumberFormat="1" applyFont="1" applyFill="1" applyBorder="1" applyAlignment="1">
      <alignment horizontal="center" vertical="center" wrapText="1"/>
    </xf>
    <xf numFmtId="0" fontId="2" fillId="10" borderId="0" xfId="0" applyFont="1" applyFill="1" applyBorder="1" applyAlignment="1">
      <alignment horizontal="left" vertical="center" wrapText="1"/>
    </xf>
    <xf numFmtId="0" fontId="2" fillId="11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/>
    </xf>
    <xf numFmtId="0" fontId="2" fillId="12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177" fontId="9" fillId="0" borderId="0" xfId="0" applyNumberFormat="1" applyFont="1" applyFill="1" applyBorder="1" applyAlignment="1">
      <alignment horizontal="center" vertical="center" wrapText="1"/>
    </xf>
    <xf numFmtId="178" fontId="9" fillId="0" borderId="0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left" vertical="center" wrapText="1"/>
    </xf>
    <xf numFmtId="1" fontId="2" fillId="13" borderId="0" xfId="0" applyNumberFormat="1" applyFont="1" applyFill="1" applyBorder="1" applyAlignment="1">
      <alignment horizontal="center" vertical="center" wrapText="1"/>
    </xf>
    <xf numFmtId="0" fontId="2" fillId="13" borderId="0" xfId="0" applyFont="1" applyFill="1" applyBorder="1" applyAlignment="1">
      <alignment horizontal="center" vertical="center" wrapText="1"/>
    </xf>
    <xf numFmtId="177" fontId="2" fillId="13" borderId="0" xfId="0" applyNumberFormat="1" applyFont="1" applyFill="1" applyBorder="1" applyAlignment="1">
      <alignment horizontal="center" vertical="center" wrapText="1"/>
    </xf>
    <xf numFmtId="178" fontId="2" fillId="13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78" fontId="14" fillId="5" borderId="0" xfId="0" applyNumberFormat="1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vertical="center" wrapText="1"/>
    </xf>
    <xf numFmtId="178" fontId="14" fillId="0" borderId="0" xfId="0" applyNumberFormat="1" applyFont="1" applyFill="1" applyBorder="1" applyAlignment="1">
      <alignment horizontal="center" vertical="center" wrapText="1"/>
    </xf>
    <xf numFmtId="0" fontId="24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0" fontId="4" fillId="3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 wrapText="1"/>
    </xf>
    <xf numFmtId="3" fontId="2" fillId="0" borderId="2" xfId="0" applyNumberFormat="1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vertical="center"/>
    </xf>
    <xf numFmtId="0" fontId="4" fillId="6" borderId="18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/>
    </xf>
    <xf numFmtId="0" fontId="4" fillId="3" borderId="3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24" fillId="0" borderId="19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/>
    </xf>
    <xf numFmtId="10" fontId="8" fillId="5" borderId="2" xfId="0" applyNumberFormat="1" applyFont="1" applyFill="1" applyBorder="1" applyAlignment="1">
      <alignment horizontal="center" vertical="center"/>
    </xf>
    <xf numFmtId="10" fontId="8" fillId="3" borderId="2" xfId="0" applyNumberFormat="1" applyFont="1" applyFill="1" applyBorder="1" applyAlignment="1">
      <alignment horizontal="center" vertical="center"/>
    </xf>
    <xf numFmtId="10" fontId="8" fillId="6" borderId="2" xfId="0" applyNumberFormat="1" applyFont="1" applyFill="1" applyBorder="1" applyAlignment="1">
      <alignment vertical="center"/>
    </xf>
    <xf numFmtId="10" fontId="8" fillId="0" borderId="2" xfId="0" applyNumberFormat="1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/>
    </xf>
    <xf numFmtId="0" fontId="24" fillId="5" borderId="2" xfId="0" applyFont="1" applyFill="1" applyBorder="1" applyAlignment="1">
      <alignment horizontal="center" vertical="center" wrapText="1"/>
    </xf>
    <xf numFmtId="10" fontId="24" fillId="5" borderId="2" xfId="0" applyNumberFormat="1" applyFont="1" applyFill="1" applyBorder="1" applyAlignment="1">
      <alignment horizontal="center" vertical="center"/>
    </xf>
    <xf numFmtId="0" fontId="8" fillId="6" borderId="20" xfId="0" applyFont="1" applyFill="1" applyBorder="1" applyAlignment="1">
      <alignment vertical="center"/>
    </xf>
    <xf numFmtId="0" fontId="24" fillId="3" borderId="2" xfId="0" applyFont="1" applyFill="1" applyBorder="1" applyAlignment="1">
      <alignment horizontal="center" vertical="center"/>
    </xf>
    <xf numFmtId="0" fontId="24" fillId="3" borderId="2" xfId="0" applyFont="1" applyFill="1" applyBorder="1" applyAlignment="1">
      <alignment horizontal="center" vertical="center" wrapText="1"/>
    </xf>
    <xf numFmtId="10" fontId="24" fillId="3" borderId="2" xfId="0" applyNumberFormat="1" applyFont="1" applyFill="1" applyBorder="1" applyAlignment="1">
      <alignment horizontal="center" vertical="center"/>
    </xf>
    <xf numFmtId="10" fontId="8" fillId="0" borderId="0" xfId="0" applyNumberFormat="1" applyFont="1" applyFill="1" applyBorder="1" applyAlignment="1">
      <alignment vertical="center"/>
    </xf>
    <xf numFmtId="0" fontId="24" fillId="6" borderId="2" xfId="0" applyFont="1" applyFill="1" applyBorder="1" applyAlignment="1">
      <alignment vertical="center"/>
    </xf>
    <xf numFmtId="0" fontId="25" fillId="0" borderId="0" xfId="0" applyFont="1"/>
    <xf numFmtId="0" fontId="26" fillId="2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4" fontId="26" fillId="0" borderId="2" xfId="0" applyNumberFormat="1" applyFont="1" applyFill="1" applyBorder="1" applyAlignment="1">
      <alignment vertical="center"/>
    </xf>
    <xf numFmtId="0" fontId="26" fillId="2" borderId="3" xfId="0" applyFont="1" applyFill="1" applyBorder="1" applyAlignment="1">
      <alignment horizontal="center" vertical="center"/>
    </xf>
    <xf numFmtId="0" fontId="27" fillId="0" borderId="2" xfId="0" applyFont="1" applyFill="1" applyBorder="1" applyAlignment="1">
      <alignment vertical="center"/>
    </xf>
    <xf numFmtId="0" fontId="26" fillId="2" borderId="2" xfId="0" applyFont="1" applyFill="1" applyBorder="1" applyAlignment="1">
      <alignment horizontal="center" vertical="center"/>
    </xf>
    <xf numFmtId="1" fontId="26" fillId="0" borderId="3" xfId="0" applyNumberFormat="1" applyFont="1" applyFill="1" applyBorder="1" applyAlignment="1">
      <alignment vertical="center"/>
    </xf>
    <xf numFmtId="14" fontId="26" fillId="0" borderId="2" xfId="0" applyNumberFormat="1" applyFont="1" applyFill="1" applyBorder="1" applyAlignment="1">
      <alignment horizontal="center" vertical="center"/>
    </xf>
    <xf numFmtId="14" fontId="27" fillId="0" borderId="2" xfId="0" applyNumberFormat="1" applyFont="1" applyFill="1" applyBorder="1" applyAlignment="1">
      <alignment vertical="center"/>
    </xf>
    <xf numFmtId="0" fontId="26" fillId="2" borderId="4" xfId="0" applyFont="1" applyFill="1" applyBorder="1" applyAlignment="1">
      <alignment horizontal="center" vertical="center"/>
    </xf>
    <xf numFmtId="0" fontId="26" fillId="2" borderId="4" xfId="0" applyFont="1" applyFill="1" applyBorder="1" applyAlignment="1">
      <alignment vertical="center"/>
    </xf>
    <xf numFmtId="0" fontId="28" fillId="3" borderId="5" xfId="0" applyFont="1" applyFill="1" applyBorder="1" applyAlignment="1">
      <alignment horizontal="center" vertical="center" wrapText="1"/>
    </xf>
    <xf numFmtId="0" fontId="28" fillId="3" borderId="5" xfId="0" applyFont="1" applyFill="1" applyBorder="1" applyAlignment="1">
      <alignment vertical="center" wrapText="1"/>
    </xf>
    <xf numFmtId="0" fontId="28" fillId="3" borderId="1" xfId="0" applyFont="1" applyFill="1" applyBorder="1" applyAlignment="1">
      <alignment horizontal="center" vertical="center"/>
    </xf>
    <xf numFmtId="0" fontId="28" fillId="3" borderId="1" xfId="0" applyFont="1" applyFill="1" applyBorder="1" applyAlignment="1">
      <alignment vertical="center"/>
    </xf>
    <xf numFmtId="0" fontId="28" fillId="3" borderId="3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horizontal="center" vertical="center"/>
    </xf>
    <xf numFmtId="0" fontId="28" fillId="3" borderId="2" xfId="0" applyFont="1" applyFill="1" applyBorder="1" applyAlignment="1">
      <alignment vertical="center"/>
    </xf>
    <xf numFmtId="2" fontId="28" fillId="3" borderId="2" xfId="0" applyNumberFormat="1" applyFont="1" applyFill="1" applyBorder="1" applyAlignment="1">
      <alignment horizontal="center" vertical="center"/>
    </xf>
    <xf numFmtId="0" fontId="29" fillId="0" borderId="6" xfId="0" applyFont="1" applyFill="1" applyBorder="1" applyAlignment="1">
      <alignment horizontal="center" vertical="center" wrapText="1"/>
    </xf>
    <xf numFmtId="1" fontId="26" fillId="0" borderId="8" xfId="0" applyNumberFormat="1" applyFont="1" applyFill="1" applyBorder="1" applyAlignment="1">
      <alignment horizontal="center" vertical="center"/>
    </xf>
    <xf numFmtId="1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2" fontId="30" fillId="0" borderId="2" xfId="0" applyNumberFormat="1" applyFont="1" applyBorder="1" applyAlignment="1">
      <alignment vertical="center"/>
    </xf>
    <xf numFmtId="0" fontId="29" fillId="0" borderId="21" xfId="0" applyFont="1" applyFill="1" applyBorder="1" applyAlignment="1">
      <alignment horizontal="center" vertical="center" wrapText="1"/>
    </xf>
    <xf numFmtId="176" fontId="31" fillId="4" borderId="7" xfId="0" applyNumberFormat="1" applyFont="1" applyFill="1" applyBorder="1" applyAlignment="1">
      <alignment horizontal="right" vertical="center"/>
    </xf>
    <xf numFmtId="176" fontId="31" fillId="4" borderId="7" xfId="0" applyNumberFormat="1" applyFont="1" applyFill="1" applyBorder="1" applyAlignment="1">
      <alignment vertical="center"/>
    </xf>
    <xf numFmtId="0" fontId="29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2" fontId="26" fillId="14" borderId="2" xfId="0" applyNumberFormat="1" applyFont="1" applyFill="1" applyBorder="1" applyAlignment="1">
      <alignment vertical="center"/>
    </xf>
    <xf numFmtId="1" fontId="26" fillId="0" borderId="2" xfId="0" applyNumberFormat="1" applyFont="1" applyBorder="1" applyAlignment="1">
      <alignment horizontal="center" vertical="center"/>
    </xf>
    <xf numFmtId="2" fontId="26" fillId="0" borderId="2" xfId="0" applyNumberFormat="1" applyFont="1" applyBorder="1" applyAlignment="1">
      <alignment vertical="center"/>
    </xf>
    <xf numFmtId="2" fontId="26" fillId="0" borderId="2" xfId="0" applyNumberFormat="1" applyFont="1" applyFill="1" applyBorder="1" applyAlignment="1">
      <alignment vertical="center"/>
    </xf>
    <xf numFmtId="1" fontId="26" fillId="0" borderId="10" xfId="0" applyNumberFormat="1" applyFont="1" applyBorder="1" applyAlignment="1">
      <alignment horizontal="center" vertical="center"/>
    </xf>
    <xf numFmtId="1" fontId="26" fillId="0" borderId="10" xfId="0" applyNumberFormat="1" applyFont="1" applyFill="1" applyBorder="1" applyAlignment="1">
      <alignment horizontal="center" vertical="center"/>
    </xf>
    <xf numFmtId="0" fontId="26" fillId="0" borderId="10" xfId="0" applyFont="1" applyBorder="1" applyAlignment="1">
      <alignment vertical="center"/>
    </xf>
    <xf numFmtId="179" fontId="26" fillId="0" borderId="2" xfId="0" applyNumberFormat="1" applyFont="1" applyFill="1" applyBorder="1" applyAlignment="1">
      <alignment vertical="center"/>
    </xf>
    <xf numFmtId="0" fontId="29" fillId="0" borderId="11" xfId="0" applyFont="1" applyFill="1" applyBorder="1" applyAlignment="1">
      <alignment horizontal="center" vertical="center" wrapText="1"/>
    </xf>
    <xf numFmtId="1" fontId="26" fillId="0" borderId="2" xfId="0" applyNumberFormat="1" applyFont="1" applyFill="1" applyBorder="1" applyAlignment="1">
      <alignment vertical="center"/>
    </xf>
    <xf numFmtId="2" fontId="30" fillId="0" borderId="2" xfId="0" applyNumberFormat="1" applyFont="1" applyFill="1" applyBorder="1" applyAlignment="1">
      <alignment vertical="center"/>
    </xf>
    <xf numFmtId="1" fontId="30" fillId="0" borderId="2" xfId="0" applyNumberFormat="1" applyFont="1" applyBorder="1" applyAlignment="1">
      <alignment horizontal="center" vertical="center"/>
    </xf>
    <xf numFmtId="1" fontId="30" fillId="0" borderId="2" xfId="0" applyNumberFormat="1" applyFont="1" applyFill="1" applyBorder="1" applyAlignment="1">
      <alignment horizontal="center" vertical="center"/>
    </xf>
    <xf numFmtId="0" fontId="29" fillId="0" borderId="22" xfId="0" applyFont="1" applyFill="1" applyBorder="1" applyAlignment="1">
      <alignment horizontal="center" vertical="center" wrapText="1"/>
    </xf>
    <xf numFmtId="2" fontId="30" fillId="0" borderId="4" xfId="0" applyNumberFormat="1" applyFont="1" applyFill="1" applyBorder="1" applyAlignment="1">
      <alignment vertical="center"/>
    </xf>
    <xf numFmtId="0" fontId="29" fillId="0" borderId="23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0" borderId="13" xfId="0" applyFont="1" applyFill="1" applyBorder="1" applyAlignment="1">
      <alignment vertical="center" wrapText="1"/>
    </xf>
    <xf numFmtId="14" fontId="26" fillId="0" borderId="13" xfId="0" applyNumberFormat="1" applyFont="1" applyFill="1" applyBorder="1" applyAlignment="1">
      <alignment vertical="center"/>
    </xf>
    <xf numFmtId="0" fontId="26" fillId="0" borderId="13" xfId="0" applyFont="1" applyFill="1" applyBorder="1" applyAlignment="1">
      <alignment vertical="center"/>
    </xf>
    <xf numFmtId="2" fontId="28" fillId="3" borderId="2" xfId="0" applyNumberFormat="1" applyFont="1" applyFill="1" applyBorder="1" applyAlignment="1">
      <alignment vertical="center"/>
    </xf>
    <xf numFmtId="1" fontId="28" fillId="3" borderId="13" xfId="0" applyNumberFormat="1" applyFont="1" applyFill="1" applyBorder="1" applyAlignment="1">
      <alignment horizontal="center" vertical="center"/>
    </xf>
    <xf numFmtId="2" fontId="30" fillId="0" borderId="2" xfId="0" applyNumberFormat="1" applyFont="1" applyBorder="1" applyAlignment="1">
      <alignment horizontal="right" vertical="center"/>
    </xf>
    <xf numFmtId="1" fontId="32" fillId="0" borderId="13" xfId="0" applyNumberFormat="1" applyFont="1" applyFill="1" applyBorder="1" applyAlignment="1">
      <alignment vertical="center" wrapText="1"/>
    </xf>
    <xf numFmtId="2" fontId="31" fillId="4" borderId="4" xfId="0" applyNumberFormat="1" applyFont="1" applyFill="1" applyBorder="1" applyAlignment="1">
      <alignment horizontal="center" vertical="center"/>
    </xf>
    <xf numFmtId="1" fontId="33" fillId="4" borderId="13" xfId="0" applyNumberFormat="1" applyFont="1" applyFill="1" applyBorder="1" applyAlignment="1">
      <alignment vertical="center" wrapText="1"/>
    </xf>
    <xf numFmtId="2" fontId="26" fillId="6" borderId="2" xfId="0" applyNumberFormat="1" applyFont="1" applyFill="1" applyBorder="1" applyAlignment="1">
      <alignment horizontal="right" vertical="center"/>
    </xf>
    <xf numFmtId="2" fontId="26" fillId="0" borderId="2" xfId="0" applyNumberFormat="1" applyFont="1" applyFill="1" applyBorder="1" applyAlignment="1">
      <alignment horizontal="right" vertical="center"/>
    </xf>
    <xf numFmtId="1" fontId="32" fillId="0" borderId="2" xfId="0" applyNumberFormat="1" applyFont="1" applyFill="1" applyBorder="1" applyAlignment="1">
      <alignment vertical="center" wrapText="1"/>
    </xf>
    <xf numFmtId="2" fontId="26" fillId="0" borderId="2" xfId="0" applyNumberFormat="1" applyFont="1" applyBorder="1" applyAlignment="1">
      <alignment horizontal="right" vertical="center"/>
    </xf>
    <xf numFmtId="1" fontId="32" fillId="0" borderId="2" xfId="0" applyNumberFormat="1" applyFont="1" applyBorder="1" applyAlignment="1">
      <alignment horizontal="left" vertical="center" wrapText="1"/>
    </xf>
    <xf numFmtId="1" fontId="32" fillId="0" borderId="2" xfId="0" applyNumberFormat="1" applyFont="1" applyFill="1" applyBorder="1" applyAlignment="1">
      <alignment horizontal="left" vertical="center" wrapText="1"/>
    </xf>
    <xf numFmtId="2" fontId="31" fillId="4" borderId="4" xfId="0" applyNumberFormat="1" applyFont="1" applyFill="1" applyBorder="1" applyAlignment="1">
      <alignment horizontal="right" vertical="center"/>
    </xf>
    <xf numFmtId="4" fontId="26" fillId="0" borderId="2" xfId="0" applyNumberFormat="1" applyFont="1" applyFill="1" applyBorder="1" applyAlignment="1">
      <alignment horizontal="right" vertical="center"/>
    </xf>
    <xf numFmtId="14" fontId="32" fillId="0" borderId="14" xfId="0" applyNumberFormat="1" applyFont="1" applyFill="1" applyBorder="1" applyAlignment="1">
      <alignment vertical="center" wrapText="1"/>
    </xf>
    <xf numFmtId="14" fontId="32" fillId="0" borderId="2" xfId="0" applyNumberFormat="1" applyFont="1" applyFill="1" applyBorder="1" applyAlignment="1">
      <alignment vertical="center" wrapText="1"/>
    </xf>
    <xf numFmtId="2" fontId="30" fillId="0" borderId="3" xfId="0" applyNumberFormat="1" applyFont="1" applyFill="1" applyBorder="1" applyAlignment="1">
      <alignment horizontal="right" vertical="center"/>
    </xf>
    <xf numFmtId="0" fontId="28" fillId="0" borderId="6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2" fontId="30" fillId="14" borderId="2" xfId="0" applyNumberFormat="1" applyFont="1" applyFill="1" applyBorder="1" applyAlignment="1">
      <alignment vertical="center"/>
    </xf>
    <xf numFmtId="0" fontId="28" fillId="0" borderId="11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179" fontId="30" fillId="0" borderId="2" xfId="0" applyNumberFormat="1" applyFont="1" applyBorder="1" applyAlignment="1">
      <alignment horizontal="right" vertical="center" wrapText="1"/>
    </xf>
    <xf numFmtId="0" fontId="28" fillId="0" borderId="23" xfId="0" applyFont="1" applyFill="1" applyBorder="1" applyAlignment="1">
      <alignment horizontal="center" vertical="center" wrapText="1"/>
    </xf>
    <xf numFmtId="179" fontId="30" fillId="14" borderId="2" xfId="0" applyNumberFormat="1" applyFont="1" applyFill="1" applyBorder="1" applyAlignment="1">
      <alignment horizontal="right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26" fillId="0" borderId="4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2" fontId="32" fillId="0" borderId="2" xfId="0" applyNumberFormat="1" applyFont="1" applyFill="1" applyBorder="1" applyAlignment="1">
      <alignment vertical="center"/>
    </xf>
    <xf numFmtId="0" fontId="28" fillId="2" borderId="7" xfId="0" applyFont="1" applyFill="1" applyBorder="1" applyAlignment="1">
      <alignment horizontal="right" vertical="center"/>
    </xf>
    <xf numFmtId="0" fontId="28" fillId="2" borderId="7" xfId="0" applyFont="1" applyFill="1" applyBorder="1" applyAlignment="1">
      <alignment vertical="center"/>
    </xf>
    <xf numFmtId="0" fontId="34" fillId="6" borderId="2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vertical="center"/>
    </xf>
    <xf numFmtId="0" fontId="35" fillId="6" borderId="7" xfId="0" applyFont="1" applyFill="1" applyBorder="1" applyAlignment="1">
      <alignment horizontal="center" vertical="center"/>
    </xf>
    <xf numFmtId="0" fontId="35" fillId="6" borderId="7" xfId="0" applyFont="1" applyFill="1" applyBorder="1" applyAlignment="1">
      <alignment vertical="center"/>
    </xf>
    <xf numFmtId="0" fontId="36" fillId="6" borderId="12" xfId="0" applyFont="1" applyFill="1" applyBorder="1" applyAlignment="1">
      <alignment horizontal="center" vertical="center"/>
    </xf>
    <xf numFmtId="0" fontId="36" fillId="6" borderId="12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4" fontId="26" fillId="0" borderId="2" xfId="0" applyNumberFormat="1" applyFont="1" applyFill="1" applyBorder="1" applyAlignment="1">
      <alignment vertical="center"/>
    </xf>
    <xf numFmtId="2" fontId="26" fillId="0" borderId="10" xfId="0" applyNumberFormat="1" applyFont="1" applyFill="1" applyBorder="1" applyAlignment="1">
      <alignment vertical="center"/>
    </xf>
    <xf numFmtId="4" fontId="26" fillId="0" borderId="10" xfId="0" applyNumberFormat="1" applyFont="1" applyBorder="1" applyAlignment="1">
      <alignment horizontal="right" vertical="center"/>
    </xf>
    <xf numFmtId="2" fontId="26" fillId="0" borderId="20" xfId="0" applyNumberFormat="1" applyFont="1" applyBorder="1" applyAlignment="1">
      <alignment horizontal="right" vertical="center"/>
    </xf>
    <xf numFmtId="1" fontId="32" fillId="0" borderId="13" xfId="0" applyNumberFormat="1" applyFont="1" applyBorder="1" applyAlignment="1">
      <alignment horizontal="center" vertical="center" wrapText="1"/>
    </xf>
    <xf numFmtId="4" fontId="26" fillId="0" borderId="10" xfId="0" applyNumberFormat="1" applyFont="1" applyFill="1" applyBorder="1" applyAlignment="1">
      <alignment horizontal="right" vertical="center"/>
    </xf>
    <xf numFmtId="2" fontId="26" fillId="0" borderId="20" xfId="0" applyNumberFormat="1" applyFont="1" applyFill="1" applyBorder="1" applyAlignment="1">
      <alignment horizontal="right" vertical="center"/>
    </xf>
    <xf numFmtId="1" fontId="32" fillId="0" borderId="13" xfId="0" applyNumberFormat="1" applyFont="1" applyFill="1" applyBorder="1" applyAlignment="1">
      <alignment horizontal="left" vertical="center" wrapText="1"/>
    </xf>
    <xf numFmtId="1" fontId="32" fillId="0" borderId="13" xfId="0" applyNumberFormat="1" applyFont="1" applyBorder="1" applyAlignment="1">
      <alignment vertical="center" wrapText="1"/>
    </xf>
    <xf numFmtId="1" fontId="32" fillId="0" borderId="13" xfId="0" applyNumberFormat="1" applyFont="1" applyFill="1" applyBorder="1" applyAlignment="1">
      <alignment horizontal="center" vertical="center" wrapText="1"/>
    </xf>
    <xf numFmtId="4" fontId="26" fillId="0" borderId="2" xfId="0" applyNumberFormat="1" applyFont="1" applyBorder="1" applyAlignment="1">
      <alignment horizontal="right" vertical="center"/>
    </xf>
    <xf numFmtId="1" fontId="32" fillId="0" borderId="20" xfId="0" applyNumberFormat="1" applyFont="1" applyFill="1" applyBorder="1" applyAlignment="1">
      <alignment horizontal="left" vertical="center" wrapText="1"/>
    </xf>
    <xf numFmtId="1" fontId="32" fillId="0" borderId="18" xfId="0" applyNumberFormat="1" applyFont="1" applyFill="1" applyBorder="1" applyAlignment="1">
      <alignment horizontal="left" vertical="center" wrapText="1"/>
    </xf>
    <xf numFmtId="1" fontId="32" fillId="0" borderId="10" xfId="0" applyNumberFormat="1" applyFont="1" applyFill="1" applyBorder="1" applyAlignment="1">
      <alignment horizontal="left" vertical="center" wrapText="1"/>
    </xf>
    <xf numFmtId="0" fontId="38" fillId="0" borderId="2" xfId="0" applyFont="1" applyFill="1" applyBorder="1" applyAlignment="1">
      <alignment vertical="center" wrapText="1"/>
    </xf>
    <xf numFmtId="0" fontId="38" fillId="0" borderId="2" xfId="0" applyFont="1" applyFill="1" applyBorder="1" applyAlignment="1">
      <alignment horizontal="center" vertical="center" wrapText="1"/>
    </xf>
    <xf numFmtId="2" fontId="32" fillId="0" borderId="2" xfId="0" applyNumberFormat="1" applyFont="1" applyFill="1" applyBorder="1" applyAlignment="1">
      <alignment horizontal="right" vertical="center"/>
    </xf>
    <xf numFmtId="2" fontId="28" fillId="2" borderId="2" xfId="0" applyNumberFormat="1" applyFont="1" applyFill="1" applyBorder="1" applyAlignment="1">
      <alignment horizontal="right" vertical="center"/>
    </xf>
    <xf numFmtId="176" fontId="34" fillId="2" borderId="13" xfId="0" applyNumberFormat="1" applyFont="1" applyFill="1" applyBorder="1" applyAlignment="1">
      <alignment vertical="center" wrapText="1"/>
    </xf>
    <xf numFmtId="9" fontId="38" fillId="0" borderId="2" xfId="0" applyNumberFormat="1" applyFont="1" applyBorder="1" applyAlignment="1">
      <alignment horizontal="center" vertical="center"/>
    </xf>
    <xf numFmtId="2" fontId="39" fillId="6" borderId="2" xfId="0" applyNumberFormat="1" applyFont="1" applyFill="1" applyBorder="1" applyAlignment="1">
      <alignment horizontal="right" vertical="center"/>
    </xf>
    <xf numFmtId="180" fontId="40" fillId="0" borderId="15" xfId="0" applyNumberFormat="1" applyFont="1" applyFill="1" applyBorder="1" applyAlignment="1">
      <alignment vertical="center"/>
    </xf>
    <xf numFmtId="2" fontId="31" fillId="0" borderId="2" xfId="0" applyNumberFormat="1" applyFont="1" applyFill="1" applyBorder="1" applyAlignment="1">
      <alignment horizontal="right" vertical="center"/>
    </xf>
    <xf numFmtId="1" fontId="33" fillId="0" borderId="13" xfId="0" applyNumberFormat="1" applyFont="1" applyFill="1" applyBorder="1" applyAlignment="1">
      <alignment vertical="center" wrapText="1"/>
    </xf>
    <xf numFmtId="2" fontId="36" fillId="6" borderId="16" xfId="0" applyNumberFormat="1" applyFont="1" applyFill="1" applyBorder="1" applyAlignment="1">
      <alignment horizontal="right" vertical="center"/>
    </xf>
    <xf numFmtId="176" fontId="36" fillId="6" borderId="17" xfId="0" applyNumberFormat="1" applyFont="1" applyFill="1" applyBorder="1" applyAlignment="1">
      <alignment vertical="center" wrapText="1"/>
    </xf>
    <xf numFmtId="0" fontId="26" fillId="0" borderId="24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2" fontId="41" fillId="15" borderId="2" xfId="0" applyNumberFormat="1" applyFont="1" applyFill="1" applyBorder="1" applyAlignment="1">
      <alignment horizontal="center" vertical="center" wrapText="1"/>
    </xf>
    <xf numFmtId="0" fontId="26" fillId="16" borderId="2" xfId="0" applyFont="1" applyFill="1" applyBorder="1" applyAlignment="1">
      <alignment horizontal="center" vertical="center" wrapText="1"/>
    </xf>
    <xf numFmtId="2" fontId="26" fillId="0" borderId="2" xfId="0" applyNumberFormat="1" applyFont="1" applyFill="1" applyBorder="1" applyAlignment="1">
      <alignment horizontal="center" vertical="center"/>
    </xf>
    <xf numFmtId="0" fontId="26" fillId="0" borderId="2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2" fontId="28" fillId="0" borderId="2" xfId="0" applyNumberFormat="1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主题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1"/>
  <sheetViews>
    <sheetView workbookViewId="0">
      <selection activeCell="H14" sqref="H14"/>
    </sheetView>
  </sheetViews>
  <sheetFormatPr defaultColWidth="9" defaultRowHeight="13.85" outlineLevelCol="6"/>
  <cols>
    <col min="1" max="1" width="10.2654867256637" style="169" customWidth="1"/>
    <col min="2" max="22" width="10.7256637168142" style="169" customWidth="1"/>
    <col min="23" max="16384" width="8.72566371681416" style="169"/>
  </cols>
  <sheetData>
    <row r="1" ht="96" customHeight="1" spans="1:5">
      <c r="A1" s="288" t="s">
        <v>0</v>
      </c>
      <c r="B1" s="289"/>
      <c r="C1" s="289"/>
      <c r="D1" s="289"/>
      <c r="E1" s="289"/>
    </row>
    <row r="2" ht="15.75" customHeight="1" spans="1:1">
      <c r="A2" s="261"/>
    </row>
    <row r="3" ht="15.75" customHeight="1" spans="1:7">
      <c r="A3" s="290" t="s">
        <v>1</v>
      </c>
      <c r="B3" s="290" t="s">
        <v>2</v>
      </c>
      <c r="C3" s="290" t="s">
        <v>3</v>
      </c>
      <c r="D3" s="290" t="s">
        <v>4</v>
      </c>
      <c r="E3" s="290" t="s">
        <v>5</v>
      </c>
      <c r="F3" s="290" t="s">
        <v>6</v>
      </c>
      <c r="G3" s="290" t="s">
        <v>7</v>
      </c>
    </row>
    <row r="4" ht="15.75" customHeight="1" spans="1:7">
      <c r="A4" s="202" t="s">
        <v>8</v>
      </c>
      <c r="B4" s="202" t="s">
        <v>9</v>
      </c>
      <c r="C4" s="202" t="s">
        <v>10</v>
      </c>
      <c r="D4" s="206">
        <f>报价单拟制!J15</f>
        <v>418100</v>
      </c>
      <c r="E4" s="291">
        <v>1</v>
      </c>
      <c r="F4" s="292">
        <f t="shared" ref="F4:F11" si="0">E4*D4</f>
        <v>418100</v>
      </c>
      <c r="G4" s="201"/>
    </row>
    <row r="5" ht="15.75" customHeight="1" spans="1:7">
      <c r="A5" s="202" t="s">
        <v>11</v>
      </c>
      <c r="B5" s="202" t="s">
        <v>12</v>
      </c>
      <c r="C5" s="202" t="s">
        <v>10</v>
      </c>
      <c r="D5" s="206">
        <f>报价单拟制!J24</f>
        <v>78765</v>
      </c>
      <c r="E5" s="291">
        <v>1</v>
      </c>
      <c r="F5" s="292">
        <f t="shared" si="0"/>
        <v>78765</v>
      </c>
      <c r="G5" s="201"/>
    </row>
    <row r="6" ht="15.75" customHeight="1" spans="1:7">
      <c r="A6" s="202" t="s">
        <v>13</v>
      </c>
      <c r="B6" s="293" t="s">
        <v>14</v>
      </c>
      <c r="C6" s="202" t="s">
        <v>10</v>
      </c>
      <c r="D6" s="206">
        <f>报价单拟制!J32</f>
        <v>413512</v>
      </c>
      <c r="E6" s="291">
        <v>1</v>
      </c>
      <c r="F6" s="292">
        <f t="shared" si="0"/>
        <v>413512</v>
      </c>
      <c r="G6" s="201"/>
    </row>
    <row r="7" ht="15.75" customHeight="1" spans="1:7">
      <c r="A7" s="250" t="s">
        <v>15</v>
      </c>
      <c r="B7" s="294" t="s">
        <v>16</v>
      </c>
      <c r="C7" s="251" t="s">
        <v>10</v>
      </c>
      <c r="D7" s="206">
        <f>报价单拟制!J54</f>
        <v>224696</v>
      </c>
      <c r="E7" s="291">
        <v>1</v>
      </c>
      <c r="F7" s="292">
        <f t="shared" si="0"/>
        <v>224696</v>
      </c>
      <c r="G7" s="201"/>
    </row>
    <row r="8" ht="15.75" customHeight="1" spans="1:7">
      <c r="A8" s="250" t="s">
        <v>17</v>
      </c>
      <c r="B8" s="294" t="s">
        <v>18</v>
      </c>
      <c r="C8" s="251" t="s">
        <v>10</v>
      </c>
      <c r="D8" s="206">
        <f>报价单拟制!J69</f>
        <v>272160</v>
      </c>
      <c r="E8" s="291">
        <v>1</v>
      </c>
      <c r="F8" s="292">
        <f t="shared" si="0"/>
        <v>272160</v>
      </c>
      <c r="G8" s="201"/>
    </row>
    <row r="9" ht="15.75" customHeight="1" spans="1:7">
      <c r="A9" s="250" t="s">
        <v>19</v>
      </c>
      <c r="B9" s="294" t="s">
        <v>20</v>
      </c>
      <c r="C9" s="251" t="s">
        <v>10</v>
      </c>
      <c r="D9" s="206">
        <f>报价单拟制!J72</f>
        <v>0</v>
      </c>
      <c r="E9" s="291">
        <v>1</v>
      </c>
      <c r="F9" s="292">
        <f t="shared" si="0"/>
        <v>0</v>
      </c>
      <c r="G9" s="201"/>
    </row>
    <row r="10" ht="15.75" customHeight="1" spans="1:7">
      <c r="A10" s="250" t="s">
        <v>21</v>
      </c>
      <c r="B10" s="294" t="s">
        <v>22</v>
      </c>
      <c r="C10" s="251" t="s">
        <v>10</v>
      </c>
      <c r="D10" s="206">
        <f>报价单拟制!J92</f>
        <v>59911</v>
      </c>
      <c r="E10" s="291">
        <v>1</v>
      </c>
      <c r="F10" s="292">
        <f t="shared" si="0"/>
        <v>59911</v>
      </c>
      <c r="G10" s="201"/>
    </row>
    <row r="11" ht="15.75" customHeight="1" spans="1:7">
      <c r="A11" s="250" t="s">
        <v>23</v>
      </c>
      <c r="B11" s="294" t="s">
        <v>24</v>
      </c>
      <c r="C11" s="251" t="s">
        <v>10</v>
      </c>
      <c r="D11" s="206">
        <f>报价单拟制!J111</f>
        <v>182400</v>
      </c>
      <c r="E11" s="291">
        <v>1</v>
      </c>
      <c r="F11" s="292">
        <f t="shared" si="0"/>
        <v>182400</v>
      </c>
      <c r="G11" s="201"/>
    </row>
    <row r="12" ht="15.75" customHeight="1" spans="1:7">
      <c r="A12" s="250" t="s">
        <v>25</v>
      </c>
      <c r="B12" s="294" t="s">
        <v>26</v>
      </c>
      <c r="C12" s="251" t="s">
        <v>10</v>
      </c>
      <c r="D12" s="206">
        <f>报价单拟制!J114</f>
        <v>10000</v>
      </c>
      <c r="E12" s="291">
        <v>1</v>
      </c>
      <c r="F12" s="292">
        <f t="shared" ref="F12" si="1">E12*D12</f>
        <v>10000</v>
      </c>
      <c r="G12" s="201"/>
    </row>
    <row r="13" ht="15.75" customHeight="1" spans="1:7">
      <c r="A13" s="202" t="s">
        <v>27</v>
      </c>
      <c r="B13" s="295" t="s">
        <v>28</v>
      </c>
      <c r="C13" s="202" t="s">
        <v>10</v>
      </c>
      <c r="D13" s="206">
        <f>报价单拟制!J116</f>
        <v>132763.52</v>
      </c>
      <c r="E13" s="291">
        <v>1</v>
      </c>
      <c r="F13" s="292">
        <f>D13</f>
        <v>132763.52</v>
      </c>
      <c r="G13" s="296"/>
    </row>
    <row r="14" ht="15.75" customHeight="1" spans="1:7">
      <c r="A14" s="297" t="s">
        <v>29</v>
      </c>
      <c r="B14" s="298"/>
      <c r="C14" s="298"/>
      <c r="D14" s="298"/>
      <c r="E14" s="299"/>
      <c r="F14" s="300">
        <f>SUM(F4:F13)</f>
        <v>1792307.52</v>
      </c>
      <c r="G14" s="296"/>
    </row>
    <row r="15" ht="15.75" customHeight="1" spans="1:7">
      <c r="A15" s="202" t="s">
        <v>30</v>
      </c>
      <c r="B15" s="202" t="s">
        <v>31</v>
      </c>
      <c r="C15" s="202" t="s">
        <v>10</v>
      </c>
      <c r="D15" s="206">
        <f>报价单拟制!J117</f>
        <v>107538.4512</v>
      </c>
      <c r="E15" s="291">
        <v>1</v>
      </c>
      <c r="F15" s="292">
        <f>D15</f>
        <v>107538.4512</v>
      </c>
      <c r="G15" s="301"/>
    </row>
    <row r="16" ht="15.75" customHeight="1" spans="1:1">
      <c r="A16" s="261"/>
    </row>
    <row r="17" ht="15.75" customHeight="1" spans="1:1">
      <c r="A17" s="261"/>
    </row>
    <row r="18" ht="15.75" customHeight="1" spans="1:1">
      <c r="A18" s="261"/>
    </row>
    <row r="19" ht="15.75" customHeight="1" spans="1:1">
      <c r="A19" s="261"/>
    </row>
    <row r="20" ht="15.75" customHeight="1" spans="1:1">
      <c r="A20" s="261"/>
    </row>
    <row r="21" ht="15.75" customHeight="1" spans="1:1">
      <c r="A21" s="261"/>
    </row>
    <row r="22" ht="15.75" customHeight="1" spans="1:1">
      <c r="A22" s="261"/>
    </row>
    <row r="23" ht="15.75" customHeight="1" spans="1:1">
      <c r="A23" s="261"/>
    </row>
    <row r="24" ht="15.75" customHeight="1" spans="1:1">
      <c r="A24" s="261"/>
    </row>
    <row r="25" ht="15.75" customHeight="1" spans="1:1">
      <c r="A25" s="261"/>
    </row>
    <row r="26" ht="15.75" customHeight="1" spans="1:1">
      <c r="A26" s="261"/>
    </row>
    <row r="27" ht="15.75" customHeight="1" spans="1:1">
      <c r="A27" s="261"/>
    </row>
    <row r="28" ht="15.75" customHeight="1" spans="1:1">
      <c r="A28" s="261"/>
    </row>
    <row r="29" ht="15.75" customHeight="1" spans="1:1">
      <c r="A29" s="261"/>
    </row>
    <row r="30" ht="15.75" customHeight="1" spans="1:1">
      <c r="A30" s="261"/>
    </row>
    <row r="31" ht="15.75" customHeight="1" spans="1:1">
      <c r="A31" s="261"/>
    </row>
    <row r="32" ht="15.75" customHeight="1" spans="1:1">
      <c r="A32" s="261"/>
    </row>
    <row r="33" ht="15.75" customHeight="1" spans="1:1">
      <c r="A33" s="261"/>
    </row>
    <row r="34" ht="15.75" customHeight="1" spans="1:1">
      <c r="A34" s="261"/>
    </row>
    <row r="35" ht="15.75" customHeight="1" spans="1:1">
      <c r="A35" s="261"/>
    </row>
    <row r="36" ht="15.75" customHeight="1" spans="1:1">
      <c r="A36" s="261"/>
    </row>
    <row r="37" ht="15.75" customHeight="1" spans="1:1">
      <c r="A37" s="261"/>
    </row>
    <row r="38" ht="15.75" customHeight="1" spans="1:1">
      <c r="A38" s="261"/>
    </row>
    <row r="39" ht="15.75" customHeight="1" spans="1:1">
      <c r="A39" s="261"/>
    </row>
    <row r="40" ht="15.75" customHeight="1" spans="1:1">
      <c r="A40" s="261"/>
    </row>
    <row r="41" ht="15.75" customHeight="1" spans="1:1">
      <c r="A41" s="261"/>
    </row>
    <row r="42" ht="15.75" customHeight="1" spans="1:1">
      <c r="A42" s="261"/>
    </row>
    <row r="43" ht="15.75" customHeight="1" spans="1:1">
      <c r="A43" s="261"/>
    </row>
    <row r="44" ht="15.75" customHeight="1" spans="1:1">
      <c r="A44" s="261"/>
    </row>
    <row r="45" ht="15.75" customHeight="1" spans="1:1">
      <c r="A45" s="261"/>
    </row>
    <row r="46" ht="15.75" customHeight="1" spans="1:1">
      <c r="A46" s="261"/>
    </row>
    <row r="47" ht="15.75" customHeight="1" spans="1:1">
      <c r="A47" s="261"/>
    </row>
    <row r="48" ht="15.75" customHeight="1" spans="1:1">
      <c r="A48" s="261"/>
    </row>
    <row r="49" ht="15.75" customHeight="1" spans="1:1">
      <c r="A49" s="261"/>
    </row>
    <row r="50" ht="15.75" customHeight="1" spans="1:1">
      <c r="A50" s="261"/>
    </row>
    <row r="51" ht="15.75" customHeight="1" spans="1:1">
      <c r="A51" s="261"/>
    </row>
    <row r="52" ht="15.75" customHeight="1" spans="1:1">
      <c r="A52" s="261"/>
    </row>
    <row r="53" ht="15.75" customHeight="1" spans="1:1">
      <c r="A53" s="261"/>
    </row>
    <row r="54" ht="15.75" customHeight="1" spans="1:1">
      <c r="A54" s="261"/>
    </row>
    <row r="55" ht="15.75" customHeight="1" spans="1:1">
      <c r="A55" s="261"/>
    </row>
    <row r="56" ht="15.75" customHeight="1" spans="1:1">
      <c r="A56" s="261"/>
    </row>
    <row r="57" ht="15.75" customHeight="1" spans="1:1">
      <c r="A57" s="261"/>
    </row>
    <row r="58" ht="15.75" customHeight="1" spans="1:1">
      <c r="A58" s="261"/>
    </row>
    <row r="59" ht="15.75" customHeight="1" spans="1:1">
      <c r="A59" s="261"/>
    </row>
    <row r="60" ht="15.75" customHeight="1" spans="1:1">
      <c r="A60" s="261"/>
    </row>
    <row r="61" ht="15.75" customHeight="1" spans="1:1">
      <c r="A61" s="261"/>
    </row>
    <row r="62" ht="15.75" customHeight="1" spans="1:1">
      <c r="A62" s="261"/>
    </row>
    <row r="63" ht="15.75" customHeight="1" spans="1:1">
      <c r="A63" s="261"/>
    </row>
    <row r="64" ht="15.75" customHeight="1" spans="1:1">
      <c r="A64" s="261"/>
    </row>
    <row r="65" ht="15.75" customHeight="1" spans="1:1">
      <c r="A65" s="261"/>
    </row>
    <row r="66" ht="15.75" customHeight="1" spans="1:1">
      <c r="A66" s="261"/>
    </row>
    <row r="67" ht="15.75" customHeight="1" spans="1:1">
      <c r="A67" s="261"/>
    </row>
    <row r="68" ht="15.75" customHeight="1" spans="1:1">
      <c r="A68" s="261"/>
    </row>
    <row r="69" ht="15.75" customHeight="1" spans="1:1">
      <c r="A69" s="261"/>
    </row>
    <row r="70" ht="15.75" customHeight="1" spans="1:1">
      <c r="A70" s="261"/>
    </row>
    <row r="71" ht="15.75" customHeight="1" spans="1:1">
      <c r="A71" s="261"/>
    </row>
    <row r="72" ht="15.75" customHeight="1" spans="1:1">
      <c r="A72" s="261"/>
    </row>
    <row r="73" ht="15.75" customHeight="1" spans="1:1">
      <c r="A73" s="261"/>
    </row>
    <row r="74" ht="15.75" customHeight="1" spans="1:1">
      <c r="A74" s="261"/>
    </row>
    <row r="75" ht="15.75" customHeight="1" spans="1:1">
      <c r="A75" s="261"/>
    </row>
    <row r="76" ht="15.75" customHeight="1" spans="1:1">
      <c r="A76" s="261"/>
    </row>
    <row r="77" ht="15.75" customHeight="1" spans="1:1">
      <c r="A77" s="261"/>
    </row>
    <row r="78" ht="15.75" customHeight="1" spans="1:1">
      <c r="A78" s="261"/>
    </row>
    <row r="79" ht="15.75" customHeight="1" spans="1:1">
      <c r="A79" s="261"/>
    </row>
    <row r="80" ht="15.75" customHeight="1" spans="1:1">
      <c r="A80" s="261"/>
    </row>
    <row r="81" ht="15.75" customHeight="1" spans="1:1">
      <c r="A81" s="261"/>
    </row>
    <row r="82" ht="15.75" customHeight="1" spans="1:1">
      <c r="A82" s="261"/>
    </row>
    <row r="83" ht="15.75" customHeight="1" spans="1:1">
      <c r="A83" s="261"/>
    </row>
    <row r="84" ht="15.75" customHeight="1" spans="1:1">
      <c r="A84" s="261"/>
    </row>
    <row r="85" ht="15.75" customHeight="1" spans="1:1">
      <c r="A85" s="261"/>
    </row>
    <row r="86" ht="15.75" customHeight="1" spans="1:1">
      <c r="A86" s="261"/>
    </row>
    <row r="87" ht="15.75" customHeight="1" spans="1:1">
      <c r="A87" s="261"/>
    </row>
    <row r="88" ht="15.75" customHeight="1" spans="1:1">
      <c r="A88" s="261"/>
    </row>
    <row r="89" ht="15.75" customHeight="1" spans="1:1">
      <c r="A89" s="261"/>
    </row>
    <row r="90" ht="15.75" customHeight="1" spans="1:1">
      <c r="A90" s="261"/>
    </row>
    <row r="91" ht="15.75" customHeight="1" spans="1:1">
      <c r="A91" s="261"/>
    </row>
    <row r="92" ht="15.75" customHeight="1" spans="1:1">
      <c r="A92" s="261"/>
    </row>
    <row r="93" ht="15.75" customHeight="1" spans="1:1">
      <c r="A93" s="261"/>
    </row>
    <row r="94" ht="15.75" customHeight="1" spans="1:1">
      <c r="A94" s="261"/>
    </row>
    <row r="95" ht="15.75" customHeight="1" spans="1:1">
      <c r="A95" s="261"/>
    </row>
    <row r="96" ht="15.75" customHeight="1" spans="1:1">
      <c r="A96" s="261"/>
    </row>
    <row r="97" ht="15.75" customHeight="1" spans="1:1">
      <c r="A97" s="261"/>
    </row>
    <row r="98" ht="15.75" customHeight="1" spans="1:1">
      <c r="A98" s="261"/>
    </row>
    <row r="99" ht="15.75" customHeight="1" spans="1:1">
      <c r="A99" s="261"/>
    </row>
    <row r="100" ht="15.75" customHeight="1" spans="1:1">
      <c r="A100" s="261"/>
    </row>
    <row r="101" ht="15.75" customHeight="1" spans="1:1">
      <c r="A101" s="261"/>
    </row>
    <row r="102" ht="16.85" spans="1:1">
      <c r="A102" s="261"/>
    </row>
    <row r="103" ht="16.85" spans="1:1">
      <c r="A103" s="261"/>
    </row>
    <row r="104" ht="16.85" spans="1:1">
      <c r="A104" s="261"/>
    </row>
    <row r="105" ht="16.85" spans="1:1">
      <c r="A105" s="261"/>
    </row>
    <row r="106" ht="16.85" spans="1:1">
      <c r="A106" s="261"/>
    </row>
    <row r="107" ht="16.85" spans="1:1">
      <c r="A107" s="261"/>
    </row>
    <row r="108" ht="16.85" spans="1:1">
      <c r="A108" s="261"/>
    </row>
    <row r="109" ht="16.85" spans="1:1">
      <c r="A109" s="261"/>
    </row>
    <row r="110" ht="16.85" spans="1:1">
      <c r="A110" s="261"/>
    </row>
    <row r="111" ht="16.85" spans="1:1">
      <c r="A111" s="261"/>
    </row>
    <row r="112" ht="16.85" spans="1:1">
      <c r="A112" s="261"/>
    </row>
    <row r="113" ht="16.85" spans="1:1">
      <c r="A113" s="261"/>
    </row>
    <row r="114" ht="16.85" spans="1:1">
      <c r="A114" s="261"/>
    </row>
    <row r="115" ht="16.85" spans="1:1">
      <c r="A115" s="261"/>
    </row>
    <row r="116" ht="16.85" spans="1:1">
      <c r="A116" s="261"/>
    </row>
    <row r="117" ht="16.85" spans="1:1">
      <c r="A117" s="261"/>
    </row>
    <row r="118" ht="16.85" spans="1:1">
      <c r="A118" s="261"/>
    </row>
    <row r="119" ht="16.85" spans="1:1">
      <c r="A119" s="261"/>
    </row>
    <row r="120" ht="16.85" spans="1:1">
      <c r="A120" s="261"/>
    </row>
    <row r="121" ht="16.85" spans="1:1">
      <c r="A121" s="261"/>
    </row>
    <row r="122" ht="16.85" spans="1:1">
      <c r="A122" s="261"/>
    </row>
    <row r="123" ht="16.85" spans="1:1">
      <c r="A123" s="261"/>
    </row>
    <row r="124" ht="16.85" spans="1:1">
      <c r="A124" s="261"/>
    </row>
    <row r="125" ht="16.85" spans="1:1">
      <c r="A125" s="261"/>
    </row>
    <row r="126" ht="16.85" spans="1:1">
      <c r="A126" s="261"/>
    </row>
    <row r="127" ht="16.85" spans="1:1">
      <c r="A127" s="261"/>
    </row>
    <row r="128" ht="16.85" spans="1:1">
      <c r="A128" s="261"/>
    </row>
    <row r="129" ht="16.85" spans="1:1">
      <c r="A129" s="261"/>
    </row>
    <row r="130" ht="16.85" spans="1:1">
      <c r="A130" s="261"/>
    </row>
    <row r="131" ht="16.85" spans="1:1">
      <c r="A131" s="261"/>
    </row>
    <row r="132" ht="16.85" spans="1:1">
      <c r="A132" s="261"/>
    </row>
    <row r="133" ht="16.85" spans="1:1">
      <c r="A133" s="261"/>
    </row>
    <row r="134" ht="16.85" spans="1:1">
      <c r="A134" s="261"/>
    </row>
    <row r="135" ht="16.85" spans="1:1">
      <c r="A135" s="261"/>
    </row>
    <row r="136" ht="16.85" spans="1:1">
      <c r="A136" s="261"/>
    </row>
    <row r="137" ht="16.85" spans="1:1">
      <c r="A137" s="261"/>
    </row>
    <row r="138" ht="16.85" spans="1:1">
      <c r="A138" s="261"/>
    </row>
    <row r="139" ht="16.85" spans="1:1">
      <c r="A139" s="261"/>
    </row>
    <row r="140" ht="16.85" spans="1:1">
      <c r="A140" s="261"/>
    </row>
    <row r="141" ht="16.85" spans="1:1">
      <c r="A141" s="261"/>
    </row>
    <row r="142" ht="16.85" spans="1:1">
      <c r="A142" s="261"/>
    </row>
    <row r="143" ht="16.85" spans="1:1">
      <c r="A143" s="261"/>
    </row>
    <row r="144" ht="16.85" spans="1:1">
      <c r="A144" s="261"/>
    </row>
    <row r="145" ht="16.85" spans="1:1">
      <c r="A145" s="261"/>
    </row>
    <row r="146" ht="16.85" spans="1:1">
      <c r="A146" s="261"/>
    </row>
    <row r="147" ht="16.85" spans="1:1">
      <c r="A147" s="261"/>
    </row>
    <row r="148" ht="16.85" spans="1:1">
      <c r="A148" s="261"/>
    </row>
    <row r="149" ht="16.85" spans="1:1">
      <c r="A149" s="261"/>
    </row>
    <row r="150" ht="16.85" spans="1:1">
      <c r="A150" s="261"/>
    </row>
    <row r="151" ht="16.85" spans="1:1">
      <c r="A151" s="261"/>
    </row>
    <row r="152" ht="16.85" spans="1:1">
      <c r="A152" s="261"/>
    </row>
    <row r="153" ht="16.85" spans="1:1">
      <c r="A153" s="261"/>
    </row>
    <row r="154" ht="16.85" spans="1:1">
      <c r="A154" s="261"/>
    </row>
    <row r="155" ht="16.85" spans="1:1">
      <c r="A155" s="261"/>
    </row>
    <row r="156" ht="16.85" spans="1:1">
      <c r="A156" s="261"/>
    </row>
    <row r="157" ht="16.85" spans="1:1">
      <c r="A157" s="261"/>
    </row>
    <row r="158" ht="16.85" spans="1:1">
      <c r="A158" s="261"/>
    </row>
    <row r="159" ht="16.85" spans="1:1">
      <c r="A159" s="261"/>
    </row>
    <row r="160" ht="16.85" spans="1:1">
      <c r="A160" s="261"/>
    </row>
    <row r="161" ht="16.85" spans="1:1">
      <c r="A161" s="261"/>
    </row>
    <row r="162" ht="16.85" spans="1:1">
      <c r="A162" s="261"/>
    </row>
    <row r="163" ht="16.85" spans="1:1">
      <c r="A163" s="261"/>
    </row>
    <row r="164" ht="16.85" spans="1:1">
      <c r="A164" s="261"/>
    </row>
    <row r="165" ht="16.85" spans="1:1">
      <c r="A165" s="261"/>
    </row>
    <row r="166" ht="16.85" spans="1:1">
      <c r="A166" s="261"/>
    </row>
    <row r="167" ht="16.85" spans="1:1">
      <c r="A167" s="261"/>
    </row>
    <row r="168" ht="16.85" spans="1:1">
      <c r="A168" s="261"/>
    </row>
    <row r="169" ht="16.85" spans="1:1">
      <c r="A169" s="261"/>
    </row>
    <row r="170" ht="16.85" spans="1:1">
      <c r="A170" s="261"/>
    </row>
    <row r="171" ht="16.85" spans="1:1">
      <c r="A171" s="261"/>
    </row>
    <row r="172" ht="16.85" spans="1:1">
      <c r="A172" s="261"/>
    </row>
    <row r="173" ht="16.85" spans="1:1">
      <c r="A173" s="261"/>
    </row>
    <row r="174" ht="16.85" spans="1:1">
      <c r="A174" s="261"/>
    </row>
    <row r="175" ht="16.85" spans="1:1">
      <c r="A175" s="261"/>
    </row>
    <row r="176" ht="16.85" spans="1:1">
      <c r="A176" s="261"/>
    </row>
    <row r="177" ht="16.85" spans="1:1">
      <c r="A177" s="261"/>
    </row>
    <row r="178" ht="16.85" spans="1:1">
      <c r="A178" s="261"/>
    </row>
    <row r="179" ht="16.85" spans="1:1">
      <c r="A179" s="261"/>
    </row>
    <row r="180" ht="16.85" spans="1:1">
      <c r="A180" s="261"/>
    </row>
    <row r="181" ht="16.85" spans="1:1">
      <c r="A181" s="261"/>
    </row>
    <row r="182" ht="16.85" spans="1:1">
      <c r="A182" s="261"/>
    </row>
    <row r="183" ht="16.85" spans="1:1">
      <c r="A183" s="261"/>
    </row>
    <row r="184" ht="16.85" spans="1:1">
      <c r="A184" s="261"/>
    </row>
    <row r="185" ht="16.85" spans="1:1">
      <c r="A185" s="261"/>
    </row>
    <row r="186" ht="16.85" spans="1:1">
      <c r="A186" s="261"/>
    </row>
    <row r="187" ht="16.85" spans="1:1">
      <c r="A187" s="261"/>
    </row>
    <row r="188" ht="16.85" spans="1:1">
      <c r="A188" s="261"/>
    </row>
    <row r="189" ht="16.85" spans="1:1">
      <c r="A189" s="261"/>
    </row>
    <row r="190" ht="16.85" spans="1:1">
      <c r="A190" s="261"/>
    </row>
    <row r="191" ht="16.85" spans="1:1">
      <c r="A191" s="261"/>
    </row>
    <row r="192" ht="16.85" spans="1:1">
      <c r="A192" s="261"/>
    </row>
    <row r="193" ht="16.85" spans="1:1">
      <c r="A193" s="261"/>
    </row>
    <row r="194" ht="16.85" spans="1:1">
      <c r="A194" s="261"/>
    </row>
    <row r="195" ht="16.85" spans="1:1">
      <c r="A195" s="261"/>
    </row>
    <row r="196" ht="16.85" spans="1:1">
      <c r="A196" s="261"/>
    </row>
    <row r="197" ht="16.85" spans="1:1">
      <c r="A197" s="261"/>
    </row>
    <row r="198" ht="16.85" spans="1:1">
      <c r="A198" s="261"/>
    </row>
    <row r="199" ht="16.85" spans="1:1">
      <c r="A199" s="261"/>
    </row>
    <row r="200" ht="16.85" spans="1:1">
      <c r="A200" s="261"/>
    </row>
    <row r="201" ht="16.85" spans="1:1">
      <c r="A201" s="261"/>
    </row>
  </sheetData>
  <mergeCells count="2">
    <mergeCell ref="A1:E1"/>
    <mergeCell ref="A14:E14"/>
  </mergeCells>
  <pageMargins left="0.7" right="0.7" top="0.75" bottom="0.75" header="0.3" footer="0.3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workbookViewId="0">
      <selection activeCell="A1" sqref="A1:G1"/>
    </sheetView>
  </sheetViews>
  <sheetFormatPr defaultColWidth="9" defaultRowHeight="12.75" outlineLevelCol="7"/>
  <cols>
    <col min="1" max="22" width="22.4513274336283" customWidth="1"/>
  </cols>
  <sheetData>
    <row r="1" ht="21" customHeight="1" spans="1:7">
      <c r="A1" s="72" t="s">
        <v>468</v>
      </c>
      <c r="B1" s="73"/>
      <c r="C1" s="73"/>
      <c r="D1" s="73"/>
      <c r="E1" s="73"/>
      <c r="F1" s="73"/>
      <c r="G1" s="73"/>
    </row>
    <row r="2" ht="16.5" customHeight="1" spans="1:7">
      <c r="A2" s="74" t="s">
        <v>324</v>
      </c>
      <c r="B2" s="75" t="s">
        <v>44</v>
      </c>
      <c r="C2" s="74" t="s">
        <v>5</v>
      </c>
      <c r="D2" s="74" t="s">
        <v>325</v>
      </c>
      <c r="E2" s="74" t="s">
        <v>47</v>
      </c>
      <c r="F2" s="74" t="s">
        <v>6</v>
      </c>
      <c r="G2" s="75" t="s">
        <v>7</v>
      </c>
    </row>
    <row r="3" ht="15.75" customHeight="1" spans="1:7">
      <c r="A3" s="76"/>
      <c r="B3" s="77" t="s">
        <v>9</v>
      </c>
      <c r="C3" s="78"/>
      <c r="D3" s="78"/>
      <c r="E3" s="78"/>
      <c r="F3" s="78"/>
      <c r="G3" s="78"/>
    </row>
    <row r="4" ht="30" customHeight="1" spans="1:7">
      <c r="A4" s="79">
        <v>1</v>
      </c>
      <c r="B4" s="80" t="s">
        <v>469</v>
      </c>
      <c r="C4" s="79">
        <v>300</v>
      </c>
      <c r="D4" s="79">
        <v>2</v>
      </c>
      <c r="E4" s="81">
        <f>2150*0.85+80</f>
        <v>1907.5</v>
      </c>
      <c r="F4" s="82">
        <f>C4*D4*E4</f>
        <v>1144500</v>
      </c>
      <c r="G4" s="83" t="s">
        <v>470</v>
      </c>
    </row>
    <row r="5" ht="30" customHeight="1" spans="1:7">
      <c r="A5" s="79">
        <v>2</v>
      </c>
      <c r="B5" s="80" t="s">
        <v>471</v>
      </c>
      <c r="C5" s="79">
        <v>50</v>
      </c>
      <c r="D5" s="79">
        <v>2</v>
      </c>
      <c r="E5" s="81">
        <v>667</v>
      </c>
      <c r="F5" s="82">
        <f>C5*D5*E5</f>
        <v>66700</v>
      </c>
      <c r="G5" s="83" t="s">
        <v>334</v>
      </c>
    </row>
    <row r="6" ht="30" customHeight="1" spans="1:7">
      <c r="A6" s="79">
        <v>5</v>
      </c>
      <c r="B6" s="80" t="s">
        <v>335</v>
      </c>
      <c r="C6" s="79">
        <v>50</v>
      </c>
      <c r="D6" s="79">
        <v>2</v>
      </c>
      <c r="E6" s="81">
        <v>30</v>
      </c>
      <c r="F6" s="82">
        <f>C6*D6*E6</f>
        <v>3000</v>
      </c>
      <c r="G6" s="83" t="s">
        <v>472</v>
      </c>
    </row>
    <row r="7" ht="15.75" customHeight="1" spans="1:7">
      <c r="A7" s="79">
        <v>6</v>
      </c>
      <c r="B7" s="80" t="s">
        <v>336</v>
      </c>
      <c r="C7" s="79">
        <v>1</v>
      </c>
      <c r="D7" s="79">
        <v>1</v>
      </c>
      <c r="E7" s="81">
        <v>10000</v>
      </c>
      <c r="F7" s="82">
        <f>C7*D7*E7</f>
        <v>10000</v>
      </c>
      <c r="G7" s="80" t="s">
        <v>337</v>
      </c>
    </row>
    <row r="8" ht="15.75" customHeight="1" spans="1:7">
      <c r="A8" s="84" t="s">
        <v>338</v>
      </c>
      <c r="B8" s="85"/>
      <c r="C8" s="85"/>
      <c r="D8" s="85"/>
      <c r="E8" s="85"/>
      <c r="F8" s="86">
        <f>SUM(F4:F7)</f>
        <v>1224200</v>
      </c>
      <c r="G8" s="85"/>
    </row>
    <row r="9" ht="15.75" customHeight="1" spans="1:7">
      <c r="A9" s="78"/>
      <c r="B9" s="87" t="s">
        <v>197</v>
      </c>
      <c r="C9" s="78"/>
      <c r="D9" s="78"/>
      <c r="E9" s="78"/>
      <c r="F9" s="78"/>
      <c r="G9" s="78"/>
    </row>
    <row r="10" ht="30" customHeight="1" spans="1:7">
      <c r="A10" s="79">
        <v>1</v>
      </c>
      <c r="B10" s="80" t="s">
        <v>473</v>
      </c>
      <c r="C10" s="79">
        <v>10</v>
      </c>
      <c r="D10" s="79">
        <v>1</v>
      </c>
      <c r="E10" s="81">
        <v>1800</v>
      </c>
      <c r="F10" s="82">
        <f>C10*D10*E10</f>
        <v>18000</v>
      </c>
      <c r="G10" s="88"/>
    </row>
    <row r="11" ht="30" customHeight="1" spans="1:7">
      <c r="A11" s="79">
        <v>2</v>
      </c>
      <c r="B11" s="80" t="s">
        <v>474</v>
      </c>
      <c r="C11" s="79">
        <v>90</v>
      </c>
      <c r="D11" s="79">
        <v>2</v>
      </c>
      <c r="E11" s="81">
        <v>1800</v>
      </c>
      <c r="F11" s="82">
        <f>C11*D11*E11</f>
        <v>324000</v>
      </c>
      <c r="G11" s="80" t="s">
        <v>475</v>
      </c>
    </row>
    <row r="12" ht="15.75" customHeight="1" spans="1:7">
      <c r="A12" s="79">
        <v>3</v>
      </c>
      <c r="B12" s="80" t="s">
        <v>476</v>
      </c>
      <c r="C12" s="79">
        <v>0</v>
      </c>
      <c r="D12" s="79">
        <v>2</v>
      </c>
      <c r="E12" s="81">
        <v>1900</v>
      </c>
      <c r="F12" s="82">
        <f>C12*D12*E12</f>
        <v>0</v>
      </c>
      <c r="G12" s="80" t="s">
        <v>477</v>
      </c>
    </row>
    <row r="13" ht="30" customHeight="1" spans="1:7">
      <c r="A13" s="79">
        <v>4</v>
      </c>
      <c r="B13" s="80" t="s">
        <v>478</v>
      </c>
      <c r="C13" s="79">
        <v>230</v>
      </c>
      <c r="D13" s="79">
        <v>2</v>
      </c>
      <c r="E13" s="81">
        <v>1100</v>
      </c>
      <c r="F13" s="82">
        <f>C13*D13*E13</f>
        <v>506000</v>
      </c>
      <c r="G13" s="80" t="s">
        <v>475</v>
      </c>
    </row>
    <row r="14" ht="30" customHeight="1" spans="1:7">
      <c r="A14" s="79">
        <v>5</v>
      </c>
      <c r="B14" s="80" t="s">
        <v>479</v>
      </c>
      <c r="C14" s="79">
        <v>1</v>
      </c>
      <c r="D14" s="79">
        <v>1</v>
      </c>
      <c r="E14" s="81">
        <v>20000</v>
      </c>
      <c r="F14" s="82">
        <f>C14*D14*E14</f>
        <v>20000</v>
      </c>
      <c r="G14" s="88"/>
    </row>
    <row r="15" ht="15.75" customHeight="1" spans="1:7">
      <c r="A15" s="84" t="s">
        <v>338</v>
      </c>
      <c r="B15" s="85"/>
      <c r="C15" s="85"/>
      <c r="D15" s="85"/>
      <c r="E15" s="85"/>
      <c r="F15" s="86">
        <f>SUM(F10:F14)</f>
        <v>868000</v>
      </c>
      <c r="G15" s="85"/>
    </row>
    <row r="16" ht="15.75" customHeight="1" spans="1:7">
      <c r="A16" s="78"/>
      <c r="B16" s="87" t="s">
        <v>350</v>
      </c>
      <c r="C16" s="78"/>
      <c r="D16" s="78"/>
      <c r="E16" s="78"/>
      <c r="F16" s="78"/>
      <c r="G16" s="78"/>
    </row>
    <row r="17" ht="30" customHeight="1" spans="1:7">
      <c r="A17" s="79">
        <v>1</v>
      </c>
      <c r="B17" s="80" t="s">
        <v>480</v>
      </c>
      <c r="C17" s="79">
        <v>8</v>
      </c>
      <c r="D17" s="79">
        <v>1</v>
      </c>
      <c r="E17" s="81">
        <v>900</v>
      </c>
      <c r="F17" s="82">
        <f t="shared" ref="F17:F24" si="0">C17*D17*E17</f>
        <v>7200</v>
      </c>
      <c r="G17" s="88"/>
    </row>
    <row r="18" ht="30" customHeight="1" spans="1:8">
      <c r="A18" s="89">
        <v>2</v>
      </c>
      <c r="B18" s="90" t="s">
        <v>481</v>
      </c>
      <c r="C18" s="89">
        <v>13</v>
      </c>
      <c r="D18" s="89">
        <v>2</v>
      </c>
      <c r="E18" s="91">
        <v>4500</v>
      </c>
      <c r="F18" s="92">
        <f t="shared" si="0"/>
        <v>117000</v>
      </c>
      <c r="G18" s="80" t="s">
        <v>482</v>
      </c>
      <c r="H18" s="93" t="s">
        <v>483</v>
      </c>
    </row>
    <row r="19" ht="45" customHeight="1" spans="1:7">
      <c r="A19" s="79">
        <v>3</v>
      </c>
      <c r="B19" s="80" t="s">
        <v>484</v>
      </c>
      <c r="C19" s="79">
        <v>2</v>
      </c>
      <c r="D19" s="79">
        <v>2</v>
      </c>
      <c r="E19" s="81">
        <v>1600</v>
      </c>
      <c r="F19" s="82">
        <f t="shared" si="0"/>
        <v>6400</v>
      </c>
      <c r="G19" s="88"/>
    </row>
    <row r="20" ht="30" customHeight="1" spans="1:7">
      <c r="A20" s="79">
        <v>4</v>
      </c>
      <c r="B20" s="80" t="s">
        <v>485</v>
      </c>
      <c r="C20" s="79">
        <v>10</v>
      </c>
      <c r="D20" s="79">
        <v>2</v>
      </c>
      <c r="E20" s="81">
        <v>900</v>
      </c>
      <c r="F20" s="82">
        <f t="shared" si="0"/>
        <v>18000</v>
      </c>
      <c r="G20" s="94"/>
    </row>
    <row r="21" ht="60" customHeight="1" spans="1:7">
      <c r="A21" s="79">
        <v>5</v>
      </c>
      <c r="B21" s="95" t="s">
        <v>486</v>
      </c>
      <c r="C21" s="79">
        <v>10</v>
      </c>
      <c r="D21" s="79">
        <v>4</v>
      </c>
      <c r="E21" s="81">
        <v>1600</v>
      </c>
      <c r="F21" s="82">
        <f t="shared" si="0"/>
        <v>64000</v>
      </c>
      <c r="G21" s="95" t="s">
        <v>487</v>
      </c>
    </row>
    <row r="22" ht="75" customHeight="1" spans="1:7">
      <c r="A22" s="89">
        <v>6</v>
      </c>
      <c r="B22" s="96" t="s">
        <v>488</v>
      </c>
      <c r="C22" s="89">
        <v>10</v>
      </c>
      <c r="D22" s="89">
        <v>1</v>
      </c>
      <c r="E22" s="91">
        <v>4500</v>
      </c>
      <c r="F22" s="92">
        <f t="shared" si="0"/>
        <v>45000</v>
      </c>
      <c r="G22" s="96" t="s">
        <v>489</v>
      </c>
    </row>
    <row r="23" ht="30" customHeight="1" spans="1:7">
      <c r="A23" s="79">
        <v>7</v>
      </c>
      <c r="B23" s="95" t="s">
        <v>490</v>
      </c>
      <c r="C23" s="79">
        <v>4</v>
      </c>
      <c r="D23" s="79">
        <v>1</v>
      </c>
      <c r="E23" s="81">
        <v>1600</v>
      </c>
      <c r="F23" s="82">
        <f t="shared" si="0"/>
        <v>6400</v>
      </c>
      <c r="G23" s="97"/>
    </row>
    <row r="24" ht="30" customHeight="1" spans="1:7">
      <c r="A24" s="79">
        <v>8</v>
      </c>
      <c r="B24" s="80" t="s">
        <v>367</v>
      </c>
      <c r="C24" s="79">
        <v>1</v>
      </c>
      <c r="D24" s="79">
        <v>1</v>
      </c>
      <c r="E24" s="81">
        <v>20000</v>
      </c>
      <c r="F24" s="82">
        <f t="shared" si="0"/>
        <v>20000</v>
      </c>
      <c r="G24" s="80" t="s">
        <v>368</v>
      </c>
    </row>
    <row r="25" ht="15.75" customHeight="1" spans="1:7">
      <c r="A25" s="84" t="s">
        <v>338</v>
      </c>
      <c r="B25" s="85"/>
      <c r="C25" s="85"/>
      <c r="D25" s="85"/>
      <c r="E25" s="85"/>
      <c r="F25" s="86">
        <f>SUM(F17:F24)</f>
        <v>284000</v>
      </c>
      <c r="G25" s="85"/>
    </row>
    <row r="26" ht="15.75" customHeight="1" spans="1:7">
      <c r="A26" s="78"/>
      <c r="B26" s="87" t="s">
        <v>18</v>
      </c>
      <c r="C26" s="78"/>
      <c r="D26" s="78"/>
      <c r="E26" s="78"/>
      <c r="F26" s="78"/>
      <c r="G26" s="78"/>
    </row>
    <row r="27" ht="45" customHeight="1" spans="1:7">
      <c r="A27" s="79">
        <v>1</v>
      </c>
      <c r="B27" s="95" t="s">
        <v>491</v>
      </c>
      <c r="C27" s="79">
        <v>30</v>
      </c>
      <c r="D27" s="79">
        <v>2</v>
      </c>
      <c r="E27" s="81">
        <v>500</v>
      </c>
      <c r="F27" s="82">
        <f>C27*D27*E27</f>
        <v>30000</v>
      </c>
      <c r="G27" s="80" t="s">
        <v>492</v>
      </c>
    </row>
    <row r="28" ht="45" customHeight="1" spans="1:7">
      <c r="A28" s="79">
        <v>2</v>
      </c>
      <c r="B28" s="95" t="s">
        <v>493</v>
      </c>
      <c r="C28" s="79">
        <v>30</v>
      </c>
      <c r="D28" s="79">
        <v>2</v>
      </c>
      <c r="E28" s="81">
        <v>500</v>
      </c>
      <c r="F28" s="82">
        <f>C28*D28*E28</f>
        <v>30000</v>
      </c>
      <c r="G28" s="80" t="s">
        <v>494</v>
      </c>
    </row>
    <row r="29" ht="15.75" customHeight="1" spans="1:7">
      <c r="A29" s="84" t="s">
        <v>338</v>
      </c>
      <c r="B29" s="85"/>
      <c r="C29" s="85"/>
      <c r="D29" s="85"/>
      <c r="E29" s="85"/>
      <c r="F29" s="86">
        <f>SUM(F27:F28)</f>
        <v>60000</v>
      </c>
      <c r="G29" s="85"/>
    </row>
    <row r="30" ht="15.75" customHeight="1" spans="1:7">
      <c r="A30" s="78"/>
      <c r="B30" s="87" t="s">
        <v>381</v>
      </c>
      <c r="C30" s="78"/>
      <c r="D30" s="78"/>
      <c r="E30" s="78"/>
      <c r="F30" s="78"/>
      <c r="G30" s="78"/>
    </row>
    <row r="31" ht="15.75" customHeight="1" spans="1:7">
      <c r="A31" s="79">
        <v>1</v>
      </c>
      <c r="B31" s="80" t="s">
        <v>133</v>
      </c>
      <c r="C31" s="79">
        <v>350</v>
      </c>
      <c r="D31" s="79">
        <v>1</v>
      </c>
      <c r="E31" s="81">
        <v>50</v>
      </c>
      <c r="F31" s="82">
        <f>C31*D31*E31</f>
        <v>17500</v>
      </c>
      <c r="G31" s="80" t="s">
        <v>495</v>
      </c>
    </row>
    <row r="32" ht="15.75" customHeight="1" spans="1:7">
      <c r="A32" s="84" t="s">
        <v>338</v>
      </c>
      <c r="B32" s="85"/>
      <c r="C32" s="85"/>
      <c r="D32" s="85"/>
      <c r="E32" s="85"/>
      <c r="F32" s="86">
        <f>SUM(F31)</f>
        <v>17500</v>
      </c>
      <c r="G32" s="85"/>
    </row>
    <row r="33" ht="15.75" customHeight="1" spans="1:7">
      <c r="A33" s="78"/>
      <c r="B33" s="87" t="s">
        <v>390</v>
      </c>
      <c r="C33" s="78"/>
      <c r="D33" s="78"/>
      <c r="E33" s="78"/>
      <c r="F33" s="78"/>
      <c r="G33" s="78"/>
    </row>
    <row r="34" ht="30" customHeight="1" spans="1:7">
      <c r="A34" s="79">
        <v>1</v>
      </c>
      <c r="B34" s="80" t="s">
        <v>496</v>
      </c>
      <c r="C34" s="79">
        <v>2</v>
      </c>
      <c r="D34" s="79">
        <v>6</v>
      </c>
      <c r="E34" s="81">
        <v>3500</v>
      </c>
      <c r="F34" s="82">
        <f t="shared" ref="F34:F42" si="1">C34*D34*E34</f>
        <v>42000</v>
      </c>
      <c r="G34" s="80" t="s">
        <v>497</v>
      </c>
    </row>
    <row r="35" ht="45" customHeight="1" spans="1:7">
      <c r="A35" s="79">
        <v>3</v>
      </c>
      <c r="B35" s="80" t="s">
        <v>498</v>
      </c>
      <c r="C35" s="79">
        <v>9</v>
      </c>
      <c r="D35" s="79">
        <v>6</v>
      </c>
      <c r="E35" s="81">
        <v>2000</v>
      </c>
      <c r="F35" s="82">
        <f t="shared" si="1"/>
        <v>108000</v>
      </c>
      <c r="G35" s="80" t="s">
        <v>497</v>
      </c>
    </row>
    <row r="36" ht="30" customHeight="1" spans="1:7">
      <c r="A36" s="79">
        <v>4</v>
      </c>
      <c r="B36" s="80" t="s">
        <v>499</v>
      </c>
      <c r="C36" s="79">
        <v>7</v>
      </c>
      <c r="D36" s="79">
        <v>10</v>
      </c>
      <c r="E36" s="81">
        <v>600</v>
      </c>
      <c r="F36" s="82">
        <f t="shared" si="1"/>
        <v>42000</v>
      </c>
      <c r="G36" s="80" t="s">
        <v>497</v>
      </c>
    </row>
    <row r="37" ht="30" customHeight="1" spans="1:7">
      <c r="A37" s="79">
        <v>5</v>
      </c>
      <c r="B37" s="80" t="s">
        <v>500</v>
      </c>
      <c r="C37" s="79">
        <v>10</v>
      </c>
      <c r="D37" s="79">
        <v>4</v>
      </c>
      <c r="E37" s="81">
        <v>1500</v>
      </c>
      <c r="F37" s="82">
        <f t="shared" si="1"/>
        <v>60000</v>
      </c>
      <c r="G37" s="80" t="s">
        <v>497</v>
      </c>
    </row>
    <row r="38" ht="15.75" customHeight="1" spans="1:7">
      <c r="A38" s="79">
        <v>6</v>
      </c>
      <c r="B38" s="80" t="s">
        <v>397</v>
      </c>
      <c r="C38" s="79">
        <v>11</v>
      </c>
      <c r="D38" s="79">
        <v>2</v>
      </c>
      <c r="E38" s="81">
        <v>667</v>
      </c>
      <c r="F38" s="82">
        <f t="shared" si="1"/>
        <v>14674</v>
      </c>
      <c r="G38" s="80" t="s">
        <v>398</v>
      </c>
    </row>
    <row r="39" ht="30" customHeight="1" spans="1:7">
      <c r="A39" s="79">
        <v>7</v>
      </c>
      <c r="B39" s="80" t="s">
        <v>399</v>
      </c>
      <c r="C39" s="79">
        <v>6</v>
      </c>
      <c r="D39" s="79">
        <v>5</v>
      </c>
      <c r="E39" s="81">
        <v>600</v>
      </c>
      <c r="F39" s="82">
        <f t="shared" si="1"/>
        <v>18000</v>
      </c>
      <c r="G39" s="80" t="s">
        <v>400</v>
      </c>
    </row>
    <row r="40" ht="30" customHeight="1" spans="1:7">
      <c r="A40" s="79">
        <v>8</v>
      </c>
      <c r="B40" s="80" t="s">
        <v>401</v>
      </c>
      <c r="C40" s="79">
        <v>11</v>
      </c>
      <c r="D40" s="79">
        <v>6</v>
      </c>
      <c r="E40" s="81">
        <v>60</v>
      </c>
      <c r="F40" s="82">
        <f t="shared" si="1"/>
        <v>3960</v>
      </c>
      <c r="G40" s="80" t="s">
        <v>402</v>
      </c>
    </row>
    <row r="41" ht="15.75" customHeight="1" spans="1:7">
      <c r="A41" s="79">
        <v>9</v>
      </c>
      <c r="B41" s="80" t="s">
        <v>403</v>
      </c>
      <c r="C41" s="79">
        <v>11</v>
      </c>
      <c r="D41" s="79">
        <v>6</v>
      </c>
      <c r="E41" s="81">
        <v>80</v>
      </c>
      <c r="F41" s="82">
        <f t="shared" si="1"/>
        <v>5280</v>
      </c>
      <c r="G41" s="80" t="s">
        <v>398</v>
      </c>
    </row>
    <row r="42" ht="15.75" customHeight="1" spans="1:7">
      <c r="A42" s="79">
        <v>10</v>
      </c>
      <c r="B42" s="80" t="s">
        <v>404</v>
      </c>
      <c r="C42" s="79">
        <v>10</v>
      </c>
      <c r="D42" s="79">
        <v>6</v>
      </c>
      <c r="E42" s="81">
        <v>80</v>
      </c>
      <c r="F42" s="82">
        <f t="shared" si="1"/>
        <v>4800</v>
      </c>
      <c r="G42" s="80" t="s">
        <v>398</v>
      </c>
    </row>
    <row r="43" ht="15.75" customHeight="1" spans="1:7">
      <c r="A43" s="84" t="s">
        <v>338</v>
      </c>
      <c r="B43" s="85"/>
      <c r="C43" s="85"/>
      <c r="D43" s="85"/>
      <c r="E43" s="85"/>
      <c r="F43" s="86">
        <f>SUM(F34:F42)</f>
        <v>298714</v>
      </c>
      <c r="G43" s="85"/>
    </row>
    <row r="44" ht="15.75" customHeight="1" spans="1:7">
      <c r="A44" s="78"/>
      <c r="B44" s="87" t="s">
        <v>405</v>
      </c>
      <c r="C44" s="78"/>
      <c r="D44" s="78"/>
      <c r="E44" s="78"/>
      <c r="F44" s="78"/>
      <c r="G44" s="78"/>
    </row>
    <row r="45" ht="75" customHeight="1" spans="1:7">
      <c r="A45" s="79">
        <v>1</v>
      </c>
      <c r="B45" s="80" t="s">
        <v>501</v>
      </c>
      <c r="C45" s="79">
        <v>5</v>
      </c>
      <c r="D45" s="79">
        <v>6</v>
      </c>
      <c r="E45" s="81">
        <v>1500</v>
      </c>
      <c r="F45" s="82">
        <f t="shared" ref="F45:F53" si="2">C45*D45*E45</f>
        <v>45000</v>
      </c>
      <c r="G45" s="80" t="s">
        <v>502</v>
      </c>
    </row>
    <row r="46" ht="75" customHeight="1" spans="1:7">
      <c r="A46" s="79">
        <v>2</v>
      </c>
      <c r="B46" s="80" t="s">
        <v>503</v>
      </c>
      <c r="C46" s="79">
        <v>30</v>
      </c>
      <c r="D46" s="79">
        <v>2</v>
      </c>
      <c r="E46" s="81">
        <v>800</v>
      </c>
      <c r="F46" s="82">
        <f t="shared" si="2"/>
        <v>48000</v>
      </c>
      <c r="G46" s="80" t="s">
        <v>504</v>
      </c>
    </row>
    <row r="47" ht="75" customHeight="1" spans="1:7">
      <c r="A47" s="79">
        <v>3</v>
      </c>
      <c r="B47" s="80" t="s">
        <v>505</v>
      </c>
      <c r="C47" s="79">
        <v>30</v>
      </c>
      <c r="D47" s="79">
        <v>2</v>
      </c>
      <c r="E47" s="81">
        <v>800</v>
      </c>
      <c r="F47" s="82">
        <f t="shared" si="2"/>
        <v>48000</v>
      </c>
      <c r="G47" s="80" t="s">
        <v>506</v>
      </c>
    </row>
    <row r="48" ht="60" customHeight="1" spans="1:7">
      <c r="A48" s="79">
        <v>4</v>
      </c>
      <c r="B48" s="80" t="s">
        <v>507</v>
      </c>
      <c r="C48" s="79">
        <v>40</v>
      </c>
      <c r="D48" s="79">
        <v>3</v>
      </c>
      <c r="E48" s="81">
        <v>800</v>
      </c>
      <c r="F48" s="82">
        <f t="shared" si="2"/>
        <v>96000</v>
      </c>
      <c r="G48" s="80" t="s">
        <v>508</v>
      </c>
    </row>
    <row r="49" ht="60" customHeight="1" spans="1:7">
      <c r="A49" s="79">
        <v>5</v>
      </c>
      <c r="B49" s="80" t="s">
        <v>509</v>
      </c>
      <c r="C49" s="79">
        <v>2</v>
      </c>
      <c r="D49" s="79">
        <v>3</v>
      </c>
      <c r="E49" s="81">
        <v>800</v>
      </c>
      <c r="F49" s="82">
        <f t="shared" si="2"/>
        <v>4800</v>
      </c>
      <c r="G49" s="80" t="s">
        <v>508</v>
      </c>
    </row>
    <row r="50" ht="15.75" customHeight="1" spans="1:7">
      <c r="A50" s="79">
        <v>6</v>
      </c>
      <c r="B50" s="80" t="s">
        <v>428</v>
      </c>
      <c r="C50" s="79">
        <v>40</v>
      </c>
      <c r="D50" s="79">
        <v>3</v>
      </c>
      <c r="E50" s="81">
        <v>60</v>
      </c>
      <c r="F50" s="82">
        <f t="shared" si="2"/>
        <v>7200</v>
      </c>
      <c r="G50" s="88"/>
    </row>
    <row r="51" ht="15.75" customHeight="1" spans="1:7">
      <c r="A51" s="79">
        <v>7</v>
      </c>
      <c r="B51" s="80" t="s">
        <v>510</v>
      </c>
      <c r="C51" s="79">
        <v>40</v>
      </c>
      <c r="D51" s="79">
        <v>3</v>
      </c>
      <c r="E51" s="81">
        <v>80</v>
      </c>
      <c r="F51" s="82">
        <f t="shared" si="2"/>
        <v>9600</v>
      </c>
      <c r="G51" s="88"/>
    </row>
    <row r="52" ht="30" customHeight="1" spans="1:7">
      <c r="A52" s="79">
        <v>8</v>
      </c>
      <c r="B52" s="80" t="s">
        <v>431</v>
      </c>
      <c r="C52" s="79">
        <v>10</v>
      </c>
      <c r="D52" s="79">
        <v>1</v>
      </c>
      <c r="E52" s="81">
        <v>300</v>
      </c>
      <c r="F52" s="82">
        <f t="shared" si="2"/>
        <v>3000</v>
      </c>
      <c r="G52" s="88"/>
    </row>
    <row r="53" ht="30" customHeight="1" spans="1:7">
      <c r="A53" s="79">
        <v>9</v>
      </c>
      <c r="B53" s="80" t="s">
        <v>511</v>
      </c>
      <c r="C53" s="79">
        <v>30</v>
      </c>
      <c r="D53" s="79">
        <v>6</v>
      </c>
      <c r="E53" s="81">
        <v>100</v>
      </c>
      <c r="F53" s="82">
        <f t="shared" si="2"/>
        <v>18000</v>
      </c>
      <c r="G53" s="88"/>
    </row>
    <row r="54" ht="15.75" customHeight="1" spans="1:7">
      <c r="A54" s="84" t="s">
        <v>338</v>
      </c>
      <c r="B54" s="85"/>
      <c r="C54" s="85"/>
      <c r="D54" s="85"/>
      <c r="E54" s="85"/>
      <c r="F54" s="86">
        <f>SUM(F45:F53)</f>
        <v>279600</v>
      </c>
      <c r="G54" s="85"/>
    </row>
    <row r="55" ht="15.75" customHeight="1" spans="1:7">
      <c r="A55" s="78"/>
      <c r="B55" s="87" t="s">
        <v>433</v>
      </c>
      <c r="C55" s="78"/>
      <c r="D55" s="78"/>
      <c r="E55" s="78"/>
      <c r="F55" s="78"/>
      <c r="G55" s="78"/>
    </row>
    <row r="56" ht="30" customHeight="1" spans="1:7">
      <c r="A56" s="79">
        <v>1</v>
      </c>
      <c r="B56" s="80" t="s">
        <v>512</v>
      </c>
      <c r="C56" s="79">
        <v>30</v>
      </c>
      <c r="D56" s="79">
        <v>1</v>
      </c>
      <c r="E56" s="81">
        <v>120</v>
      </c>
      <c r="F56" s="82">
        <f>C56*D56*E56</f>
        <v>3600</v>
      </c>
      <c r="G56" s="88"/>
    </row>
    <row r="57" ht="15.75" customHeight="1" spans="1:7">
      <c r="A57" s="79">
        <v>2</v>
      </c>
      <c r="B57" s="80" t="s">
        <v>257</v>
      </c>
      <c r="C57" s="79">
        <v>30</v>
      </c>
      <c r="D57" s="79">
        <v>1</v>
      </c>
      <c r="E57" s="81">
        <v>30</v>
      </c>
      <c r="F57" s="82">
        <f>C57*D57*E57</f>
        <v>900</v>
      </c>
      <c r="G57" s="88"/>
    </row>
    <row r="58" ht="30" customHeight="1" spans="1:7">
      <c r="A58" s="79">
        <v>3</v>
      </c>
      <c r="B58" s="80" t="s">
        <v>513</v>
      </c>
      <c r="C58" s="79">
        <v>1300</v>
      </c>
      <c r="D58" s="79">
        <v>1</v>
      </c>
      <c r="E58" s="81">
        <v>5</v>
      </c>
      <c r="F58" s="82">
        <f>C58*D58*E58</f>
        <v>6500</v>
      </c>
      <c r="G58" s="80" t="s">
        <v>436</v>
      </c>
    </row>
    <row r="59" ht="30" customHeight="1" spans="1:7">
      <c r="A59" s="79">
        <v>4</v>
      </c>
      <c r="B59" s="80" t="s">
        <v>514</v>
      </c>
      <c r="C59" s="79">
        <v>25</v>
      </c>
      <c r="D59" s="79">
        <v>1</v>
      </c>
      <c r="E59" s="81">
        <v>10</v>
      </c>
      <c r="F59" s="82">
        <f>C59*D59*E59</f>
        <v>250</v>
      </c>
      <c r="G59" s="88"/>
    </row>
    <row r="60" ht="15.75" customHeight="1" spans="1:7">
      <c r="A60" s="79">
        <v>5</v>
      </c>
      <c r="B60" s="80" t="s">
        <v>282</v>
      </c>
      <c r="C60" s="79">
        <v>1</v>
      </c>
      <c r="D60" s="79">
        <v>1</v>
      </c>
      <c r="E60" s="81">
        <v>5000</v>
      </c>
      <c r="F60" s="82">
        <f>C60*D60*E60</f>
        <v>5000</v>
      </c>
      <c r="G60" s="88"/>
    </row>
    <row r="61" ht="15.75" customHeight="1" spans="1:7">
      <c r="A61" s="84" t="s">
        <v>338</v>
      </c>
      <c r="B61" s="85"/>
      <c r="C61" s="85"/>
      <c r="D61" s="85"/>
      <c r="E61" s="85"/>
      <c r="F61" s="86">
        <f>SUM(F56:F60)</f>
        <v>16250</v>
      </c>
      <c r="G61" s="85"/>
    </row>
    <row r="62" ht="15.75" customHeight="1" spans="1:7">
      <c r="A62" s="78"/>
      <c r="B62" s="87" t="s">
        <v>202</v>
      </c>
      <c r="C62" s="78"/>
      <c r="D62" s="78"/>
      <c r="E62" s="78"/>
      <c r="F62" s="78"/>
      <c r="G62" s="78"/>
    </row>
    <row r="63" ht="30" customHeight="1" spans="1:7">
      <c r="A63" s="79">
        <v>1</v>
      </c>
      <c r="B63" s="80" t="s">
        <v>460</v>
      </c>
      <c r="C63" s="79">
        <v>1</v>
      </c>
      <c r="D63" s="79">
        <v>1</v>
      </c>
      <c r="E63" s="81">
        <v>5000</v>
      </c>
      <c r="F63" s="82">
        <f>C63*D63*E63</f>
        <v>5000</v>
      </c>
      <c r="G63" s="88"/>
    </row>
    <row r="64" ht="15.75" customHeight="1" spans="1:7">
      <c r="A64" s="79">
        <v>2</v>
      </c>
      <c r="B64" s="80" t="s">
        <v>515</v>
      </c>
      <c r="C64" s="79">
        <v>1</v>
      </c>
      <c r="D64" s="79">
        <v>1</v>
      </c>
      <c r="E64" s="81">
        <v>15000</v>
      </c>
      <c r="F64" s="82">
        <f>C64*D64*E64</f>
        <v>15000</v>
      </c>
      <c r="G64" s="88"/>
    </row>
    <row r="65" ht="15.75" customHeight="1" spans="1:7">
      <c r="A65" s="79">
        <v>3</v>
      </c>
      <c r="B65" s="80" t="s">
        <v>516</v>
      </c>
      <c r="C65" s="79">
        <v>1</v>
      </c>
      <c r="D65" s="79">
        <v>1</v>
      </c>
      <c r="E65" s="81">
        <v>5000</v>
      </c>
      <c r="F65" s="82">
        <f>C65*D65*E65</f>
        <v>5000</v>
      </c>
      <c r="G65" s="80" t="s">
        <v>458</v>
      </c>
    </row>
    <row r="66" ht="15.75" customHeight="1" spans="1:7">
      <c r="A66" s="84" t="s">
        <v>338</v>
      </c>
      <c r="B66" s="85"/>
      <c r="C66" s="85"/>
      <c r="D66" s="85"/>
      <c r="E66" s="85"/>
      <c r="F66" s="86">
        <f>SUM(F63:F65)</f>
        <v>25000</v>
      </c>
      <c r="G66" s="85"/>
    </row>
    <row r="67" ht="15.75" customHeight="1" spans="1:7">
      <c r="A67" s="78"/>
      <c r="B67" s="87" t="s">
        <v>462</v>
      </c>
      <c r="C67" s="78"/>
      <c r="D67" s="78"/>
      <c r="E67" s="78"/>
      <c r="F67" s="78"/>
      <c r="G67" s="78"/>
    </row>
    <row r="68" ht="15.75" customHeight="1" spans="1:7">
      <c r="A68" s="79">
        <v>1</v>
      </c>
      <c r="B68" s="80" t="s">
        <v>517</v>
      </c>
      <c r="C68" s="79">
        <v>1</v>
      </c>
      <c r="D68" s="79">
        <v>1</v>
      </c>
      <c r="E68" s="81">
        <v>100000</v>
      </c>
      <c r="F68" s="82">
        <f>C68*D68*E68</f>
        <v>100000</v>
      </c>
      <c r="G68" s="88"/>
    </row>
    <row r="69" ht="15.75" customHeight="1" spans="1:7">
      <c r="A69" s="84" t="s">
        <v>338</v>
      </c>
      <c r="B69" s="85"/>
      <c r="C69" s="85"/>
      <c r="D69" s="85"/>
      <c r="E69" s="85"/>
      <c r="F69" s="86">
        <f>SUM(F68)</f>
        <v>100000</v>
      </c>
      <c r="G69" s="85"/>
    </row>
    <row r="70" ht="16.5" customHeight="1" spans="1:7">
      <c r="A70" s="98" t="s">
        <v>465</v>
      </c>
      <c r="B70" s="99"/>
      <c r="C70" s="99"/>
      <c r="D70" s="99"/>
      <c r="E70" s="99"/>
      <c r="F70" s="100">
        <f>SUM(F69,F66,F61,F54,F43,F32,F29,F25,F15,F8)</f>
        <v>3173264</v>
      </c>
      <c r="G70" s="101"/>
    </row>
    <row r="71" ht="16.5" customHeight="1" spans="1:7">
      <c r="A71" s="102"/>
      <c r="B71" s="102"/>
      <c r="C71" s="102"/>
      <c r="D71" s="102"/>
      <c r="E71" s="103" t="s">
        <v>466</v>
      </c>
      <c r="F71" s="104">
        <f>F70*4%</f>
        <v>126930.56</v>
      </c>
      <c r="G71" s="88"/>
    </row>
    <row r="72" ht="16.5" customHeight="1" spans="1:7">
      <c r="A72" s="88"/>
      <c r="B72" s="88"/>
      <c r="C72" s="88"/>
      <c r="D72" s="88"/>
      <c r="E72" s="103" t="s">
        <v>467</v>
      </c>
      <c r="F72" s="104">
        <f>(F70+F71)*6%</f>
        <v>198011.6736</v>
      </c>
      <c r="G72" s="88"/>
    </row>
    <row r="73" ht="16.5" customHeight="1" spans="1:7">
      <c r="A73" s="105"/>
      <c r="B73" s="106"/>
      <c r="C73" s="106"/>
      <c r="D73" s="106"/>
      <c r="E73" s="103" t="s">
        <v>294</v>
      </c>
      <c r="F73" s="107">
        <f>SUM(F70:F72)</f>
        <v>3498206.2336</v>
      </c>
      <c r="G73" s="108"/>
    </row>
    <row r="74" ht="15.75" customHeight="1" spans="2:2">
      <c r="B74" s="46"/>
    </row>
    <row r="75" ht="15.75" customHeight="1" spans="2:2">
      <c r="B75" s="46"/>
    </row>
    <row r="76" ht="15.75" customHeight="1" spans="2:2">
      <c r="B76" s="46"/>
    </row>
    <row r="77" ht="15.75" customHeight="1" spans="2:2">
      <c r="B77" s="46"/>
    </row>
    <row r="78" ht="15.75" customHeight="1" spans="2:2">
      <c r="B78" s="46"/>
    </row>
    <row r="79" ht="15.75" customHeight="1" spans="2:2">
      <c r="B79" s="46"/>
    </row>
    <row r="80" ht="15.75" customHeight="1" spans="2:2">
      <c r="B80" s="46"/>
    </row>
    <row r="81" ht="15.75" customHeight="1" spans="2:2">
      <c r="B81" s="46"/>
    </row>
    <row r="82" ht="15.75" customHeight="1" spans="2:2">
      <c r="B82" s="46"/>
    </row>
    <row r="83" ht="15.75" customHeight="1" spans="2:2">
      <c r="B83" s="46"/>
    </row>
    <row r="84" ht="15.75" customHeight="1" spans="2:2">
      <c r="B84" s="46"/>
    </row>
    <row r="85" ht="15.75" customHeight="1" spans="2:2">
      <c r="B85" s="46"/>
    </row>
    <row r="86" ht="15.75" customHeight="1" spans="2:2">
      <c r="B86" s="46"/>
    </row>
    <row r="87" ht="15.75" customHeight="1" spans="2:2">
      <c r="B87" s="46"/>
    </row>
    <row r="88" ht="15.75" customHeight="1" spans="2:2">
      <c r="B88" s="46"/>
    </row>
    <row r="89" ht="15.75" customHeight="1" spans="2:2">
      <c r="B89" s="46"/>
    </row>
    <row r="90" ht="15.75" customHeight="1" spans="2:2">
      <c r="B90" s="46"/>
    </row>
    <row r="91" ht="15.75" customHeight="1" spans="2:2">
      <c r="B91" s="46"/>
    </row>
    <row r="92" ht="15.75" customHeight="1" spans="2:2">
      <c r="B92" s="46"/>
    </row>
    <row r="93" ht="15.75" customHeight="1" spans="2:2">
      <c r="B93" s="46"/>
    </row>
    <row r="94" ht="15.75" customHeight="1" spans="2:2">
      <c r="B94" s="46"/>
    </row>
    <row r="95" ht="15.75" customHeight="1" spans="2:2">
      <c r="B95" s="46"/>
    </row>
    <row r="96" ht="15.75" customHeight="1" spans="2:2">
      <c r="B96" s="46"/>
    </row>
    <row r="97" ht="15.75" customHeight="1" spans="2:2">
      <c r="B97" s="46"/>
    </row>
    <row r="98" ht="15.75" customHeight="1" spans="2:2">
      <c r="B98" s="46"/>
    </row>
    <row r="99" ht="15.75" customHeight="1" spans="2:2">
      <c r="B99" s="46"/>
    </row>
    <row r="100" ht="15.75" customHeight="1" spans="2:2">
      <c r="B100" s="46"/>
    </row>
    <row r="101" ht="15" spans="2:2">
      <c r="B101" s="46"/>
    </row>
    <row r="102" ht="15" spans="2:2">
      <c r="B102" s="46"/>
    </row>
    <row r="103" ht="15" spans="2:2">
      <c r="B103" s="46"/>
    </row>
    <row r="104" ht="15" spans="2:2">
      <c r="B104" s="46"/>
    </row>
    <row r="105" ht="15" spans="2:2">
      <c r="B105" s="46"/>
    </row>
    <row r="106" ht="15" spans="2:2">
      <c r="B106" s="46"/>
    </row>
    <row r="107" ht="15" spans="2:2">
      <c r="B107" s="46"/>
    </row>
    <row r="108" ht="15" spans="2:2">
      <c r="B108" s="46"/>
    </row>
    <row r="109" ht="15" spans="2:2">
      <c r="B109" s="46"/>
    </row>
    <row r="110" ht="15" spans="2:2">
      <c r="B110" s="46"/>
    </row>
    <row r="111" ht="15" spans="2:2">
      <c r="B111" s="46"/>
    </row>
    <row r="112" ht="15" spans="2:2">
      <c r="B112" s="46"/>
    </row>
    <row r="113" ht="15" spans="2:2">
      <c r="B113" s="46"/>
    </row>
    <row r="114" ht="15" spans="2:2">
      <c r="B114" s="46"/>
    </row>
    <row r="115" ht="15" spans="2:2">
      <c r="B115" s="46"/>
    </row>
    <row r="116" ht="15" spans="2:2">
      <c r="B116" s="46"/>
    </row>
    <row r="117" ht="15" spans="2:2">
      <c r="B117" s="46"/>
    </row>
    <row r="118" ht="15" spans="2:2">
      <c r="B118" s="46"/>
    </row>
    <row r="119" ht="15" spans="2:2">
      <c r="B119" s="46"/>
    </row>
    <row r="120" ht="15" spans="2:2">
      <c r="B120" s="46"/>
    </row>
    <row r="121" ht="15" spans="2:2">
      <c r="B121" s="46"/>
    </row>
    <row r="122" ht="15" spans="2:2">
      <c r="B122" s="46"/>
    </row>
    <row r="123" ht="15" spans="2:2">
      <c r="B123" s="46"/>
    </row>
    <row r="124" ht="15" spans="2:2">
      <c r="B124" s="46"/>
    </row>
    <row r="125" ht="15" spans="2:2">
      <c r="B125" s="46"/>
    </row>
    <row r="126" ht="15" spans="2:2">
      <c r="B126" s="46"/>
    </row>
    <row r="127" ht="15" spans="2:2">
      <c r="B127" s="46"/>
    </row>
    <row r="128" ht="15" spans="2:2">
      <c r="B128" s="46"/>
    </row>
    <row r="129" ht="15" spans="2:2">
      <c r="B129" s="46"/>
    </row>
    <row r="130" ht="15" spans="2:2">
      <c r="B130" s="46"/>
    </row>
    <row r="131" ht="15" spans="2:2">
      <c r="B131" s="46"/>
    </row>
    <row r="132" ht="15" spans="2:2">
      <c r="B132" s="46"/>
    </row>
    <row r="133" ht="15" spans="2:2">
      <c r="B133" s="46"/>
    </row>
    <row r="134" ht="15" spans="2:2">
      <c r="B134" s="46"/>
    </row>
    <row r="135" ht="15" spans="2:2">
      <c r="B135" s="46"/>
    </row>
    <row r="136" ht="15" spans="2:2">
      <c r="B136" s="46"/>
    </row>
    <row r="137" ht="15" spans="2:2">
      <c r="B137" s="46"/>
    </row>
    <row r="138" ht="15" spans="2:2">
      <c r="B138" s="46"/>
    </row>
    <row r="139" ht="15" spans="2:2">
      <c r="B139" s="46"/>
    </row>
    <row r="140" ht="15" spans="2:2">
      <c r="B140" s="46"/>
    </row>
    <row r="141" ht="15" spans="2:2">
      <c r="B141" s="46"/>
    </row>
    <row r="142" ht="15" spans="2:2">
      <c r="B142" s="46"/>
    </row>
    <row r="143" ht="15" spans="2:2">
      <c r="B143" s="46"/>
    </row>
    <row r="144" ht="15" spans="2:2">
      <c r="B144" s="46"/>
    </row>
    <row r="145" ht="15" spans="2:2">
      <c r="B145" s="46"/>
    </row>
    <row r="146" ht="15" spans="2:2">
      <c r="B146" s="46"/>
    </row>
    <row r="147" ht="15" spans="2:2">
      <c r="B147" s="46"/>
    </row>
    <row r="148" ht="15" spans="2:2">
      <c r="B148" s="46"/>
    </row>
    <row r="149" ht="15" spans="2:2">
      <c r="B149" s="46"/>
    </row>
    <row r="150" ht="15" spans="2:2">
      <c r="B150" s="46"/>
    </row>
    <row r="151" ht="15" spans="2:2">
      <c r="B151" s="46"/>
    </row>
    <row r="152" ht="15" spans="2:2">
      <c r="B152" s="46"/>
    </row>
    <row r="153" ht="15" spans="2:2">
      <c r="B153" s="46"/>
    </row>
    <row r="154" ht="15" spans="2:2">
      <c r="B154" s="46"/>
    </row>
    <row r="155" ht="15" spans="2:2">
      <c r="B155" s="46"/>
    </row>
    <row r="156" ht="15" spans="2:2">
      <c r="B156" s="46"/>
    </row>
    <row r="157" ht="15" spans="2:2">
      <c r="B157" s="46"/>
    </row>
    <row r="158" ht="15" spans="2:2">
      <c r="B158" s="46"/>
    </row>
    <row r="159" ht="15" spans="2:2">
      <c r="B159" s="46"/>
    </row>
    <row r="160" ht="15" spans="2:2">
      <c r="B160" s="46"/>
    </row>
    <row r="161" ht="15" spans="2:2">
      <c r="B161" s="46"/>
    </row>
    <row r="162" ht="15" spans="2:2">
      <c r="B162" s="46"/>
    </row>
    <row r="163" ht="15" spans="2:2">
      <c r="B163" s="46"/>
    </row>
    <row r="164" ht="15" spans="2:2">
      <c r="B164" s="46"/>
    </row>
    <row r="165" ht="15" spans="2:2">
      <c r="B165" s="46"/>
    </row>
    <row r="166" ht="15" spans="2:2">
      <c r="B166" s="46"/>
    </row>
    <row r="167" ht="15" spans="2:2">
      <c r="B167" s="46"/>
    </row>
    <row r="168" ht="15" spans="2:2">
      <c r="B168" s="46"/>
    </row>
    <row r="169" ht="15" spans="2:2">
      <c r="B169" s="46"/>
    </row>
    <row r="170" ht="15" spans="2:2">
      <c r="B170" s="46"/>
    </row>
    <row r="171" ht="15" spans="2:2">
      <c r="B171" s="46"/>
    </row>
    <row r="172" ht="15" spans="2:2">
      <c r="B172" s="46"/>
    </row>
    <row r="173" ht="15" spans="2:2">
      <c r="B173" s="46"/>
    </row>
    <row r="174" ht="15" spans="2:2">
      <c r="B174" s="46"/>
    </row>
    <row r="175" ht="15" spans="2:2">
      <c r="B175" s="46"/>
    </row>
    <row r="176" ht="15" spans="2:2">
      <c r="B176" s="46"/>
    </row>
    <row r="177" ht="15" spans="2:2">
      <c r="B177" s="46"/>
    </row>
    <row r="178" ht="15" spans="2:2">
      <c r="B178" s="46"/>
    </row>
    <row r="179" ht="15" spans="2:2">
      <c r="B179" s="46"/>
    </row>
    <row r="180" ht="15" spans="2:2">
      <c r="B180" s="46"/>
    </row>
    <row r="181" ht="15" spans="2:2">
      <c r="B181" s="46"/>
    </row>
    <row r="182" ht="15" spans="2:2">
      <c r="B182" s="46"/>
    </row>
    <row r="183" ht="15" spans="2:2">
      <c r="B183" s="46"/>
    </row>
    <row r="184" ht="15" spans="2:2">
      <c r="B184" s="46"/>
    </row>
    <row r="185" ht="15" spans="2:2">
      <c r="B185" s="46"/>
    </row>
    <row r="186" ht="15" spans="2:2">
      <c r="B186" s="46"/>
    </row>
    <row r="187" ht="15" spans="2:2">
      <c r="B187" s="46"/>
    </row>
    <row r="188" ht="15" spans="2:2">
      <c r="B188" s="46"/>
    </row>
    <row r="189" ht="15" spans="2:2">
      <c r="B189" s="46"/>
    </row>
    <row r="190" ht="15" spans="2:2">
      <c r="B190" s="46"/>
    </row>
    <row r="191" ht="15" spans="2:2">
      <c r="B191" s="46"/>
    </row>
    <row r="192" ht="15" spans="2:2">
      <c r="B192" s="46"/>
    </row>
    <row r="193" ht="15" spans="2:2">
      <c r="B193" s="46"/>
    </row>
    <row r="194" ht="15" spans="2:2">
      <c r="B194" s="46"/>
    </row>
    <row r="195" ht="15" spans="2:2">
      <c r="B195" s="46"/>
    </row>
    <row r="196" ht="15" spans="2:2">
      <c r="B196" s="46"/>
    </row>
    <row r="197" ht="15" spans="2:2">
      <c r="B197" s="46"/>
    </row>
    <row r="198" ht="15" spans="2:2">
      <c r="B198" s="46"/>
    </row>
    <row r="199" ht="15" spans="2:2">
      <c r="B199" s="46"/>
    </row>
    <row r="200" ht="15" spans="2:2">
      <c r="B200" s="46"/>
    </row>
  </sheetData>
  <mergeCells count="12">
    <mergeCell ref="A1:G1"/>
    <mergeCell ref="A8:E8"/>
    <mergeCell ref="A15:E15"/>
    <mergeCell ref="A25:E25"/>
    <mergeCell ref="A29:E29"/>
    <mergeCell ref="A32:E32"/>
    <mergeCell ref="A43:E43"/>
    <mergeCell ref="A54:E54"/>
    <mergeCell ref="A61:E61"/>
    <mergeCell ref="A66:E66"/>
    <mergeCell ref="A69:E69"/>
    <mergeCell ref="A70:E70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2.75"/>
  <cols>
    <col min="1" max="1" width="10.7256637168142" customWidth="1"/>
    <col min="2" max="2" width="29" customWidth="1"/>
    <col min="3" max="3" width="12.0884955752212" customWidth="1"/>
    <col min="4" max="9" width="10.7256637168142" customWidth="1"/>
    <col min="10" max="10" width="17.2654867256637" customWidth="1"/>
    <col min="11" max="22" width="10.7256637168142" customWidth="1"/>
  </cols>
  <sheetData>
    <row r="1" ht="15.75" customHeight="1" spans="1:11">
      <c r="A1" s="2" t="s">
        <v>518</v>
      </c>
      <c r="B1" s="3" t="s">
        <v>519</v>
      </c>
      <c r="C1" s="4"/>
      <c r="D1" s="4"/>
      <c r="E1" s="4"/>
      <c r="F1" s="4"/>
      <c r="G1" s="5" t="s">
        <v>520</v>
      </c>
      <c r="H1" s="3" t="s">
        <v>521</v>
      </c>
      <c r="I1" s="4"/>
      <c r="J1" s="47" t="s">
        <v>34</v>
      </c>
      <c r="K1" s="48"/>
    </row>
    <row r="2" ht="16.5" customHeight="1" spans="1:11">
      <c r="A2" s="2" t="s">
        <v>37</v>
      </c>
      <c r="B2" s="6" t="s">
        <v>522</v>
      </c>
      <c r="C2" s="7" t="s">
        <v>523</v>
      </c>
      <c r="D2" s="8" t="s">
        <v>524</v>
      </c>
      <c r="E2" s="9"/>
      <c r="F2" s="9"/>
      <c r="G2" s="10" t="s">
        <v>39</v>
      </c>
      <c r="H2" s="11" t="s">
        <v>525</v>
      </c>
      <c r="I2" s="49"/>
      <c r="J2" s="13" t="s">
        <v>40</v>
      </c>
      <c r="K2" s="50"/>
    </row>
    <row r="3" ht="15.75" customHeight="1" spans="1:11">
      <c r="A3" s="2" t="s">
        <v>41</v>
      </c>
      <c r="B3" s="6" t="s">
        <v>526</v>
      </c>
      <c r="C3" s="7" t="s">
        <v>42</v>
      </c>
      <c r="D3" s="12"/>
      <c r="E3" s="12"/>
      <c r="F3" s="12"/>
      <c r="G3" s="13" t="s">
        <v>34</v>
      </c>
      <c r="H3" s="14"/>
      <c r="I3" s="51"/>
      <c r="J3" s="51"/>
      <c r="K3" s="51"/>
    </row>
    <row r="4" ht="15.75" customHeight="1" spans="1:11">
      <c r="A4" s="15" t="s">
        <v>43</v>
      </c>
      <c r="B4" s="16"/>
      <c r="C4" s="16"/>
      <c r="D4" s="16"/>
      <c r="E4" s="16"/>
      <c r="F4" s="16"/>
      <c r="G4" s="16"/>
      <c r="H4" s="16"/>
      <c r="I4" s="16"/>
      <c r="J4" s="16"/>
      <c r="K4" s="16"/>
    </row>
    <row r="5" ht="15.75" customHeight="1" spans="1:11">
      <c r="A5" s="17" t="s">
        <v>44</v>
      </c>
      <c r="B5" s="18"/>
      <c r="C5" s="18"/>
      <c r="D5" s="19" t="s">
        <v>5</v>
      </c>
      <c r="E5" s="20" t="s">
        <v>46</v>
      </c>
      <c r="F5" s="19" t="s">
        <v>527</v>
      </c>
      <c r="G5" s="20" t="s">
        <v>46</v>
      </c>
      <c r="H5" s="21" t="s">
        <v>47</v>
      </c>
      <c r="I5" s="52" t="s">
        <v>46</v>
      </c>
      <c r="J5" s="53" t="s">
        <v>6</v>
      </c>
      <c r="K5" s="54" t="s">
        <v>7</v>
      </c>
    </row>
    <row r="6" ht="15.75" customHeight="1" spans="1:11">
      <c r="A6" s="22" t="s">
        <v>9</v>
      </c>
      <c r="B6" s="23" t="s">
        <v>528</v>
      </c>
      <c r="C6" s="24" t="s">
        <v>529</v>
      </c>
      <c r="D6" s="25">
        <v>3</v>
      </c>
      <c r="E6" s="26" t="s">
        <v>530</v>
      </c>
      <c r="F6" s="27">
        <v>2</v>
      </c>
      <c r="G6" s="28" t="s">
        <v>531</v>
      </c>
      <c r="H6" s="29">
        <v>362</v>
      </c>
      <c r="I6" s="55" t="s">
        <v>52</v>
      </c>
      <c r="J6" s="29">
        <f>H6*F6*D6</f>
        <v>2172</v>
      </c>
      <c r="K6" s="56"/>
    </row>
    <row r="7" ht="45" customHeight="1" spans="1:11">
      <c r="A7" s="30"/>
      <c r="B7" s="23" t="s">
        <v>532</v>
      </c>
      <c r="C7" s="24" t="s">
        <v>533</v>
      </c>
      <c r="D7" s="25">
        <v>1</v>
      </c>
      <c r="E7" s="26" t="s">
        <v>530</v>
      </c>
      <c r="F7" s="27">
        <v>2</v>
      </c>
      <c r="G7" s="28" t="s">
        <v>531</v>
      </c>
      <c r="H7" s="29">
        <v>2089</v>
      </c>
      <c r="I7" s="55" t="s">
        <v>52</v>
      </c>
      <c r="J7" s="29">
        <f>H7*F7*D7</f>
        <v>4178</v>
      </c>
      <c r="K7" s="57" t="s">
        <v>534</v>
      </c>
    </row>
    <row r="8" ht="45" customHeight="1" spans="1:11">
      <c r="A8" s="30"/>
      <c r="B8" s="23" t="s">
        <v>535</v>
      </c>
      <c r="C8" s="24" t="s">
        <v>533</v>
      </c>
      <c r="D8" s="25">
        <v>1</v>
      </c>
      <c r="E8" s="26" t="s">
        <v>530</v>
      </c>
      <c r="F8" s="27">
        <v>2</v>
      </c>
      <c r="G8" s="28" t="s">
        <v>531</v>
      </c>
      <c r="H8" s="29">
        <v>1578</v>
      </c>
      <c r="I8" s="55" t="s">
        <v>52</v>
      </c>
      <c r="J8" s="29">
        <f>H8*F8*D8</f>
        <v>3156</v>
      </c>
      <c r="K8" s="57" t="s">
        <v>534</v>
      </c>
    </row>
    <row r="9" ht="45" customHeight="1" spans="1:11">
      <c r="A9" s="30"/>
      <c r="B9" s="23" t="s">
        <v>536</v>
      </c>
      <c r="C9" s="24" t="s">
        <v>533</v>
      </c>
      <c r="D9" s="25">
        <v>2</v>
      </c>
      <c r="E9" s="26" t="s">
        <v>530</v>
      </c>
      <c r="F9" s="27">
        <v>2</v>
      </c>
      <c r="G9" s="28" t="s">
        <v>531</v>
      </c>
      <c r="H9" s="29">
        <v>2243</v>
      </c>
      <c r="I9" s="55" t="s">
        <v>52</v>
      </c>
      <c r="J9" s="29">
        <f>H9*F9*D9</f>
        <v>8972</v>
      </c>
      <c r="K9" s="57" t="s">
        <v>534</v>
      </c>
    </row>
    <row r="10" ht="45" customHeight="1" spans="1:11">
      <c r="A10" s="30"/>
      <c r="B10" s="23" t="s">
        <v>537</v>
      </c>
      <c r="C10" s="24" t="s">
        <v>533</v>
      </c>
      <c r="D10" s="25">
        <v>4</v>
      </c>
      <c r="E10" s="26" t="s">
        <v>530</v>
      </c>
      <c r="F10" s="27">
        <v>2</v>
      </c>
      <c r="G10" s="28" t="s">
        <v>531</v>
      </c>
      <c r="H10" s="29">
        <v>2432</v>
      </c>
      <c r="I10" s="55" t="s">
        <v>52</v>
      </c>
      <c r="J10" s="29">
        <f>H10*F10*D10</f>
        <v>19456</v>
      </c>
      <c r="K10" s="57" t="s">
        <v>534</v>
      </c>
    </row>
    <row r="11" ht="15.75" customHeight="1" spans="1:11">
      <c r="A11" s="31" t="s">
        <v>61</v>
      </c>
      <c r="B11" s="32"/>
      <c r="C11" s="32"/>
      <c r="D11" s="32"/>
      <c r="E11" s="32"/>
      <c r="F11" s="32"/>
      <c r="G11" s="32"/>
      <c r="H11" s="32"/>
      <c r="I11" s="32"/>
      <c r="J11" s="58">
        <f>SUM(J6:J10)</f>
        <v>37934</v>
      </c>
      <c r="K11" s="59"/>
    </row>
    <row r="12" ht="45" customHeight="1" spans="1:11">
      <c r="A12" s="22" t="s">
        <v>12</v>
      </c>
      <c r="B12" s="33" t="s">
        <v>538</v>
      </c>
      <c r="C12" s="33" t="s">
        <v>68</v>
      </c>
      <c r="D12" s="33">
        <v>11</v>
      </c>
      <c r="E12" s="24" t="s">
        <v>539</v>
      </c>
      <c r="F12" s="33">
        <v>1</v>
      </c>
      <c r="G12" s="28" t="s">
        <v>531</v>
      </c>
      <c r="H12" s="29">
        <v>500</v>
      </c>
      <c r="I12" s="55" t="s">
        <v>52</v>
      </c>
      <c r="J12" s="29">
        <f>H12*F12*D12</f>
        <v>5500</v>
      </c>
      <c r="K12" s="57" t="s">
        <v>540</v>
      </c>
    </row>
    <row r="13" ht="45" customHeight="1" spans="1:11">
      <c r="A13" s="30"/>
      <c r="B13" s="24" t="s">
        <v>541</v>
      </c>
      <c r="C13" s="24" t="s">
        <v>68</v>
      </c>
      <c r="D13" s="33">
        <v>11</v>
      </c>
      <c r="E13" s="24" t="s">
        <v>539</v>
      </c>
      <c r="F13" s="33">
        <v>1</v>
      </c>
      <c r="G13" s="28" t="s">
        <v>531</v>
      </c>
      <c r="H13" s="29">
        <v>800</v>
      </c>
      <c r="I13" s="55" t="s">
        <v>52</v>
      </c>
      <c r="J13" s="29">
        <f>H13*F13*D13</f>
        <v>8800</v>
      </c>
      <c r="K13" s="57" t="s">
        <v>540</v>
      </c>
    </row>
    <row r="14" ht="34.5" customHeight="1" spans="1:11">
      <c r="A14" s="30"/>
      <c r="B14" s="24" t="s">
        <v>542</v>
      </c>
      <c r="C14" s="24" t="s">
        <v>68</v>
      </c>
      <c r="D14" s="33">
        <v>5</v>
      </c>
      <c r="E14" s="24" t="s">
        <v>543</v>
      </c>
      <c r="F14" s="33">
        <v>1</v>
      </c>
      <c r="G14" s="28" t="s">
        <v>544</v>
      </c>
      <c r="H14" s="29">
        <v>1200</v>
      </c>
      <c r="I14" s="55" t="s">
        <v>52</v>
      </c>
      <c r="J14" s="29">
        <f>H14*F14*D14</f>
        <v>6000</v>
      </c>
      <c r="K14" s="56"/>
    </row>
    <row r="15" ht="45" customHeight="1" spans="1:11">
      <c r="A15" s="30"/>
      <c r="B15" s="24" t="s">
        <v>542</v>
      </c>
      <c r="C15" s="24" t="s">
        <v>217</v>
      </c>
      <c r="D15" s="33">
        <v>1</v>
      </c>
      <c r="E15" s="24" t="s">
        <v>543</v>
      </c>
      <c r="F15" s="33">
        <v>0</v>
      </c>
      <c r="G15" s="28" t="s">
        <v>544</v>
      </c>
      <c r="H15" s="29">
        <v>1800</v>
      </c>
      <c r="I15" s="55" t="s">
        <v>52</v>
      </c>
      <c r="J15" s="29">
        <f>H15*F15*D15</f>
        <v>0</v>
      </c>
      <c r="K15" s="57" t="s">
        <v>545</v>
      </c>
    </row>
    <row r="16" ht="15.75" customHeight="1" spans="1:11">
      <c r="A16" s="31" t="s">
        <v>61</v>
      </c>
      <c r="B16" s="32"/>
      <c r="C16" s="32"/>
      <c r="D16" s="32"/>
      <c r="E16" s="32"/>
      <c r="F16" s="32"/>
      <c r="G16" s="32"/>
      <c r="H16" s="32"/>
      <c r="I16" s="32"/>
      <c r="J16" s="58">
        <f>SUM(J12:J15)</f>
        <v>20300</v>
      </c>
      <c r="K16" s="59"/>
    </row>
    <row r="17" ht="15.75" customHeight="1" spans="1:11">
      <c r="A17" s="22" t="s">
        <v>14</v>
      </c>
      <c r="B17" s="26" t="s">
        <v>546</v>
      </c>
      <c r="C17" s="26" t="s">
        <v>85</v>
      </c>
      <c r="D17" s="27">
        <v>10</v>
      </c>
      <c r="E17" s="26" t="s">
        <v>81</v>
      </c>
      <c r="F17" s="27">
        <v>1</v>
      </c>
      <c r="G17" s="26" t="s">
        <v>82</v>
      </c>
      <c r="H17" s="29">
        <v>1450</v>
      </c>
      <c r="I17" s="55" t="s">
        <v>52</v>
      </c>
      <c r="J17" s="29">
        <f>H17*F17*D17</f>
        <v>14500</v>
      </c>
      <c r="K17" s="60" t="s">
        <v>547</v>
      </c>
    </row>
    <row r="18" ht="15.75" customHeight="1" spans="1:11">
      <c r="A18" s="30"/>
      <c r="B18" s="24" t="s">
        <v>548</v>
      </c>
      <c r="C18" s="24" t="s">
        <v>85</v>
      </c>
      <c r="D18" s="33">
        <v>10</v>
      </c>
      <c r="E18" s="26" t="s">
        <v>81</v>
      </c>
      <c r="F18" s="27">
        <v>1</v>
      </c>
      <c r="G18" s="26" t="s">
        <v>82</v>
      </c>
      <c r="H18" s="29">
        <v>680</v>
      </c>
      <c r="I18" s="55" t="s">
        <v>52</v>
      </c>
      <c r="J18" s="29">
        <f>H18*F18*D18</f>
        <v>6800</v>
      </c>
      <c r="K18" s="61"/>
    </row>
    <row r="19" ht="15.75" customHeight="1" spans="1:11">
      <c r="A19" s="31" t="s">
        <v>61</v>
      </c>
      <c r="B19" s="32"/>
      <c r="C19" s="32"/>
      <c r="D19" s="32"/>
      <c r="E19" s="32"/>
      <c r="F19" s="32"/>
      <c r="G19" s="32"/>
      <c r="H19" s="32"/>
      <c r="I19" s="32"/>
      <c r="J19" s="58">
        <f>SUM(J17:J18)</f>
        <v>21300</v>
      </c>
      <c r="K19" s="59"/>
    </row>
    <row r="20" ht="15.75" customHeight="1" spans="1:11">
      <c r="A20" s="22" t="s">
        <v>549</v>
      </c>
      <c r="B20" s="26" t="s">
        <v>550</v>
      </c>
      <c r="C20" s="26" t="s">
        <v>551</v>
      </c>
      <c r="D20" s="27">
        <v>1</v>
      </c>
      <c r="E20" s="26" t="s">
        <v>137</v>
      </c>
      <c r="F20" s="27">
        <v>1</v>
      </c>
      <c r="G20" s="26" t="s">
        <v>552</v>
      </c>
      <c r="H20" s="29">
        <v>150000</v>
      </c>
      <c r="I20" s="55" t="s">
        <v>52</v>
      </c>
      <c r="J20" s="29">
        <f>H20*F20*D20</f>
        <v>150000</v>
      </c>
      <c r="K20" s="62"/>
    </row>
    <row r="21" ht="15.75" customHeight="1" spans="1:11">
      <c r="A21" s="30"/>
      <c r="B21" s="26" t="s">
        <v>553</v>
      </c>
      <c r="C21" s="26" t="s">
        <v>554</v>
      </c>
      <c r="D21" s="27">
        <v>1</v>
      </c>
      <c r="E21" s="26" t="s">
        <v>137</v>
      </c>
      <c r="F21" s="27">
        <v>1</v>
      </c>
      <c r="G21" s="26" t="s">
        <v>555</v>
      </c>
      <c r="H21" s="29">
        <v>90000</v>
      </c>
      <c r="I21" s="55" t="s">
        <v>52</v>
      </c>
      <c r="J21" s="29">
        <f>H21*F21*D21</f>
        <v>90000</v>
      </c>
      <c r="K21" s="62"/>
    </row>
    <row r="22" ht="15.75" customHeight="1" spans="1:11">
      <c r="A22" s="30"/>
      <c r="B22" s="26" t="s">
        <v>553</v>
      </c>
      <c r="C22" s="24" t="s">
        <v>556</v>
      </c>
      <c r="D22" s="33">
        <v>100</v>
      </c>
      <c r="E22" s="26" t="s">
        <v>530</v>
      </c>
      <c r="F22" s="27">
        <v>1</v>
      </c>
      <c r="G22" s="26" t="s">
        <v>144</v>
      </c>
      <c r="H22" s="34">
        <v>30</v>
      </c>
      <c r="I22" s="55" t="s">
        <v>52</v>
      </c>
      <c r="J22" s="29">
        <f>H22*F22*D22</f>
        <v>3000</v>
      </c>
      <c r="K22" s="62"/>
    </row>
    <row r="23" ht="15.75" customHeight="1" spans="1:11">
      <c r="A23" s="31" t="s">
        <v>61</v>
      </c>
      <c r="B23" s="32"/>
      <c r="C23" s="32"/>
      <c r="D23" s="32"/>
      <c r="E23" s="32"/>
      <c r="F23" s="32"/>
      <c r="G23" s="32"/>
      <c r="H23" s="32"/>
      <c r="I23" s="32"/>
      <c r="J23" s="58">
        <f>SUM(J20:J22)</f>
        <v>243000</v>
      </c>
      <c r="K23" s="59"/>
    </row>
    <row r="24" ht="15.75" customHeight="1" spans="1:11">
      <c r="A24" s="35" t="s">
        <v>18</v>
      </c>
      <c r="B24" s="33" t="s">
        <v>546</v>
      </c>
      <c r="C24" s="33" t="s">
        <v>557</v>
      </c>
      <c r="D24" s="33">
        <v>150</v>
      </c>
      <c r="E24" s="24" t="s">
        <v>530</v>
      </c>
      <c r="F24" s="33">
        <v>1</v>
      </c>
      <c r="G24" s="24" t="s">
        <v>144</v>
      </c>
      <c r="H24" s="29">
        <v>358</v>
      </c>
      <c r="I24" s="55" t="s">
        <v>52</v>
      </c>
      <c r="J24" s="29">
        <f>H24*F24*D24</f>
        <v>53700</v>
      </c>
      <c r="K24" s="56"/>
    </row>
    <row r="25" ht="15.75" customHeight="1" spans="1:11">
      <c r="A25" s="31" t="s">
        <v>61</v>
      </c>
      <c r="B25" s="32"/>
      <c r="C25" s="32"/>
      <c r="D25" s="32"/>
      <c r="E25" s="32"/>
      <c r="F25" s="32"/>
      <c r="G25" s="32"/>
      <c r="H25" s="32"/>
      <c r="I25" s="32"/>
      <c r="J25" s="58">
        <f>SUM(J24)</f>
        <v>53700</v>
      </c>
      <c r="K25" s="59"/>
    </row>
    <row r="26" ht="15.75" customHeight="1" spans="1:11">
      <c r="A26" s="36" t="s">
        <v>20</v>
      </c>
      <c r="B26" s="33" t="s">
        <v>133</v>
      </c>
      <c r="C26" s="24" t="s">
        <v>20</v>
      </c>
      <c r="D26" s="33">
        <v>11</v>
      </c>
      <c r="E26" s="24" t="s">
        <v>530</v>
      </c>
      <c r="F26" s="33">
        <v>1</v>
      </c>
      <c r="G26" s="24" t="s">
        <v>144</v>
      </c>
      <c r="H26" s="29">
        <v>50</v>
      </c>
      <c r="I26" s="55" t="s">
        <v>52</v>
      </c>
      <c r="J26" s="29">
        <f>H26*F26*D26</f>
        <v>550</v>
      </c>
      <c r="K26" s="56"/>
    </row>
    <row r="27" ht="15.75" customHeight="1" spans="1:11">
      <c r="A27" s="31" t="s">
        <v>61</v>
      </c>
      <c r="B27" s="32"/>
      <c r="C27" s="32"/>
      <c r="D27" s="32"/>
      <c r="E27" s="32"/>
      <c r="F27" s="32"/>
      <c r="G27" s="32"/>
      <c r="H27" s="32"/>
      <c r="I27" s="32"/>
      <c r="J27" s="58">
        <f>SUM(J26)</f>
        <v>550</v>
      </c>
      <c r="K27" s="59"/>
    </row>
    <row r="28" ht="15.75" customHeight="1" spans="1:11">
      <c r="A28" s="22" t="s">
        <v>22</v>
      </c>
      <c r="B28" s="33" t="s">
        <v>135</v>
      </c>
      <c r="C28" s="33" t="s">
        <v>76</v>
      </c>
      <c r="D28" s="33">
        <v>2</v>
      </c>
      <c r="E28" s="37" t="s">
        <v>137</v>
      </c>
      <c r="F28" s="33">
        <v>0</v>
      </c>
      <c r="G28" s="37" t="s">
        <v>144</v>
      </c>
      <c r="H28" s="34">
        <v>50</v>
      </c>
      <c r="I28" s="55" t="s">
        <v>52</v>
      </c>
      <c r="J28" s="29">
        <f>H28*F28*D28</f>
        <v>0</v>
      </c>
      <c r="K28" s="57" t="s">
        <v>558</v>
      </c>
    </row>
    <row r="29" ht="15.75" customHeight="1" spans="1:11">
      <c r="A29" s="30"/>
      <c r="B29" s="33" t="s">
        <v>138</v>
      </c>
      <c r="C29" s="33" t="s">
        <v>76</v>
      </c>
      <c r="D29" s="33">
        <v>6</v>
      </c>
      <c r="E29" s="37" t="s">
        <v>137</v>
      </c>
      <c r="F29" s="33">
        <v>0</v>
      </c>
      <c r="G29" s="37" t="s">
        <v>144</v>
      </c>
      <c r="H29" s="34">
        <v>50</v>
      </c>
      <c r="I29" s="55" t="s">
        <v>52</v>
      </c>
      <c r="J29" s="29">
        <f>H29*F29*D29</f>
        <v>0</v>
      </c>
      <c r="K29" s="57" t="s">
        <v>558</v>
      </c>
    </row>
    <row r="30" ht="15.75" customHeight="1" spans="1:11">
      <c r="A30" s="31" t="s">
        <v>61</v>
      </c>
      <c r="B30" s="32"/>
      <c r="C30" s="32"/>
      <c r="D30" s="32"/>
      <c r="E30" s="32"/>
      <c r="F30" s="32"/>
      <c r="G30" s="32"/>
      <c r="H30" s="32"/>
      <c r="I30" s="32"/>
      <c r="J30" s="58">
        <f>SUM(J28:J29)</f>
        <v>0</v>
      </c>
      <c r="K30" s="59"/>
    </row>
    <row r="31" ht="30" customHeight="1" spans="1:11">
      <c r="A31" s="22" t="s">
        <v>24</v>
      </c>
      <c r="B31" s="33" t="s">
        <v>559</v>
      </c>
      <c r="C31" s="33" t="s">
        <v>24</v>
      </c>
      <c r="D31" s="33">
        <v>4</v>
      </c>
      <c r="E31" s="37" t="s">
        <v>530</v>
      </c>
      <c r="F31" s="33">
        <v>2</v>
      </c>
      <c r="G31" s="37" t="s">
        <v>252</v>
      </c>
      <c r="H31" s="34">
        <v>800</v>
      </c>
      <c r="I31" s="55" t="s">
        <v>52</v>
      </c>
      <c r="J31" s="29">
        <f>H31*F31*D31</f>
        <v>6400</v>
      </c>
      <c r="K31" s="57" t="s">
        <v>560</v>
      </c>
    </row>
    <row r="32" ht="15.75" customHeight="1" spans="1:11">
      <c r="A32" s="30"/>
      <c r="B32" s="33" t="s">
        <v>559</v>
      </c>
      <c r="C32" s="33" t="s">
        <v>561</v>
      </c>
      <c r="D32" s="33">
        <v>4</v>
      </c>
      <c r="E32" s="37" t="s">
        <v>530</v>
      </c>
      <c r="F32" s="33">
        <v>2</v>
      </c>
      <c r="G32" s="37" t="s">
        <v>252</v>
      </c>
      <c r="H32" s="34">
        <v>60</v>
      </c>
      <c r="I32" s="55" t="s">
        <v>52</v>
      </c>
      <c r="J32" s="29">
        <f>H32*F32*D32</f>
        <v>480</v>
      </c>
      <c r="K32" s="63"/>
    </row>
    <row r="33" ht="15.75" customHeight="1" spans="1:11">
      <c r="A33" s="31" t="s">
        <v>61</v>
      </c>
      <c r="B33" s="32"/>
      <c r="C33" s="32"/>
      <c r="D33" s="32"/>
      <c r="E33" s="32"/>
      <c r="F33" s="32"/>
      <c r="G33" s="32"/>
      <c r="H33" s="32"/>
      <c r="I33" s="32"/>
      <c r="J33" s="58">
        <f>SUM(J31:J32)</f>
        <v>6880</v>
      </c>
      <c r="K33" s="59"/>
    </row>
    <row r="34" ht="15.75" customHeight="1" spans="1:11">
      <c r="A34" s="36" t="s">
        <v>26</v>
      </c>
      <c r="B34" s="33" t="s">
        <v>184</v>
      </c>
      <c r="C34" s="24" t="s">
        <v>76</v>
      </c>
      <c r="D34" s="33">
        <v>1</v>
      </c>
      <c r="E34" s="24" t="s">
        <v>10</v>
      </c>
      <c r="F34" s="33">
        <v>1</v>
      </c>
      <c r="G34" s="24" t="s">
        <v>10</v>
      </c>
      <c r="H34" s="29">
        <v>10000</v>
      </c>
      <c r="I34" s="55" t="s">
        <v>52</v>
      </c>
      <c r="J34" s="29">
        <f>H34*F34*D34</f>
        <v>10000</v>
      </c>
      <c r="K34" s="56"/>
    </row>
    <row r="35" ht="15.75" customHeight="1" spans="1:11">
      <c r="A35" s="31" t="s">
        <v>61</v>
      </c>
      <c r="B35" s="32"/>
      <c r="C35" s="32"/>
      <c r="D35" s="32"/>
      <c r="E35" s="32"/>
      <c r="F35" s="32"/>
      <c r="G35" s="32"/>
      <c r="H35" s="32"/>
      <c r="I35" s="32"/>
      <c r="J35" s="58">
        <f>SUM(J34)</f>
        <v>10000</v>
      </c>
      <c r="K35" s="59"/>
    </row>
    <row r="36" ht="15.75" customHeight="1" spans="1:11">
      <c r="A36" s="38" t="s">
        <v>186</v>
      </c>
      <c r="B36" s="39"/>
      <c r="C36" s="39"/>
      <c r="D36" s="39"/>
      <c r="E36" s="39"/>
      <c r="F36" s="39"/>
      <c r="G36" s="39"/>
      <c r="H36" s="39"/>
      <c r="I36" s="39"/>
      <c r="J36" s="64">
        <f>SUM(J33,J27,J25,J23,J19,J16,J11,J35,J30)</f>
        <v>393664</v>
      </c>
      <c r="K36" s="65"/>
    </row>
    <row r="37" ht="16.5" customHeight="1" spans="1:11">
      <c r="A37" s="40" t="s">
        <v>562</v>
      </c>
      <c r="B37" s="41"/>
      <c r="C37" s="41"/>
      <c r="D37" s="41"/>
      <c r="E37" s="41"/>
      <c r="F37" s="41"/>
      <c r="G37" s="41"/>
      <c r="H37" s="41"/>
      <c r="I37" s="41"/>
      <c r="J37" s="66">
        <f>J36*4%</f>
        <v>15746.56</v>
      </c>
      <c r="K37" s="67"/>
    </row>
    <row r="38" ht="15.75" customHeight="1" spans="1:11">
      <c r="A38" s="42" t="s">
        <v>188</v>
      </c>
      <c r="B38" s="43"/>
      <c r="C38" s="43"/>
      <c r="D38" s="43"/>
      <c r="E38" s="43"/>
      <c r="F38" s="43"/>
      <c r="G38" s="43"/>
      <c r="H38" s="43"/>
      <c r="I38" s="43"/>
      <c r="J38" s="68">
        <f>(J36+J37)*6%</f>
        <v>24564.6336</v>
      </c>
      <c r="K38" s="69"/>
    </row>
    <row r="39" ht="18.75" customHeight="1" spans="1:11">
      <c r="A39" s="44" t="s">
        <v>189</v>
      </c>
      <c r="B39" s="45"/>
      <c r="C39" s="45"/>
      <c r="D39" s="45"/>
      <c r="E39" s="45"/>
      <c r="F39" s="45"/>
      <c r="G39" s="45"/>
      <c r="H39" s="45"/>
      <c r="I39" s="45"/>
      <c r="J39" s="70">
        <f>SUM(J36:J38)</f>
        <v>433975.1936</v>
      </c>
      <c r="K39" s="71"/>
    </row>
    <row r="40" ht="15.75" customHeight="1" spans="2:10">
      <c r="B40" s="46"/>
      <c r="C40" s="46"/>
      <c r="J40" s="46"/>
    </row>
    <row r="41" ht="15.75" customHeight="1" spans="2:10">
      <c r="B41" s="46"/>
      <c r="C41" s="46"/>
      <c r="J41" s="46"/>
    </row>
    <row r="42" ht="15.75" customHeight="1" spans="2:10">
      <c r="B42" s="46"/>
      <c r="C42" s="46"/>
      <c r="J42" s="46"/>
    </row>
    <row r="43" ht="15.75" customHeight="1" spans="2:10">
      <c r="B43" s="46"/>
      <c r="C43" s="46"/>
      <c r="J43" s="46"/>
    </row>
    <row r="44" ht="15.75" customHeight="1" spans="2:10">
      <c r="B44" s="46"/>
      <c r="C44" s="46"/>
      <c r="J44" s="46"/>
    </row>
    <row r="45" ht="15.75" customHeight="1" spans="2:10">
      <c r="B45" s="46"/>
      <c r="C45" s="46"/>
      <c r="J45" s="46"/>
    </row>
    <row r="46" ht="15.75" customHeight="1" spans="2:10">
      <c r="B46" s="46"/>
      <c r="C46" s="46"/>
      <c r="J46" s="46"/>
    </row>
    <row r="47" ht="15.75" customHeight="1" spans="2:10">
      <c r="B47" s="46"/>
      <c r="C47" s="46"/>
      <c r="J47" s="46"/>
    </row>
    <row r="48" ht="15.75" customHeight="1" spans="2:10">
      <c r="B48" s="46"/>
      <c r="C48" s="46"/>
      <c r="J48" s="46"/>
    </row>
    <row r="49" ht="15.75" customHeight="1" spans="2:10">
      <c r="B49" s="46"/>
      <c r="C49" s="46"/>
      <c r="J49" s="46"/>
    </row>
    <row r="50" ht="15.75" customHeight="1" spans="2:10">
      <c r="B50" s="46"/>
      <c r="C50" s="46"/>
      <c r="J50" s="46"/>
    </row>
    <row r="51" ht="15.75" customHeight="1" spans="2:10">
      <c r="B51" s="46"/>
      <c r="C51" s="46"/>
      <c r="J51" s="46"/>
    </row>
    <row r="52" ht="15.75" customHeight="1" spans="2:10">
      <c r="B52" s="46"/>
      <c r="C52" s="46"/>
      <c r="J52" s="46"/>
    </row>
    <row r="53" ht="15.75" customHeight="1" spans="2:10">
      <c r="B53" s="46"/>
      <c r="C53" s="46"/>
      <c r="J53" s="46"/>
    </row>
    <row r="54" ht="15.75" customHeight="1" spans="2:10">
      <c r="B54" s="46"/>
      <c r="C54" s="46"/>
      <c r="J54" s="46"/>
    </row>
    <row r="55" ht="15.75" customHeight="1" spans="2:10">
      <c r="B55" s="46"/>
      <c r="C55" s="46"/>
      <c r="J55" s="46"/>
    </row>
    <row r="56" ht="15.75" customHeight="1" spans="2:10">
      <c r="B56" s="46"/>
      <c r="C56" s="46"/>
      <c r="J56" s="46"/>
    </row>
    <row r="57" ht="15.75" customHeight="1" spans="2:10">
      <c r="B57" s="46"/>
      <c r="C57" s="46"/>
      <c r="J57" s="46"/>
    </row>
    <row r="58" ht="15.75" customHeight="1" spans="2:10">
      <c r="B58" s="46"/>
      <c r="C58" s="46"/>
      <c r="J58" s="46"/>
    </row>
    <row r="59" ht="15.75" customHeight="1" spans="2:10">
      <c r="B59" s="46"/>
      <c r="C59" s="46"/>
      <c r="J59" s="46"/>
    </row>
    <row r="60" ht="15.75" customHeight="1" spans="2:10">
      <c r="B60" s="46"/>
      <c r="C60" s="46"/>
      <c r="J60" s="46"/>
    </row>
    <row r="61" ht="15.75" customHeight="1" spans="2:10">
      <c r="B61" s="46"/>
      <c r="C61" s="46"/>
      <c r="J61" s="46"/>
    </row>
    <row r="62" ht="15.75" customHeight="1" spans="2:10">
      <c r="B62" s="46"/>
      <c r="C62" s="46"/>
      <c r="J62" s="46"/>
    </row>
    <row r="63" ht="15.75" customHeight="1" spans="2:10">
      <c r="B63" s="46"/>
      <c r="C63" s="46"/>
      <c r="J63" s="46"/>
    </row>
    <row r="64" ht="15.75" customHeight="1" spans="2:10">
      <c r="B64" s="46"/>
      <c r="C64" s="46"/>
      <c r="J64" s="46"/>
    </row>
    <row r="65" ht="15.75" customHeight="1" spans="2:10">
      <c r="B65" s="46"/>
      <c r="C65" s="46"/>
      <c r="J65" s="46"/>
    </row>
    <row r="66" ht="15.75" customHeight="1" spans="2:10">
      <c r="B66" s="46"/>
      <c r="C66" s="46"/>
      <c r="J66" s="46"/>
    </row>
    <row r="67" ht="15.75" customHeight="1" spans="2:10">
      <c r="B67" s="46"/>
      <c r="C67" s="46"/>
      <c r="J67" s="46"/>
    </row>
    <row r="68" ht="15.75" customHeight="1" spans="2:10">
      <c r="B68" s="46"/>
      <c r="C68" s="46"/>
      <c r="J68" s="46"/>
    </row>
    <row r="69" ht="15.75" customHeight="1" spans="2:10">
      <c r="B69" s="46"/>
      <c r="C69" s="46"/>
      <c r="J69" s="46"/>
    </row>
    <row r="70" ht="15.75" customHeight="1" spans="2:10">
      <c r="B70" s="46"/>
      <c r="C70" s="46"/>
      <c r="J70" s="46"/>
    </row>
    <row r="71" ht="15.75" customHeight="1" spans="2:10">
      <c r="B71" s="46"/>
      <c r="C71" s="46"/>
      <c r="J71" s="46"/>
    </row>
    <row r="72" ht="15.75" customHeight="1" spans="2:10">
      <c r="B72" s="46"/>
      <c r="C72" s="46"/>
      <c r="J72" s="46"/>
    </row>
    <row r="73" ht="15.75" customHeight="1" spans="2:10">
      <c r="B73" s="46"/>
      <c r="C73" s="46"/>
      <c r="J73" s="46"/>
    </row>
    <row r="74" ht="15.75" customHeight="1" spans="2:10">
      <c r="B74" s="46"/>
      <c r="C74" s="46"/>
      <c r="J74" s="46"/>
    </row>
    <row r="75" ht="15.75" customHeight="1" spans="2:10">
      <c r="B75" s="46"/>
      <c r="C75" s="46"/>
      <c r="J75" s="46"/>
    </row>
    <row r="76" ht="15.75" customHeight="1" spans="2:10">
      <c r="B76" s="46"/>
      <c r="C76" s="46"/>
      <c r="J76" s="46"/>
    </row>
    <row r="77" ht="15.75" customHeight="1" spans="2:10">
      <c r="B77" s="46"/>
      <c r="C77" s="46"/>
      <c r="J77" s="46"/>
    </row>
    <row r="78" ht="15.75" customHeight="1" spans="2:10">
      <c r="B78" s="46"/>
      <c r="C78" s="46"/>
      <c r="J78" s="46"/>
    </row>
    <row r="79" ht="15.75" customHeight="1" spans="2:10">
      <c r="B79" s="46"/>
      <c r="C79" s="46"/>
      <c r="J79" s="46"/>
    </row>
    <row r="80" ht="15.75" customHeight="1" spans="2:10">
      <c r="B80" s="46"/>
      <c r="C80" s="46"/>
      <c r="J80" s="46"/>
    </row>
    <row r="81" ht="15.75" customHeight="1" spans="2:10">
      <c r="B81" s="46"/>
      <c r="C81" s="46"/>
      <c r="J81" s="46"/>
    </row>
    <row r="82" ht="15.75" customHeight="1" spans="2:10">
      <c r="B82" s="46"/>
      <c r="C82" s="46"/>
      <c r="J82" s="46"/>
    </row>
    <row r="83" ht="15.75" customHeight="1" spans="2:10">
      <c r="B83" s="46"/>
      <c r="C83" s="46"/>
      <c r="J83" s="46"/>
    </row>
    <row r="84" ht="15.75" customHeight="1" spans="2:10">
      <c r="B84" s="46"/>
      <c r="C84" s="46"/>
      <c r="J84" s="46"/>
    </row>
    <row r="85" ht="15.75" customHeight="1" spans="2:10">
      <c r="B85" s="46"/>
      <c r="C85" s="46"/>
      <c r="J85" s="46"/>
    </row>
    <row r="86" ht="15.75" customHeight="1" spans="2:10">
      <c r="B86" s="46"/>
      <c r="C86" s="46"/>
      <c r="J86" s="46"/>
    </row>
    <row r="87" ht="15.75" customHeight="1" spans="2:10">
      <c r="B87" s="46"/>
      <c r="C87" s="46"/>
      <c r="J87" s="46"/>
    </row>
    <row r="88" ht="15.75" customHeight="1" spans="2:10">
      <c r="B88" s="46"/>
      <c r="C88" s="46"/>
      <c r="J88" s="46"/>
    </row>
    <row r="89" ht="15.75" customHeight="1" spans="2:10">
      <c r="B89" s="46"/>
      <c r="C89" s="46"/>
      <c r="J89" s="46"/>
    </row>
    <row r="90" ht="15.75" customHeight="1" spans="2:10">
      <c r="B90" s="46"/>
      <c r="C90" s="46"/>
      <c r="J90" s="46"/>
    </row>
    <row r="91" ht="15.75" customHeight="1" spans="2:10">
      <c r="B91" s="46"/>
      <c r="C91" s="46"/>
      <c r="J91" s="46"/>
    </row>
    <row r="92" ht="15.75" customHeight="1" spans="2:10">
      <c r="B92" s="46"/>
      <c r="C92" s="46"/>
      <c r="J92" s="46"/>
    </row>
    <row r="93" ht="15.75" customHeight="1" spans="2:10">
      <c r="B93" s="46"/>
      <c r="C93" s="46"/>
      <c r="J93" s="46"/>
    </row>
    <row r="94" ht="15.75" customHeight="1" spans="2:10">
      <c r="B94" s="46"/>
      <c r="C94" s="46"/>
      <c r="J94" s="46"/>
    </row>
    <row r="95" ht="15.75" customHeight="1" spans="2:10">
      <c r="B95" s="46"/>
      <c r="C95" s="46"/>
      <c r="J95" s="46"/>
    </row>
    <row r="96" ht="15.75" customHeight="1" spans="2:10">
      <c r="B96" s="46"/>
      <c r="C96" s="46"/>
      <c r="J96" s="46"/>
    </row>
    <row r="97" ht="15.75" customHeight="1" spans="2:10">
      <c r="B97" s="46"/>
      <c r="C97" s="46"/>
      <c r="J97" s="46"/>
    </row>
    <row r="98" ht="15.75" customHeight="1" spans="2:10">
      <c r="B98" s="46"/>
      <c r="C98" s="46"/>
      <c r="J98" s="46"/>
    </row>
    <row r="99" ht="15.75" customHeight="1" spans="2:10">
      <c r="B99" s="46"/>
      <c r="C99" s="46"/>
      <c r="J99" s="46"/>
    </row>
    <row r="100" ht="15.75" customHeight="1" spans="2:10">
      <c r="B100" s="46"/>
      <c r="C100" s="46"/>
      <c r="J100" s="46"/>
    </row>
    <row r="101" ht="15" spans="2:10">
      <c r="B101" s="46"/>
      <c r="C101" s="46"/>
      <c r="J101" s="46"/>
    </row>
    <row r="102" ht="15" spans="2:10">
      <c r="B102" s="46"/>
      <c r="C102" s="46"/>
      <c r="J102" s="46"/>
    </row>
    <row r="103" ht="15" spans="2:10">
      <c r="B103" s="46"/>
      <c r="C103" s="46"/>
      <c r="J103" s="46"/>
    </row>
    <row r="104" ht="15" spans="2:10">
      <c r="B104" s="46"/>
      <c r="C104" s="46"/>
      <c r="J104" s="46"/>
    </row>
    <row r="105" ht="15" spans="2:10">
      <c r="B105" s="46"/>
      <c r="C105" s="46"/>
      <c r="J105" s="46"/>
    </row>
    <row r="106" ht="15" spans="2:10">
      <c r="B106" s="46"/>
      <c r="C106" s="46"/>
      <c r="J106" s="46"/>
    </row>
    <row r="107" ht="15" spans="2:10">
      <c r="B107" s="46"/>
      <c r="C107" s="46"/>
      <c r="J107" s="46"/>
    </row>
    <row r="108" ht="15" spans="2:10">
      <c r="B108" s="46"/>
      <c r="C108" s="46"/>
      <c r="J108" s="46"/>
    </row>
    <row r="109" ht="15" spans="2:10">
      <c r="B109" s="46"/>
      <c r="C109" s="46"/>
      <c r="J109" s="46"/>
    </row>
    <row r="110" ht="15" spans="2:10">
      <c r="B110" s="46"/>
      <c r="C110" s="46"/>
      <c r="J110" s="46"/>
    </row>
    <row r="111" ht="15" spans="2:10">
      <c r="B111" s="46"/>
      <c r="C111" s="46"/>
      <c r="J111" s="46"/>
    </row>
    <row r="112" ht="15" spans="2:10">
      <c r="B112" s="46"/>
      <c r="C112" s="46"/>
      <c r="J112" s="46"/>
    </row>
    <row r="113" ht="15" spans="2:10">
      <c r="B113" s="46"/>
      <c r="C113" s="46"/>
      <c r="J113" s="46"/>
    </row>
    <row r="114" ht="15" spans="2:10">
      <c r="B114" s="46"/>
      <c r="C114" s="46"/>
      <c r="J114" s="46"/>
    </row>
    <row r="115" ht="15" spans="2:10">
      <c r="B115" s="46"/>
      <c r="C115" s="46"/>
      <c r="J115" s="46"/>
    </row>
    <row r="116" ht="15" spans="2:10">
      <c r="B116" s="46"/>
      <c r="C116" s="46"/>
      <c r="J116" s="46"/>
    </row>
    <row r="117" ht="15" spans="2:10">
      <c r="B117" s="46"/>
      <c r="C117" s="46"/>
      <c r="J117" s="46"/>
    </row>
    <row r="118" ht="15" spans="2:10">
      <c r="B118" s="46"/>
      <c r="C118" s="46"/>
      <c r="J118" s="46"/>
    </row>
    <row r="119" ht="15" spans="2:10">
      <c r="B119" s="46"/>
      <c r="C119" s="46"/>
      <c r="J119" s="46"/>
    </row>
    <row r="120" ht="15" spans="2:10">
      <c r="B120" s="46"/>
      <c r="C120" s="46"/>
      <c r="J120" s="46"/>
    </row>
    <row r="121" ht="15" spans="2:10">
      <c r="B121" s="46"/>
      <c r="C121" s="46"/>
      <c r="J121" s="46"/>
    </row>
    <row r="122" ht="15" spans="2:10">
      <c r="B122" s="46"/>
      <c r="C122" s="46"/>
      <c r="J122" s="46"/>
    </row>
    <row r="123" ht="15" spans="2:10">
      <c r="B123" s="46"/>
      <c r="C123" s="46"/>
      <c r="J123" s="46"/>
    </row>
    <row r="124" ht="15" spans="2:10">
      <c r="B124" s="46"/>
      <c r="C124" s="46"/>
      <c r="J124" s="46"/>
    </row>
    <row r="125" ht="15" spans="2:10">
      <c r="B125" s="46"/>
      <c r="C125" s="46"/>
      <c r="J125" s="46"/>
    </row>
    <row r="126" ht="15" spans="2:10">
      <c r="B126" s="46"/>
      <c r="C126" s="46"/>
      <c r="J126" s="46"/>
    </row>
    <row r="127" ht="15" spans="2:10">
      <c r="B127" s="46"/>
      <c r="C127" s="46"/>
      <c r="J127" s="46"/>
    </row>
    <row r="128" ht="15" spans="2:10">
      <c r="B128" s="46"/>
      <c r="C128" s="46"/>
      <c r="J128" s="46"/>
    </row>
    <row r="129" ht="15" spans="2:10">
      <c r="B129" s="46"/>
      <c r="C129" s="46"/>
      <c r="J129" s="46"/>
    </row>
    <row r="130" ht="15" spans="2:10">
      <c r="B130" s="46"/>
      <c r="C130" s="46"/>
      <c r="J130" s="46"/>
    </row>
    <row r="131" ht="15" spans="2:10">
      <c r="B131" s="46"/>
      <c r="C131" s="46"/>
      <c r="J131" s="46"/>
    </row>
    <row r="132" ht="15" spans="2:10">
      <c r="B132" s="46"/>
      <c r="C132" s="46"/>
      <c r="J132" s="46"/>
    </row>
    <row r="133" ht="15" spans="2:10">
      <c r="B133" s="46"/>
      <c r="C133" s="46"/>
      <c r="J133" s="46"/>
    </row>
    <row r="134" ht="15" spans="2:10">
      <c r="B134" s="46"/>
      <c r="C134" s="46"/>
      <c r="J134" s="46"/>
    </row>
    <row r="135" ht="15" spans="2:10">
      <c r="B135" s="46"/>
      <c r="C135" s="46"/>
      <c r="J135" s="46"/>
    </row>
    <row r="136" ht="15" spans="2:10">
      <c r="B136" s="46"/>
      <c r="C136" s="46"/>
      <c r="J136" s="46"/>
    </row>
    <row r="137" ht="15" spans="2:10">
      <c r="B137" s="46"/>
      <c r="C137" s="46"/>
      <c r="J137" s="46"/>
    </row>
    <row r="138" ht="15" spans="2:10">
      <c r="B138" s="46"/>
      <c r="C138" s="46"/>
      <c r="J138" s="46"/>
    </row>
    <row r="139" ht="15" spans="2:10">
      <c r="B139" s="46"/>
      <c r="C139" s="46"/>
      <c r="J139" s="46"/>
    </row>
    <row r="140" ht="15" spans="2:10">
      <c r="B140" s="46"/>
      <c r="C140" s="46"/>
      <c r="J140" s="46"/>
    </row>
    <row r="141" ht="15" spans="2:10">
      <c r="B141" s="46"/>
      <c r="C141" s="46"/>
      <c r="J141" s="46"/>
    </row>
    <row r="142" ht="15" spans="2:10">
      <c r="B142" s="46"/>
      <c r="C142" s="46"/>
      <c r="J142" s="46"/>
    </row>
    <row r="143" ht="15" spans="2:10">
      <c r="B143" s="46"/>
      <c r="C143" s="46"/>
      <c r="J143" s="46"/>
    </row>
    <row r="144" ht="15" spans="2:10">
      <c r="B144" s="46"/>
      <c r="C144" s="46"/>
      <c r="J144" s="46"/>
    </row>
    <row r="145" ht="15" spans="2:10">
      <c r="B145" s="46"/>
      <c r="C145" s="46"/>
      <c r="J145" s="46"/>
    </row>
    <row r="146" ht="15" spans="2:10">
      <c r="B146" s="46"/>
      <c r="C146" s="46"/>
      <c r="J146" s="46"/>
    </row>
    <row r="147" ht="15" spans="2:10">
      <c r="B147" s="46"/>
      <c r="C147" s="46"/>
      <c r="J147" s="46"/>
    </row>
    <row r="148" ht="15" spans="2:10">
      <c r="B148" s="46"/>
      <c r="C148" s="46"/>
      <c r="J148" s="46"/>
    </row>
    <row r="149" ht="15" spans="2:10">
      <c r="B149" s="46"/>
      <c r="C149" s="46"/>
      <c r="J149" s="46"/>
    </row>
    <row r="150" ht="15" spans="2:10">
      <c r="B150" s="46"/>
      <c r="C150" s="46"/>
      <c r="J150" s="46"/>
    </row>
    <row r="151" ht="15" spans="2:10">
      <c r="B151" s="46"/>
      <c r="C151" s="46"/>
      <c r="J151" s="46"/>
    </row>
    <row r="152" ht="15" spans="2:10">
      <c r="B152" s="46"/>
      <c r="C152" s="46"/>
      <c r="J152" s="46"/>
    </row>
    <row r="153" ht="15" spans="2:10">
      <c r="B153" s="46"/>
      <c r="C153" s="46"/>
      <c r="J153" s="46"/>
    </row>
    <row r="154" ht="15" spans="2:10">
      <c r="B154" s="46"/>
      <c r="C154" s="46"/>
      <c r="J154" s="46"/>
    </row>
    <row r="155" ht="15" spans="2:10">
      <c r="B155" s="46"/>
      <c r="C155" s="46"/>
      <c r="J155" s="46"/>
    </row>
    <row r="156" ht="15" spans="2:10">
      <c r="B156" s="46"/>
      <c r="C156" s="46"/>
      <c r="J156" s="46"/>
    </row>
    <row r="157" ht="15" spans="2:10">
      <c r="B157" s="46"/>
      <c r="C157" s="46"/>
      <c r="J157" s="46"/>
    </row>
    <row r="158" ht="15" spans="2:10">
      <c r="B158" s="46"/>
      <c r="C158" s="46"/>
      <c r="J158" s="46"/>
    </row>
    <row r="159" ht="15" spans="2:10">
      <c r="B159" s="46"/>
      <c r="C159" s="46"/>
      <c r="J159" s="46"/>
    </row>
    <row r="160" ht="15" spans="2:10">
      <c r="B160" s="46"/>
      <c r="C160" s="46"/>
      <c r="J160" s="46"/>
    </row>
    <row r="161" ht="15" spans="2:10">
      <c r="B161" s="46"/>
      <c r="C161" s="46"/>
      <c r="J161" s="46"/>
    </row>
    <row r="162" ht="15" spans="2:10">
      <c r="B162" s="46"/>
      <c r="C162" s="46"/>
      <c r="J162" s="46"/>
    </row>
    <row r="163" ht="15" spans="2:10">
      <c r="B163" s="46"/>
      <c r="C163" s="46"/>
      <c r="J163" s="46"/>
    </row>
    <row r="164" ht="15" spans="2:10">
      <c r="B164" s="46"/>
      <c r="C164" s="46"/>
      <c r="J164" s="46"/>
    </row>
    <row r="165" ht="15" spans="2:10">
      <c r="B165" s="46"/>
      <c r="C165" s="46"/>
      <c r="J165" s="46"/>
    </row>
    <row r="166" ht="15" spans="2:10">
      <c r="B166" s="46"/>
      <c r="C166" s="46"/>
      <c r="J166" s="46"/>
    </row>
    <row r="167" ht="15" spans="2:10">
      <c r="B167" s="46"/>
      <c r="C167" s="46"/>
      <c r="J167" s="46"/>
    </row>
    <row r="168" ht="15" spans="2:10">
      <c r="B168" s="46"/>
      <c r="C168" s="46"/>
      <c r="J168" s="46"/>
    </row>
    <row r="169" ht="15" spans="2:10">
      <c r="B169" s="46"/>
      <c r="C169" s="46"/>
      <c r="J169" s="46"/>
    </row>
    <row r="170" ht="15" spans="2:10">
      <c r="B170" s="46"/>
      <c r="C170" s="46"/>
      <c r="J170" s="46"/>
    </row>
    <row r="171" ht="15" spans="2:10">
      <c r="B171" s="46"/>
      <c r="C171" s="46"/>
      <c r="J171" s="46"/>
    </row>
    <row r="172" ht="15" spans="2:10">
      <c r="B172" s="46"/>
      <c r="C172" s="46"/>
      <c r="J172" s="46"/>
    </row>
    <row r="173" ht="15" spans="2:10">
      <c r="B173" s="46"/>
      <c r="C173" s="46"/>
      <c r="J173" s="46"/>
    </row>
    <row r="174" ht="15" spans="2:10">
      <c r="B174" s="46"/>
      <c r="C174" s="46"/>
      <c r="J174" s="46"/>
    </row>
    <row r="175" ht="15" spans="2:10">
      <c r="B175" s="46"/>
      <c r="C175" s="46"/>
      <c r="J175" s="46"/>
    </row>
    <row r="176" ht="15" spans="2:10">
      <c r="B176" s="46"/>
      <c r="C176" s="46"/>
      <c r="J176" s="46"/>
    </row>
    <row r="177" ht="15" spans="2:10">
      <c r="B177" s="46"/>
      <c r="C177" s="46"/>
      <c r="J177" s="46"/>
    </row>
    <row r="178" ht="15" spans="2:10">
      <c r="B178" s="46"/>
      <c r="C178" s="46"/>
      <c r="J178" s="46"/>
    </row>
    <row r="179" ht="15" spans="2:10">
      <c r="B179" s="46"/>
      <c r="C179" s="46"/>
      <c r="J179" s="46"/>
    </row>
    <row r="180" ht="15" spans="2:10">
      <c r="B180" s="46"/>
      <c r="C180" s="46"/>
      <c r="J180" s="46"/>
    </row>
    <row r="181" ht="15" spans="2:10">
      <c r="B181" s="46"/>
      <c r="C181" s="46"/>
      <c r="J181" s="46"/>
    </row>
    <row r="182" ht="15" spans="2:10">
      <c r="B182" s="46"/>
      <c r="C182" s="46"/>
      <c r="J182" s="46"/>
    </row>
    <row r="183" ht="15" spans="2:10">
      <c r="B183" s="46"/>
      <c r="C183" s="46"/>
      <c r="J183" s="46"/>
    </row>
    <row r="184" ht="15" spans="2:10">
      <c r="B184" s="46"/>
      <c r="C184" s="46"/>
      <c r="J184" s="46"/>
    </row>
    <row r="185" ht="15" spans="2:10">
      <c r="B185" s="46"/>
      <c r="C185" s="46"/>
      <c r="J185" s="46"/>
    </row>
    <row r="186" ht="15" spans="2:10">
      <c r="B186" s="46"/>
      <c r="C186" s="46"/>
      <c r="J186" s="46"/>
    </row>
    <row r="187" ht="15" spans="2:10">
      <c r="B187" s="46"/>
      <c r="C187" s="46"/>
      <c r="J187" s="46"/>
    </row>
    <row r="188" ht="15" spans="2:10">
      <c r="B188" s="46"/>
      <c r="C188" s="46"/>
      <c r="J188" s="46"/>
    </row>
    <row r="189" ht="15" spans="2:10">
      <c r="B189" s="46"/>
      <c r="C189" s="46"/>
      <c r="J189" s="46"/>
    </row>
    <row r="190" ht="15" spans="2:10">
      <c r="B190" s="46"/>
      <c r="C190" s="46"/>
      <c r="J190" s="46"/>
    </row>
    <row r="191" ht="15" spans="2:10">
      <c r="B191" s="46"/>
      <c r="C191" s="46"/>
      <c r="J191" s="46"/>
    </row>
    <row r="192" ht="15" spans="2:10">
      <c r="B192" s="46"/>
      <c r="C192" s="46"/>
      <c r="J192" s="46"/>
    </row>
    <row r="193" ht="15" spans="2:10">
      <c r="B193" s="46"/>
      <c r="C193" s="46"/>
      <c r="J193" s="46"/>
    </row>
    <row r="194" ht="15" spans="2:10">
      <c r="B194" s="46"/>
      <c r="C194" s="46"/>
      <c r="J194" s="46"/>
    </row>
    <row r="195" ht="15" spans="2:10">
      <c r="B195" s="46"/>
      <c r="C195" s="46"/>
      <c r="J195" s="46"/>
    </row>
    <row r="196" ht="15" spans="2:10">
      <c r="B196" s="46"/>
      <c r="C196" s="46"/>
      <c r="J196" s="46"/>
    </row>
    <row r="197" ht="15" spans="2:10">
      <c r="B197" s="46"/>
      <c r="C197" s="46"/>
      <c r="J197" s="46"/>
    </row>
    <row r="198" ht="15" spans="2:10">
      <c r="B198" s="46"/>
      <c r="C198" s="46"/>
      <c r="J198" s="46"/>
    </row>
    <row r="199" ht="15" spans="2:10">
      <c r="B199" s="46"/>
      <c r="C199" s="46"/>
      <c r="J199" s="46"/>
    </row>
    <row r="200" ht="15" spans="2:10">
      <c r="B200" s="46"/>
      <c r="C200" s="46"/>
      <c r="J200" s="46"/>
    </row>
  </sheetData>
  <mergeCells count="28">
    <mergeCell ref="B1:F1"/>
    <mergeCell ref="H1:I1"/>
    <mergeCell ref="D2:F2"/>
    <mergeCell ref="H2:I2"/>
    <mergeCell ref="D3:F3"/>
    <mergeCell ref="G3:H3"/>
    <mergeCell ref="I3:K3"/>
    <mergeCell ref="A4:K4"/>
    <mergeCell ref="A5:C5"/>
    <mergeCell ref="A11:I11"/>
    <mergeCell ref="A16:I16"/>
    <mergeCell ref="A19:I19"/>
    <mergeCell ref="A23:I23"/>
    <mergeCell ref="A25:I25"/>
    <mergeCell ref="A27:I27"/>
    <mergeCell ref="A30:I30"/>
    <mergeCell ref="A33:I33"/>
    <mergeCell ref="A35:I35"/>
    <mergeCell ref="A36:I36"/>
    <mergeCell ref="A37:I37"/>
    <mergeCell ref="A38:I38"/>
    <mergeCell ref="A39:I39"/>
    <mergeCell ref="A6:A10"/>
    <mergeCell ref="A12:A15"/>
    <mergeCell ref="A17:A18"/>
    <mergeCell ref="A20:A22"/>
    <mergeCell ref="A28:A29"/>
    <mergeCell ref="A31:A32"/>
  </mergeCells>
  <dataValidations count="8">
    <dataValidation type="list" allowBlank="1" showInputMessage="1" showErrorMessage="1" sqref="C24">
      <formula1>"酒店早餐,自助午餐,围桌午餐,自助晚餐,围桌晚餐,鸡尾酒会,酒水,特色餐,其他"</formula1>
    </dataValidation>
    <dataValidation type="list" allowBlank="1" showInputMessage="1" showErrorMessage="1" sqref="C26">
      <formula1>"签证服务费,旅游签证,商务签证,保险,其他"</formula1>
    </dataValidation>
    <dataValidation type="list" allowBlank="1" showInputMessage="1" showErrorMessage="1" sqref="C6:C10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2:C15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17:C18">
      <formula1>"高级大床,高级双床,豪华大床,豪华双床,行政大床,行政双床,小套房,加床,加餐,WIFI,单人房差,其他"</formula1>
    </dataValidation>
    <dataValidation type="list" allowBlank="1" showInputMessage="1" showErrorMessage="1" sqref="C20:C22">
      <formula1>"半日场租,全天场租,半天会议包价,全天会议包价,进场费,茶歇,投影仪,其他"</formula1>
    </dataValidation>
    <dataValidation type="list" allowBlank="1" showInputMessage="1" showErrorMessage="1" sqref="C28:C32">
      <formula1>"工作人员,餐费,住宿,交通,通信费,导游超时费,其他"</formula1>
    </dataValidation>
    <dataValidation type="list" allowBlank="1" showInputMessage="1" showErrorMessage="1" sqref="G6:G13">
      <formula1>"单程,往返"</formula1>
    </dataValidation>
  </dataValidation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00"/>
  <sheetViews>
    <sheetView workbookViewId="0">
      <selection activeCell="A1" sqref="A1"/>
    </sheetView>
  </sheetViews>
  <sheetFormatPr defaultColWidth="9" defaultRowHeight="12.75"/>
  <sheetData>
    <row r="200" hidden="1" spans="1:1">
      <c r="A200" s="1" t="s">
        <v>563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4"/>
  <sheetViews>
    <sheetView tabSelected="1" zoomScale="85" zoomScaleNormal="85" topLeftCell="A97" workbookViewId="0">
      <selection activeCell="B89" sqref="B89"/>
    </sheetView>
  </sheetViews>
  <sheetFormatPr defaultColWidth="9" defaultRowHeight="13.85"/>
  <cols>
    <col min="1" max="1" width="17.8141592920354" style="169" customWidth="1"/>
    <col min="2" max="2" width="38" style="169" customWidth="1"/>
    <col min="3" max="3" width="16.8141592920354" style="169" customWidth="1"/>
    <col min="4" max="5" width="10.8141592920354" style="169" customWidth="1"/>
    <col min="6" max="6" width="10.4513274336283" style="169" customWidth="1"/>
    <col min="7" max="7" width="10.7256637168142" style="169" customWidth="1"/>
    <col min="8" max="8" width="13.2654867256637" style="169" customWidth="1"/>
    <col min="9" max="9" width="14.0884955752212" style="169" customWidth="1"/>
    <col min="10" max="10" width="15.4513274336283" style="169" customWidth="1"/>
    <col min="11" max="11" width="53.9026548672566" style="169" customWidth="1"/>
    <col min="12" max="22" width="10.7256637168142" style="169" customWidth="1"/>
    <col min="23" max="16384" width="8.72566371681416" style="169"/>
  </cols>
  <sheetData>
    <row r="1" ht="15.75" customHeight="1" spans="1:11">
      <c r="A1" s="170" t="s">
        <v>32</v>
      </c>
      <c r="B1" s="171"/>
      <c r="C1" s="171"/>
      <c r="D1" s="171"/>
      <c r="E1" s="171"/>
      <c r="F1" s="171"/>
      <c r="G1" s="172" t="s">
        <v>33</v>
      </c>
      <c r="H1" s="171"/>
      <c r="I1" s="171"/>
      <c r="J1" s="219" t="s">
        <v>34</v>
      </c>
      <c r="K1" s="220"/>
    </row>
    <row r="2" ht="15.75" customHeight="1" spans="1:11">
      <c r="A2" s="170" t="s">
        <v>35</v>
      </c>
      <c r="B2" s="171"/>
      <c r="C2" s="171"/>
      <c r="D2" s="171"/>
      <c r="E2" s="171"/>
      <c r="F2" s="171"/>
      <c r="G2" s="172" t="s">
        <v>36</v>
      </c>
      <c r="H2" s="173"/>
      <c r="I2" s="171"/>
      <c r="J2" s="219" t="s">
        <v>34</v>
      </c>
      <c r="K2" s="220"/>
    </row>
    <row r="3" ht="16.5" customHeight="1" spans="1:11">
      <c r="A3" s="170" t="s">
        <v>37</v>
      </c>
      <c r="B3" s="174"/>
      <c r="C3" s="175" t="s">
        <v>38</v>
      </c>
      <c r="D3" s="176"/>
      <c r="E3" s="176"/>
      <c r="F3" s="176"/>
      <c r="G3" s="177" t="s">
        <v>39</v>
      </c>
      <c r="H3" s="178"/>
      <c r="I3" s="178"/>
      <c r="J3" s="181" t="s">
        <v>40</v>
      </c>
      <c r="K3" s="221"/>
    </row>
    <row r="4" ht="15.75" customHeight="1" spans="1:11">
      <c r="A4" s="170" t="s">
        <v>41</v>
      </c>
      <c r="B4" s="179"/>
      <c r="C4" s="175" t="s">
        <v>42</v>
      </c>
      <c r="D4" s="180"/>
      <c r="E4" s="180"/>
      <c r="F4" s="180"/>
      <c r="G4" s="181" t="s">
        <v>34</v>
      </c>
      <c r="H4" s="182"/>
      <c r="I4" s="222"/>
      <c r="J4" s="222"/>
      <c r="K4" s="222"/>
    </row>
    <row r="5" ht="15.75" customHeight="1" spans="1:11">
      <c r="A5" s="183" t="s">
        <v>43</v>
      </c>
      <c r="B5" s="184"/>
      <c r="C5" s="184"/>
      <c r="D5" s="184"/>
      <c r="E5" s="184"/>
      <c r="F5" s="184"/>
      <c r="G5" s="184"/>
      <c r="H5" s="184"/>
      <c r="I5" s="184"/>
      <c r="J5" s="184"/>
      <c r="K5" s="184"/>
    </row>
    <row r="6" ht="15.75" customHeight="1" spans="1:11">
      <c r="A6" s="185" t="s">
        <v>44</v>
      </c>
      <c r="B6" s="186"/>
      <c r="C6" s="187" t="s">
        <v>45</v>
      </c>
      <c r="D6" s="188" t="s">
        <v>5</v>
      </c>
      <c r="E6" s="189"/>
      <c r="F6" s="188" t="s">
        <v>46</v>
      </c>
      <c r="G6" s="189"/>
      <c r="H6" s="190" t="s">
        <v>47</v>
      </c>
      <c r="I6" s="223"/>
      <c r="J6" s="190" t="s">
        <v>48</v>
      </c>
      <c r="K6" s="224" t="s">
        <v>7</v>
      </c>
    </row>
    <row r="7" spans="1:11">
      <c r="A7" s="191" t="s">
        <v>9</v>
      </c>
      <c r="B7" s="192" t="s">
        <v>49</v>
      </c>
      <c r="C7" s="193" t="s">
        <v>50</v>
      </c>
      <c r="D7" s="194">
        <v>10</v>
      </c>
      <c r="E7" s="194"/>
      <c r="F7" s="195" t="s">
        <v>51</v>
      </c>
      <c r="G7" s="194"/>
      <c r="H7" s="196">
        <v>3100</v>
      </c>
      <c r="I7" s="225" t="s">
        <v>52</v>
      </c>
      <c r="J7" s="196">
        <f>D7*H7</f>
        <v>31000</v>
      </c>
      <c r="K7" s="226" t="s">
        <v>53</v>
      </c>
    </row>
    <row r="8" spans="1:11">
      <c r="A8" s="197"/>
      <c r="B8" s="192" t="s">
        <v>54</v>
      </c>
      <c r="C8" s="193" t="s">
        <v>50</v>
      </c>
      <c r="D8" s="194">
        <v>7</v>
      </c>
      <c r="E8" s="194"/>
      <c r="F8" s="195" t="s">
        <v>51</v>
      </c>
      <c r="G8" s="194"/>
      <c r="H8" s="196">
        <v>3700</v>
      </c>
      <c r="I8" s="225" t="s">
        <v>52</v>
      </c>
      <c r="J8" s="196">
        <f t="shared" ref="J8:J14" si="0">D8*H8</f>
        <v>25900</v>
      </c>
      <c r="K8" s="226" t="s">
        <v>53</v>
      </c>
    </row>
    <row r="9" spans="1:11">
      <c r="A9" s="197"/>
      <c r="B9" s="192" t="s">
        <v>55</v>
      </c>
      <c r="C9" s="193" t="s">
        <v>50</v>
      </c>
      <c r="D9" s="194">
        <v>8</v>
      </c>
      <c r="E9" s="194"/>
      <c r="F9" s="195" t="s">
        <v>51</v>
      </c>
      <c r="G9" s="194"/>
      <c r="H9" s="196">
        <v>4700</v>
      </c>
      <c r="I9" s="225" t="s">
        <v>52</v>
      </c>
      <c r="J9" s="196">
        <f t="shared" si="0"/>
        <v>37600</v>
      </c>
      <c r="K9" s="226" t="s">
        <v>53</v>
      </c>
    </row>
    <row r="10" spans="1:11">
      <c r="A10" s="197"/>
      <c r="B10" s="192" t="s">
        <v>56</v>
      </c>
      <c r="C10" s="193" t="s">
        <v>50</v>
      </c>
      <c r="D10" s="194">
        <v>10</v>
      </c>
      <c r="E10" s="194"/>
      <c r="F10" s="195" t="s">
        <v>51</v>
      </c>
      <c r="G10" s="194"/>
      <c r="H10" s="196">
        <v>7700</v>
      </c>
      <c r="I10" s="225" t="s">
        <v>52</v>
      </c>
      <c r="J10" s="196">
        <f t="shared" si="0"/>
        <v>77000</v>
      </c>
      <c r="K10" s="226" t="s">
        <v>53</v>
      </c>
    </row>
    <row r="11" spans="1:11">
      <c r="A11" s="197"/>
      <c r="B11" s="192" t="s">
        <v>57</v>
      </c>
      <c r="C11" s="193" t="s">
        <v>50</v>
      </c>
      <c r="D11" s="194">
        <v>7</v>
      </c>
      <c r="E11" s="194"/>
      <c r="F11" s="195" t="s">
        <v>51</v>
      </c>
      <c r="G11" s="194"/>
      <c r="H11" s="196">
        <v>9800</v>
      </c>
      <c r="I11" s="225" t="s">
        <v>52</v>
      </c>
      <c r="J11" s="196">
        <f t="shared" si="0"/>
        <v>68600</v>
      </c>
      <c r="K11" s="226" t="s">
        <v>53</v>
      </c>
    </row>
    <row r="12" spans="1:11">
      <c r="A12" s="197"/>
      <c r="B12" s="192" t="s">
        <v>58</v>
      </c>
      <c r="C12" s="193" t="s">
        <v>50</v>
      </c>
      <c r="D12" s="194">
        <v>8</v>
      </c>
      <c r="E12" s="194"/>
      <c r="F12" s="195" t="s">
        <v>51</v>
      </c>
      <c r="G12" s="194"/>
      <c r="H12" s="196">
        <v>11000</v>
      </c>
      <c r="I12" s="225" t="s">
        <v>52</v>
      </c>
      <c r="J12" s="196">
        <f t="shared" si="0"/>
        <v>88000</v>
      </c>
      <c r="K12" s="226" t="s">
        <v>53</v>
      </c>
    </row>
    <row r="13" spans="1:11">
      <c r="A13" s="197"/>
      <c r="B13" s="192" t="s">
        <v>59</v>
      </c>
      <c r="C13" s="193" t="s">
        <v>50</v>
      </c>
      <c r="D13" s="194">
        <v>25</v>
      </c>
      <c r="E13" s="194"/>
      <c r="F13" s="195" t="s">
        <v>51</v>
      </c>
      <c r="G13" s="194"/>
      <c r="H13" s="196">
        <v>2400</v>
      </c>
      <c r="I13" s="225" t="s">
        <v>52</v>
      </c>
      <c r="J13" s="196">
        <f t="shared" si="0"/>
        <v>60000</v>
      </c>
      <c r="K13" s="226" t="s">
        <v>53</v>
      </c>
    </row>
    <row r="14" spans="1:11">
      <c r="A14" s="197"/>
      <c r="B14" s="192" t="s">
        <v>60</v>
      </c>
      <c r="C14" s="193" t="s">
        <v>50</v>
      </c>
      <c r="D14" s="194">
        <v>25</v>
      </c>
      <c r="E14" s="194"/>
      <c r="F14" s="195" t="s">
        <v>51</v>
      </c>
      <c r="G14" s="194"/>
      <c r="H14" s="196">
        <v>1200</v>
      </c>
      <c r="I14" s="225" t="s">
        <v>52</v>
      </c>
      <c r="J14" s="196">
        <f t="shared" si="0"/>
        <v>30000</v>
      </c>
      <c r="K14" s="226" t="s">
        <v>53</v>
      </c>
    </row>
    <row r="15" ht="15.75" customHeight="1" spans="1:11">
      <c r="A15" s="198" t="s">
        <v>61</v>
      </c>
      <c r="B15" s="199"/>
      <c r="C15" s="199"/>
      <c r="D15" s="199"/>
      <c r="E15" s="199"/>
      <c r="F15" s="199"/>
      <c r="G15" s="199"/>
      <c r="H15" s="199"/>
      <c r="I15" s="199"/>
      <c r="J15" s="227">
        <f>SUM(J7:J14)</f>
        <v>418100</v>
      </c>
      <c r="K15" s="228"/>
    </row>
    <row r="16" ht="30" customHeight="1" spans="1:11">
      <c r="A16" s="185" t="s">
        <v>44</v>
      </c>
      <c r="B16" s="186"/>
      <c r="C16" s="187" t="s">
        <v>62</v>
      </c>
      <c r="D16" s="188" t="s">
        <v>5</v>
      </c>
      <c r="E16" s="189"/>
      <c r="F16" s="188" t="s">
        <v>46</v>
      </c>
      <c r="G16" s="189"/>
      <c r="H16" s="188" t="s">
        <v>47</v>
      </c>
      <c r="I16" s="189"/>
      <c r="J16" s="190" t="s">
        <v>48</v>
      </c>
      <c r="K16" s="224" t="s">
        <v>7</v>
      </c>
    </row>
    <row r="17" ht="30" customHeight="1" spans="1:11">
      <c r="A17" s="200" t="s">
        <v>12</v>
      </c>
      <c r="B17" s="171" t="s">
        <v>63</v>
      </c>
      <c r="C17" s="193" t="s">
        <v>64</v>
      </c>
      <c r="D17" s="201">
        <v>6</v>
      </c>
      <c r="E17" s="201"/>
      <c r="F17" s="202" t="s">
        <v>65</v>
      </c>
      <c r="G17" s="201"/>
      <c r="H17" s="203">
        <v>5550</v>
      </c>
      <c r="I17" s="229" t="s">
        <v>52</v>
      </c>
      <c r="J17" s="230">
        <f t="shared" ref="J17:J23" si="1">D17*H17</f>
        <v>33300</v>
      </c>
      <c r="K17" s="231"/>
    </row>
    <row r="18" ht="30" customHeight="1" spans="1:11">
      <c r="A18" s="200"/>
      <c r="B18" s="171" t="s">
        <v>66</v>
      </c>
      <c r="C18" s="193" t="s">
        <v>64</v>
      </c>
      <c r="D18" s="201">
        <v>3</v>
      </c>
      <c r="E18" s="201"/>
      <c r="F18" s="202" t="s">
        <v>67</v>
      </c>
      <c r="G18" s="201"/>
      <c r="H18" s="203">
        <v>2555</v>
      </c>
      <c r="I18" s="229" t="s">
        <v>52</v>
      </c>
      <c r="J18" s="230">
        <f t="shared" si="1"/>
        <v>7665</v>
      </c>
      <c r="K18" s="231"/>
    </row>
    <row r="19" ht="30" customHeight="1" spans="1:11">
      <c r="A19" s="200"/>
      <c r="B19" s="171" t="s">
        <v>63</v>
      </c>
      <c r="C19" s="193" t="s">
        <v>68</v>
      </c>
      <c r="D19" s="201">
        <v>6</v>
      </c>
      <c r="E19" s="201"/>
      <c r="F19" s="202" t="s">
        <v>65</v>
      </c>
      <c r="G19" s="201"/>
      <c r="H19" s="203">
        <v>3750</v>
      </c>
      <c r="I19" s="229" t="s">
        <v>52</v>
      </c>
      <c r="J19" s="230">
        <f t="shared" ref="J19" si="2">D19*H19</f>
        <v>22500</v>
      </c>
      <c r="K19" s="231"/>
    </row>
    <row r="20" ht="30" customHeight="1" spans="1:11">
      <c r="A20" s="200"/>
      <c r="B20" s="171" t="s">
        <v>69</v>
      </c>
      <c r="C20" s="193" t="s">
        <v>68</v>
      </c>
      <c r="D20" s="201">
        <v>1</v>
      </c>
      <c r="E20" s="201"/>
      <c r="F20" s="202" t="s">
        <v>67</v>
      </c>
      <c r="G20" s="201"/>
      <c r="H20" s="203">
        <v>1800</v>
      </c>
      <c r="I20" s="229" t="s">
        <v>52</v>
      </c>
      <c r="J20" s="230">
        <f t="shared" ref="J20" si="3">D20*H20</f>
        <v>1800</v>
      </c>
      <c r="K20" s="231"/>
    </row>
    <row r="21" ht="30" customHeight="1" spans="1:11">
      <c r="A21" s="200"/>
      <c r="B21" s="202" t="s">
        <v>70</v>
      </c>
      <c r="C21" s="204" t="s">
        <v>71</v>
      </c>
      <c r="D21" s="194">
        <v>1</v>
      </c>
      <c r="E21" s="194"/>
      <c r="F21" s="195" t="s">
        <v>72</v>
      </c>
      <c r="G21" s="194"/>
      <c r="H21" s="205">
        <v>10</v>
      </c>
      <c r="I21" s="232" t="s">
        <v>52</v>
      </c>
      <c r="J21" s="232">
        <v>0</v>
      </c>
      <c r="K21" s="233" t="s">
        <v>73</v>
      </c>
    </row>
    <row r="22" ht="30" customHeight="1" spans="1:11">
      <c r="A22" s="200"/>
      <c r="B22" s="201"/>
      <c r="C22" s="204" t="s">
        <v>74</v>
      </c>
      <c r="D22" s="194">
        <v>1</v>
      </c>
      <c r="E22" s="194"/>
      <c r="F22" s="195" t="s">
        <v>72</v>
      </c>
      <c r="G22" s="194"/>
      <c r="H22" s="205">
        <v>500</v>
      </c>
      <c r="I22" s="232" t="s">
        <v>52</v>
      </c>
      <c r="J22" s="232">
        <v>0</v>
      </c>
      <c r="K22" s="233" t="s">
        <v>75</v>
      </c>
    </row>
    <row r="23" ht="30" customHeight="1" spans="1:11">
      <c r="A23" s="200"/>
      <c r="B23" s="201"/>
      <c r="C23" s="193" t="s">
        <v>76</v>
      </c>
      <c r="D23" s="201">
        <v>1</v>
      </c>
      <c r="E23" s="201"/>
      <c r="F23" s="202" t="s">
        <v>72</v>
      </c>
      <c r="G23" s="201"/>
      <c r="H23" s="206">
        <v>13500</v>
      </c>
      <c r="I23" s="230" t="s">
        <v>52</v>
      </c>
      <c r="J23" s="230">
        <f t="shared" si="1"/>
        <v>13500</v>
      </c>
      <c r="K23" s="234" t="s">
        <v>77</v>
      </c>
    </row>
    <row r="24" ht="15.75" customHeight="1" spans="1:11">
      <c r="A24" s="198" t="s">
        <v>61</v>
      </c>
      <c r="B24" s="199"/>
      <c r="C24" s="199"/>
      <c r="D24" s="199"/>
      <c r="E24" s="199"/>
      <c r="F24" s="199"/>
      <c r="G24" s="199"/>
      <c r="H24" s="199"/>
      <c r="I24" s="199"/>
      <c r="J24" s="235">
        <f>SUM(J17:J23)</f>
        <v>78765</v>
      </c>
      <c r="K24" s="228"/>
    </row>
    <row r="25" ht="15.75" customHeight="1" spans="1:11">
      <c r="A25" s="185" t="s">
        <v>44</v>
      </c>
      <c r="B25" s="186"/>
      <c r="C25" s="187" t="s">
        <v>78</v>
      </c>
      <c r="D25" s="188" t="s">
        <v>5</v>
      </c>
      <c r="E25" s="189"/>
      <c r="F25" s="188" t="s">
        <v>46</v>
      </c>
      <c r="G25" s="189"/>
      <c r="H25" s="188" t="s">
        <v>47</v>
      </c>
      <c r="I25" s="189"/>
      <c r="J25" s="190" t="s">
        <v>48</v>
      </c>
      <c r="K25" s="224" t="s">
        <v>7</v>
      </c>
    </row>
    <row r="26" ht="15.75" customHeight="1" spans="1:11">
      <c r="A26" s="191" t="s">
        <v>14</v>
      </c>
      <c r="B26" s="207" t="s">
        <v>79</v>
      </c>
      <c r="C26" s="208" t="s">
        <v>80</v>
      </c>
      <c r="D26" s="209">
        <v>31</v>
      </c>
      <c r="E26" s="207" t="s">
        <v>81</v>
      </c>
      <c r="F26" s="209">
        <v>2</v>
      </c>
      <c r="G26" s="207" t="s">
        <v>82</v>
      </c>
      <c r="H26" s="210">
        <v>3136</v>
      </c>
      <c r="I26" s="236" t="s">
        <v>52</v>
      </c>
      <c r="J26" s="206">
        <f>F26*H26*D26</f>
        <v>194432</v>
      </c>
      <c r="K26" s="237" t="s">
        <v>83</v>
      </c>
    </row>
    <row r="27" ht="15.75" customHeight="1" spans="1:11">
      <c r="A27" s="197"/>
      <c r="B27" s="207" t="s">
        <v>84</v>
      </c>
      <c r="C27" s="193" t="s">
        <v>85</v>
      </c>
      <c r="D27" s="209">
        <v>31</v>
      </c>
      <c r="E27" s="207" t="s">
        <v>81</v>
      </c>
      <c r="F27" s="209">
        <v>2</v>
      </c>
      <c r="G27" s="207" t="s">
        <v>82</v>
      </c>
      <c r="H27" s="210">
        <v>1440</v>
      </c>
      <c r="I27" s="236" t="s">
        <v>52</v>
      </c>
      <c r="J27" s="206">
        <f t="shared" ref="J27:J28" si="4">H27*F27*D27</f>
        <v>89280</v>
      </c>
      <c r="K27" s="237" t="s">
        <v>83</v>
      </c>
    </row>
    <row r="28" ht="15.75" customHeight="1" spans="1:11">
      <c r="A28" s="197"/>
      <c r="B28" s="207" t="s">
        <v>86</v>
      </c>
      <c r="C28" s="193" t="s">
        <v>85</v>
      </c>
      <c r="D28" s="209">
        <v>31</v>
      </c>
      <c r="E28" s="207" t="s">
        <v>81</v>
      </c>
      <c r="F28" s="209">
        <v>2</v>
      </c>
      <c r="G28" s="207" t="s">
        <v>82</v>
      </c>
      <c r="H28" s="210">
        <v>1860</v>
      </c>
      <c r="I28" s="236" t="s">
        <v>52</v>
      </c>
      <c r="J28" s="206">
        <f t="shared" si="4"/>
        <v>115320</v>
      </c>
      <c r="K28" s="237" t="s">
        <v>83</v>
      </c>
    </row>
    <row r="29" ht="15.75" customHeight="1" spans="1:11">
      <c r="A29" s="197"/>
      <c r="B29" s="207" t="s">
        <v>79</v>
      </c>
      <c r="C29" s="208" t="s">
        <v>87</v>
      </c>
      <c r="D29" s="209">
        <v>1</v>
      </c>
      <c r="E29" s="207" t="s">
        <v>81</v>
      </c>
      <c r="F29" s="209">
        <v>2</v>
      </c>
      <c r="G29" s="207" t="s">
        <v>82</v>
      </c>
      <c r="H29" s="210">
        <v>3450</v>
      </c>
      <c r="I29" s="236" t="s">
        <v>52</v>
      </c>
      <c r="J29" s="206">
        <f>F29*H29*D29</f>
        <v>6900</v>
      </c>
      <c r="K29" s="237" t="s">
        <v>88</v>
      </c>
    </row>
    <row r="30" ht="15.75" customHeight="1" spans="1:11">
      <c r="A30" s="197"/>
      <c r="B30" s="207" t="s">
        <v>84</v>
      </c>
      <c r="C30" s="193" t="s">
        <v>89</v>
      </c>
      <c r="D30" s="209">
        <v>1</v>
      </c>
      <c r="E30" s="207" t="s">
        <v>81</v>
      </c>
      <c r="F30" s="209">
        <v>2</v>
      </c>
      <c r="G30" s="207" t="s">
        <v>82</v>
      </c>
      <c r="H30" s="210">
        <v>1630</v>
      </c>
      <c r="I30" s="236" t="s">
        <v>52</v>
      </c>
      <c r="J30" s="206">
        <f t="shared" ref="J30:J31" si="5">H30*F30*D30</f>
        <v>3260</v>
      </c>
      <c r="K30" s="237" t="s">
        <v>88</v>
      </c>
    </row>
    <row r="31" ht="15.75" customHeight="1" spans="1:11">
      <c r="A31" s="211"/>
      <c r="B31" s="207" t="s">
        <v>86</v>
      </c>
      <c r="C31" s="193" t="s">
        <v>89</v>
      </c>
      <c r="D31" s="209">
        <v>1</v>
      </c>
      <c r="E31" s="207" t="s">
        <v>81</v>
      </c>
      <c r="F31" s="209">
        <v>2</v>
      </c>
      <c r="G31" s="207" t="s">
        <v>82</v>
      </c>
      <c r="H31" s="210">
        <v>2160</v>
      </c>
      <c r="I31" s="236" t="s">
        <v>52</v>
      </c>
      <c r="J31" s="206">
        <f t="shared" si="5"/>
        <v>4320</v>
      </c>
      <c r="K31" s="237" t="s">
        <v>88</v>
      </c>
    </row>
    <row r="32" ht="15.75" customHeight="1" spans="1:11">
      <c r="A32" s="198" t="s">
        <v>61</v>
      </c>
      <c r="B32" s="199"/>
      <c r="C32" s="199"/>
      <c r="D32" s="199"/>
      <c r="E32" s="199"/>
      <c r="F32" s="199"/>
      <c r="G32" s="199"/>
      <c r="H32" s="199"/>
      <c r="I32" s="199"/>
      <c r="J32" s="235">
        <f>SUM(J26:J31)</f>
        <v>413512</v>
      </c>
      <c r="K32" s="228"/>
    </row>
    <row r="33" ht="15.75" customHeight="1" spans="1:11">
      <c r="A33" s="185" t="s">
        <v>44</v>
      </c>
      <c r="B33" s="186"/>
      <c r="C33" s="187" t="s">
        <v>90</v>
      </c>
      <c r="D33" s="188" t="s">
        <v>5</v>
      </c>
      <c r="E33" s="189"/>
      <c r="F33" s="188" t="s">
        <v>46</v>
      </c>
      <c r="G33" s="189"/>
      <c r="H33" s="188" t="s">
        <v>47</v>
      </c>
      <c r="I33" s="189"/>
      <c r="J33" s="190" t="s">
        <v>48</v>
      </c>
      <c r="K33" s="224" t="s">
        <v>7</v>
      </c>
    </row>
    <row r="34" ht="15.75" customHeight="1" spans="1:11">
      <c r="A34" s="191" t="s">
        <v>91</v>
      </c>
      <c r="B34" s="193" t="s">
        <v>92</v>
      </c>
      <c r="C34" s="193" t="s">
        <v>76</v>
      </c>
      <c r="D34" s="212">
        <v>38</v>
      </c>
      <c r="E34" s="212"/>
      <c r="F34" s="193" t="s">
        <v>51</v>
      </c>
      <c r="G34" s="212"/>
      <c r="H34" s="213">
        <v>600</v>
      </c>
      <c r="I34" s="236" t="s">
        <v>52</v>
      </c>
      <c r="J34" s="206">
        <f>D34*H34</f>
        <v>22800</v>
      </c>
      <c r="K34" s="238" t="s">
        <v>93</v>
      </c>
    </row>
    <row r="35" ht="15.75" customHeight="1" spans="1:11">
      <c r="A35" s="197"/>
      <c r="B35" s="193" t="s">
        <v>94</v>
      </c>
      <c r="C35" s="193" t="s">
        <v>76</v>
      </c>
      <c r="D35" s="212">
        <v>35</v>
      </c>
      <c r="E35" s="212"/>
      <c r="F35" s="193" t="s">
        <v>51</v>
      </c>
      <c r="G35" s="212"/>
      <c r="H35" s="213">
        <v>50</v>
      </c>
      <c r="I35" s="236" t="s">
        <v>52</v>
      </c>
      <c r="J35" s="206">
        <f t="shared" ref="J35:J53" si="6">D35*H35</f>
        <v>1750</v>
      </c>
      <c r="K35" s="238" t="s">
        <v>93</v>
      </c>
    </row>
    <row r="36" ht="15.75" customHeight="1" spans="1:11">
      <c r="A36" s="197"/>
      <c r="B36" s="193" t="s">
        <v>95</v>
      </c>
      <c r="C36" s="193" t="s">
        <v>76</v>
      </c>
      <c r="D36" s="212">
        <v>38</v>
      </c>
      <c r="E36" s="212"/>
      <c r="F36" s="193" t="s">
        <v>51</v>
      </c>
      <c r="G36" s="212"/>
      <c r="H36" s="213">
        <v>420</v>
      </c>
      <c r="I36" s="236" t="s">
        <v>52</v>
      </c>
      <c r="J36" s="206">
        <f t="shared" si="6"/>
        <v>15960</v>
      </c>
      <c r="K36" s="238"/>
    </row>
    <row r="37" ht="15.75" customHeight="1" spans="1:11">
      <c r="A37" s="197"/>
      <c r="B37" s="193" t="s">
        <v>96</v>
      </c>
      <c r="C37" s="193" t="s">
        <v>76</v>
      </c>
      <c r="D37" s="212">
        <v>38</v>
      </c>
      <c r="E37" s="212"/>
      <c r="F37" s="193" t="s">
        <v>51</v>
      </c>
      <c r="G37" s="212"/>
      <c r="H37" s="213">
        <v>255</v>
      </c>
      <c r="I37" s="236" t="s">
        <v>52</v>
      </c>
      <c r="J37" s="206">
        <f t="shared" si="6"/>
        <v>9690</v>
      </c>
      <c r="K37" s="238"/>
    </row>
    <row r="38" ht="15.75" customHeight="1" spans="1:11">
      <c r="A38" s="197"/>
      <c r="B38" s="204" t="s">
        <v>97</v>
      </c>
      <c r="C38" s="193" t="s">
        <v>76</v>
      </c>
      <c r="D38" s="212">
        <v>38</v>
      </c>
      <c r="E38" s="212"/>
      <c r="F38" s="193" t="s">
        <v>51</v>
      </c>
      <c r="G38" s="212"/>
      <c r="H38" s="213">
        <v>225</v>
      </c>
      <c r="I38" s="236" t="s">
        <v>52</v>
      </c>
      <c r="J38" s="206">
        <f t="shared" si="6"/>
        <v>8550</v>
      </c>
      <c r="K38" s="238"/>
    </row>
    <row r="39" ht="15.75" customHeight="1" spans="1:11">
      <c r="A39" s="197"/>
      <c r="B39" s="214" t="s">
        <v>98</v>
      </c>
      <c r="C39" s="193" t="s">
        <v>76</v>
      </c>
      <c r="D39" s="212">
        <v>1</v>
      </c>
      <c r="E39" s="212"/>
      <c r="F39" s="193" t="s">
        <v>99</v>
      </c>
      <c r="G39" s="212"/>
      <c r="H39" s="213">
        <v>20440</v>
      </c>
      <c r="I39" s="236" t="s">
        <v>52</v>
      </c>
      <c r="J39" s="206">
        <v>0</v>
      </c>
      <c r="K39" s="238" t="s">
        <v>100</v>
      </c>
    </row>
    <row r="40" ht="15.75" customHeight="1" spans="1:11">
      <c r="A40" s="197"/>
      <c r="B40" s="215" t="s">
        <v>101</v>
      </c>
      <c r="C40" s="193" t="s">
        <v>76</v>
      </c>
      <c r="D40" s="212">
        <v>38</v>
      </c>
      <c r="E40" s="212"/>
      <c r="F40" s="193" t="s">
        <v>51</v>
      </c>
      <c r="G40" s="212"/>
      <c r="H40" s="213">
        <v>225</v>
      </c>
      <c r="I40" s="236" t="s">
        <v>52</v>
      </c>
      <c r="J40" s="206">
        <f t="shared" si="6"/>
        <v>8550</v>
      </c>
      <c r="K40" s="238"/>
    </row>
    <row r="41" ht="15" customHeight="1" spans="1:11">
      <c r="A41" s="197"/>
      <c r="B41" s="215" t="s">
        <v>102</v>
      </c>
      <c r="C41" s="193" t="s">
        <v>76</v>
      </c>
      <c r="D41" s="212">
        <v>38</v>
      </c>
      <c r="E41" s="212"/>
      <c r="F41" s="193" t="s">
        <v>51</v>
      </c>
      <c r="G41" s="212"/>
      <c r="H41" s="213">
        <v>30</v>
      </c>
      <c r="I41" s="236" t="s">
        <v>52</v>
      </c>
      <c r="J41" s="206">
        <f t="shared" si="6"/>
        <v>1140</v>
      </c>
      <c r="K41" s="238"/>
    </row>
    <row r="42" ht="15.75" customHeight="1" spans="1:11">
      <c r="A42" s="197"/>
      <c r="B42" s="215" t="s">
        <v>103</v>
      </c>
      <c r="C42" s="193" t="s">
        <v>76</v>
      </c>
      <c r="D42" s="212">
        <v>38</v>
      </c>
      <c r="E42" s="212"/>
      <c r="F42" s="193" t="s">
        <v>51</v>
      </c>
      <c r="G42" s="212"/>
      <c r="H42" s="213">
        <v>75</v>
      </c>
      <c r="I42" s="236" t="s">
        <v>52</v>
      </c>
      <c r="J42" s="206">
        <f t="shared" si="6"/>
        <v>2850</v>
      </c>
      <c r="K42" s="238"/>
    </row>
    <row r="43" ht="15.75" customHeight="1" spans="1:11">
      <c r="A43" s="197"/>
      <c r="B43" s="215" t="s">
        <v>104</v>
      </c>
      <c r="C43" s="193" t="s">
        <v>76</v>
      </c>
      <c r="D43" s="212">
        <v>38</v>
      </c>
      <c r="E43" s="212"/>
      <c r="F43" s="193" t="s">
        <v>51</v>
      </c>
      <c r="G43" s="212"/>
      <c r="H43" s="213">
        <v>120</v>
      </c>
      <c r="I43" s="236" t="s">
        <v>52</v>
      </c>
      <c r="J43" s="206">
        <f t="shared" si="6"/>
        <v>4560</v>
      </c>
      <c r="K43" s="238"/>
    </row>
    <row r="44" ht="15.75" customHeight="1" spans="1:11">
      <c r="A44" s="197"/>
      <c r="B44" s="215" t="s">
        <v>105</v>
      </c>
      <c r="C44" s="193" t="s">
        <v>76</v>
      </c>
      <c r="D44" s="212">
        <v>38</v>
      </c>
      <c r="E44" s="212"/>
      <c r="F44" s="193" t="s">
        <v>51</v>
      </c>
      <c r="G44" s="212"/>
      <c r="H44" s="213">
        <v>120</v>
      </c>
      <c r="I44" s="236" t="s">
        <v>52</v>
      </c>
      <c r="J44" s="206">
        <f t="shared" si="6"/>
        <v>4560</v>
      </c>
      <c r="K44" s="238"/>
    </row>
    <row r="45" ht="15.75" customHeight="1" spans="1:11">
      <c r="A45" s="197"/>
      <c r="B45" s="215" t="s">
        <v>106</v>
      </c>
      <c r="C45" s="193" t="s">
        <v>76</v>
      </c>
      <c r="D45" s="212">
        <v>38</v>
      </c>
      <c r="E45" s="212"/>
      <c r="F45" s="193" t="s">
        <v>51</v>
      </c>
      <c r="G45" s="212"/>
      <c r="H45" s="213">
        <v>135</v>
      </c>
      <c r="I45" s="236" t="s">
        <v>52</v>
      </c>
      <c r="J45" s="206">
        <f t="shared" si="6"/>
        <v>5130</v>
      </c>
      <c r="K45" s="238"/>
    </row>
    <row r="46" ht="15.75" customHeight="1" spans="1:11">
      <c r="A46" s="197"/>
      <c r="B46" s="215" t="s">
        <v>107</v>
      </c>
      <c r="C46" s="193" t="s">
        <v>76</v>
      </c>
      <c r="D46" s="212">
        <v>38</v>
      </c>
      <c r="E46" s="212"/>
      <c r="F46" s="193" t="s">
        <v>51</v>
      </c>
      <c r="G46" s="212"/>
      <c r="H46" s="213">
        <v>10</v>
      </c>
      <c r="I46" s="236" t="s">
        <v>52</v>
      </c>
      <c r="J46" s="206">
        <f t="shared" si="6"/>
        <v>380</v>
      </c>
      <c r="K46" s="238"/>
    </row>
    <row r="47" ht="15.75" customHeight="1" spans="1:11">
      <c r="A47" s="197"/>
      <c r="B47" s="215" t="s">
        <v>108</v>
      </c>
      <c r="C47" s="193" t="s">
        <v>76</v>
      </c>
      <c r="D47" s="212">
        <v>38</v>
      </c>
      <c r="E47" s="212"/>
      <c r="F47" s="193" t="s">
        <v>51</v>
      </c>
      <c r="G47" s="212"/>
      <c r="H47" s="213">
        <v>180</v>
      </c>
      <c r="I47" s="236" t="s">
        <v>52</v>
      </c>
      <c r="J47" s="206">
        <f t="shared" ref="J47" si="7">D47*H47</f>
        <v>6840</v>
      </c>
      <c r="K47" s="238"/>
    </row>
    <row r="48" ht="15.75" customHeight="1" spans="1:11">
      <c r="A48" s="197"/>
      <c r="B48" s="215" t="s">
        <v>109</v>
      </c>
      <c r="C48" s="193" t="s">
        <v>76</v>
      </c>
      <c r="D48" s="212">
        <v>38</v>
      </c>
      <c r="E48" s="212"/>
      <c r="F48" s="193" t="s">
        <v>51</v>
      </c>
      <c r="G48" s="212"/>
      <c r="H48" s="213">
        <v>22</v>
      </c>
      <c r="I48" s="236" t="s">
        <v>52</v>
      </c>
      <c r="J48" s="206">
        <f t="shared" si="6"/>
        <v>836</v>
      </c>
      <c r="K48" s="238"/>
    </row>
    <row r="49" ht="15.75" customHeight="1" spans="1:11">
      <c r="A49" s="197"/>
      <c r="B49" s="215" t="s">
        <v>110</v>
      </c>
      <c r="C49" s="193" t="s">
        <v>76</v>
      </c>
      <c r="D49" s="212">
        <v>1</v>
      </c>
      <c r="E49" s="212"/>
      <c r="F49" s="193" t="s">
        <v>99</v>
      </c>
      <c r="G49" s="212"/>
      <c r="H49" s="213">
        <v>21900</v>
      </c>
      <c r="I49" s="236" t="s">
        <v>52</v>
      </c>
      <c r="J49" s="206">
        <v>0</v>
      </c>
      <c r="K49" s="238" t="s">
        <v>100</v>
      </c>
    </row>
    <row r="50" ht="15.75" customHeight="1" spans="1:11">
      <c r="A50" s="197"/>
      <c r="B50" s="193" t="s">
        <v>111</v>
      </c>
      <c r="C50" s="193" t="s">
        <v>76</v>
      </c>
      <c r="D50" s="212">
        <v>38</v>
      </c>
      <c r="E50" s="212"/>
      <c r="F50" s="193" t="s">
        <v>51</v>
      </c>
      <c r="G50" s="212"/>
      <c r="H50" s="213">
        <v>135</v>
      </c>
      <c r="I50" s="236" t="s">
        <v>52</v>
      </c>
      <c r="J50" s="206">
        <f t="shared" si="6"/>
        <v>5130</v>
      </c>
      <c r="K50" s="238"/>
    </row>
    <row r="51" ht="15.75" customHeight="1" spans="1:11">
      <c r="A51" s="197"/>
      <c r="B51" s="193" t="s">
        <v>112</v>
      </c>
      <c r="C51" s="193" t="s">
        <v>76</v>
      </c>
      <c r="D51" s="212">
        <v>38</v>
      </c>
      <c r="E51" s="212"/>
      <c r="F51" s="193" t="s">
        <v>51</v>
      </c>
      <c r="G51" s="212"/>
      <c r="H51" s="213">
        <v>135</v>
      </c>
      <c r="I51" s="236" t="s">
        <v>52</v>
      </c>
      <c r="J51" s="206">
        <f t="shared" ref="J51" si="8">D51*H51</f>
        <v>5130</v>
      </c>
      <c r="K51" s="238"/>
    </row>
    <row r="52" ht="15.75" customHeight="1" spans="1:11">
      <c r="A52" s="197"/>
      <c r="B52" s="193" t="s">
        <v>113</v>
      </c>
      <c r="C52" s="193" t="s">
        <v>76</v>
      </c>
      <c r="D52" s="212">
        <v>38</v>
      </c>
      <c r="E52" s="212"/>
      <c r="F52" s="193" t="s">
        <v>51</v>
      </c>
      <c r="G52" s="212"/>
      <c r="H52" s="213">
        <v>2625</v>
      </c>
      <c r="I52" s="236" t="s">
        <v>52</v>
      </c>
      <c r="J52" s="206">
        <f t="shared" si="6"/>
        <v>99750</v>
      </c>
      <c r="K52" s="238"/>
    </row>
    <row r="53" ht="15.75" customHeight="1" spans="1:11">
      <c r="A53" s="197"/>
      <c r="B53" s="193" t="s">
        <v>114</v>
      </c>
      <c r="C53" s="193" t="s">
        <v>76</v>
      </c>
      <c r="D53" s="212">
        <v>38</v>
      </c>
      <c r="E53" s="212"/>
      <c r="F53" s="193" t="s">
        <v>51</v>
      </c>
      <c r="G53" s="212"/>
      <c r="H53" s="213">
        <v>555</v>
      </c>
      <c r="I53" s="236" t="s">
        <v>52</v>
      </c>
      <c r="J53" s="206">
        <f t="shared" si="6"/>
        <v>21090</v>
      </c>
      <c r="K53" s="238" t="s">
        <v>115</v>
      </c>
    </row>
    <row r="54" ht="15.75" customHeight="1" spans="1:11">
      <c r="A54" s="198" t="s">
        <v>61</v>
      </c>
      <c r="B54" s="199"/>
      <c r="C54" s="199"/>
      <c r="D54" s="199"/>
      <c r="E54" s="199"/>
      <c r="F54" s="199"/>
      <c r="G54" s="199"/>
      <c r="H54" s="199"/>
      <c r="I54" s="199"/>
      <c r="J54" s="235">
        <f>SUM(J34:J53)</f>
        <v>224696</v>
      </c>
      <c r="K54" s="228"/>
    </row>
    <row r="55" ht="15.75" customHeight="1" spans="1:11">
      <c r="A55" s="185" t="s">
        <v>44</v>
      </c>
      <c r="B55" s="186"/>
      <c r="C55" s="187" t="s">
        <v>90</v>
      </c>
      <c r="D55" s="188" t="s">
        <v>5</v>
      </c>
      <c r="E55" s="189"/>
      <c r="F55" s="188" t="s">
        <v>46</v>
      </c>
      <c r="G55" s="189"/>
      <c r="H55" s="188" t="s">
        <v>47</v>
      </c>
      <c r="I55" s="189"/>
      <c r="J55" s="190" t="s">
        <v>48</v>
      </c>
      <c r="K55" s="224" t="s">
        <v>7</v>
      </c>
    </row>
    <row r="56" ht="15.75" customHeight="1" spans="1:11">
      <c r="A56" s="216" t="s">
        <v>18</v>
      </c>
      <c r="B56" s="202" t="s">
        <v>116</v>
      </c>
      <c r="C56" s="202" t="s">
        <v>117</v>
      </c>
      <c r="D56" s="201">
        <v>35</v>
      </c>
      <c r="E56" s="201"/>
      <c r="F56" s="202" t="s">
        <v>51</v>
      </c>
      <c r="G56" s="201"/>
      <c r="H56" s="217">
        <v>576</v>
      </c>
      <c r="I56" s="239" t="s">
        <v>52</v>
      </c>
      <c r="J56" s="206">
        <f>D56*H56</f>
        <v>20160</v>
      </c>
      <c r="K56" s="231"/>
    </row>
    <row r="57" ht="15.75" customHeight="1" spans="1:11">
      <c r="A57" s="218"/>
      <c r="B57" s="202" t="s">
        <v>118</v>
      </c>
      <c r="C57" s="202" t="s">
        <v>119</v>
      </c>
      <c r="D57" s="201">
        <v>35</v>
      </c>
      <c r="E57" s="201"/>
      <c r="F57" s="202" t="s">
        <v>51</v>
      </c>
      <c r="G57" s="201"/>
      <c r="H57" s="217">
        <v>1125</v>
      </c>
      <c r="I57" s="239" t="s">
        <v>52</v>
      </c>
      <c r="J57" s="206">
        <f t="shared" ref="J57:J68" si="9">D57*H57</f>
        <v>39375</v>
      </c>
      <c r="K57" s="231"/>
    </row>
    <row r="58" ht="15.75" customHeight="1" spans="1:11">
      <c r="A58" s="218"/>
      <c r="B58" s="202" t="s">
        <v>120</v>
      </c>
      <c r="C58" s="202" t="s">
        <v>117</v>
      </c>
      <c r="D58" s="201">
        <v>35</v>
      </c>
      <c r="E58" s="201"/>
      <c r="F58" s="202" t="s">
        <v>51</v>
      </c>
      <c r="G58" s="201"/>
      <c r="H58" s="217">
        <v>375</v>
      </c>
      <c r="I58" s="239" t="s">
        <v>52</v>
      </c>
      <c r="J58" s="206">
        <f t="shared" si="9"/>
        <v>13125</v>
      </c>
      <c r="K58" s="231"/>
    </row>
    <row r="59" ht="15.75" customHeight="1" spans="1:11">
      <c r="A59" s="218"/>
      <c r="B59" s="202" t="s">
        <v>121</v>
      </c>
      <c r="C59" s="202" t="s">
        <v>122</v>
      </c>
      <c r="D59" s="201">
        <v>35</v>
      </c>
      <c r="E59" s="201"/>
      <c r="F59" s="202" t="s">
        <v>51</v>
      </c>
      <c r="G59" s="201"/>
      <c r="H59" s="217">
        <v>450</v>
      </c>
      <c r="I59" s="239" t="s">
        <v>52</v>
      </c>
      <c r="J59" s="206">
        <f t="shared" si="9"/>
        <v>15750</v>
      </c>
      <c r="K59" s="231"/>
    </row>
    <row r="60" ht="15.75" customHeight="1" spans="1:11">
      <c r="A60" s="218"/>
      <c r="B60" s="202" t="s">
        <v>123</v>
      </c>
      <c r="C60" s="202" t="s">
        <v>117</v>
      </c>
      <c r="D60" s="201">
        <v>35</v>
      </c>
      <c r="E60" s="201"/>
      <c r="F60" s="202" t="s">
        <v>51</v>
      </c>
      <c r="G60" s="201"/>
      <c r="H60" s="217">
        <v>570</v>
      </c>
      <c r="I60" s="239" t="s">
        <v>52</v>
      </c>
      <c r="J60" s="206">
        <f t="shared" si="9"/>
        <v>19950</v>
      </c>
      <c r="K60" s="231"/>
    </row>
    <row r="61" ht="15.75" customHeight="1" spans="1:11">
      <c r="A61" s="218"/>
      <c r="B61" s="202" t="s">
        <v>124</v>
      </c>
      <c r="C61" s="202" t="s">
        <v>119</v>
      </c>
      <c r="D61" s="201">
        <v>35</v>
      </c>
      <c r="E61" s="201"/>
      <c r="F61" s="202" t="s">
        <v>51</v>
      </c>
      <c r="G61" s="201"/>
      <c r="H61" s="217">
        <v>750</v>
      </c>
      <c r="I61" s="239" t="s">
        <v>52</v>
      </c>
      <c r="J61" s="206">
        <f t="shared" si="9"/>
        <v>26250</v>
      </c>
      <c r="K61" s="231"/>
    </row>
    <row r="62" ht="15.75" customHeight="1" spans="1:11">
      <c r="A62" s="218"/>
      <c r="B62" s="202" t="s">
        <v>125</v>
      </c>
      <c r="C62" s="202" t="s">
        <v>117</v>
      </c>
      <c r="D62" s="201">
        <v>35</v>
      </c>
      <c r="E62" s="201"/>
      <c r="F62" s="202" t="s">
        <v>51</v>
      </c>
      <c r="G62" s="201"/>
      <c r="H62" s="217">
        <v>420</v>
      </c>
      <c r="I62" s="239" t="s">
        <v>52</v>
      </c>
      <c r="J62" s="206">
        <f t="shared" si="9"/>
        <v>14700</v>
      </c>
      <c r="K62" s="231"/>
    </row>
    <row r="63" ht="15.75" customHeight="1" spans="1:11">
      <c r="A63" s="218"/>
      <c r="B63" s="202" t="s">
        <v>126</v>
      </c>
      <c r="C63" s="202" t="s">
        <v>122</v>
      </c>
      <c r="D63" s="201">
        <v>35</v>
      </c>
      <c r="E63" s="201"/>
      <c r="F63" s="202" t="s">
        <v>51</v>
      </c>
      <c r="G63" s="201"/>
      <c r="H63" s="217">
        <v>450</v>
      </c>
      <c r="I63" s="239" t="s">
        <v>52</v>
      </c>
      <c r="J63" s="206">
        <f t="shared" si="9"/>
        <v>15750</v>
      </c>
      <c r="K63" s="231"/>
    </row>
    <row r="64" ht="15.75" customHeight="1" spans="1:11">
      <c r="A64" s="218"/>
      <c r="B64" s="202" t="s">
        <v>127</v>
      </c>
      <c r="C64" s="202" t="s">
        <v>117</v>
      </c>
      <c r="D64" s="201">
        <v>35</v>
      </c>
      <c r="E64" s="201"/>
      <c r="F64" s="202" t="s">
        <v>51</v>
      </c>
      <c r="G64" s="201"/>
      <c r="H64" s="217">
        <v>570</v>
      </c>
      <c r="I64" s="239" t="s">
        <v>52</v>
      </c>
      <c r="J64" s="206">
        <f t="shared" si="9"/>
        <v>19950</v>
      </c>
      <c r="K64" s="231"/>
    </row>
    <row r="65" ht="15.75" customHeight="1" spans="1:11">
      <c r="A65" s="218"/>
      <c r="B65" s="202" t="s">
        <v>128</v>
      </c>
      <c r="C65" s="202" t="s">
        <v>122</v>
      </c>
      <c r="D65" s="201">
        <v>35</v>
      </c>
      <c r="E65" s="201"/>
      <c r="F65" s="202" t="s">
        <v>51</v>
      </c>
      <c r="G65" s="201"/>
      <c r="H65" s="217">
        <v>1020</v>
      </c>
      <c r="I65" s="239" t="s">
        <v>52</v>
      </c>
      <c r="J65" s="206">
        <f t="shared" ref="J65:J67" si="10">D65*H65</f>
        <v>35700</v>
      </c>
      <c r="K65" s="231"/>
    </row>
    <row r="66" ht="15.75" customHeight="1" spans="1:11">
      <c r="A66" s="218"/>
      <c r="B66" s="202" t="s">
        <v>129</v>
      </c>
      <c r="C66" s="202" t="s">
        <v>117</v>
      </c>
      <c r="D66" s="201">
        <v>35</v>
      </c>
      <c r="E66" s="201"/>
      <c r="F66" s="202" t="s">
        <v>51</v>
      </c>
      <c r="G66" s="201"/>
      <c r="H66" s="217">
        <v>450</v>
      </c>
      <c r="I66" s="239" t="s">
        <v>52</v>
      </c>
      <c r="J66" s="206">
        <f t="shared" si="10"/>
        <v>15750</v>
      </c>
      <c r="K66" s="231"/>
    </row>
    <row r="67" ht="15.75" customHeight="1" spans="1:11">
      <c r="A67" s="218"/>
      <c r="B67" s="202" t="s">
        <v>130</v>
      </c>
      <c r="C67" s="202" t="s">
        <v>119</v>
      </c>
      <c r="D67" s="201">
        <v>35</v>
      </c>
      <c r="E67" s="201"/>
      <c r="F67" s="202" t="s">
        <v>51</v>
      </c>
      <c r="G67" s="201"/>
      <c r="H67" s="217">
        <v>570</v>
      </c>
      <c r="I67" s="239" t="s">
        <v>52</v>
      </c>
      <c r="J67" s="206">
        <f t="shared" si="10"/>
        <v>19950</v>
      </c>
      <c r="K67" s="231"/>
    </row>
    <row r="68" ht="15.75" customHeight="1" spans="1:11">
      <c r="A68" s="218"/>
      <c r="B68" s="202" t="s">
        <v>131</v>
      </c>
      <c r="C68" s="202" t="s">
        <v>132</v>
      </c>
      <c r="D68" s="201">
        <v>35</v>
      </c>
      <c r="E68" s="201"/>
      <c r="F68" s="202" t="s">
        <v>51</v>
      </c>
      <c r="G68" s="201"/>
      <c r="H68" s="217">
        <v>450</v>
      </c>
      <c r="I68" s="239" t="s">
        <v>52</v>
      </c>
      <c r="J68" s="206">
        <f t="shared" si="9"/>
        <v>15750</v>
      </c>
      <c r="K68" s="231"/>
    </row>
    <row r="69" ht="15.75" customHeight="1" spans="1:11">
      <c r="A69" s="198" t="s">
        <v>61</v>
      </c>
      <c r="B69" s="199"/>
      <c r="C69" s="199"/>
      <c r="D69" s="199"/>
      <c r="E69" s="199"/>
      <c r="F69" s="199"/>
      <c r="G69" s="199"/>
      <c r="H69" s="199"/>
      <c r="I69" s="199"/>
      <c r="J69" s="235">
        <f>SUM(J56:J68)</f>
        <v>272160</v>
      </c>
      <c r="K69" s="228"/>
    </row>
    <row r="70" ht="15.75" customHeight="1" spans="1:11">
      <c r="A70" s="185" t="s">
        <v>44</v>
      </c>
      <c r="B70" s="186"/>
      <c r="C70" s="187" t="s">
        <v>90</v>
      </c>
      <c r="D70" s="188" t="s">
        <v>5</v>
      </c>
      <c r="E70" s="189"/>
      <c r="F70" s="188" t="s">
        <v>46</v>
      </c>
      <c r="G70" s="189"/>
      <c r="H70" s="188" t="s">
        <v>47</v>
      </c>
      <c r="I70" s="189"/>
      <c r="J70" s="190" t="s">
        <v>48</v>
      </c>
      <c r="K70" s="224" t="s">
        <v>7</v>
      </c>
    </row>
    <row r="71" ht="15.75" customHeight="1" spans="1:11">
      <c r="A71" s="211" t="s">
        <v>20</v>
      </c>
      <c r="B71" s="202" t="s">
        <v>133</v>
      </c>
      <c r="C71" s="193" t="s">
        <v>20</v>
      </c>
      <c r="D71" s="201">
        <v>38</v>
      </c>
      <c r="E71" s="201"/>
      <c r="F71" s="202" t="s">
        <v>51</v>
      </c>
      <c r="G71" s="201"/>
      <c r="H71" s="236">
        <v>260</v>
      </c>
      <c r="I71" s="262"/>
      <c r="J71" s="263">
        <v>0</v>
      </c>
      <c r="K71" s="226" t="s">
        <v>134</v>
      </c>
    </row>
    <row r="72" ht="15.75" customHeight="1" spans="1:11">
      <c r="A72" s="198" t="s">
        <v>61</v>
      </c>
      <c r="B72" s="199"/>
      <c r="C72" s="199"/>
      <c r="D72" s="199"/>
      <c r="E72" s="199"/>
      <c r="F72" s="199"/>
      <c r="G72" s="199"/>
      <c r="H72" s="199"/>
      <c r="I72" s="199"/>
      <c r="J72" s="235">
        <f>SUM(J71)</f>
        <v>0</v>
      </c>
      <c r="K72" s="228"/>
    </row>
    <row r="73" ht="15.75" customHeight="1" spans="1:11">
      <c r="A73" s="185" t="s">
        <v>44</v>
      </c>
      <c r="B73" s="186"/>
      <c r="C73" s="187" t="s">
        <v>90</v>
      </c>
      <c r="D73" s="188" t="s">
        <v>5</v>
      </c>
      <c r="E73" s="189"/>
      <c r="F73" s="188" t="s">
        <v>46</v>
      </c>
      <c r="G73" s="189"/>
      <c r="H73" s="188" t="s">
        <v>47</v>
      </c>
      <c r="I73" s="189"/>
      <c r="J73" s="190" t="s">
        <v>48</v>
      </c>
      <c r="K73" s="224" t="s">
        <v>7</v>
      </c>
    </row>
    <row r="74" ht="18" customHeight="1" spans="1:11">
      <c r="A74" s="240" t="s">
        <v>22</v>
      </c>
      <c r="B74" s="241" t="s">
        <v>135</v>
      </c>
      <c r="C74" s="195" t="s">
        <v>136</v>
      </c>
      <c r="D74" s="194">
        <v>10</v>
      </c>
      <c r="E74" s="194"/>
      <c r="F74" s="195" t="s">
        <v>137</v>
      </c>
      <c r="G74" s="194"/>
      <c r="H74" s="196">
        <v>15</v>
      </c>
      <c r="I74" s="264" t="s">
        <v>52</v>
      </c>
      <c r="J74" s="265">
        <f t="shared" ref="J74:J82" si="11">D74*H74</f>
        <v>150</v>
      </c>
      <c r="K74" s="266"/>
    </row>
    <row r="75" ht="18" customHeight="1" spans="1:11">
      <c r="A75" s="242"/>
      <c r="B75" s="241" t="s">
        <v>138</v>
      </c>
      <c r="C75" s="195" t="s">
        <v>136</v>
      </c>
      <c r="D75" s="194">
        <v>10</v>
      </c>
      <c r="E75" s="194"/>
      <c r="F75" s="195" t="s">
        <v>139</v>
      </c>
      <c r="G75" s="194"/>
      <c r="H75" s="196">
        <v>15</v>
      </c>
      <c r="I75" s="264" t="s">
        <v>52</v>
      </c>
      <c r="J75" s="265">
        <f t="shared" si="11"/>
        <v>150</v>
      </c>
      <c r="K75" s="266"/>
    </row>
    <row r="76" ht="18" customHeight="1" spans="1:11">
      <c r="A76" s="242"/>
      <c r="B76" s="173" t="s">
        <v>140</v>
      </c>
      <c r="C76" s="202" t="s">
        <v>136</v>
      </c>
      <c r="D76" s="201">
        <v>5</v>
      </c>
      <c r="E76" s="201"/>
      <c r="F76" s="202" t="s">
        <v>141</v>
      </c>
      <c r="G76" s="201"/>
      <c r="H76" s="243">
        <v>30</v>
      </c>
      <c r="I76" s="267" t="s">
        <v>52</v>
      </c>
      <c r="J76" s="268">
        <f t="shared" si="11"/>
        <v>150</v>
      </c>
      <c r="K76" s="269" t="s">
        <v>142</v>
      </c>
    </row>
    <row r="77" ht="18" customHeight="1" spans="1:11">
      <c r="A77" s="242"/>
      <c r="B77" s="241" t="s">
        <v>143</v>
      </c>
      <c r="C77" s="195" t="s">
        <v>136</v>
      </c>
      <c r="D77" s="194">
        <v>1</v>
      </c>
      <c r="E77" s="194"/>
      <c r="F77" s="195" t="s">
        <v>144</v>
      </c>
      <c r="G77" s="194"/>
      <c r="H77" s="196">
        <v>1800</v>
      </c>
      <c r="I77" s="264" t="s">
        <v>52</v>
      </c>
      <c r="J77" s="265">
        <f t="shared" si="11"/>
        <v>1800</v>
      </c>
      <c r="K77" s="270"/>
    </row>
    <row r="78" ht="18" customHeight="1" spans="1:11">
      <c r="A78" s="242"/>
      <c r="B78" s="173" t="s">
        <v>145</v>
      </c>
      <c r="C78" s="202" t="s">
        <v>136</v>
      </c>
      <c r="D78" s="201">
        <f>38*2*6</f>
        <v>456</v>
      </c>
      <c r="E78" s="201"/>
      <c r="F78" s="202" t="s">
        <v>146</v>
      </c>
      <c r="G78" s="201"/>
      <c r="H78" s="243">
        <v>10</v>
      </c>
      <c r="I78" s="267" t="s">
        <v>52</v>
      </c>
      <c r="J78" s="268">
        <f t="shared" si="11"/>
        <v>4560</v>
      </c>
      <c r="K78" s="226"/>
    </row>
    <row r="79" ht="18" customHeight="1" spans="1:11">
      <c r="A79" s="242"/>
      <c r="B79" s="173" t="s">
        <v>147</v>
      </c>
      <c r="C79" s="202" t="s">
        <v>136</v>
      </c>
      <c r="D79" s="201">
        <v>40</v>
      </c>
      <c r="E79" s="201"/>
      <c r="F79" s="202" t="s">
        <v>137</v>
      </c>
      <c r="G79" s="201"/>
      <c r="H79" s="243">
        <v>20</v>
      </c>
      <c r="I79" s="267" t="s">
        <v>52</v>
      </c>
      <c r="J79" s="268">
        <f t="shared" si="11"/>
        <v>800</v>
      </c>
      <c r="K79" s="226"/>
    </row>
    <row r="80" ht="18" customHeight="1" spans="1:11">
      <c r="A80" s="242"/>
      <c r="B80" s="173" t="s">
        <v>148</v>
      </c>
      <c r="C80" s="202" t="s">
        <v>136</v>
      </c>
      <c r="D80" s="201">
        <v>80</v>
      </c>
      <c r="E80" s="201"/>
      <c r="F80" s="202" t="s">
        <v>137</v>
      </c>
      <c r="G80" s="201"/>
      <c r="H80" s="243">
        <v>5</v>
      </c>
      <c r="I80" s="267" t="s">
        <v>52</v>
      </c>
      <c r="J80" s="268">
        <f t="shared" si="11"/>
        <v>400</v>
      </c>
      <c r="K80" s="226"/>
    </row>
    <row r="81" ht="18" customHeight="1" spans="1:11">
      <c r="A81" s="242"/>
      <c r="B81" s="173" t="s">
        <v>149</v>
      </c>
      <c r="C81" s="202" t="s">
        <v>136</v>
      </c>
      <c r="D81" s="201">
        <v>1</v>
      </c>
      <c r="E81" s="201"/>
      <c r="F81" s="202" t="s">
        <v>150</v>
      </c>
      <c r="G81" s="201"/>
      <c r="H81" s="243">
        <v>300</v>
      </c>
      <c r="I81" s="267" t="s">
        <v>52</v>
      </c>
      <c r="J81" s="268">
        <f t="shared" si="11"/>
        <v>300</v>
      </c>
      <c r="K81" s="271"/>
    </row>
    <row r="82" ht="15.75" customHeight="1" spans="1:11">
      <c r="A82" s="242"/>
      <c r="B82" s="241" t="s">
        <v>151</v>
      </c>
      <c r="C82" s="195" t="s">
        <v>136</v>
      </c>
      <c r="D82" s="194">
        <v>40</v>
      </c>
      <c r="E82" s="194"/>
      <c r="F82" s="195" t="s">
        <v>137</v>
      </c>
      <c r="G82" s="194"/>
      <c r="H82" s="225">
        <v>22</v>
      </c>
      <c r="I82" s="264" t="s">
        <v>52</v>
      </c>
      <c r="J82" s="265">
        <f t="shared" si="11"/>
        <v>880</v>
      </c>
      <c r="K82" s="266"/>
    </row>
    <row r="83" ht="15.75" customHeight="1" spans="1:11">
      <c r="A83" s="242"/>
      <c r="B83" s="173" t="s">
        <v>152</v>
      </c>
      <c r="C83" s="202" t="s">
        <v>136</v>
      </c>
      <c r="D83" s="201">
        <v>35</v>
      </c>
      <c r="E83" s="201"/>
      <c r="F83" s="202" t="s">
        <v>141</v>
      </c>
      <c r="G83" s="201"/>
      <c r="H83" s="243">
        <v>20</v>
      </c>
      <c r="I83" s="267" t="s">
        <v>52</v>
      </c>
      <c r="J83" s="268">
        <f t="shared" ref="J83:J90" si="12">D83*H83</f>
        <v>700</v>
      </c>
      <c r="K83" s="226"/>
    </row>
    <row r="84" ht="15.75" customHeight="1" spans="1:11">
      <c r="A84" s="242"/>
      <c r="B84" s="173" t="s">
        <v>153</v>
      </c>
      <c r="C84" s="202" t="s">
        <v>136</v>
      </c>
      <c r="D84" s="201">
        <v>40</v>
      </c>
      <c r="E84" s="201"/>
      <c r="F84" s="202" t="s">
        <v>139</v>
      </c>
      <c r="G84" s="201"/>
      <c r="H84" s="243">
        <v>185</v>
      </c>
      <c r="I84" s="267" t="s">
        <v>52</v>
      </c>
      <c r="J84" s="268">
        <f t="shared" si="12"/>
        <v>7400</v>
      </c>
      <c r="K84" s="226"/>
    </row>
    <row r="85" ht="15.75" customHeight="1" spans="1:11">
      <c r="A85" s="242"/>
      <c r="B85" s="173" t="s">
        <v>154</v>
      </c>
      <c r="C85" s="202" t="s">
        <v>136</v>
      </c>
      <c r="D85" s="201">
        <v>37</v>
      </c>
      <c r="E85" s="201"/>
      <c r="F85" s="202" t="s">
        <v>137</v>
      </c>
      <c r="G85" s="201"/>
      <c r="H85" s="243">
        <v>10</v>
      </c>
      <c r="I85" s="267" t="s">
        <v>52</v>
      </c>
      <c r="J85" s="268">
        <f t="shared" ref="J85" si="13">D85*H85</f>
        <v>370</v>
      </c>
      <c r="K85" s="226"/>
    </row>
    <row r="86" ht="15.75" customHeight="1" spans="1:11">
      <c r="A86" s="242"/>
      <c r="B86" s="173" t="s">
        <v>155</v>
      </c>
      <c r="C86" s="202" t="s">
        <v>136</v>
      </c>
      <c r="D86" s="201">
        <v>37</v>
      </c>
      <c r="E86" s="201"/>
      <c r="F86" s="202" t="s">
        <v>137</v>
      </c>
      <c r="G86" s="201"/>
      <c r="H86" s="243">
        <v>18</v>
      </c>
      <c r="I86" s="267" t="s">
        <v>52</v>
      </c>
      <c r="J86" s="268">
        <f t="shared" si="12"/>
        <v>666</v>
      </c>
      <c r="K86" s="226"/>
    </row>
    <row r="87" ht="15.75" customHeight="1" spans="1:11">
      <c r="A87" s="242"/>
      <c r="B87" s="173" t="s">
        <v>156</v>
      </c>
      <c r="C87" s="202" t="s">
        <v>136</v>
      </c>
      <c r="D87" s="201">
        <v>37</v>
      </c>
      <c r="E87" s="201"/>
      <c r="F87" s="202" t="s">
        <v>137</v>
      </c>
      <c r="G87" s="201"/>
      <c r="H87" s="243">
        <v>5</v>
      </c>
      <c r="I87" s="267" t="s">
        <v>52</v>
      </c>
      <c r="J87" s="268">
        <f t="shared" ref="J87" si="14">D87*H87</f>
        <v>185</v>
      </c>
      <c r="K87" s="226"/>
    </row>
    <row r="88" ht="15.75" customHeight="1" spans="1:11">
      <c r="A88" s="242"/>
      <c r="B88" s="173" t="s">
        <v>157</v>
      </c>
      <c r="C88" s="202" t="s">
        <v>136</v>
      </c>
      <c r="D88" s="201">
        <v>1</v>
      </c>
      <c r="E88" s="201"/>
      <c r="F88" s="202" t="s">
        <v>144</v>
      </c>
      <c r="G88" s="201"/>
      <c r="H88" s="243">
        <v>800</v>
      </c>
      <c r="I88" s="267" t="s">
        <v>52</v>
      </c>
      <c r="J88" s="268">
        <f t="shared" si="12"/>
        <v>800</v>
      </c>
      <c r="K88" s="271"/>
    </row>
    <row r="89" ht="15.75" customHeight="1" spans="1:11">
      <c r="A89" s="242"/>
      <c r="B89" s="173" t="s">
        <v>158</v>
      </c>
      <c r="C89" s="202" t="s">
        <v>136</v>
      </c>
      <c r="D89" s="201">
        <v>37</v>
      </c>
      <c r="E89" s="201"/>
      <c r="F89" s="202" t="s">
        <v>141</v>
      </c>
      <c r="G89" s="201"/>
      <c r="H89" s="243">
        <v>200</v>
      </c>
      <c r="I89" s="267" t="s">
        <v>52</v>
      </c>
      <c r="J89" s="268">
        <f t="shared" ref="J89" si="15">D89*H89</f>
        <v>7400</v>
      </c>
      <c r="K89" s="269" t="s">
        <v>159</v>
      </c>
    </row>
    <row r="90" ht="15.75" customHeight="1" spans="1:11">
      <c r="A90" s="242"/>
      <c r="B90" s="173" t="s">
        <v>160</v>
      </c>
      <c r="C90" s="202" t="s">
        <v>136</v>
      </c>
      <c r="D90" s="201">
        <v>1</v>
      </c>
      <c r="E90" s="201"/>
      <c r="F90" s="202" t="s">
        <v>141</v>
      </c>
      <c r="G90" s="201"/>
      <c r="H90" s="243">
        <v>200</v>
      </c>
      <c r="I90" s="267" t="s">
        <v>52</v>
      </c>
      <c r="J90" s="268">
        <f t="shared" si="12"/>
        <v>200</v>
      </c>
      <c r="K90" s="271"/>
    </row>
    <row r="91" ht="15.75" customHeight="1" spans="1:11">
      <c r="A91" s="244"/>
      <c r="B91" s="173" t="s">
        <v>161</v>
      </c>
      <c r="C91" s="202" t="s">
        <v>136</v>
      </c>
      <c r="D91" s="201">
        <v>33</v>
      </c>
      <c r="E91" s="201"/>
      <c r="F91" s="202" t="s">
        <v>141</v>
      </c>
      <c r="G91" s="201"/>
      <c r="H91" s="243">
        <v>1000</v>
      </c>
      <c r="I91" s="267" t="s">
        <v>52</v>
      </c>
      <c r="J91" s="268">
        <f t="shared" ref="J91" si="16">D91*H91</f>
        <v>33000</v>
      </c>
      <c r="K91" s="271"/>
    </row>
    <row r="92" ht="15.75" customHeight="1" spans="1:11">
      <c r="A92" s="198" t="s">
        <v>61</v>
      </c>
      <c r="B92" s="199"/>
      <c r="C92" s="199"/>
      <c r="D92" s="199"/>
      <c r="E92" s="199"/>
      <c r="F92" s="199"/>
      <c r="G92" s="199"/>
      <c r="H92" s="199"/>
      <c r="I92" s="199"/>
      <c r="J92" s="235">
        <f>SUM(J74:J91)</f>
        <v>59911</v>
      </c>
      <c r="K92" s="228"/>
    </row>
    <row r="93" ht="15.75" customHeight="1" spans="1:11">
      <c r="A93" s="185" t="s">
        <v>44</v>
      </c>
      <c r="B93" s="186"/>
      <c r="C93" s="187" t="s">
        <v>90</v>
      </c>
      <c r="D93" s="188" t="s">
        <v>5</v>
      </c>
      <c r="E93" s="189"/>
      <c r="F93" s="188" t="s">
        <v>46</v>
      </c>
      <c r="G93" s="189"/>
      <c r="H93" s="188" t="s">
        <v>47</v>
      </c>
      <c r="I93" s="189"/>
      <c r="J93" s="190" t="s">
        <v>48</v>
      </c>
      <c r="K93" s="224" t="s">
        <v>7</v>
      </c>
    </row>
    <row r="94" ht="16.5" customHeight="1" spans="1:11">
      <c r="A94" s="245" t="s">
        <v>24</v>
      </c>
      <c r="B94" s="195" t="s">
        <v>162</v>
      </c>
      <c r="C94" s="195" t="s">
        <v>24</v>
      </c>
      <c r="D94" s="194">
        <v>11</v>
      </c>
      <c r="E94" s="194"/>
      <c r="F94" s="195" t="s">
        <v>51</v>
      </c>
      <c r="G94" s="194"/>
      <c r="H94" s="246">
        <v>2000</v>
      </c>
      <c r="I94" s="272" t="s">
        <v>52</v>
      </c>
      <c r="J94" s="232">
        <f>D94*H94</f>
        <v>22000</v>
      </c>
      <c r="K94" s="273" t="s">
        <v>163</v>
      </c>
    </row>
    <row r="95" ht="16.5" customHeight="1" spans="1:11">
      <c r="A95" s="247"/>
      <c r="B95" s="202" t="s">
        <v>164</v>
      </c>
      <c r="C95" s="202" t="s">
        <v>24</v>
      </c>
      <c r="D95" s="201">
        <f>2*6*35</f>
        <v>420</v>
      </c>
      <c r="E95" s="201"/>
      <c r="F95" s="202" t="s">
        <v>51</v>
      </c>
      <c r="G95" s="201"/>
      <c r="H95" s="248">
        <v>30</v>
      </c>
      <c r="I95" s="236" t="s">
        <v>52</v>
      </c>
      <c r="J95" s="230">
        <f t="shared" ref="J95:J104" si="17">D95*H95</f>
        <v>12600</v>
      </c>
      <c r="K95" s="274"/>
    </row>
    <row r="96" ht="16.5" customHeight="1" spans="1:11">
      <c r="A96" s="247"/>
      <c r="B96" s="202" t="s">
        <v>165</v>
      </c>
      <c r="C96" s="202" t="s">
        <v>24</v>
      </c>
      <c r="D96" s="201">
        <f>2*6*35</f>
        <v>420</v>
      </c>
      <c r="E96" s="201"/>
      <c r="F96" s="202" t="s">
        <v>51</v>
      </c>
      <c r="G96" s="201"/>
      <c r="H96" s="248">
        <v>30</v>
      </c>
      <c r="I96" s="236" t="s">
        <v>52</v>
      </c>
      <c r="J96" s="230">
        <f t="shared" si="17"/>
        <v>12600</v>
      </c>
      <c r="K96" s="274"/>
    </row>
    <row r="97" ht="16.5" customHeight="1" spans="1:11">
      <c r="A97" s="247"/>
      <c r="B97" s="202" t="s">
        <v>166</v>
      </c>
      <c r="C97" s="202" t="s">
        <v>24</v>
      </c>
      <c r="D97" s="201">
        <v>16</v>
      </c>
      <c r="E97" s="201"/>
      <c r="F97" s="202" t="s">
        <v>51</v>
      </c>
      <c r="G97" s="201"/>
      <c r="H97" s="248">
        <v>1000</v>
      </c>
      <c r="I97" s="236" t="s">
        <v>52</v>
      </c>
      <c r="J97" s="230">
        <f t="shared" si="17"/>
        <v>16000</v>
      </c>
      <c r="K97" s="274"/>
    </row>
    <row r="98" ht="16.5" customHeight="1" spans="1:11">
      <c r="A98" s="247"/>
      <c r="B98" s="195" t="s">
        <v>167</v>
      </c>
      <c r="C98" s="195" t="s">
        <v>24</v>
      </c>
      <c r="D98" s="194">
        <v>6</v>
      </c>
      <c r="E98" s="194"/>
      <c r="F98" s="195" t="s">
        <v>51</v>
      </c>
      <c r="G98" s="194"/>
      <c r="H98" s="246">
        <v>6800</v>
      </c>
      <c r="I98" s="272" t="s">
        <v>52</v>
      </c>
      <c r="J98" s="232">
        <f t="shared" ref="J98" si="18">D98*H98</f>
        <v>40800</v>
      </c>
      <c r="K98" s="275"/>
    </row>
    <row r="99" ht="16.5" customHeight="1" spans="1:11">
      <c r="A99" s="249"/>
      <c r="B99" s="195" t="s">
        <v>168</v>
      </c>
      <c r="C99" s="195" t="s">
        <v>24</v>
      </c>
      <c r="D99" s="194">
        <v>1</v>
      </c>
      <c r="E99" s="194"/>
      <c r="F99" s="195" t="s">
        <v>51</v>
      </c>
      <c r="G99" s="194"/>
      <c r="H99" s="246">
        <v>500</v>
      </c>
      <c r="I99" s="272" t="s">
        <v>52</v>
      </c>
      <c r="J99" s="232">
        <f t="shared" ref="J99" si="19">D99*H99</f>
        <v>500</v>
      </c>
      <c r="K99" s="275"/>
    </row>
    <row r="100" ht="16.5" customHeight="1" spans="1:11">
      <c r="A100" s="245" t="s">
        <v>169</v>
      </c>
      <c r="B100" s="202" t="s">
        <v>170</v>
      </c>
      <c r="C100" s="202" t="s">
        <v>76</v>
      </c>
      <c r="D100" s="201">
        <v>22</v>
      </c>
      <c r="E100" s="201"/>
      <c r="F100" s="202" t="s">
        <v>51</v>
      </c>
      <c r="G100" s="201"/>
      <c r="H100" s="248">
        <v>100</v>
      </c>
      <c r="I100" s="236" t="s">
        <v>52</v>
      </c>
      <c r="J100" s="230">
        <f t="shared" si="17"/>
        <v>2200</v>
      </c>
      <c r="K100" s="276"/>
    </row>
    <row r="101" ht="16.5" customHeight="1" spans="1:11">
      <c r="A101" s="247"/>
      <c r="B101" s="202" t="s">
        <v>171</v>
      </c>
      <c r="C101" s="202" t="s">
        <v>76</v>
      </c>
      <c r="D101" s="201">
        <v>22</v>
      </c>
      <c r="E101" s="201"/>
      <c r="F101" s="202" t="s">
        <v>51</v>
      </c>
      <c r="G101" s="201"/>
      <c r="H101" s="248">
        <v>100</v>
      </c>
      <c r="I101" s="236" t="s">
        <v>52</v>
      </c>
      <c r="J101" s="230">
        <f t="shared" si="17"/>
        <v>2200</v>
      </c>
      <c r="K101" s="276"/>
    </row>
    <row r="102" ht="16.5" customHeight="1" spans="1:11">
      <c r="A102" s="247"/>
      <c r="B102" s="202" t="s">
        <v>172</v>
      </c>
      <c r="C102" s="202" t="s">
        <v>76</v>
      </c>
      <c r="D102" s="201">
        <v>28</v>
      </c>
      <c r="E102" s="201"/>
      <c r="F102" s="202" t="s">
        <v>51</v>
      </c>
      <c r="G102" s="201"/>
      <c r="H102" s="248">
        <v>100</v>
      </c>
      <c r="I102" s="236" t="s">
        <v>52</v>
      </c>
      <c r="J102" s="230">
        <f t="shared" si="17"/>
        <v>2800</v>
      </c>
      <c r="K102" s="276"/>
    </row>
    <row r="103" ht="16.5" customHeight="1" spans="1:11">
      <c r="A103" s="247"/>
      <c r="B103" s="202" t="s">
        <v>173</v>
      </c>
      <c r="C103" s="202" t="s">
        <v>76</v>
      </c>
      <c r="D103" s="201">
        <v>6</v>
      </c>
      <c r="E103" s="201"/>
      <c r="F103" s="202" t="s">
        <v>82</v>
      </c>
      <c r="G103" s="201"/>
      <c r="H103" s="248">
        <v>800</v>
      </c>
      <c r="I103" s="236" t="s">
        <v>52</v>
      </c>
      <c r="J103" s="230">
        <f t="shared" si="17"/>
        <v>4800</v>
      </c>
      <c r="K103" s="277"/>
    </row>
    <row r="104" ht="16.5" customHeight="1" spans="1:11">
      <c r="A104" s="247"/>
      <c r="B104" s="202" t="s">
        <v>174</v>
      </c>
      <c r="C104" s="202" t="s">
        <v>76</v>
      </c>
      <c r="D104" s="201">
        <v>18</v>
      </c>
      <c r="E104" s="201"/>
      <c r="F104" s="202" t="s">
        <v>82</v>
      </c>
      <c r="G104" s="201"/>
      <c r="H104" s="248">
        <v>800</v>
      </c>
      <c r="I104" s="236" t="s">
        <v>52</v>
      </c>
      <c r="J104" s="230">
        <f t="shared" si="17"/>
        <v>14400</v>
      </c>
      <c r="K104" s="277"/>
    </row>
    <row r="105" ht="16.5" customHeight="1" spans="1:11">
      <c r="A105" s="247"/>
      <c r="B105" s="202" t="s">
        <v>175</v>
      </c>
      <c r="C105" s="202" t="s">
        <v>76</v>
      </c>
      <c r="D105" s="201">
        <v>5</v>
      </c>
      <c r="E105" s="201"/>
      <c r="F105" s="202" t="s">
        <v>82</v>
      </c>
      <c r="G105" s="201"/>
      <c r="H105" s="248">
        <v>800</v>
      </c>
      <c r="I105" s="236" t="s">
        <v>52</v>
      </c>
      <c r="J105" s="230">
        <f t="shared" ref="J105:J106" si="20">D105*H105</f>
        <v>4000</v>
      </c>
      <c r="K105" s="277"/>
    </row>
    <row r="106" ht="16.5" customHeight="1" spans="1:11">
      <c r="A106" s="247"/>
      <c r="B106" s="202" t="s">
        <v>176</v>
      </c>
      <c r="C106" s="202" t="s">
        <v>76</v>
      </c>
      <c r="D106" s="201">
        <v>2</v>
      </c>
      <c r="E106" s="201"/>
      <c r="F106" s="202" t="s">
        <v>51</v>
      </c>
      <c r="G106" s="201"/>
      <c r="H106" s="248">
        <v>3500</v>
      </c>
      <c r="I106" s="236" t="s">
        <v>52</v>
      </c>
      <c r="J106" s="230">
        <f t="shared" si="20"/>
        <v>7000</v>
      </c>
      <c r="K106" s="277"/>
    </row>
    <row r="107" ht="16.5" customHeight="1" spans="1:11">
      <c r="A107" s="247"/>
      <c r="B107" s="202" t="s">
        <v>177</v>
      </c>
      <c r="C107" s="202" t="s">
        <v>76</v>
      </c>
      <c r="D107" s="201">
        <v>1</v>
      </c>
      <c r="E107" s="201"/>
      <c r="F107" s="202" t="s">
        <v>51</v>
      </c>
      <c r="G107" s="201"/>
      <c r="H107" s="248">
        <v>3500</v>
      </c>
      <c r="I107" s="236" t="s">
        <v>52</v>
      </c>
      <c r="J107" s="230">
        <f t="shared" ref="J107:J108" si="21">D107*H107</f>
        <v>3500</v>
      </c>
      <c r="K107" s="277"/>
    </row>
    <row r="108" ht="16.5" customHeight="1" spans="1:11">
      <c r="A108" s="247"/>
      <c r="B108" s="202" t="s">
        <v>178</v>
      </c>
      <c r="C108" s="202" t="s">
        <v>76</v>
      </c>
      <c r="D108" s="201">
        <v>20</v>
      </c>
      <c r="E108" s="201"/>
      <c r="F108" s="202" t="s">
        <v>51</v>
      </c>
      <c r="G108" s="201"/>
      <c r="H108" s="248">
        <v>100</v>
      </c>
      <c r="I108" s="236" t="s">
        <v>52</v>
      </c>
      <c r="J108" s="230">
        <f t="shared" si="21"/>
        <v>2000</v>
      </c>
      <c r="K108" s="276" t="s">
        <v>179</v>
      </c>
    </row>
    <row r="109" ht="16.5" customHeight="1" spans="1:11">
      <c r="A109" s="247"/>
      <c r="B109" s="202" t="s">
        <v>180</v>
      </c>
      <c r="C109" s="202" t="s">
        <v>76</v>
      </c>
      <c r="D109" s="201">
        <v>1</v>
      </c>
      <c r="E109" s="201"/>
      <c r="F109" s="202" t="s">
        <v>181</v>
      </c>
      <c r="G109" s="201"/>
      <c r="H109" s="248">
        <v>300</v>
      </c>
      <c r="I109" s="236" t="s">
        <v>52</v>
      </c>
      <c r="J109" s="230">
        <v>0</v>
      </c>
      <c r="K109" s="276" t="s">
        <v>179</v>
      </c>
    </row>
    <row r="110" ht="16.5" customHeight="1" spans="1:11">
      <c r="A110" s="247"/>
      <c r="B110" s="202" t="s">
        <v>182</v>
      </c>
      <c r="C110" s="202" t="s">
        <v>76</v>
      </c>
      <c r="D110" s="201">
        <v>2</v>
      </c>
      <c r="E110" s="201"/>
      <c r="F110" s="202" t="s">
        <v>51</v>
      </c>
      <c r="G110" s="201"/>
      <c r="H110" s="248">
        <v>17500</v>
      </c>
      <c r="I110" s="236" t="s">
        <v>52</v>
      </c>
      <c r="J110" s="230">
        <f t="shared" ref="J110" si="22">D110*H110</f>
        <v>35000</v>
      </c>
      <c r="K110" s="276" t="s">
        <v>183</v>
      </c>
    </row>
    <row r="111" ht="15.75" customHeight="1" spans="1:11">
      <c r="A111" s="198" t="s">
        <v>61</v>
      </c>
      <c r="B111" s="199"/>
      <c r="C111" s="199"/>
      <c r="D111" s="199"/>
      <c r="E111" s="199"/>
      <c r="F111" s="199"/>
      <c r="G111" s="199"/>
      <c r="H111" s="199"/>
      <c r="I111" s="199"/>
      <c r="J111" s="235">
        <f>SUM(J94:J110)</f>
        <v>182400</v>
      </c>
      <c r="K111" s="228"/>
    </row>
    <row r="112" ht="15.75" customHeight="1" spans="1:11">
      <c r="A112" s="185" t="s">
        <v>44</v>
      </c>
      <c r="B112" s="186"/>
      <c r="C112" s="187" t="s">
        <v>90</v>
      </c>
      <c r="D112" s="188" t="s">
        <v>5</v>
      </c>
      <c r="E112" s="189"/>
      <c r="F112" s="188" t="s">
        <v>46</v>
      </c>
      <c r="G112" s="189"/>
      <c r="H112" s="188" t="s">
        <v>47</v>
      </c>
      <c r="I112" s="189"/>
      <c r="J112" s="190" t="s">
        <v>48</v>
      </c>
      <c r="K112" s="224" t="s">
        <v>7</v>
      </c>
    </row>
    <row r="113" ht="15.75" customHeight="1" spans="1:11">
      <c r="A113" s="200" t="s">
        <v>26</v>
      </c>
      <c r="B113" s="202" t="s">
        <v>184</v>
      </c>
      <c r="C113" s="193" t="s">
        <v>76</v>
      </c>
      <c r="D113" s="250">
        <v>1</v>
      </c>
      <c r="E113" s="251"/>
      <c r="F113" s="250" t="s">
        <v>144</v>
      </c>
      <c r="G113" s="251"/>
      <c r="H113" s="252">
        <v>10000</v>
      </c>
      <c r="I113" s="278" t="s">
        <v>52</v>
      </c>
      <c r="J113" s="206">
        <f>D113*H113</f>
        <v>10000</v>
      </c>
      <c r="K113" s="231" t="s">
        <v>185</v>
      </c>
    </row>
    <row r="114" ht="15.75" customHeight="1" spans="1:11">
      <c r="A114" s="198" t="s">
        <v>61</v>
      </c>
      <c r="B114" s="199"/>
      <c r="C114" s="199"/>
      <c r="D114" s="199"/>
      <c r="E114" s="199"/>
      <c r="F114" s="199"/>
      <c r="G114" s="199"/>
      <c r="H114" s="199"/>
      <c r="I114" s="199"/>
      <c r="J114" s="235">
        <f>SUM(J113)</f>
        <v>10000</v>
      </c>
      <c r="K114" s="228"/>
    </row>
    <row r="115" ht="15.75" customHeight="1" spans="1:11">
      <c r="A115" s="253" t="s">
        <v>186</v>
      </c>
      <c r="B115" s="254"/>
      <c r="C115" s="254"/>
      <c r="D115" s="254"/>
      <c r="E115" s="254"/>
      <c r="F115" s="254"/>
      <c r="G115" s="254"/>
      <c r="H115" s="254"/>
      <c r="I115" s="254"/>
      <c r="J115" s="279">
        <f>(J15+J24+J32+J54+J69+J72+J92+J111+J114)</f>
        <v>1659544</v>
      </c>
      <c r="K115" s="280"/>
    </row>
    <row r="116" ht="16.5" customHeight="1" spans="1:11">
      <c r="A116" s="255" t="s">
        <v>187</v>
      </c>
      <c r="B116" s="256"/>
      <c r="C116" s="256"/>
      <c r="D116" s="256"/>
      <c r="E116" s="256"/>
      <c r="F116" s="256"/>
      <c r="G116" s="256"/>
      <c r="H116" s="256"/>
      <c r="I116" s="281">
        <v>0.08</v>
      </c>
      <c r="J116" s="282">
        <f>J115*I116</f>
        <v>132763.52</v>
      </c>
      <c r="K116" s="283"/>
    </row>
    <row r="117" ht="15.75" customHeight="1" spans="1:11">
      <c r="A117" s="257" t="s">
        <v>188</v>
      </c>
      <c r="B117" s="258"/>
      <c r="C117" s="258"/>
      <c r="D117" s="258"/>
      <c r="E117" s="258"/>
      <c r="F117" s="258"/>
      <c r="G117" s="258"/>
      <c r="H117" s="258"/>
      <c r="I117" s="258"/>
      <c r="J117" s="284">
        <f>(J115+J116)*6%</f>
        <v>107538.4512</v>
      </c>
      <c r="K117" s="285"/>
    </row>
    <row r="118" ht="18.75" customHeight="1" spans="1:11">
      <c r="A118" s="259" t="s">
        <v>189</v>
      </c>
      <c r="B118" s="260"/>
      <c r="C118" s="260"/>
      <c r="D118" s="260"/>
      <c r="E118" s="260"/>
      <c r="F118" s="260"/>
      <c r="G118" s="260"/>
      <c r="H118" s="260"/>
      <c r="I118" s="260"/>
      <c r="J118" s="286">
        <f>SUM(J115:J117)</f>
        <v>1899845.9712</v>
      </c>
      <c r="K118" s="287"/>
    </row>
    <row r="119" ht="18" customHeight="1" spans="1:11">
      <c r="A119" s="261"/>
      <c r="B119" s="261"/>
      <c r="C119" s="261"/>
      <c r="D119" s="261"/>
      <c r="E119" s="261"/>
      <c r="F119" s="261"/>
      <c r="H119" s="261"/>
      <c r="I119" s="261"/>
      <c r="J119" s="261"/>
      <c r="K119" s="261"/>
    </row>
    <row r="120" ht="18" customHeight="1" spans="1:11">
      <c r="A120" s="261"/>
      <c r="B120" s="261"/>
      <c r="C120" s="261"/>
      <c r="D120" s="261"/>
      <c r="E120" s="261"/>
      <c r="F120" s="261"/>
      <c r="H120" s="261"/>
      <c r="I120" s="261"/>
      <c r="J120" s="261"/>
      <c r="K120" s="261"/>
    </row>
    <row r="121" ht="18" customHeight="1" spans="1:11">
      <c r="A121" s="261"/>
      <c r="B121" s="261"/>
      <c r="C121" s="261"/>
      <c r="D121" s="261"/>
      <c r="E121" s="261"/>
      <c r="F121" s="261"/>
      <c r="H121" s="261"/>
      <c r="I121" s="261"/>
      <c r="J121" s="261"/>
      <c r="K121" s="261"/>
    </row>
    <row r="122" ht="18" customHeight="1" spans="1:11">
      <c r="A122" s="261"/>
      <c r="B122" s="261"/>
      <c r="C122" s="261"/>
      <c r="D122" s="261"/>
      <c r="E122" s="261"/>
      <c r="F122" s="261"/>
      <c r="H122" s="261"/>
      <c r="I122" s="261"/>
      <c r="J122" s="261"/>
      <c r="K122" s="261"/>
    </row>
    <row r="123" ht="18" customHeight="1" spans="1:11">
      <c r="A123" s="261"/>
      <c r="B123" s="261"/>
      <c r="C123" s="261"/>
      <c r="D123" s="261"/>
      <c r="E123" s="261"/>
      <c r="F123" s="261"/>
      <c r="H123" s="261"/>
      <c r="I123" s="261"/>
      <c r="J123" s="261"/>
      <c r="K123" s="261"/>
    </row>
    <row r="124" ht="16.85" spans="1:11">
      <c r="A124" s="261"/>
      <c r="B124" s="261"/>
      <c r="C124" s="261"/>
      <c r="D124" s="261"/>
      <c r="E124" s="261"/>
      <c r="F124" s="261"/>
      <c r="H124" s="261"/>
      <c r="I124" s="261"/>
      <c r="J124" s="261"/>
      <c r="K124" s="261"/>
    </row>
    <row r="125" ht="16.85" spans="1:11">
      <c r="A125" s="261"/>
      <c r="B125" s="261"/>
      <c r="C125" s="261"/>
      <c r="D125" s="261"/>
      <c r="E125" s="261"/>
      <c r="F125" s="261"/>
      <c r="H125" s="261"/>
      <c r="I125" s="261"/>
      <c r="J125" s="261"/>
      <c r="K125" s="261"/>
    </row>
    <row r="126" ht="16.85" spans="1:11">
      <c r="A126" s="261"/>
      <c r="B126" s="261"/>
      <c r="C126" s="261"/>
      <c r="D126" s="261"/>
      <c r="E126" s="261"/>
      <c r="F126" s="261"/>
      <c r="H126" s="261"/>
      <c r="I126" s="261"/>
      <c r="J126" s="261"/>
      <c r="K126" s="261"/>
    </row>
    <row r="127" ht="16.85" spans="1:11">
      <c r="A127" s="261"/>
      <c r="B127" s="261"/>
      <c r="C127" s="261"/>
      <c r="D127" s="261"/>
      <c r="E127" s="261"/>
      <c r="F127" s="261"/>
      <c r="H127" s="261"/>
      <c r="I127" s="261"/>
      <c r="J127" s="261"/>
      <c r="K127" s="261"/>
    </row>
    <row r="128" ht="16.85" spans="1:11">
      <c r="A128" s="261"/>
      <c r="B128" s="261"/>
      <c r="C128" s="261"/>
      <c r="D128" s="261"/>
      <c r="E128" s="261"/>
      <c r="F128" s="261"/>
      <c r="H128" s="261"/>
      <c r="I128" s="261"/>
      <c r="J128" s="261"/>
      <c r="K128" s="261"/>
    </row>
    <row r="129" ht="16.85" spans="1:11">
      <c r="A129" s="261"/>
      <c r="B129" s="261"/>
      <c r="C129" s="261"/>
      <c r="D129" s="261"/>
      <c r="E129" s="261"/>
      <c r="F129" s="261"/>
      <c r="H129" s="261"/>
      <c r="I129" s="261"/>
      <c r="J129" s="261"/>
      <c r="K129" s="261"/>
    </row>
    <row r="130" ht="16.85" spans="1:11">
      <c r="A130" s="261"/>
      <c r="B130" s="261"/>
      <c r="C130" s="261"/>
      <c r="D130" s="261"/>
      <c r="E130" s="261"/>
      <c r="F130" s="261"/>
      <c r="H130" s="261"/>
      <c r="I130" s="261"/>
      <c r="J130" s="261"/>
      <c r="K130" s="261"/>
    </row>
    <row r="131" ht="16.85" spans="1:11">
      <c r="A131" s="261"/>
      <c r="B131" s="261"/>
      <c r="C131" s="261"/>
      <c r="D131" s="261"/>
      <c r="E131" s="261"/>
      <c r="F131" s="261"/>
      <c r="H131" s="261"/>
      <c r="I131" s="261"/>
      <c r="J131" s="261"/>
      <c r="K131" s="261"/>
    </row>
    <row r="132" ht="16.85" spans="1:11">
      <c r="A132" s="261"/>
      <c r="B132" s="261"/>
      <c r="C132" s="261"/>
      <c r="D132" s="261"/>
      <c r="E132" s="261"/>
      <c r="F132" s="261"/>
      <c r="H132" s="261"/>
      <c r="I132" s="261"/>
      <c r="J132" s="261"/>
      <c r="K132" s="261"/>
    </row>
    <row r="133" ht="16.85" spans="1:11">
      <c r="A133" s="261"/>
      <c r="B133" s="261"/>
      <c r="C133" s="261"/>
      <c r="D133" s="261"/>
      <c r="E133" s="261"/>
      <c r="F133" s="261"/>
      <c r="H133" s="261"/>
      <c r="I133" s="261"/>
      <c r="J133" s="261"/>
      <c r="K133" s="261"/>
    </row>
    <row r="134" ht="16.85" spans="1:11">
      <c r="A134" s="261"/>
      <c r="B134" s="261"/>
      <c r="C134" s="261"/>
      <c r="D134" s="261"/>
      <c r="E134" s="261"/>
      <c r="F134" s="261"/>
      <c r="H134" s="261"/>
      <c r="I134" s="261"/>
      <c r="J134" s="261"/>
      <c r="K134" s="261"/>
    </row>
    <row r="135" ht="16.85" spans="1:11">
      <c r="A135" s="261"/>
      <c r="B135" s="261"/>
      <c r="C135" s="261"/>
      <c r="D135" s="261"/>
      <c r="E135" s="261"/>
      <c r="F135" s="261"/>
      <c r="H135" s="261"/>
      <c r="I135" s="261"/>
      <c r="J135" s="261"/>
      <c r="K135" s="261"/>
    </row>
    <row r="136" ht="16.85" spans="1:11">
      <c r="A136" s="261"/>
      <c r="B136" s="261"/>
      <c r="C136" s="261"/>
      <c r="D136" s="261"/>
      <c r="E136" s="261"/>
      <c r="F136" s="261"/>
      <c r="H136" s="261"/>
      <c r="I136" s="261"/>
      <c r="J136" s="261"/>
      <c r="K136" s="261"/>
    </row>
    <row r="137" ht="16.85" spans="1:11">
      <c r="A137" s="261"/>
      <c r="B137" s="261"/>
      <c r="C137" s="261"/>
      <c r="D137" s="261"/>
      <c r="E137" s="261"/>
      <c r="F137" s="261"/>
      <c r="H137" s="261"/>
      <c r="I137" s="261"/>
      <c r="J137" s="261"/>
      <c r="K137" s="261"/>
    </row>
    <row r="138" ht="16.85" spans="1:11">
      <c r="A138" s="261"/>
      <c r="B138" s="261"/>
      <c r="C138" s="261"/>
      <c r="D138" s="261"/>
      <c r="E138" s="261"/>
      <c r="F138" s="261"/>
      <c r="H138" s="261"/>
      <c r="I138" s="261"/>
      <c r="J138" s="261"/>
      <c r="K138" s="261"/>
    </row>
    <row r="139" ht="16.85" spans="1:11">
      <c r="A139" s="261"/>
      <c r="B139" s="261"/>
      <c r="C139" s="261"/>
      <c r="D139" s="261"/>
      <c r="E139" s="261"/>
      <c r="F139" s="261"/>
      <c r="H139" s="261"/>
      <c r="I139" s="261"/>
      <c r="J139" s="261"/>
      <c r="K139" s="261"/>
    </row>
    <row r="140" ht="16.85" spans="1:11">
      <c r="A140" s="261"/>
      <c r="B140" s="261"/>
      <c r="C140" s="261"/>
      <c r="D140" s="261"/>
      <c r="E140" s="261"/>
      <c r="F140" s="261"/>
      <c r="H140" s="261"/>
      <c r="I140" s="261"/>
      <c r="J140" s="261"/>
      <c r="K140" s="261"/>
    </row>
    <row r="141" ht="16.85" spans="1:11">
      <c r="A141" s="261"/>
      <c r="B141" s="261"/>
      <c r="C141" s="261"/>
      <c r="D141" s="261"/>
      <c r="E141" s="261"/>
      <c r="F141" s="261"/>
      <c r="H141" s="261"/>
      <c r="I141" s="261"/>
      <c r="J141" s="261"/>
      <c r="K141" s="261"/>
    </row>
    <row r="142" ht="16.85" spans="1:11">
      <c r="A142" s="261"/>
      <c r="B142" s="261"/>
      <c r="C142" s="261"/>
      <c r="D142" s="261"/>
      <c r="E142" s="261"/>
      <c r="F142" s="261"/>
      <c r="H142" s="261"/>
      <c r="I142" s="261"/>
      <c r="J142" s="261"/>
      <c r="K142" s="261"/>
    </row>
    <row r="143" ht="16.85" spans="1:11">
      <c r="A143" s="261"/>
      <c r="B143" s="261"/>
      <c r="C143" s="261"/>
      <c r="D143" s="261"/>
      <c r="E143" s="261"/>
      <c r="F143" s="261"/>
      <c r="H143" s="261"/>
      <c r="I143" s="261"/>
      <c r="J143" s="261"/>
      <c r="K143" s="261"/>
    </row>
    <row r="144" ht="16.85" spans="1:11">
      <c r="A144" s="261"/>
      <c r="B144" s="261"/>
      <c r="C144" s="261"/>
      <c r="D144" s="261"/>
      <c r="E144" s="261"/>
      <c r="F144" s="261"/>
      <c r="H144" s="261"/>
      <c r="I144" s="261"/>
      <c r="J144" s="261"/>
      <c r="K144" s="261"/>
    </row>
    <row r="145" ht="16.85" spans="1:11">
      <c r="A145" s="261"/>
      <c r="B145" s="261"/>
      <c r="C145" s="261"/>
      <c r="D145" s="261"/>
      <c r="E145" s="261"/>
      <c r="F145" s="261"/>
      <c r="H145" s="261"/>
      <c r="I145" s="261"/>
      <c r="J145" s="261"/>
      <c r="K145" s="261"/>
    </row>
    <row r="146" ht="16.85" spans="1:11">
      <c r="A146" s="261"/>
      <c r="B146" s="261"/>
      <c r="C146" s="261"/>
      <c r="D146" s="261"/>
      <c r="E146" s="261"/>
      <c r="F146" s="261"/>
      <c r="H146" s="261"/>
      <c r="I146" s="261"/>
      <c r="J146" s="261"/>
      <c r="K146" s="261"/>
    </row>
    <row r="147" ht="16.85" spans="1:11">
      <c r="A147" s="261"/>
      <c r="B147" s="261"/>
      <c r="C147" s="261"/>
      <c r="D147" s="261"/>
      <c r="E147" s="261"/>
      <c r="F147" s="261"/>
      <c r="H147" s="261"/>
      <c r="I147" s="261"/>
      <c r="J147" s="261"/>
      <c r="K147" s="261"/>
    </row>
    <row r="148" ht="16.85" spans="1:11">
      <c r="A148" s="261"/>
      <c r="B148" s="261"/>
      <c r="C148" s="261"/>
      <c r="D148" s="261"/>
      <c r="E148" s="261"/>
      <c r="F148" s="261"/>
      <c r="H148" s="261"/>
      <c r="I148" s="261"/>
      <c r="J148" s="261"/>
      <c r="K148" s="261"/>
    </row>
    <row r="149" ht="16.85" spans="1:11">
      <c r="A149" s="261"/>
      <c r="B149" s="261"/>
      <c r="C149" s="261"/>
      <c r="D149" s="261"/>
      <c r="E149" s="261"/>
      <c r="F149" s="261"/>
      <c r="H149" s="261"/>
      <c r="I149" s="261"/>
      <c r="J149" s="261"/>
      <c r="K149" s="261"/>
    </row>
    <row r="150" ht="16.85" spans="1:11">
      <c r="A150" s="261"/>
      <c r="B150" s="261"/>
      <c r="C150" s="261"/>
      <c r="D150" s="261"/>
      <c r="E150" s="261"/>
      <c r="F150" s="261"/>
      <c r="H150" s="261"/>
      <c r="I150" s="261"/>
      <c r="J150" s="261"/>
      <c r="K150" s="261"/>
    </row>
    <row r="151" ht="16.85" spans="1:11">
      <c r="A151" s="261"/>
      <c r="B151" s="261"/>
      <c r="C151" s="261"/>
      <c r="D151" s="261"/>
      <c r="E151" s="261"/>
      <c r="F151" s="261"/>
      <c r="H151" s="261"/>
      <c r="I151" s="261"/>
      <c r="J151" s="261"/>
      <c r="K151" s="261"/>
    </row>
    <row r="152" ht="16.85" spans="1:11">
      <c r="A152" s="261"/>
      <c r="B152" s="261"/>
      <c r="C152" s="261"/>
      <c r="D152" s="261"/>
      <c r="E152" s="261"/>
      <c r="F152" s="261"/>
      <c r="H152" s="261"/>
      <c r="I152" s="261"/>
      <c r="J152" s="261"/>
      <c r="K152" s="261"/>
    </row>
    <row r="153" ht="16.85" spans="1:11">
      <c r="A153" s="261"/>
      <c r="B153" s="261"/>
      <c r="C153" s="261"/>
      <c r="D153" s="261"/>
      <c r="E153" s="261"/>
      <c r="F153" s="261"/>
      <c r="H153" s="261"/>
      <c r="I153" s="261"/>
      <c r="J153" s="261"/>
      <c r="K153" s="261"/>
    </row>
    <row r="154" ht="16.85" spans="1:11">
      <c r="A154" s="261"/>
      <c r="B154" s="261"/>
      <c r="C154" s="261"/>
      <c r="D154" s="261"/>
      <c r="E154" s="261"/>
      <c r="F154" s="261"/>
      <c r="H154" s="261"/>
      <c r="I154" s="261"/>
      <c r="J154" s="261"/>
      <c r="K154" s="261"/>
    </row>
    <row r="155" ht="16.85" spans="1:11">
      <c r="A155" s="261"/>
      <c r="B155" s="261"/>
      <c r="C155" s="261"/>
      <c r="D155" s="261"/>
      <c r="E155" s="261"/>
      <c r="F155" s="261"/>
      <c r="H155" s="261"/>
      <c r="I155" s="261"/>
      <c r="J155" s="261"/>
      <c r="K155" s="261"/>
    </row>
    <row r="156" ht="16.85" spans="1:11">
      <c r="A156" s="261"/>
      <c r="B156" s="261"/>
      <c r="C156" s="261"/>
      <c r="D156" s="261"/>
      <c r="E156" s="261"/>
      <c r="F156" s="261"/>
      <c r="H156" s="261"/>
      <c r="I156" s="261"/>
      <c r="J156" s="261"/>
      <c r="K156" s="261"/>
    </row>
    <row r="157" ht="16.85" spans="1:11">
      <c r="A157" s="261"/>
      <c r="B157" s="261"/>
      <c r="C157" s="261"/>
      <c r="D157" s="261"/>
      <c r="E157" s="261"/>
      <c r="F157" s="261"/>
      <c r="H157" s="261"/>
      <c r="I157" s="261"/>
      <c r="J157" s="261"/>
      <c r="K157" s="261"/>
    </row>
    <row r="158" ht="16.85" spans="1:11">
      <c r="A158" s="261"/>
      <c r="B158" s="261"/>
      <c r="C158" s="261"/>
      <c r="D158" s="261"/>
      <c r="E158" s="261"/>
      <c r="F158" s="261"/>
      <c r="H158" s="261"/>
      <c r="I158" s="261"/>
      <c r="J158" s="261"/>
      <c r="K158" s="261"/>
    </row>
    <row r="159" ht="16.85" spans="1:11">
      <c r="A159" s="261"/>
      <c r="B159" s="261"/>
      <c r="C159" s="261"/>
      <c r="D159" s="261"/>
      <c r="E159" s="261"/>
      <c r="F159" s="261"/>
      <c r="H159" s="261"/>
      <c r="I159" s="261"/>
      <c r="J159" s="261"/>
      <c r="K159" s="261"/>
    </row>
    <row r="160" ht="16.85" spans="1:11">
      <c r="A160" s="261"/>
      <c r="B160" s="261"/>
      <c r="C160" s="261"/>
      <c r="D160" s="261"/>
      <c r="E160" s="261"/>
      <c r="F160" s="261"/>
      <c r="H160" s="261"/>
      <c r="I160" s="261"/>
      <c r="J160" s="261"/>
      <c r="K160" s="261"/>
    </row>
    <row r="161" ht="16.85" spans="1:11">
      <c r="A161" s="261"/>
      <c r="B161" s="261"/>
      <c r="C161" s="261"/>
      <c r="D161" s="261"/>
      <c r="E161" s="261"/>
      <c r="F161" s="261"/>
      <c r="H161" s="261"/>
      <c r="I161" s="261"/>
      <c r="J161" s="261"/>
      <c r="K161" s="261"/>
    </row>
    <row r="162" ht="16.85" spans="1:11">
      <c r="A162" s="261"/>
      <c r="B162" s="261"/>
      <c r="C162" s="261"/>
      <c r="D162" s="261"/>
      <c r="E162" s="261"/>
      <c r="F162" s="261"/>
      <c r="H162" s="261"/>
      <c r="I162" s="261"/>
      <c r="J162" s="261"/>
      <c r="K162" s="261"/>
    </row>
    <row r="163" ht="16.85" spans="1:11">
      <c r="A163" s="261"/>
      <c r="B163" s="261"/>
      <c r="C163" s="261"/>
      <c r="D163" s="261"/>
      <c r="E163" s="261"/>
      <c r="F163" s="261"/>
      <c r="H163" s="261"/>
      <c r="I163" s="261"/>
      <c r="J163" s="261"/>
      <c r="K163" s="261"/>
    </row>
    <row r="164" ht="16.85" spans="1:11">
      <c r="A164" s="261"/>
      <c r="B164" s="261"/>
      <c r="C164" s="261"/>
      <c r="D164" s="261"/>
      <c r="E164" s="261"/>
      <c r="F164" s="261"/>
      <c r="H164" s="261"/>
      <c r="I164" s="261"/>
      <c r="J164" s="261"/>
      <c r="K164" s="261"/>
    </row>
    <row r="165" ht="16.85" spans="1:11">
      <c r="A165" s="261"/>
      <c r="B165" s="261"/>
      <c r="C165" s="261"/>
      <c r="D165" s="261"/>
      <c r="E165" s="261"/>
      <c r="F165" s="261"/>
      <c r="H165" s="261"/>
      <c r="I165" s="261"/>
      <c r="J165" s="261"/>
      <c r="K165" s="261"/>
    </row>
    <row r="166" ht="16.85" spans="1:11">
      <c r="A166" s="261"/>
      <c r="B166" s="261"/>
      <c r="C166" s="261"/>
      <c r="D166" s="261"/>
      <c r="E166" s="261"/>
      <c r="F166" s="261"/>
      <c r="H166" s="261"/>
      <c r="I166" s="261"/>
      <c r="J166" s="261"/>
      <c r="K166" s="261"/>
    </row>
    <row r="167" ht="16.85" spans="1:11">
      <c r="A167" s="261"/>
      <c r="B167" s="261"/>
      <c r="C167" s="261"/>
      <c r="D167" s="261"/>
      <c r="E167" s="261"/>
      <c r="F167" s="261"/>
      <c r="H167" s="261"/>
      <c r="I167" s="261"/>
      <c r="J167" s="261"/>
      <c r="K167" s="261"/>
    </row>
    <row r="168" ht="16.85" spans="1:11">
      <c r="A168" s="261"/>
      <c r="B168" s="261"/>
      <c r="C168" s="261"/>
      <c r="D168" s="261"/>
      <c r="E168" s="261"/>
      <c r="F168" s="261"/>
      <c r="H168" s="261"/>
      <c r="I168" s="261"/>
      <c r="J168" s="261"/>
      <c r="K168" s="261"/>
    </row>
    <row r="169" ht="16.85" spans="1:11">
      <c r="A169" s="261"/>
      <c r="B169" s="261"/>
      <c r="C169" s="261"/>
      <c r="D169" s="261"/>
      <c r="E169" s="261"/>
      <c r="F169" s="261"/>
      <c r="H169" s="261"/>
      <c r="I169" s="261"/>
      <c r="J169" s="261"/>
      <c r="K169" s="261"/>
    </row>
    <row r="170" ht="16.85" spans="1:11">
      <c r="A170" s="261"/>
      <c r="B170" s="261"/>
      <c r="C170" s="261"/>
      <c r="D170" s="261"/>
      <c r="E170" s="261"/>
      <c r="F170" s="261"/>
      <c r="H170" s="261"/>
      <c r="I170" s="261"/>
      <c r="J170" s="261"/>
      <c r="K170" s="261"/>
    </row>
    <row r="171" ht="16.85" spans="1:11">
      <c r="A171" s="261"/>
      <c r="B171" s="261"/>
      <c r="C171" s="261"/>
      <c r="D171" s="261"/>
      <c r="E171" s="261"/>
      <c r="F171" s="261"/>
      <c r="H171" s="261"/>
      <c r="I171" s="261"/>
      <c r="J171" s="261"/>
      <c r="K171" s="261"/>
    </row>
    <row r="172" ht="16.85" spans="1:11">
      <c r="A172" s="261"/>
      <c r="B172" s="261"/>
      <c r="C172" s="261"/>
      <c r="D172" s="261"/>
      <c r="E172" s="261"/>
      <c r="F172" s="261"/>
      <c r="H172" s="261"/>
      <c r="I172" s="261"/>
      <c r="J172" s="261"/>
      <c r="K172" s="261"/>
    </row>
    <row r="173" ht="16.85" spans="1:11">
      <c r="A173" s="261"/>
      <c r="B173" s="261"/>
      <c r="C173" s="261"/>
      <c r="D173" s="261"/>
      <c r="E173" s="261"/>
      <c r="F173" s="261"/>
      <c r="H173" s="261"/>
      <c r="I173" s="261"/>
      <c r="J173" s="261"/>
      <c r="K173" s="261"/>
    </row>
    <row r="174" ht="16.85" spans="1:11">
      <c r="A174" s="261"/>
      <c r="B174" s="261"/>
      <c r="C174" s="261"/>
      <c r="D174" s="261"/>
      <c r="E174" s="261"/>
      <c r="F174" s="261"/>
      <c r="H174" s="261"/>
      <c r="I174" s="261"/>
      <c r="J174" s="261"/>
      <c r="K174" s="261"/>
    </row>
    <row r="175" ht="16.85" spans="1:11">
      <c r="A175" s="261"/>
      <c r="B175" s="261"/>
      <c r="C175" s="261"/>
      <c r="D175" s="261"/>
      <c r="E175" s="261"/>
      <c r="F175" s="261"/>
      <c r="H175" s="261"/>
      <c r="I175" s="261"/>
      <c r="J175" s="261"/>
      <c r="K175" s="261"/>
    </row>
    <row r="176" ht="16.85" spans="1:11">
      <c r="A176" s="261"/>
      <c r="B176" s="261"/>
      <c r="C176" s="261"/>
      <c r="D176" s="261"/>
      <c r="E176" s="261"/>
      <c r="F176" s="261"/>
      <c r="H176" s="261"/>
      <c r="I176" s="261"/>
      <c r="J176" s="261"/>
      <c r="K176" s="261"/>
    </row>
    <row r="177" ht="16.85" spans="1:11">
      <c r="A177" s="261"/>
      <c r="B177" s="261"/>
      <c r="C177" s="261"/>
      <c r="D177" s="261"/>
      <c r="E177" s="261"/>
      <c r="F177" s="261"/>
      <c r="H177" s="261"/>
      <c r="I177" s="261"/>
      <c r="J177" s="261"/>
      <c r="K177" s="261"/>
    </row>
    <row r="178" ht="16.85" spans="1:11">
      <c r="A178" s="261"/>
      <c r="B178" s="261"/>
      <c r="C178" s="261"/>
      <c r="D178" s="261"/>
      <c r="E178" s="261"/>
      <c r="F178" s="261"/>
      <c r="H178" s="261"/>
      <c r="I178" s="261"/>
      <c r="J178" s="261"/>
      <c r="K178" s="261"/>
    </row>
    <row r="179" ht="16.85" spans="1:11">
      <c r="A179" s="261"/>
      <c r="B179" s="261"/>
      <c r="C179" s="261"/>
      <c r="D179" s="261"/>
      <c r="E179" s="261"/>
      <c r="F179" s="261"/>
      <c r="H179" s="261"/>
      <c r="I179" s="261"/>
      <c r="J179" s="261"/>
      <c r="K179" s="261"/>
    </row>
    <row r="180" ht="16.85" spans="1:11">
      <c r="A180" s="261"/>
      <c r="B180" s="261"/>
      <c r="C180" s="261"/>
      <c r="D180" s="261"/>
      <c r="E180" s="261"/>
      <c r="F180" s="261"/>
      <c r="H180" s="261"/>
      <c r="I180" s="261"/>
      <c r="J180" s="261"/>
      <c r="K180" s="261"/>
    </row>
    <row r="181" ht="16.85" spans="1:11">
      <c r="A181" s="261"/>
      <c r="B181" s="261"/>
      <c r="C181" s="261"/>
      <c r="D181" s="261"/>
      <c r="E181" s="261"/>
      <c r="F181" s="261"/>
      <c r="H181" s="261"/>
      <c r="I181" s="261"/>
      <c r="J181" s="261"/>
      <c r="K181" s="261"/>
    </row>
    <row r="182" ht="16.85" spans="1:11">
      <c r="A182" s="261"/>
      <c r="B182" s="261"/>
      <c r="C182" s="261"/>
      <c r="D182" s="261"/>
      <c r="E182" s="261"/>
      <c r="F182" s="261"/>
      <c r="H182" s="261"/>
      <c r="I182" s="261"/>
      <c r="J182" s="261"/>
      <c r="K182" s="261"/>
    </row>
    <row r="183" ht="16.85" spans="1:11">
      <c r="A183" s="261"/>
      <c r="B183" s="261"/>
      <c r="C183" s="261"/>
      <c r="D183" s="261"/>
      <c r="E183" s="261"/>
      <c r="F183" s="261"/>
      <c r="H183" s="261"/>
      <c r="I183" s="261"/>
      <c r="J183" s="261"/>
      <c r="K183" s="261"/>
    </row>
    <row r="184" ht="16.85" spans="1:11">
      <c r="A184" s="261"/>
      <c r="B184" s="261"/>
      <c r="C184" s="261"/>
      <c r="D184" s="261"/>
      <c r="E184" s="261"/>
      <c r="F184" s="261"/>
      <c r="H184" s="261"/>
      <c r="I184" s="261"/>
      <c r="J184" s="261"/>
      <c r="K184" s="261"/>
    </row>
  </sheetData>
  <mergeCells count="240">
    <mergeCell ref="B1:F1"/>
    <mergeCell ref="H1:I1"/>
    <mergeCell ref="B2:F2"/>
    <mergeCell ref="H2:I2"/>
    <mergeCell ref="D3:F3"/>
    <mergeCell ref="H3:I3"/>
    <mergeCell ref="D4:F4"/>
    <mergeCell ref="G4:H4"/>
    <mergeCell ref="I4:K4"/>
    <mergeCell ref="A5:K5"/>
    <mergeCell ref="A6:B6"/>
    <mergeCell ref="D6:E6"/>
    <mergeCell ref="F6:G6"/>
    <mergeCell ref="H6:I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A15:I15"/>
    <mergeCell ref="A16:B16"/>
    <mergeCell ref="D16:E16"/>
    <mergeCell ref="F16:G16"/>
    <mergeCell ref="H16:I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A24:I24"/>
    <mergeCell ref="A25:B25"/>
    <mergeCell ref="D25:E25"/>
    <mergeCell ref="F25:G25"/>
    <mergeCell ref="H25:I25"/>
    <mergeCell ref="A32:I32"/>
    <mergeCell ref="A33:B33"/>
    <mergeCell ref="D33:E33"/>
    <mergeCell ref="F33:G33"/>
    <mergeCell ref="H33:I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A54:I54"/>
    <mergeCell ref="A55:B55"/>
    <mergeCell ref="D55:E55"/>
    <mergeCell ref="F55:G55"/>
    <mergeCell ref="H55:I55"/>
    <mergeCell ref="D56:E56"/>
    <mergeCell ref="F56:G56"/>
    <mergeCell ref="D57:E57"/>
    <mergeCell ref="F57:G57"/>
    <mergeCell ref="D58:E58"/>
    <mergeCell ref="F58:G58"/>
    <mergeCell ref="D59:E59"/>
    <mergeCell ref="F59:G59"/>
    <mergeCell ref="D60:E60"/>
    <mergeCell ref="F60:G60"/>
    <mergeCell ref="D61:E61"/>
    <mergeCell ref="F61:G61"/>
    <mergeCell ref="D62:E62"/>
    <mergeCell ref="F62:G62"/>
    <mergeCell ref="D63:E63"/>
    <mergeCell ref="F63:G63"/>
    <mergeCell ref="D64:E64"/>
    <mergeCell ref="F64:G64"/>
    <mergeCell ref="D65:E65"/>
    <mergeCell ref="F65:G65"/>
    <mergeCell ref="D66:E66"/>
    <mergeCell ref="F66:G66"/>
    <mergeCell ref="D67:E67"/>
    <mergeCell ref="F67:G67"/>
    <mergeCell ref="D68:E68"/>
    <mergeCell ref="F68:G68"/>
    <mergeCell ref="A69:I69"/>
    <mergeCell ref="A70:B70"/>
    <mergeCell ref="D70:E70"/>
    <mergeCell ref="F70:G70"/>
    <mergeCell ref="H70:I70"/>
    <mergeCell ref="D71:E71"/>
    <mergeCell ref="F71:G71"/>
    <mergeCell ref="H71:I71"/>
    <mergeCell ref="A72:I72"/>
    <mergeCell ref="A73:B73"/>
    <mergeCell ref="D73:E73"/>
    <mergeCell ref="F73:G73"/>
    <mergeCell ref="H73:I73"/>
    <mergeCell ref="D74:E74"/>
    <mergeCell ref="F74:G74"/>
    <mergeCell ref="D75:E75"/>
    <mergeCell ref="F75:G75"/>
    <mergeCell ref="D76:E76"/>
    <mergeCell ref="F76:G76"/>
    <mergeCell ref="D77:E77"/>
    <mergeCell ref="F77:G77"/>
    <mergeCell ref="D78:E78"/>
    <mergeCell ref="F78:G78"/>
    <mergeCell ref="D79:E79"/>
    <mergeCell ref="F79:G79"/>
    <mergeCell ref="D80:E80"/>
    <mergeCell ref="F80:G80"/>
    <mergeCell ref="D81:E81"/>
    <mergeCell ref="F81:G81"/>
    <mergeCell ref="D82:E82"/>
    <mergeCell ref="F82:G82"/>
    <mergeCell ref="D83:E83"/>
    <mergeCell ref="F83:G83"/>
    <mergeCell ref="D84:E84"/>
    <mergeCell ref="F84:G84"/>
    <mergeCell ref="D85:E85"/>
    <mergeCell ref="F85:G85"/>
    <mergeCell ref="D86:E86"/>
    <mergeCell ref="F86:G86"/>
    <mergeCell ref="D87:E87"/>
    <mergeCell ref="F87:G87"/>
    <mergeCell ref="D88:E88"/>
    <mergeCell ref="F88:G88"/>
    <mergeCell ref="D89:E89"/>
    <mergeCell ref="F89:G89"/>
    <mergeCell ref="D90:E90"/>
    <mergeCell ref="F90:G90"/>
    <mergeCell ref="D91:E91"/>
    <mergeCell ref="F91:G91"/>
    <mergeCell ref="A92:I92"/>
    <mergeCell ref="A93:B93"/>
    <mergeCell ref="D93:E93"/>
    <mergeCell ref="F93:G93"/>
    <mergeCell ref="H93:I93"/>
    <mergeCell ref="D94:E94"/>
    <mergeCell ref="F94:G94"/>
    <mergeCell ref="D95:E95"/>
    <mergeCell ref="F95:G95"/>
    <mergeCell ref="D96:E96"/>
    <mergeCell ref="F96:G96"/>
    <mergeCell ref="D97:E97"/>
    <mergeCell ref="F97:G97"/>
    <mergeCell ref="D98:E98"/>
    <mergeCell ref="F98:G98"/>
    <mergeCell ref="D99:E99"/>
    <mergeCell ref="F99:G99"/>
    <mergeCell ref="D100:E100"/>
    <mergeCell ref="F100:G100"/>
    <mergeCell ref="D101:E101"/>
    <mergeCell ref="F101:G101"/>
    <mergeCell ref="D102:E102"/>
    <mergeCell ref="F102:G102"/>
    <mergeCell ref="D103:E103"/>
    <mergeCell ref="F103:G103"/>
    <mergeCell ref="D104:E104"/>
    <mergeCell ref="F104:G104"/>
    <mergeCell ref="D105:E105"/>
    <mergeCell ref="F105:G105"/>
    <mergeCell ref="D106:E106"/>
    <mergeCell ref="F106:G106"/>
    <mergeCell ref="D107:E107"/>
    <mergeCell ref="F107:G107"/>
    <mergeCell ref="D108:E108"/>
    <mergeCell ref="F108:G108"/>
    <mergeCell ref="D109:E109"/>
    <mergeCell ref="F109:G109"/>
    <mergeCell ref="D110:E110"/>
    <mergeCell ref="F110:G110"/>
    <mergeCell ref="A111:I111"/>
    <mergeCell ref="A112:B112"/>
    <mergeCell ref="D112:E112"/>
    <mergeCell ref="F112:G112"/>
    <mergeCell ref="H112:I112"/>
    <mergeCell ref="D113:E113"/>
    <mergeCell ref="F113:G113"/>
    <mergeCell ref="A114:I114"/>
    <mergeCell ref="A115:I115"/>
    <mergeCell ref="A116:H116"/>
    <mergeCell ref="A117:I117"/>
    <mergeCell ref="A118:I118"/>
    <mergeCell ref="A7:A14"/>
    <mergeCell ref="A17:A23"/>
    <mergeCell ref="A26:A31"/>
    <mergeCell ref="A34:A53"/>
    <mergeCell ref="A56:A68"/>
    <mergeCell ref="A74:A91"/>
    <mergeCell ref="A94:A99"/>
    <mergeCell ref="A100:A110"/>
    <mergeCell ref="B21:B23"/>
    <mergeCell ref="K94:K98"/>
  </mergeCells>
  <dataValidations count="9">
    <dataValidation type="list" allowBlank="1" showInputMessage="1" showErrorMessage="1" sqref="C21">
      <formula1>"车辆超公里费,4座普通小车,4座豪华小车,7座普通商务车,7座豪华商务车,19-22座普通小巴,19-22座豪华小巴,15座普通商务车,15座豪华商务车,33座中巴,37座中巴,45座大巴,53座大巴,57座大巴,车辆超时费,其他"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71">
      <formula1>"签证服务费,旅游签证,商务签证,保险,其他"</formula1>
    </dataValidation>
    <dataValidation type="list" allowBlank="1" showInputMessage="1" showErrorMessage="1" sqref="C7:C14">
      <formula1>"经济舱（境内）,经济舱（境外）,商务舱（境内）,商务舱（境外）,头等舱（境内）,头等舱（境外）,火车票,服务费,其他"</formula1>
    </dataValidation>
    <dataValidation type="list" allowBlank="1" showInputMessage="1" showErrorMessage="1" sqref="C17:C20 C22:C23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26:C31">
      <formula1>"高级大床,高级双床,豪华大床,豪华双床,行政大床,行政双床,小套房,加床,加餐,WIFI,单人房差,其他"</formula1>
    </dataValidation>
    <dataValidation type="list" allowBlank="1" showInputMessage="1" showErrorMessage="1" sqref="C34:C53">
      <formula1>"半日场租,全天场租,半天会议包价,全天会议包价,进场费,茶歇,投影仪,其他"</formula1>
    </dataValidation>
    <dataValidation type="list" allowBlank="1" showInputMessage="1" showErrorMessage="1" sqref="C56:C68">
      <formula1>"酒店早餐,自助午餐,围桌午餐,自助晚餐,围桌晚餐,鸡尾酒会,酒水,特色餐,其他"</formula1>
    </dataValidation>
    <dataValidation type="list" allowBlank="1" showInputMessage="1" showErrorMessage="1" sqref="C74:C91">
      <formula1>"工作人员,餐费,住宿,交通,通信费,导游超时费,其他,物料"</formula1>
    </dataValidation>
    <dataValidation type="list" allowBlank="1" showInputMessage="1" showErrorMessage="1" sqref="C94:C110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0"/>
  <sheetViews>
    <sheetView workbookViewId="0">
      <selection activeCell="A1" sqref="A1"/>
    </sheetView>
  </sheetViews>
  <sheetFormatPr defaultColWidth="9" defaultRowHeight="12.75"/>
  <cols>
    <col min="1" max="1" width="21.2654867256637" customWidth="1"/>
    <col min="2" max="2" width="32" customWidth="1"/>
    <col min="3" max="3" width="17.7256637168142" customWidth="1"/>
    <col min="4" max="5" width="11" customWidth="1"/>
    <col min="6" max="6" width="14.8141592920354" customWidth="1"/>
    <col min="7" max="7" width="11" customWidth="1"/>
    <col min="8" max="10" width="10.7256637168142" customWidth="1"/>
    <col min="11" max="11" width="27.8141592920354" customWidth="1"/>
    <col min="12" max="12" width="20.8141592920354" customWidth="1"/>
    <col min="13" max="22" width="10.7256637168142" customWidth="1"/>
  </cols>
  <sheetData>
    <row r="1" ht="22.5" customHeight="1" spans="1:12">
      <c r="A1" s="136" t="s">
        <v>190</v>
      </c>
      <c r="B1" s="136">
        <v>1</v>
      </c>
      <c r="C1" s="136">
        <v>6</v>
      </c>
      <c r="D1" s="136">
        <v>23</v>
      </c>
      <c r="E1" s="136">
        <v>58</v>
      </c>
      <c r="F1" s="137"/>
      <c r="G1" s="136">
        <v>88</v>
      </c>
      <c r="H1" s="46"/>
      <c r="I1" s="46"/>
      <c r="K1" s="46"/>
      <c r="L1" s="46"/>
    </row>
    <row r="2" ht="36" customHeight="1" spans="1:12">
      <c r="A2" s="136" t="s">
        <v>90</v>
      </c>
      <c r="B2" s="136" t="s">
        <v>191</v>
      </c>
      <c r="C2" s="136" t="s">
        <v>192</v>
      </c>
      <c r="D2" s="136" t="s">
        <v>193</v>
      </c>
      <c r="E2" s="136" t="s">
        <v>194</v>
      </c>
      <c r="F2" s="136" t="s">
        <v>6</v>
      </c>
      <c r="G2" s="136" t="s">
        <v>195</v>
      </c>
      <c r="H2" s="46"/>
      <c r="I2" s="46"/>
      <c r="K2" s="46"/>
      <c r="L2" s="46"/>
    </row>
    <row r="3" ht="18" customHeight="1" spans="1:12">
      <c r="A3" s="141" t="s">
        <v>196</v>
      </c>
      <c r="B3" s="141">
        <v>628943</v>
      </c>
      <c r="C3" s="141">
        <v>1224200</v>
      </c>
      <c r="D3" s="141">
        <v>37934</v>
      </c>
      <c r="E3" s="141">
        <v>15000</v>
      </c>
      <c r="F3" s="141">
        <f t="shared" ref="F3:F12" si="0">B3*$B$1+C3*$C$1+D3*$D$1+E3*$E$1</f>
        <v>9716625</v>
      </c>
      <c r="G3" s="156">
        <f t="shared" ref="G3:G12" si="1">F3/$F$14</f>
        <v>0.234962525331628</v>
      </c>
      <c r="H3" s="46"/>
      <c r="I3" s="46"/>
      <c r="K3" s="46"/>
      <c r="L3" s="46"/>
    </row>
    <row r="4" ht="18" customHeight="1" spans="1:12">
      <c r="A4" s="141" t="s">
        <v>197</v>
      </c>
      <c r="B4" s="141">
        <v>2968850</v>
      </c>
      <c r="C4" s="141">
        <v>868000</v>
      </c>
      <c r="D4" s="141">
        <v>21300</v>
      </c>
      <c r="E4" s="141">
        <v>15000</v>
      </c>
      <c r="F4" s="141">
        <f t="shared" si="0"/>
        <v>9536750</v>
      </c>
      <c r="G4" s="156">
        <f t="shared" si="1"/>
        <v>0.230612878798596</v>
      </c>
      <c r="H4" s="46"/>
      <c r="I4" s="46"/>
      <c r="K4" s="46"/>
      <c r="L4" s="46"/>
    </row>
    <row r="5" ht="18" customHeight="1" spans="1:12">
      <c r="A5" s="141" t="s">
        <v>198</v>
      </c>
      <c r="B5" s="141">
        <v>1089800</v>
      </c>
      <c r="C5" s="141">
        <v>284000</v>
      </c>
      <c r="D5" s="141">
        <v>20300</v>
      </c>
      <c r="E5" s="141">
        <v>0</v>
      </c>
      <c r="F5" s="141">
        <f t="shared" si="0"/>
        <v>3260700</v>
      </c>
      <c r="G5" s="157">
        <f t="shared" si="1"/>
        <v>0.0788486029201332</v>
      </c>
      <c r="H5" s="46"/>
      <c r="I5" s="46"/>
      <c r="K5" s="46"/>
      <c r="L5" s="46"/>
    </row>
    <row r="6" ht="18" customHeight="1" spans="1:12">
      <c r="A6" s="141" t="s">
        <v>18</v>
      </c>
      <c r="B6" s="141">
        <v>841600</v>
      </c>
      <c r="C6" s="141">
        <v>60000</v>
      </c>
      <c r="D6" s="141">
        <v>53700</v>
      </c>
      <c r="E6" s="141">
        <v>0</v>
      </c>
      <c r="F6" s="141">
        <f t="shared" si="0"/>
        <v>2436700</v>
      </c>
      <c r="G6" s="156">
        <f t="shared" si="1"/>
        <v>0.058923050490842</v>
      </c>
      <c r="H6" s="46"/>
      <c r="I6" s="46"/>
      <c r="K6" s="46"/>
      <c r="L6" s="46"/>
    </row>
    <row r="7" ht="18" customHeight="1" spans="1:12">
      <c r="A7" s="141" t="s">
        <v>133</v>
      </c>
      <c r="B7" s="141">
        <v>126496</v>
      </c>
      <c r="C7" s="141">
        <v>17500</v>
      </c>
      <c r="D7" s="141">
        <v>550</v>
      </c>
      <c r="E7" s="141">
        <v>0</v>
      </c>
      <c r="F7" s="141">
        <f t="shared" si="0"/>
        <v>244146</v>
      </c>
      <c r="G7" s="156">
        <f t="shared" si="1"/>
        <v>0.00590381544102151</v>
      </c>
      <c r="H7" s="46"/>
      <c r="I7" s="46"/>
      <c r="K7" s="46"/>
      <c r="L7" s="46"/>
    </row>
    <row r="8" ht="24" customHeight="1" spans="1:12">
      <c r="A8" s="141" t="s">
        <v>199</v>
      </c>
      <c r="B8" s="141">
        <v>793400</v>
      </c>
      <c r="C8" s="141">
        <v>298714</v>
      </c>
      <c r="D8" s="141">
        <v>6880</v>
      </c>
      <c r="E8" s="141">
        <v>0</v>
      </c>
      <c r="F8" s="141">
        <f t="shared" si="0"/>
        <v>2743924</v>
      </c>
      <c r="G8" s="157">
        <f t="shared" si="1"/>
        <v>0.0663521863155223</v>
      </c>
      <c r="H8" s="46"/>
      <c r="I8" s="46"/>
      <c r="K8" s="46"/>
      <c r="L8" s="46"/>
    </row>
    <row r="9" ht="18" customHeight="1" spans="1:12">
      <c r="A9" s="141" t="s">
        <v>200</v>
      </c>
      <c r="B9" s="141">
        <v>892000</v>
      </c>
      <c r="C9" s="141">
        <v>279600</v>
      </c>
      <c r="D9" s="141">
        <v>0</v>
      </c>
      <c r="E9" s="141">
        <v>0</v>
      </c>
      <c r="F9" s="141">
        <f t="shared" si="0"/>
        <v>2569600</v>
      </c>
      <c r="G9" s="157">
        <f t="shared" si="1"/>
        <v>0.0621367712649352</v>
      </c>
      <c r="H9" s="46"/>
      <c r="I9" s="46"/>
      <c r="K9" s="46"/>
      <c r="L9" s="46"/>
    </row>
    <row r="10" ht="18" customHeight="1" spans="1:12">
      <c r="A10" s="141" t="s">
        <v>201</v>
      </c>
      <c r="B10" s="141">
        <v>618990</v>
      </c>
      <c r="C10" s="141">
        <v>16250</v>
      </c>
      <c r="D10" s="141">
        <v>5000</v>
      </c>
      <c r="E10" s="141">
        <v>0</v>
      </c>
      <c r="F10" s="141">
        <f t="shared" si="0"/>
        <v>831490</v>
      </c>
      <c r="G10" s="157">
        <f t="shared" si="1"/>
        <v>0.0201066718318341</v>
      </c>
      <c r="H10" s="46"/>
      <c r="I10" s="46"/>
      <c r="K10" s="46"/>
      <c r="L10" s="46"/>
    </row>
    <row r="11" ht="18" customHeight="1" spans="1:12">
      <c r="A11" s="141" t="s">
        <v>202</v>
      </c>
      <c r="B11" s="141">
        <v>184000</v>
      </c>
      <c r="C11" s="141">
        <v>125000</v>
      </c>
      <c r="D11" s="141">
        <v>10000</v>
      </c>
      <c r="E11" s="141">
        <v>0</v>
      </c>
      <c r="F11" s="141">
        <f t="shared" si="0"/>
        <v>1164000</v>
      </c>
      <c r="G11" s="156">
        <f t="shared" si="1"/>
        <v>0.0281472609559405</v>
      </c>
      <c r="H11" s="46"/>
      <c r="I11" s="46"/>
      <c r="K11" s="46"/>
      <c r="L11" s="46"/>
    </row>
    <row r="12" ht="18" customHeight="1" spans="1:12">
      <c r="A12" s="141" t="s">
        <v>203</v>
      </c>
      <c r="B12" s="141">
        <v>3000000</v>
      </c>
      <c r="C12" s="141">
        <v>400000</v>
      </c>
      <c r="D12" s="141">
        <v>150000</v>
      </c>
      <c r="E12" s="141">
        <v>0</v>
      </c>
      <c r="F12" s="141">
        <f t="shared" si="0"/>
        <v>8850000</v>
      </c>
      <c r="G12" s="156">
        <f t="shared" si="1"/>
        <v>0.214006236649547</v>
      </c>
      <c r="H12" s="46"/>
      <c r="I12" s="46"/>
      <c r="J12" s="46"/>
      <c r="K12" s="46"/>
      <c r="L12" s="46"/>
    </row>
    <row r="13" ht="18" customHeight="1" spans="1:12">
      <c r="A13" s="136" t="s">
        <v>204</v>
      </c>
      <c r="B13" s="141">
        <f>SUM(B3:B12)</f>
        <v>11144079</v>
      </c>
      <c r="C13" s="141">
        <f>SUM(C3:C12)</f>
        <v>3573264</v>
      </c>
      <c r="D13" s="141">
        <f>SUM(D3:D12)</f>
        <v>305664</v>
      </c>
      <c r="E13" s="141">
        <f>SUM(E3:E12)</f>
        <v>30000</v>
      </c>
      <c r="F13" s="141">
        <f>SUM(F3:F12)</f>
        <v>41353935</v>
      </c>
      <c r="G13" s="158"/>
      <c r="H13" s="46"/>
      <c r="I13" s="46"/>
      <c r="J13" s="46"/>
      <c r="K13" s="46"/>
      <c r="L13" s="46"/>
    </row>
    <row r="14" ht="18" customHeight="1" spans="1:12">
      <c r="A14" s="136" t="s">
        <v>205</v>
      </c>
      <c r="B14" s="141">
        <f>SUM(B3:B12)*B1</f>
        <v>11144079</v>
      </c>
      <c r="C14" s="141">
        <f>SUM(C3:C12)*C1</f>
        <v>21439584</v>
      </c>
      <c r="D14" s="141">
        <f>SUM(D3:D12)*D1</f>
        <v>7030272</v>
      </c>
      <c r="E14" s="141">
        <f>SUM(E3:E12)*E1</f>
        <v>1740000</v>
      </c>
      <c r="F14" s="141">
        <f>SUM(B14:E14)</f>
        <v>41353935</v>
      </c>
      <c r="G14" s="159">
        <f>F14/$F$14</f>
        <v>1</v>
      </c>
      <c r="H14" s="46"/>
      <c r="I14" s="46"/>
      <c r="J14" s="46"/>
      <c r="K14" s="46"/>
      <c r="L14" s="46"/>
    </row>
    <row r="15" ht="15.75" customHeight="1" spans="1:12">
      <c r="A15" s="46"/>
      <c r="B15" s="46"/>
      <c r="C15" s="46"/>
      <c r="D15" s="46"/>
      <c r="E15" s="46"/>
      <c r="F15" s="46"/>
      <c r="G15" s="46"/>
      <c r="K15" s="46"/>
      <c r="L15" s="46"/>
    </row>
    <row r="16" ht="15.75" customHeight="1" spans="1:12">
      <c r="A16" s="46"/>
      <c r="B16" s="46"/>
      <c r="C16" s="46"/>
      <c r="D16" s="46"/>
      <c r="E16" s="46"/>
      <c r="F16" s="46"/>
      <c r="G16" s="46"/>
      <c r="K16" s="46"/>
      <c r="L16" s="46"/>
    </row>
    <row r="17" ht="48.75" customHeight="1" spans="1:12">
      <c r="A17" s="160" t="s">
        <v>206</v>
      </c>
      <c r="B17" s="161" t="s">
        <v>207</v>
      </c>
      <c r="C17" s="162">
        <f>SUM(G12,G11,G7,G6,G4,G3)</f>
        <v>0.772555767667575</v>
      </c>
      <c r="D17" s="46"/>
      <c r="E17" s="46"/>
      <c r="F17" s="46"/>
      <c r="G17" s="46"/>
      <c r="K17" s="46"/>
      <c r="L17" s="46"/>
    </row>
    <row r="18" ht="18" customHeight="1" spans="1:12">
      <c r="A18" s="163"/>
      <c r="B18" s="141" t="s">
        <v>196</v>
      </c>
      <c r="C18" s="159">
        <v>0.234962525331628</v>
      </c>
      <c r="D18" s="46"/>
      <c r="E18" s="46"/>
      <c r="F18" s="46"/>
      <c r="G18" s="46"/>
      <c r="K18" s="46"/>
      <c r="L18" s="46"/>
    </row>
    <row r="19" ht="18" customHeight="1" spans="1:12">
      <c r="A19" s="163"/>
      <c r="B19" s="141" t="s">
        <v>197</v>
      </c>
      <c r="C19" s="159">
        <v>0.230612878798596</v>
      </c>
      <c r="D19" s="46"/>
      <c r="E19" s="46"/>
      <c r="F19" s="46"/>
      <c r="G19" s="46"/>
      <c r="K19" s="46"/>
      <c r="L19" s="46"/>
    </row>
    <row r="20" ht="18" customHeight="1" spans="1:12">
      <c r="A20" s="163"/>
      <c r="B20" s="141" t="s">
        <v>203</v>
      </c>
      <c r="C20" s="159">
        <v>0.214006236649547</v>
      </c>
      <c r="D20" s="46"/>
      <c r="E20" s="46"/>
      <c r="F20" s="46"/>
      <c r="G20" s="46"/>
      <c r="K20" s="46"/>
      <c r="L20" s="46"/>
    </row>
    <row r="21" ht="18" customHeight="1" spans="1:12">
      <c r="A21" s="163"/>
      <c r="B21" s="141" t="s">
        <v>18</v>
      </c>
      <c r="C21" s="159">
        <v>0.0589230504908421</v>
      </c>
      <c r="D21" s="46"/>
      <c r="E21" s="46"/>
      <c r="F21" s="46"/>
      <c r="G21" s="46"/>
      <c r="K21" s="46"/>
      <c r="L21" s="46"/>
    </row>
    <row r="22" ht="18" customHeight="1" spans="1:12">
      <c r="A22" s="163"/>
      <c r="B22" s="141" t="s">
        <v>202</v>
      </c>
      <c r="C22" s="159">
        <v>0.0281472609559405</v>
      </c>
      <c r="D22" s="46"/>
      <c r="E22" s="46"/>
      <c r="F22" s="46"/>
      <c r="G22" s="46"/>
      <c r="K22" s="46"/>
      <c r="L22" s="46"/>
    </row>
    <row r="23" ht="18" customHeight="1" spans="1:12">
      <c r="A23" s="163"/>
      <c r="B23" s="141" t="s">
        <v>133</v>
      </c>
      <c r="C23" s="159">
        <v>0.00590381544102151</v>
      </c>
      <c r="D23" s="46"/>
      <c r="E23" s="46"/>
      <c r="F23" s="46"/>
      <c r="G23" s="46"/>
      <c r="K23" s="46"/>
      <c r="L23" s="46"/>
    </row>
    <row r="24" ht="37.5" customHeight="1" spans="1:12">
      <c r="A24" s="164" t="s">
        <v>208</v>
      </c>
      <c r="B24" s="165" t="s">
        <v>209</v>
      </c>
      <c r="C24" s="166">
        <f>1-C17</f>
        <v>0.227444232332425</v>
      </c>
      <c r="D24" s="46"/>
      <c r="E24" s="167"/>
      <c r="F24" s="46"/>
      <c r="G24" s="46"/>
      <c r="K24" s="46"/>
      <c r="L24" s="46"/>
    </row>
    <row r="25" ht="18" customHeight="1" spans="1:12">
      <c r="A25" s="168"/>
      <c r="B25" s="141" t="s">
        <v>210</v>
      </c>
      <c r="C25" s="159">
        <v>0.128488957580458</v>
      </c>
      <c r="D25" s="46"/>
      <c r="E25" s="167"/>
      <c r="F25" s="46"/>
      <c r="G25" s="46"/>
      <c r="K25" s="46"/>
      <c r="L25" s="46"/>
    </row>
    <row r="26" ht="18" customHeight="1" spans="1:12">
      <c r="A26" s="168"/>
      <c r="B26" s="141" t="s">
        <v>198</v>
      </c>
      <c r="C26" s="159">
        <v>0.0788486029201332</v>
      </c>
      <c r="D26" s="46"/>
      <c r="E26" s="167"/>
      <c r="F26" s="46"/>
      <c r="G26" s="46"/>
      <c r="K26" s="46"/>
      <c r="L26" s="46"/>
    </row>
    <row r="27" ht="18" customHeight="1" spans="1:12">
      <c r="A27" s="168"/>
      <c r="B27" s="141" t="s">
        <v>201</v>
      </c>
      <c r="C27" s="159">
        <v>0.0201066718318341</v>
      </c>
      <c r="D27" s="46"/>
      <c r="E27" s="46"/>
      <c r="F27" s="46"/>
      <c r="G27" s="46"/>
      <c r="K27" s="46"/>
      <c r="L27" s="46"/>
    </row>
    <row r="28" ht="15.75" customHeight="1" spans="1:12">
      <c r="A28" s="46"/>
      <c r="B28" s="46"/>
      <c r="C28" s="46"/>
      <c r="D28" s="46"/>
      <c r="E28" s="46"/>
      <c r="F28" s="46"/>
      <c r="G28" s="46"/>
      <c r="K28" s="46"/>
      <c r="L28" s="46"/>
    </row>
    <row r="29" ht="15.75" customHeight="1" spans="1:12">
      <c r="A29" s="46"/>
      <c r="B29" s="46"/>
      <c r="C29" s="46"/>
      <c r="D29" s="46"/>
      <c r="E29" s="46"/>
      <c r="F29" s="46"/>
      <c r="G29" s="46"/>
      <c r="K29" s="46"/>
      <c r="L29" s="46"/>
    </row>
    <row r="30" ht="15.75" customHeight="1" spans="1:12">
      <c r="A30" s="46"/>
      <c r="B30" s="46"/>
      <c r="C30" s="46"/>
      <c r="D30" s="46"/>
      <c r="E30" s="46"/>
      <c r="F30" s="46"/>
      <c r="G30" s="46"/>
      <c r="K30" s="46"/>
      <c r="L30" s="46"/>
    </row>
    <row r="31" ht="15.75" customHeight="1" spans="1:12">
      <c r="A31" s="46"/>
      <c r="B31" s="46"/>
      <c r="C31" s="46"/>
      <c r="D31" s="46"/>
      <c r="E31" s="46"/>
      <c r="F31" s="46"/>
      <c r="G31" s="46"/>
      <c r="K31" s="46"/>
      <c r="L31" s="46"/>
    </row>
    <row r="32" ht="15.75" customHeight="1" spans="1:12">
      <c r="A32" s="46"/>
      <c r="B32" s="46"/>
      <c r="C32" s="46"/>
      <c r="D32" s="46"/>
      <c r="E32" s="46"/>
      <c r="F32" s="46"/>
      <c r="G32" s="46"/>
      <c r="K32" s="46"/>
      <c r="L32" s="46"/>
    </row>
    <row r="33" ht="15.75" customHeight="1" spans="1:12">
      <c r="A33" s="46"/>
      <c r="B33" s="46"/>
      <c r="C33" s="46"/>
      <c r="D33" s="46"/>
      <c r="E33" s="46"/>
      <c r="F33" s="46"/>
      <c r="G33" s="46"/>
      <c r="K33" s="46"/>
      <c r="L33" s="46"/>
    </row>
    <row r="34" ht="15.75" customHeight="1" spans="1:12">
      <c r="A34" s="46"/>
      <c r="B34" s="46"/>
      <c r="C34" s="46"/>
      <c r="D34" s="46"/>
      <c r="E34" s="46"/>
      <c r="F34" s="46"/>
      <c r="G34" s="46"/>
      <c r="K34" s="46"/>
      <c r="L34" s="46"/>
    </row>
    <row r="35" ht="15.75" customHeight="1" spans="1:12">
      <c r="A35" s="46"/>
      <c r="B35" s="46"/>
      <c r="C35" s="46"/>
      <c r="D35" s="46"/>
      <c r="E35" s="46"/>
      <c r="F35" s="46"/>
      <c r="G35" s="46"/>
      <c r="K35" s="46"/>
      <c r="L35" s="46"/>
    </row>
    <row r="36" ht="15.75" customHeight="1" spans="1:12">
      <c r="A36" s="46"/>
      <c r="B36" s="46"/>
      <c r="C36" s="46"/>
      <c r="D36" s="46"/>
      <c r="E36" s="46"/>
      <c r="F36" s="46"/>
      <c r="G36" s="46"/>
      <c r="K36" s="46"/>
      <c r="L36" s="46"/>
    </row>
    <row r="37" ht="15.75" customHeight="1" spans="1:12">
      <c r="A37" s="46"/>
      <c r="B37" s="46"/>
      <c r="C37" s="46"/>
      <c r="D37" s="46"/>
      <c r="E37" s="46"/>
      <c r="F37" s="46"/>
      <c r="G37" s="46"/>
      <c r="K37" s="46"/>
      <c r="L37" s="46"/>
    </row>
    <row r="38" ht="15.75" customHeight="1" spans="1:12">
      <c r="A38" s="46"/>
      <c r="B38" s="46"/>
      <c r="C38" s="46"/>
      <c r="D38" s="46"/>
      <c r="E38" s="46"/>
      <c r="F38" s="46"/>
      <c r="G38" s="46"/>
      <c r="K38" s="46"/>
      <c r="L38" s="46"/>
    </row>
    <row r="39" ht="15.75" customHeight="1" spans="1:12">
      <c r="A39" s="46"/>
      <c r="B39" s="46"/>
      <c r="C39" s="46"/>
      <c r="D39" s="46"/>
      <c r="E39" s="46"/>
      <c r="F39" s="46"/>
      <c r="G39" s="46"/>
      <c r="K39" s="46"/>
      <c r="L39" s="46"/>
    </row>
    <row r="40" ht="15.75" customHeight="1" spans="1:12">
      <c r="A40" s="46"/>
      <c r="B40" s="46"/>
      <c r="C40" s="46"/>
      <c r="D40" s="46"/>
      <c r="E40" s="46"/>
      <c r="F40" s="46"/>
      <c r="G40" s="46"/>
      <c r="K40" s="46"/>
      <c r="L40" s="46"/>
    </row>
    <row r="41" ht="15.75" customHeight="1" spans="1:12">
      <c r="A41" s="46"/>
      <c r="B41" s="46"/>
      <c r="C41" s="46"/>
      <c r="D41" s="46"/>
      <c r="E41" s="46"/>
      <c r="F41" s="46"/>
      <c r="G41" s="46"/>
      <c r="K41" s="46"/>
      <c r="L41" s="46"/>
    </row>
    <row r="42" ht="15.75" customHeight="1" spans="1:12">
      <c r="A42" s="46"/>
      <c r="B42" s="46"/>
      <c r="C42" s="46"/>
      <c r="D42" s="46"/>
      <c r="E42" s="46"/>
      <c r="F42" s="46"/>
      <c r="G42" s="46"/>
      <c r="K42" s="46"/>
      <c r="L42" s="46"/>
    </row>
    <row r="43" ht="15.75" customHeight="1" spans="1:12">
      <c r="A43" s="46"/>
      <c r="B43" s="46"/>
      <c r="C43" s="46"/>
      <c r="D43" s="46"/>
      <c r="E43" s="46"/>
      <c r="F43" s="46"/>
      <c r="G43" s="46"/>
      <c r="K43" s="46"/>
      <c r="L43" s="46"/>
    </row>
    <row r="44" ht="15.75" customHeight="1" spans="1:12">
      <c r="A44" s="46"/>
      <c r="B44" s="46"/>
      <c r="C44" s="46"/>
      <c r="D44" s="46"/>
      <c r="E44" s="46"/>
      <c r="F44" s="46"/>
      <c r="G44" s="46"/>
      <c r="K44" s="46"/>
      <c r="L44" s="46"/>
    </row>
    <row r="45" ht="15.75" customHeight="1" spans="1:12">
      <c r="A45" s="46"/>
      <c r="B45" s="46"/>
      <c r="C45" s="46"/>
      <c r="D45" s="46"/>
      <c r="E45" s="46"/>
      <c r="F45" s="46"/>
      <c r="G45" s="46"/>
      <c r="K45" s="46"/>
      <c r="L45" s="46"/>
    </row>
    <row r="46" ht="15.75" customHeight="1" spans="1:12">
      <c r="A46" s="46"/>
      <c r="B46" s="46"/>
      <c r="C46" s="46"/>
      <c r="D46" s="46"/>
      <c r="E46" s="46"/>
      <c r="F46" s="46"/>
      <c r="G46" s="46"/>
      <c r="K46" s="46"/>
      <c r="L46" s="46"/>
    </row>
    <row r="47" ht="15.75" customHeight="1" spans="1:12">
      <c r="A47" s="46"/>
      <c r="B47" s="46"/>
      <c r="C47" s="46"/>
      <c r="D47" s="46"/>
      <c r="E47" s="46"/>
      <c r="F47" s="46"/>
      <c r="G47" s="46"/>
      <c r="K47" s="46"/>
      <c r="L47" s="46"/>
    </row>
    <row r="48" ht="15.75" customHeight="1" spans="1:12">
      <c r="A48" s="46"/>
      <c r="B48" s="46"/>
      <c r="C48" s="46"/>
      <c r="D48" s="46"/>
      <c r="E48" s="46"/>
      <c r="F48" s="46"/>
      <c r="G48" s="46"/>
      <c r="K48" s="46"/>
      <c r="L48" s="46"/>
    </row>
    <row r="49" ht="15.75" customHeight="1" spans="1:12">
      <c r="A49" s="46"/>
      <c r="B49" s="46"/>
      <c r="C49" s="46"/>
      <c r="D49" s="46"/>
      <c r="E49" s="46"/>
      <c r="F49" s="46"/>
      <c r="G49" s="46"/>
      <c r="K49" s="46"/>
      <c r="L49" s="46"/>
    </row>
    <row r="50" ht="15.75" customHeight="1" spans="1:12">
      <c r="A50" s="46"/>
      <c r="B50" s="46"/>
      <c r="C50" s="46"/>
      <c r="D50" s="46"/>
      <c r="E50" s="46"/>
      <c r="F50" s="46"/>
      <c r="G50" s="46"/>
      <c r="K50" s="46"/>
      <c r="L50" s="46"/>
    </row>
    <row r="51" ht="15.75" customHeight="1" spans="1:12">
      <c r="A51" s="46"/>
      <c r="B51" s="46"/>
      <c r="C51" s="46"/>
      <c r="D51" s="46"/>
      <c r="E51" s="46"/>
      <c r="F51" s="46"/>
      <c r="G51" s="46"/>
      <c r="K51" s="46"/>
      <c r="L51" s="46"/>
    </row>
    <row r="52" ht="15.75" customHeight="1" spans="1:12">
      <c r="A52" s="46"/>
      <c r="B52" s="46"/>
      <c r="C52" s="46"/>
      <c r="D52" s="46"/>
      <c r="E52" s="46"/>
      <c r="F52" s="46"/>
      <c r="G52" s="46"/>
      <c r="K52" s="46"/>
      <c r="L52" s="46"/>
    </row>
    <row r="53" ht="15.75" customHeight="1" spans="1:12">
      <c r="A53" s="46"/>
      <c r="B53" s="46"/>
      <c r="C53" s="46"/>
      <c r="D53" s="46"/>
      <c r="E53" s="46"/>
      <c r="F53" s="46"/>
      <c r="G53" s="46"/>
      <c r="K53" s="46"/>
      <c r="L53" s="46"/>
    </row>
    <row r="54" ht="15.75" customHeight="1" spans="1:12">
      <c r="A54" s="46"/>
      <c r="B54" s="46"/>
      <c r="C54" s="46"/>
      <c r="D54" s="46"/>
      <c r="E54" s="46"/>
      <c r="F54" s="46"/>
      <c r="G54" s="46"/>
      <c r="K54" s="46"/>
      <c r="L54" s="46"/>
    </row>
    <row r="55" ht="15.75" customHeight="1" spans="1:12">
      <c r="A55" s="46"/>
      <c r="B55" s="46"/>
      <c r="C55" s="46"/>
      <c r="D55" s="46"/>
      <c r="E55" s="46"/>
      <c r="F55" s="46"/>
      <c r="G55" s="46"/>
      <c r="K55" s="46"/>
      <c r="L55" s="46"/>
    </row>
    <row r="56" ht="15.75" customHeight="1" spans="1:12">
      <c r="A56" s="46"/>
      <c r="B56" s="46"/>
      <c r="C56" s="46"/>
      <c r="D56" s="46"/>
      <c r="E56" s="46"/>
      <c r="F56" s="46"/>
      <c r="G56" s="46"/>
      <c r="K56" s="46"/>
      <c r="L56" s="46"/>
    </row>
    <row r="57" ht="15.75" customHeight="1" spans="1:12">
      <c r="A57" s="46"/>
      <c r="B57" s="46"/>
      <c r="C57" s="46"/>
      <c r="D57" s="46"/>
      <c r="E57" s="46"/>
      <c r="F57" s="46"/>
      <c r="G57" s="46"/>
      <c r="K57" s="46"/>
      <c r="L57" s="46"/>
    </row>
    <row r="58" ht="15.75" customHeight="1" spans="1:12">
      <c r="A58" s="46"/>
      <c r="B58" s="46"/>
      <c r="C58" s="46"/>
      <c r="D58" s="46"/>
      <c r="E58" s="46"/>
      <c r="F58" s="46"/>
      <c r="G58" s="46"/>
      <c r="K58" s="46"/>
      <c r="L58" s="46"/>
    </row>
    <row r="59" ht="15.75" customHeight="1" spans="1:12">
      <c r="A59" s="46"/>
      <c r="B59" s="46"/>
      <c r="C59" s="46"/>
      <c r="D59" s="46"/>
      <c r="E59" s="46"/>
      <c r="F59" s="46"/>
      <c r="G59" s="46"/>
      <c r="K59" s="46"/>
      <c r="L59" s="46"/>
    </row>
    <row r="60" ht="15.75" customHeight="1" spans="1:12">
      <c r="A60" s="46"/>
      <c r="B60" s="46"/>
      <c r="C60" s="46"/>
      <c r="D60" s="46"/>
      <c r="E60" s="46"/>
      <c r="F60" s="46"/>
      <c r="G60" s="46"/>
      <c r="K60" s="46"/>
      <c r="L60" s="46"/>
    </row>
    <row r="61" ht="15.75" customHeight="1" spans="1:12">
      <c r="A61" s="46"/>
      <c r="B61" s="46"/>
      <c r="C61" s="46"/>
      <c r="D61" s="46"/>
      <c r="E61" s="46"/>
      <c r="F61" s="46"/>
      <c r="G61" s="46"/>
      <c r="K61" s="46"/>
      <c r="L61" s="46"/>
    </row>
    <row r="62" ht="15.75" customHeight="1" spans="1:12">
      <c r="A62" s="46"/>
      <c r="B62" s="46"/>
      <c r="C62" s="46"/>
      <c r="D62" s="46"/>
      <c r="E62" s="46"/>
      <c r="F62" s="46"/>
      <c r="G62" s="46"/>
      <c r="K62" s="46"/>
      <c r="L62" s="46"/>
    </row>
    <row r="63" ht="15.75" customHeight="1" spans="1:12">
      <c r="A63" s="46"/>
      <c r="B63" s="46"/>
      <c r="C63" s="46"/>
      <c r="D63" s="46"/>
      <c r="E63" s="46"/>
      <c r="F63" s="46"/>
      <c r="G63" s="46"/>
      <c r="K63" s="46"/>
      <c r="L63" s="46"/>
    </row>
    <row r="64" ht="15.75" customHeight="1" spans="1:12">
      <c r="A64" s="46"/>
      <c r="B64" s="46"/>
      <c r="C64" s="46"/>
      <c r="D64" s="46"/>
      <c r="E64" s="46"/>
      <c r="F64" s="46"/>
      <c r="G64" s="46"/>
      <c r="K64" s="46"/>
      <c r="L64" s="46"/>
    </row>
    <row r="65" ht="15.75" customHeight="1" spans="1:12">
      <c r="A65" s="46"/>
      <c r="B65" s="46"/>
      <c r="C65" s="46"/>
      <c r="D65" s="46"/>
      <c r="E65" s="46"/>
      <c r="F65" s="46"/>
      <c r="G65" s="46"/>
      <c r="K65" s="46"/>
      <c r="L65" s="46"/>
    </row>
    <row r="66" ht="15.75" customHeight="1" spans="1:12">
      <c r="A66" s="46"/>
      <c r="B66" s="46"/>
      <c r="C66" s="46"/>
      <c r="D66" s="46"/>
      <c r="E66" s="46"/>
      <c r="F66" s="46"/>
      <c r="G66" s="46"/>
      <c r="K66" s="46"/>
      <c r="L66" s="46"/>
    </row>
    <row r="67" ht="15.75" customHeight="1" spans="1:12">
      <c r="A67" s="46"/>
      <c r="B67" s="46"/>
      <c r="C67" s="46"/>
      <c r="D67" s="46"/>
      <c r="E67" s="46"/>
      <c r="F67" s="46"/>
      <c r="G67" s="46"/>
      <c r="K67" s="46"/>
      <c r="L67" s="46"/>
    </row>
    <row r="68" ht="15.75" customHeight="1" spans="1:12">
      <c r="A68" s="46"/>
      <c r="B68" s="46"/>
      <c r="C68" s="46"/>
      <c r="D68" s="46"/>
      <c r="E68" s="46"/>
      <c r="F68" s="46"/>
      <c r="G68" s="46"/>
      <c r="K68" s="46"/>
      <c r="L68" s="46"/>
    </row>
    <row r="69" ht="15.75" customHeight="1" spans="1:12">
      <c r="A69" s="46"/>
      <c r="B69" s="46"/>
      <c r="C69" s="46"/>
      <c r="D69" s="46"/>
      <c r="E69" s="46"/>
      <c r="F69" s="46"/>
      <c r="G69" s="46"/>
      <c r="K69" s="46"/>
      <c r="L69" s="46"/>
    </row>
    <row r="70" ht="15.75" customHeight="1" spans="1:12">
      <c r="A70" s="46"/>
      <c r="B70" s="46"/>
      <c r="C70" s="46"/>
      <c r="D70" s="46"/>
      <c r="E70" s="46"/>
      <c r="F70" s="46"/>
      <c r="G70" s="46"/>
      <c r="K70" s="46"/>
      <c r="L70" s="46"/>
    </row>
    <row r="71" ht="15.75" customHeight="1" spans="1:12">
      <c r="A71" s="46"/>
      <c r="B71" s="46"/>
      <c r="C71" s="46"/>
      <c r="D71" s="46"/>
      <c r="E71" s="46"/>
      <c r="F71" s="46"/>
      <c r="G71" s="46"/>
      <c r="K71" s="46"/>
      <c r="L71" s="46"/>
    </row>
    <row r="72" ht="15.75" customHeight="1" spans="1:12">
      <c r="A72" s="46"/>
      <c r="B72" s="46"/>
      <c r="C72" s="46"/>
      <c r="D72" s="46"/>
      <c r="E72" s="46"/>
      <c r="F72" s="46"/>
      <c r="G72" s="46"/>
      <c r="K72" s="46"/>
      <c r="L72" s="46"/>
    </row>
    <row r="73" ht="15.75" customHeight="1" spans="1:12">
      <c r="A73" s="46"/>
      <c r="B73" s="46"/>
      <c r="C73" s="46"/>
      <c r="D73" s="46"/>
      <c r="E73" s="46"/>
      <c r="F73" s="46"/>
      <c r="G73" s="46"/>
      <c r="K73" s="46"/>
      <c r="L73" s="46"/>
    </row>
    <row r="74" ht="15.75" customHeight="1" spans="1:12">
      <c r="A74" s="46"/>
      <c r="B74" s="46"/>
      <c r="C74" s="46"/>
      <c r="D74" s="46"/>
      <c r="E74" s="46"/>
      <c r="F74" s="46"/>
      <c r="G74" s="46"/>
      <c r="K74" s="46"/>
      <c r="L74" s="46"/>
    </row>
    <row r="75" ht="15.75" customHeight="1" spans="1:12">
      <c r="A75" s="46"/>
      <c r="B75" s="46"/>
      <c r="C75" s="46"/>
      <c r="D75" s="46"/>
      <c r="E75" s="46"/>
      <c r="F75" s="46"/>
      <c r="G75" s="46"/>
      <c r="K75" s="46"/>
      <c r="L75" s="46"/>
    </row>
    <row r="76" ht="15.75" customHeight="1" spans="1:12">
      <c r="A76" s="46"/>
      <c r="B76" s="46"/>
      <c r="C76" s="46"/>
      <c r="D76" s="46"/>
      <c r="E76" s="46"/>
      <c r="F76" s="46"/>
      <c r="G76" s="46"/>
      <c r="K76" s="46"/>
      <c r="L76" s="46"/>
    </row>
    <row r="77" ht="15.75" customHeight="1" spans="1:12">
      <c r="A77" s="46"/>
      <c r="B77" s="46"/>
      <c r="C77" s="46"/>
      <c r="D77" s="46"/>
      <c r="E77" s="46"/>
      <c r="F77" s="46"/>
      <c r="G77" s="46"/>
      <c r="K77" s="46"/>
      <c r="L77" s="46"/>
    </row>
    <row r="78" ht="15.75" customHeight="1" spans="1:12">
      <c r="A78" s="46"/>
      <c r="B78" s="46"/>
      <c r="C78" s="46"/>
      <c r="D78" s="46"/>
      <c r="E78" s="46"/>
      <c r="F78" s="46"/>
      <c r="G78" s="46"/>
      <c r="K78" s="46"/>
      <c r="L78" s="46"/>
    </row>
    <row r="79" ht="15.75" customHeight="1" spans="1:12">
      <c r="A79" s="46"/>
      <c r="B79" s="46"/>
      <c r="C79" s="46"/>
      <c r="D79" s="46"/>
      <c r="E79" s="46"/>
      <c r="F79" s="46"/>
      <c r="G79" s="46"/>
      <c r="K79" s="46"/>
      <c r="L79" s="46"/>
    </row>
    <row r="80" ht="15.75" customHeight="1" spans="1:12">
      <c r="A80" s="46"/>
      <c r="B80" s="46"/>
      <c r="C80" s="46"/>
      <c r="D80" s="46"/>
      <c r="E80" s="46"/>
      <c r="F80" s="46"/>
      <c r="G80" s="46"/>
      <c r="K80" s="46"/>
      <c r="L80" s="46"/>
    </row>
    <row r="81" ht="15.75" customHeight="1" spans="1:12">
      <c r="A81" s="46"/>
      <c r="B81" s="46"/>
      <c r="C81" s="46"/>
      <c r="D81" s="46"/>
      <c r="E81" s="46"/>
      <c r="F81" s="46"/>
      <c r="G81" s="46"/>
      <c r="K81" s="46"/>
      <c r="L81" s="46"/>
    </row>
    <row r="82" ht="15.75" customHeight="1" spans="1:12">
      <c r="A82" s="46"/>
      <c r="B82" s="46"/>
      <c r="C82" s="46"/>
      <c r="D82" s="46"/>
      <c r="E82" s="46"/>
      <c r="F82" s="46"/>
      <c r="G82" s="46"/>
      <c r="K82" s="46"/>
      <c r="L82" s="46"/>
    </row>
    <row r="83" ht="15.75" customHeight="1" spans="1:12">
      <c r="A83" s="46"/>
      <c r="B83" s="46"/>
      <c r="C83" s="46"/>
      <c r="D83" s="46"/>
      <c r="E83" s="46"/>
      <c r="F83" s="46"/>
      <c r="G83" s="46"/>
      <c r="K83" s="46"/>
      <c r="L83" s="46"/>
    </row>
    <row r="84" ht="15.75" customHeight="1" spans="1:12">
      <c r="A84" s="46"/>
      <c r="B84" s="46"/>
      <c r="C84" s="46"/>
      <c r="D84" s="46"/>
      <c r="E84" s="46"/>
      <c r="F84" s="46"/>
      <c r="G84" s="46"/>
      <c r="K84" s="46"/>
      <c r="L84" s="46"/>
    </row>
    <row r="85" ht="15.75" customHeight="1" spans="1:12">
      <c r="A85" s="46"/>
      <c r="B85" s="46"/>
      <c r="C85" s="46"/>
      <c r="D85" s="46"/>
      <c r="E85" s="46"/>
      <c r="F85" s="46"/>
      <c r="G85" s="46"/>
      <c r="K85" s="46"/>
      <c r="L85" s="46"/>
    </row>
    <row r="86" ht="15.75" customHeight="1" spans="1:12">
      <c r="A86" s="46"/>
      <c r="B86" s="46"/>
      <c r="C86" s="46"/>
      <c r="D86" s="46"/>
      <c r="E86" s="46"/>
      <c r="F86" s="46"/>
      <c r="G86" s="46"/>
      <c r="K86" s="46"/>
      <c r="L86" s="46"/>
    </row>
    <row r="87" ht="15.75" customHeight="1" spans="1:12">
      <c r="A87" s="46"/>
      <c r="B87" s="46"/>
      <c r="C87" s="46"/>
      <c r="D87" s="46"/>
      <c r="E87" s="46"/>
      <c r="F87" s="46"/>
      <c r="G87" s="46"/>
      <c r="K87" s="46"/>
      <c r="L87" s="46"/>
    </row>
    <row r="88" ht="15.75" customHeight="1" spans="1:12">
      <c r="A88" s="46"/>
      <c r="B88" s="46"/>
      <c r="C88" s="46"/>
      <c r="D88" s="46"/>
      <c r="E88" s="46"/>
      <c r="F88" s="46"/>
      <c r="G88" s="46"/>
      <c r="K88" s="46"/>
      <c r="L88" s="46"/>
    </row>
    <row r="89" ht="15.75" customHeight="1" spans="1:12">
      <c r="A89" s="46"/>
      <c r="B89" s="46"/>
      <c r="C89" s="46"/>
      <c r="D89" s="46"/>
      <c r="E89" s="46"/>
      <c r="F89" s="46"/>
      <c r="G89" s="46"/>
      <c r="K89" s="46"/>
      <c r="L89" s="46"/>
    </row>
    <row r="90" ht="15.75" customHeight="1" spans="1:12">
      <c r="A90" s="46"/>
      <c r="B90" s="46"/>
      <c r="C90" s="46"/>
      <c r="D90" s="46"/>
      <c r="E90" s="46"/>
      <c r="F90" s="46"/>
      <c r="G90" s="46"/>
      <c r="K90" s="46"/>
      <c r="L90" s="46"/>
    </row>
    <row r="91" ht="15.75" customHeight="1" spans="1:12">
      <c r="A91" s="46"/>
      <c r="B91" s="46"/>
      <c r="C91" s="46"/>
      <c r="D91" s="46"/>
      <c r="E91" s="46"/>
      <c r="F91" s="46"/>
      <c r="G91" s="46"/>
      <c r="K91" s="46"/>
      <c r="L91" s="46"/>
    </row>
    <row r="92" ht="15.75" customHeight="1" spans="1:12">
      <c r="A92" s="46"/>
      <c r="B92" s="46"/>
      <c r="C92" s="46"/>
      <c r="D92" s="46"/>
      <c r="E92" s="46"/>
      <c r="F92" s="46"/>
      <c r="G92" s="46"/>
      <c r="K92" s="46"/>
      <c r="L92" s="46"/>
    </row>
    <row r="93" ht="15.75" customHeight="1" spans="1:12">
      <c r="A93" s="46"/>
      <c r="B93" s="46"/>
      <c r="C93" s="46"/>
      <c r="D93" s="46"/>
      <c r="E93" s="46"/>
      <c r="F93" s="46"/>
      <c r="G93" s="46"/>
      <c r="K93" s="46"/>
      <c r="L93" s="46"/>
    </row>
    <row r="94" ht="15.75" customHeight="1" spans="1:12">
      <c r="A94" s="46"/>
      <c r="B94" s="46"/>
      <c r="C94" s="46"/>
      <c r="D94" s="46"/>
      <c r="E94" s="46"/>
      <c r="F94" s="46"/>
      <c r="G94" s="46"/>
      <c r="K94" s="46"/>
      <c r="L94" s="46"/>
    </row>
    <row r="95" ht="15.75" customHeight="1" spans="1:12">
      <c r="A95" s="46"/>
      <c r="B95" s="46"/>
      <c r="C95" s="46"/>
      <c r="D95" s="46"/>
      <c r="E95" s="46"/>
      <c r="F95" s="46"/>
      <c r="G95" s="46"/>
      <c r="K95" s="46"/>
      <c r="L95" s="46"/>
    </row>
    <row r="96" ht="15.75" customHeight="1" spans="1:12">
      <c r="A96" s="46"/>
      <c r="B96" s="46"/>
      <c r="C96" s="46"/>
      <c r="D96" s="46"/>
      <c r="E96" s="46"/>
      <c r="F96" s="46"/>
      <c r="G96" s="46"/>
      <c r="K96" s="46"/>
      <c r="L96" s="46"/>
    </row>
    <row r="97" ht="15.75" customHeight="1" spans="1:12">
      <c r="A97" s="46"/>
      <c r="B97" s="46"/>
      <c r="C97" s="46"/>
      <c r="D97" s="46"/>
      <c r="E97" s="46"/>
      <c r="F97" s="46"/>
      <c r="G97" s="46"/>
      <c r="K97" s="46"/>
      <c r="L97" s="46"/>
    </row>
    <row r="98" ht="15.75" customHeight="1" spans="1:12">
      <c r="A98" s="46"/>
      <c r="B98" s="46"/>
      <c r="C98" s="46"/>
      <c r="D98" s="46"/>
      <c r="E98" s="46"/>
      <c r="F98" s="46"/>
      <c r="G98" s="46"/>
      <c r="K98" s="46"/>
      <c r="L98" s="46"/>
    </row>
    <row r="99" ht="15.75" customHeight="1" spans="1:12">
      <c r="A99" s="46"/>
      <c r="B99" s="46"/>
      <c r="C99" s="46"/>
      <c r="D99" s="46"/>
      <c r="E99" s="46"/>
      <c r="F99" s="46"/>
      <c r="G99" s="46"/>
      <c r="K99" s="46"/>
      <c r="L99" s="46"/>
    </row>
    <row r="100" ht="15.75" customHeight="1" spans="1:12">
      <c r="A100" s="46"/>
      <c r="B100" s="46"/>
      <c r="C100" s="46"/>
      <c r="D100" s="46"/>
      <c r="E100" s="46"/>
      <c r="F100" s="46"/>
      <c r="G100" s="46"/>
      <c r="K100" s="46"/>
      <c r="L100" s="46"/>
    </row>
    <row r="101" ht="15" spans="1:12">
      <c r="A101" s="46"/>
      <c r="B101" s="46"/>
      <c r="C101" s="46"/>
      <c r="D101" s="46"/>
      <c r="E101" s="46"/>
      <c r="F101" s="46"/>
      <c r="G101" s="46"/>
      <c r="K101" s="46"/>
      <c r="L101" s="46"/>
    </row>
    <row r="102" ht="15" spans="1:12">
      <c r="A102" s="46"/>
      <c r="B102" s="46"/>
      <c r="C102" s="46"/>
      <c r="D102" s="46"/>
      <c r="E102" s="46"/>
      <c r="F102" s="46"/>
      <c r="G102" s="46"/>
      <c r="K102" s="46"/>
      <c r="L102" s="46"/>
    </row>
    <row r="103" ht="15" spans="1:12">
      <c r="A103" s="46"/>
      <c r="B103" s="46"/>
      <c r="C103" s="46"/>
      <c r="D103" s="46"/>
      <c r="E103" s="46"/>
      <c r="F103" s="46"/>
      <c r="G103" s="46"/>
      <c r="K103" s="46"/>
      <c r="L103" s="46"/>
    </row>
    <row r="104" ht="15" spans="1:12">
      <c r="A104" s="46"/>
      <c r="B104" s="46"/>
      <c r="C104" s="46"/>
      <c r="D104" s="46"/>
      <c r="E104" s="46"/>
      <c r="F104" s="46"/>
      <c r="G104" s="46"/>
      <c r="K104" s="46"/>
      <c r="L104" s="46"/>
    </row>
    <row r="105" ht="15" spans="1:12">
      <c r="A105" s="46"/>
      <c r="B105" s="46"/>
      <c r="C105" s="46"/>
      <c r="D105" s="46"/>
      <c r="E105" s="46"/>
      <c r="F105" s="46"/>
      <c r="G105" s="46"/>
      <c r="K105" s="46"/>
      <c r="L105" s="46"/>
    </row>
    <row r="106" ht="15" spans="1:12">
      <c r="A106" s="46"/>
      <c r="B106" s="46"/>
      <c r="C106" s="46"/>
      <c r="D106" s="46"/>
      <c r="E106" s="46"/>
      <c r="F106" s="46"/>
      <c r="G106" s="46"/>
      <c r="K106" s="46"/>
      <c r="L106" s="46"/>
    </row>
    <row r="107" ht="15" spans="1:12">
      <c r="A107" s="46"/>
      <c r="B107" s="46"/>
      <c r="C107" s="46"/>
      <c r="D107" s="46"/>
      <c r="E107" s="46"/>
      <c r="F107" s="46"/>
      <c r="G107" s="46"/>
      <c r="K107" s="46"/>
      <c r="L107" s="46"/>
    </row>
    <row r="108" ht="15" spans="1:12">
      <c r="A108" s="46"/>
      <c r="B108" s="46"/>
      <c r="C108" s="46"/>
      <c r="D108" s="46"/>
      <c r="E108" s="46"/>
      <c r="F108" s="46"/>
      <c r="G108" s="46"/>
      <c r="K108" s="46"/>
      <c r="L108" s="46"/>
    </row>
    <row r="109" ht="15" spans="1:12">
      <c r="A109" s="46"/>
      <c r="B109" s="46"/>
      <c r="C109" s="46"/>
      <c r="D109" s="46"/>
      <c r="E109" s="46"/>
      <c r="F109" s="46"/>
      <c r="G109" s="46"/>
      <c r="K109" s="46"/>
      <c r="L109" s="46"/>
    </row>
    <row r="110" ht="15" spans="1:12">
      <c r="A110" s="46"/>
      <c r="B110" s="46"/>
      <c r="C110" s="46"/>
      <c r="D110" s="46"/>
      <c r="E110" s="46"/>
      <c r="F110" s="46"/>
      <c r="G110" s="46"/>
      <c r="K110" s="46"/>
      <c r="L110" s="46"/>
    </row>
    <row r="111" ht="15" spans="1:12">
      <c r="A111" s="46"/>
      <c r="B111" s="46"/>
      <c r="C111" s="46"/>
      <c r="D111" s="46"/>
      <c r="E111" s="46"/>
      <c r="F111" s="46"/>
      <c r="G111" s="46"/>
      <c r="K111" s="46"/>
      <c r="L111" s="46"/>
    </row>
    <row r="112" ht="15" spans="1:12">
      <c r="A112" s="46"/>
      <c r="B112" s="46"/>
      <c r="C112" s="46"/>
      <c r="D112" s="46"/>
      <c r="E112" s="46"/>
      <c r="F112" s="46"/>
      <c r="G112" s="46"/>
      <c r="K112" s="46"/>
      <c r="L112" s="46"/>
    </row>
    <row r="113" ht="15" spans="1:12">
      <c r="A113" s="46"/>
      <c r="B113" s="46"/>
      <c r="C113" s="46"/>
      <c r="D113" s="46"/>
      <c r="E113" s="46"/>
      <c r="F113" s="46"/>
      <c r="G113" s="46"/>
      <c r="K113" s="46"/>
      <c r="L113" s="46"/>
    </row>
    <row r="114" ht="15" spans="1:12">
      <c r="A114" s="46"/>
      <c r="B114" s="46"/>
      <c r="C114" s="46"/>
      <c r="D114" s="46"/>
      <c r="E114" s="46"/>
      <c r="F114" s="46"/>
      <c r="G114" s="46"/>
      <c r="K114" s="46"/>
      <c r="L114" s="46"/>
    </row>
    <row r="115" ht="15" spans="1:12">
      <c r="A115" s="46"/>
      <c r="B115" s="46"/>
      <c r="C115" s="46"/>
      <c r="D115" s="46"/>
      <c r="E115" s="46"/>
      <c r="F115" s="46"/>
      <c r="G115" s="46"/>
      <c r="K115" s="46"/>
      <c r="L115" s="46"/>
    </row>
    <row r="116" ht="15" spans="1:12">
      <c r="A116" s="46"/>
      <c r="B116" s="46"/>
      <c r="C116" s="46"/>
      <c r="D116" s="46"/>
      <c r="E116" s="46"/>
      <c r="F116" s="46"/>
      <c r="G116" s="46"/>
      <c r="K116" s="46"/>
      <c r="L116" s="46"/>
    </row>
    <row r="117" ht="15" spans="1:12">
      <c r="A117" s="46"/>
      <c r="B117" s="46"/>
      <c r="C117" s="46"/>
      <c r="D117" s="46"/>
      <c r="E117" s="46"/>
      <c r="F117" s="46"/>
      <c r="G117" s="46"/>
      <c r="K117" s="46"/>
      <c r="L117" s="46"/>
    </row>
    <row r="118" ht="15" spans="1:12">
      <c r="A118" s="46"/>
      <c r="B118" s="46"/>
      <c r="C118" s="46"/>
      <c r="D118" s="46"/>
      <c r="E118" s="46"/>
      <c r="F118" s="46"/>
      <c r="G118" s="46"/>
      <c r="K118" s="46"/>
      <c r="L118" s="46"/>
    </row>
    <row r="119" ht="15" spans="1:12">
      <c r="A119" s="46"/>
      <c r="B119" s="46"/>
      <c r="C119" s="46"/>
      <c r="D119" s="46"/>
      <c r="E119" s="46"/>
      <c r="F119" s="46"/>
      <c r="G119" s="46"/>
      <c r="K119" s="46"/>
      <c r="L119" s="46"/>
    </row>
    <row r="120" ht="15" spans="1:12">
      <c r="A120" s="46"/>
      <c r="B120" s="46"/>
      <c r="C120" s="46"/>
      <c r="D120" s="46"/>
      <c r="E120" s="46"/>
      <c r="F120" s="46"/>
      <c r="G120" s="46"/>
      <c r="K120" s="46"/>
      <c r="L120" s="46"/>
    </row>
    <row r="121" ht="15" spans="1:12">
      <c r="A121" s="46"/>
      <c r="B121" s="46"/>
      <c r="C121" s="46"/>
      <c r="D121" s="46"/>
      <c r="E121" s="46"/>
      <c r="F121" s="46"/>
      <c r="G121" s="46"/>
      <c r="K121" s="46"/>
      <c r="L121" s="46"/>
    </row>
    <row r="122" ht="15" spans="1:12">
      <c r="A122" s="46"/>
      <c r="B122" s="46"/>
      <c r="C122" s="46"/>
      <c r="D122" s="46"/>
      <c r="E122" s="46"/>
      <c r="F122" s="46"/>
      <c r="G122" s="46"/>
      <c r="K122" s="46"/>
      <c r="L122" s="46"/>
    </row>
    <row r="123" ht="15" spans="1:12">
      <c r="A123" s="46"/>
      <c r="B123" s="46"/>
      <c r="C123" s="46"/>
      <c r="D123" s="46"/>
      <c r="E123" s="46"/>
      <c r="F123" s="46"/>
      <c r="G123" s="46"/>
      <c r="K123" s="46"/>
      <c r="L123" s="46"/>
    </row>
    <row r="124" ht="15" spans="1:12">
      <c r="A124" s="46"/>
      <c r="B124" s="46"/>
      <c r="C124" s="46"/>
      <c r="D124" s="46"/>
      <c r="E124" s="46"/>
      <c r="F124" s="46"/>
      <c r="G124" s="46"/>
      <c r="K124" s="46"/>
      <c r="L124" s="46"/>
    </row>
    <row r="125" ht="15" spans="1:12">
      <c r="A125" s="46"/>
      <c r="B125" s="46"/>
      <c r="C125" s="46"/>
      <c r="D125" s="46"/>
      <c r="E125" s="46"/>
      <c r="F125" s="46"/>
      <c r="G125" s="46"/>
      <c r="K125" s="46"/>
      <c r="L125" s="46"/>
    </row>
    <row r="126" ht="15" spans="1:12">
      <c r="A126" s="46"/>
      <c r="B126" s="46"/>
      <c r="C126" s="46"/>
      <c r="D126" s="46"/>
      <c r="E126" s="46"/>
      <c r="F126" s="46"/>
      <c r="G126" s="46"/>
      <c r="K126" s="46"/>
      <c r="L126" s="46"/>
    </row>
    <row r="127" ht="15" spans="1:12">
      <c r="A127" s="46"/>
      <c r="B127" s="46"/>
      <c r="C127" s="46"/>
      <c r="D127" s="46"/>
      <c r="E127" s="46"/>
      <c r="F127" s="46"/>
      <c r="G127" s="46"/>
      <c r="K127" s="46"/>
      <c r="L127" s="46"/>
    </row>
    <row r="128" ht="15" spans="1:12">
      <c r="A128" s="46"/>
      <c r="B128" s="46"/>
      <c r="C128" s="46"/>
      <c r="D128" s="46"/>
      <c r="E128" s="46"/>
      <c r="F128" s="46"/>
      <c r="G128" s="46"/>
      <c r="K128" s="46"/>
      <c r="L128" s="46"/>
    </row>
    <row r="129" ht="15" spans="1:12">
      <c r="A129" s="46"/>
      <c r="B129" s="46"/>
      <c r="C129" s="46"/>
      <c r="D129" s="46"/>
      <c r="E129" s="46"/>
      <c r="F129" s="46"/>
      <c r="G129" s="46"/>
      <c r="K129" s="46"/>
      <c r="L129" s="46"/>
    </row>
    <row r="130" ht="15" spans="1:12">
      <c r="A130" s="46"/>
      <c r="B130" s="46"/>
      <c r="C130" s="46"/>
      <c r="D130" s="46"/>
      <c r="E130" s="46"/>
      <c r="F130" s="46"/>
      <c r="G130" s="46"/>
      <c r="K130" s="46"/>
      <c r="L130" s="46"/>
    </row>
    <row r="131" ht="15" spans="1:12">
      <c r="A131" s="46"/>
      <c r="B131" s="46"/>
      <c r="C131" s="46"/>
      <c r="D131" s="46"/>
      <c r="E131" s="46"/>
      <c r="F131" s="46"/>
      <c r="G131" s="46"/>
      <c r="K131" s="46"/>
      <c r="L131" s="46"/>
    </row>
    <row r="132" ht="15" spans="1:12">
      <c r="A132" s="46"/>
      <c r="B132" s="46"/>
      <c r="C132" s="46"/>
      <c r="D132" s="46"/>
      <c r="E132" s="46"/>
      <c r="F132" s="46"/>
      <c r="G132" s="46"/>
      <c r="K132" s="46"/>
      <c r="L132" s="46"/>
    </row>
    <row r="133" ht="15" spans="1:12">
      <c r="A133" s="46"/>
      <c r="B133" s="46"/>
      <c r="C133" s="46"/>
      <c r="D133" s="46"/>
      <c r="E133" s="46"/>
      <c r="F133" s="46"/>
      <c r="G133" s="46"/>
      <c r="K133" s="46"/>
      <c r="L133" s="46"/>
    </row>
    <row r="134" ht="15" spans="1:12">
      <c r="A134" s="46"/>
      <c r="B134" s="46"/>
      <c r="C134" s="46"/>
      <c r="D134" s="46"/>
      <c r="E134" s="46"/>
      <c r="F134" s="46"/>
      <c r="G134" s="46"/>
      <c r="K134" s="46"/>
      <c r="L134" s="46"/>
    </row>
    <row r="135" ht="15" spans="1:12">
      <c r="A135" s="46"/>
      <c r="B135" s="46"/>
      <c r="C135" s="46"/>
      <c r="D135" s="46"/>
      <c r="E135" s="46"/>
      <c r="F135" s="46"/>
      <c r="G135" s="46"/>
      <c r="K135" s="46"/>
      <c r="L135" s="46"/>
    </row>
    <row r="136" ht="15" spans="1:12">
      <c r="A136" s="46"/>
      <c r="B136" s="46"/>
      <c r="C136" s="46"/>
      <c r="D136" s="46"/>
      <c r="E136" s="46"/>
      <c r="F136" s="46"/>
      <c r="G136" s="46"/>
      <c r="K136" s="46"/>
      <c r="L136" s="46"/>
    </row>
    <row r="137" ht="15" spans="1:12">
      <c r="A137" s="46"/>
      <c r="B137" s="46"/>
      <c r="C137" s="46"/>
      <c r="D137" s="46"/>
      <c r="E137" s="46"/>
      <c r="F137" s="46"/>
      <c r="G137" s="46"/>
      <c r="K137" s="46"/>
      <c r="L137" s="46"/>
    </row>
    <row r="138" ht="15" spans="1:12">
      <c r="A138" s="46"/>
      <c r="B138" s="46"/>
      <c r="C138" s="46"/>
      <c r="D138" s="46"/>
      <c r="E138" s="46"/>
      <c r="F138" s="46"/>
      <c r="G138" s="46"/>
      <c r="K138" s="46"/>
      <c r="L138" s="46"/>
    </row>
    <row r="139" ht="15" spans="1:12">
      <c r="A139" s="46"/>
      <c r="B139" s="46"/>
      <c r="C139" s="46"/>
      <c r="D139" s="46"/>
      <c r="E139" s="46"/>
      <c r="F139" s="46"/>
      <c r="G139" s="46"/>
      <c r="K139" s="46"/>
      <c r="L139" s="46"/>
    </row>
    <row r="140" ht="15" spans="1:12">
      <c r="A140" s="46"/>
      <c r="B140" s="46"/>
      <c r="C140" s="46"/>
      <c r="D140" s="46"/>
      <c r="E140" s="46"/>
      <c r="F140" s="46"/>
      <c r="G140" s="46"/>
      <c r="K140" s="46"/>
      <c r="L140" s="46"/>
    </row>
    <row r="141" ht="15" spans="1:12">
      <c r="A141" s="46"/>
      <c r="B141" s="46"/>
      <c r="C141" s="46"/>
      <c r="D141" s="46"/>
      <c r="E141" s="46"/>
      <c r="F141" s="46"/>
      <c r="G141" s="46"/>
      <c r="K141" s="46"/>
      <c r="L141" s="46"/>
    </row>
    <row r="142" ht="15" spans="1:12">
      <c r="A142" s="46"/>
      <c r="B142" s="46"/>
      <c r="C142" s="46"/>
      <c r="D142" s="46"/>
      <c r="E142" s="46"/>
      <c r="F142" s="46"/>
      <c r="G142" s="46"/>
      <c r="K142" s="46"/>
      <c r="L142" s="46"/>
    </row>
    <row r="143" ht="15" spans="1:12">
      <c r="A143" s="46"/>
      <c r="B143" s="46"/>
      <c r="C143" s="46"/>
      <c r="D143" s="46"/>
      <c r="E143" s="46"/>
      <c r="F143" s="46"/>
      <c r="G143" s="46"/>
      <c r="K143" s="46"/>
      <c r="L143" s="46"/>
    </row>
    <row r="144" ht="15" spans="1:12">
      <c r="A144" s="46"/>
      <c r="B144" s="46"/>
      <c r="C144" s="46"/>
      <c r="D144" s="46"/>
      <c r="E144" s="46"/>
      <c r="F144" s="46"/>
      <c r="G144" s="46"/>
      <c r="K144" s="46"/>
      <c r="L144" s="46"/>
    </row>
    <row r="145" ht="15" spans="1:12">
      <c r="A145" s="46"/>
      <c r="B145" s="46"/>
      <c r="C145" s="46"/>
      <c r="D145" s="46"/>
      <c r="E145" s="46"/>
      <c r="F145" s="46"/>
      <c r="G145" s="46"/>
      <c r="K145" s="46"/>
      <c r="L145" s="46"/>
    </row>
    <row r="146" ht="15" spans="1:12">
      <c r="A146" s="46"/>
      <c r="B146" s="46"/>
      <c r="C146" s="46"/>
      <c r="D146" s="46"/>
      <c r="E146" s="46"/>
      <c r="F146" s="46"/>
      <c r="G146" s="46"/>
      <c r="K146" s="46"/>
      <c r="L146" s="46"/>
    </row>
    <row r="147" ht="15" spans="1:12">
      <c r="A147" s="46"/>
      <c r="B147" s="46"/>
      <c r="C147" s="46"/>
      <c r="D147" s="46"/>
      <c r="E147" s="46"/>
      <c r="F147" s="46"/>
      <c r="G147" s="46"/>
      <c r="K147" s="46"/>
      <c r="L147" s="46"/>
    </row>
    <row r="148" ht="15" spans="1:12">
      <c r="A148" s="46"/>
      <c r="B148" s="46"/>
      <c r="C148" s="46"/>
      <c r="D148" s="46"/>
      <c r="E148" s="46"/>
      <c r="F148" s="46"/>
      <c r="G148" s="46"/>
      <c r="K148" s="46"/>
      <c r="L148" s="46"/>
    </row>
    <row r="149" ht="15" spans="1:12">
      <c r="A149" s="46"/>
      <c r="B149" s="46"/>
      <c r="C149" s="46"/>
      <c r="D149" s="46"/>
      <c r="E149" s="46"/>
      <c r="F149" s="46"/>
      <c r="G149" s="46"/>
      <c r="K149" s="46"/>
      <c r="L149" s="46"/>
    </row>
    <row r="150" ht="15" spans="1:12">
      <c r="A150" s="46"/>
      <c r="B150" s="46"/>
      <c r="C150" s="46"/>
      <c r="D150" s="46"/>
      <c r="E150" s="46"/>
      <c r="F150" s="46"/>
      <c r="G150" s="46"/>
      <c r="K150" s="46"/>
      <c r="L150" s="46"/>
    </row>
    <row r="151" ht="15" spans="1:12">
      <c r="A151" s="46"/>
      <c r="B151" s="46"/>
      <c r="C151" s="46"/>
      <c r="D151" s="46"/>
      <c r="E151" s="46"/>
      <c r="F151" s="46"/>
      <c r="G151" s="46"/>
      <c r="K151" s="46"/>
      <c r="L151" s="46"/>
    </row>
    <row r="152" ht="15" spans="1:12">
      <c r="A152" s="46"/>
      <c r="B152" s="46"/>
      <c r="C152" s="46"/>
      <c r="D152" s="46"/>
      <c r="E152" s="46"/>
      <c r="F152" s="46"/>
      <c r="G152" s="46"/>
      <c r="K152" s="46"/>
      <c r="L152" s="46"/>
    </row>
    <row r="153" ht="15" spans="1:12">
      <c r="A153" s="46"/>
      <c r="B153" s="46"/>
      <c r="C153" s="46"/>
      <c r="D153" s="46"/>
      <c r="E153" s="46"/>
      <c r="F153" s="46"/>
      <c r="G153" s="46"/>
      <c r="K153" s="46"/>
      <c r="L153" s="46"/>
    </row>
    <row r="154" ht="15" spans="1:12">
      <c r="A154" s="46"/>
      <c r="B154" s="46"/>
      <c r="C154" s="46"/>
      <c r="D154" s="46"/>
      <c r="E154" s="46"/>
      <c r="F154" s="46"/>
      <c r="G154" s="46"/>
      <c r="K154" s="46"/>
      <c r="L154" s="46"/>
    </row>
    <row r="155" ht="15" spans="1:12">
      <c r="A155" s="46"/>
      <c r="B155" s="46"/>
      <c r="C155" s="46"/>
      <c r="D155" s="46"/>
      <c r="E155" s="46"/>
      <c r="F155" s="46"/>
      <c r="G155" s="46"/>
      <c r="K155" s="46"/>
      <c r="L155" s="46"/>
    </row>
    <row r="156" ht="15" spans="1:12">
      <c r="A156" s="46"/>
      <c r="B156" s="46"/>
      <c r="C156" s="46"/>
      <c r="D156" s="46"/>
      <c r="E156" s="46"/>
      <c r="F156" s="46"/>
      <c r="G156" s="46"/>
      <c r="K156" s="46"/>
      <c r="L156" s="46"/>
    </row>
    <row r="157" ht="15" spans="1:12">
      <c r="A157" s="46"/>
      <c r="B157" s="46"/>
      <c r="C157" s="46"/>
      <c r="D157" s="46"/>
      <c r="E157" s="46"/>
      <c r="F157" s="46"/>
      <c r="G157" s="46"/>
      <c r="K157" s="46"/>
      <c r="L157" s="46"/>
    </row>
    <row r="158" ht="15" spans="1:12">
      <c r="A158" s="46"/>
      <c r="B158" s="46"/>
      <c r="C158" s="46"/>
      <c r="D158" s="46"/>
      <c r="E158" s="46"/>
      <c r="F158" s="46"/>
      <c r="G158" s="46"/>
      <c r="K158" s="46"/>
      <c r="L158" s="46"/>
    </row>
    <row r="159" ht="15" spans="1:12">
      <c r="A159" s="46"/>
      <c r="B159" s="46"/>
      <c r="C159" s="46"/>
      <c r="D159" s="46"/>
      <c r="E159" s="46"/>
      <c r="F159" s="46"/>
      <c r="G159" s="46"/>
      <c r="K159" s="46"/>
      <c r="L159" s="46"/>
    </row>
    <row r="160" ht="15" spans="1:12">
      <c r="A160" s="46"/>
      <c r="B160" s="46"/>
      <c r="C160" s="46"/>
      <c r="D160" s="46"/>
      <c r="E160" s="46"/>
      <c r="F160" s="46"/>
      <c r="G160" s="46"/>
      <c r="K160" s="46"/>
      <c r="L160" s="46"/>
    </row>
    <row r="161" ht="15" spans="1:12">
      <c r="A161" s="46"/>
      <c r="B161" s="46"/>
      <c r="C161" s="46"/>
      <c r="D161" s="46"/>
      <c r="E161" s="46"/>
      <c r="F161" s="46"/>
      <c r="G161" s="46"/>
      <c r="K161" s="46"/>
      <c r="L161" s="46"/>
    </row>
    <row r="162" ht="15" spans="1:12">
      <c r="A162" s="46"/>
      <c r="B162" s="46"/>
      <c r="C162" s="46"/>
      <c r="D162" s="46"/>
      <c r="E162" s="46"/>
      <c r="F162" s="46"/>
      <c r="G162" s="46"/>
      <c r="K162" s="46"/>
      <c r="L162" s="46"/>
    </row>
    <row r="163" ht="15" spans="1:12">
      <c r="A163" s="46"/>
      <c r="B163" s="46"/>
      <c r="C163" s="46"/>
      <c r="D163" s="46"/>
      <c r="E163" s="46"/>
      <c r="F163" s="46"/>
      <c r="G163" s="46"/>
      <c r="K163" s="46"/>
      <c r="L163" s="46"/>
    </row>
    <row r="164" ht="15" spans="1:12">
      <c r="A164" s="46"/>
      <c r="B164" s="46"/>
      <c r="C164" s="46"/>
      <c r="D164" s="46"/>
      <c r="E164" s="46"/>
      <c r="F164" s="46"/>
      <c r="G164" s="46"/>
      <c r="K164" s="46"/>
      <c r="L164" s="46"/>
    </row>
    <row r="165" ht="15" spans="1:12">
      <c r="A165" s="46"/>
      <c r="B165" s="46"/>
      <c r="C165" s="46"/>
      <c r="D165" s="46"/>
      <c r="E165" s="46"/>
      <c r="F165" s="46"/>
      <c r="G165" s="46"/>
      <c r="K165" s="46"/>
      <c r="L165" s="46"/>
    </row>
    <row r="166" ht="15" spans="1:12">
      <c r="A166" s="46"/>
      <c r="B166" s="46"/>
      <c r="C166" s="46"/>
      <c r="D166" s="46"/>
      <c r="E166" s="46"/>
      <c r="F166" s="46"/>
      <c r="G166" s="46"/>
      <c r="K166" s="46"/>
      <c r="L166" s="46"/>
    </row>
    <row r="167" ht="15" spans="1:12">
      <c r="A167" s="46"/>
      <c r="B167" s="46"/>
      <c r="C167" s="46"/>
      <c r="D167" s="46"/>
      <c r="E167" s="46"/>
      <c r="F167" s="46"/>
      <c r="G167" s="46"/>
      <c r="K167" s="46"/>
      <c r="L167" s="46"/>
    </row>
    <row r="168" ht="15" spans="1:12">
      <c r="A168" s="46"/>
      <c r="B168" s="46"/>
      <c r="C168" s="46"/>
      <c r="D168" s="46"/>
      <c r="E168" s="46"/>
      <c r="F168" s="46"/>
      <c r="G168" s="46"/>
      <c r="K168" s="46"/>
      <c r="L168" s="46"/>
    </row>
    <row r="169" ht="15" spans="1:12">
      <c r="A169" s="46"/>
      <c r="B169" s="46"/>
      <c r="C169" s="46"/>
      <c r="D169" s="46"/>
      <c r="E169" s="46"/>
      <c r="F169" s="46"/>
      <c r="G169" s="46"/>
      <c r="K169" s="46"/>
      <c r="L169" s="46"/>
    </row>
    <row r="170" ht="15" spans="1:12">
      <c r="A170" s="46"/>
      <c r="B170" s="46"/>
      <c r="C170" s="46"/>
      <c r="D170" s="46"/>
      <c r="E170" s="46"/>
      <c r="F170" s="46"/>
      <c r="G170" s="46"/>
      <c r="K170" s="46"/>
      <c r="L170" s="46"/>
    </row>
    <row r="171" ht="15" spans="1:12">
      <c r="A171" s="46"/>
      <c r="B171" s="46"/>
      <c r="C171" s="46"/>
      <c r="D171" s="46"/>
      <c r="E171" s="46"/>
      <c r="F171" s="46"/>
      <c r="G171" s="46"/>
      <c r="K171" s="46"/>
      <c r="L171" s="46"/>
    </row>
    <row r="172" ht="15" spans="1:12">
      <c r="A172" s="46"/>
      <c r="B172" s="46"/>
      <c r="C172" s="46"/>
      <c r="D172" s="46"/>
      <c r="E172" s="46"/>
      <c r="F172" s="46"/>
      <c r="G172" s="46"/>
      <c r="K172" s="46"/>
      <c r="L172" s="46"/>
    </row>
    <row r="173" ht="15" spans="1:12">
      <c r="A173" s="46"/>
      <c r="B173" s="46"/>
      <c r="C173" s="46"/>
      <c r="D173" s="46"/>
      <c r="E173" s="46"/>
      <c r="F173" s="46"/>
      <c r="G173" s="46"/>
      <c r="K173" s="46"/>
      <c r="L173" s="46"/>
    </row>
    <row r="174" ht="15" spans="1:12">
      <c r="A174" s="46"/>
      <c r="B174" s="46"/>
      <c r="C174" s="46"/>
      <c r="D174" s="46"/>
      <c r="E174" s="46"/>
      <c r="F174" s="46"/>
      <c r="G174" s="46"/>
      <c r="K174" s="46"/>
      <c r="L174" s="46"/>
    </row>
    <row r="175" ht="15" spans="1:12">
      <c r="A175" s="46"/>
      <c r="B175" s="46"/>
      <c r="C175" s="46"/>
      <c r="D175" s="46"/>
      <c r="E175" s="46"/>
      <c r="F175" s="46"/>
      <c r="G175" s="46"/>
      <c r="K175" s="46"/>
      <c r="L175" s="46"/>
    </row>
    <row r="176" ht="15" spans="1:12">
      <c r="A176" s="46"/>
      <c r="B176" s="46"/>
      <c r="C176" s="46"/>
      <c r="D176" s="46"/>
      <c r="E176" s="46"/>
      <c r="F176" s="46"/>
      <c r="G176" s="46"/>
      <c r="K176" s="46"/>
      <c r="L176" s="46"/>
    </row>
    <row r="177" ht="15" spans="1:12">
      <c r="A177" s="46"/>
      <c r="B177" s="46"/>
      <c r="C177" s="46"/>
      <c r="D177" s="46"/>
      <c r="E177" s="46"/>
      <c r="F177" s="46"/>
      <c r="G177" s="46"/>
      <c r="K177" s="46"/>
      <c r="L177" s="46"/>
    </row>
    <row r="178" ht="15" spans="1:12">
      <c r="A178" s="46"/>
      <c r="B178" s="46"/>
      <c r="C178" s="46"/>
      <c r="D178" s="46"/>
      <c r="E178" s="46"/>
      <c r="F178" s="46"/>
      <c r="G178" s="46"/>
      <c r="K178" s="46"/>
      <c r="L178" s="46"/>
    </row>
    <row r="179" ht="15" spans="1:12">
      <c r="A179" s="46"/>
      <c r="B179" s="46"/>
      <c r="C179" s="46"/>
      <c r="D179" s="46"/>
      <c r="E179" s="46"/>
      <c r="F179" s="46"/>
      <c r="G179" s="46"/>
      <c r="K179" s="46"/>
      <c r="L179" s="46"/>
    </row>
    <row r="180" ht="15" spans="1:12">
      <c r="A180" s="46"/>
      <c r="B180" s="46"/>
      <c r="C180" s="46"/>
      <c r="D180" s="46"/>
      <c r="E180" s="46"/>
      <c r="F180" s="46"/>
      <c r="G180" s="46"/>
      <c r="K180" s="46"/>
      <c r="L180" s="46"/>
    </row>
    <row r="181" ht="15" spans="1:12">
      <c r="A181" s="46"/>
      <c r="B181" s="46"/>
      <c r="C181" s="46"/>
      <c r="D181" s="46"/>
      <c r="E181" s="46"/>
      <c r="F181" s="46"/>
      <c r="G181" s="46"/>
      <c r="K181" s="46"/>
      <c r="L181" s="46"/>
    </row>
    <row r="182" ht="15" spans="1:12">
      <c r="A182" s="46"/>
      <c r="B182" s="46"/>
      <c r="C182" s="46"/>
      <c r="D182" s="46"/>
      <c r="E182" s="46"/>
      <c r="F182" s="46"/>
      <c r="G182" s="46"/>
      <c r="K182" s="46"/>
      <c r="L182" s="46"/>
    </row>
    <row r="183" ht="15" spans="1:12">
      <c r="A183" s="46"/>
      <c r="B183" s="46"/>
      <c r="C183" s="46"/>
      <c r="D183" s="46"/>
      <c r="E183" s="46"/>
      <c r="F183" s="46"/>
      <c r="G183" s="46"/>
      <c r="K183" s="46"/>
      <c r="L183" s="46"/>
    </row>
    <row r="184" ht="15" spans="1:12">
      <c r="A184" s="46"/>
      <c r="B184" s="46"/>
      <c r="C184" s="46"/>
      <c r="D184" s="46"/>
      <c r="E184" s="46"/>
      <c r="F184" s="46"/>
      <c r="G184" s="46"/>
      <c r="K184" s="46"/>
      <c r="L184" s="46"/>
    </row>
    <row r="185" ht="15" spans="1:12">
      <c r="A185" s="46"/>
      <c r="B185" s="46"/>
      <c r="C185" s="46"/>
      <c r="D185" s="46"/>
      <c r="E185" s="46"/>
      <c r="F185" s="46"/>
      <c r="G185" s="46"/>
      <c r="K185" s="46"/>
      <c r="L185" s="46"/>
    </row>
    <row r="186" ht="15" spans="1:12">
      <c r="A186" s="46"/>
      <c r="B186" s="46"/>
      <c r="C186" s="46"/>
      <c r="D186" s="46"/>
      <c r="E186" s="46"/>
      <c r="F186" s="46"/>
      <c r="G186" s="46"/>
      <c r="K186" s="46"/>
      <c r="L186" s="46"/>
    </row>
    <row r="187" ht="15" spans="1:12">
      <c r="A187" s="46"/>
      <c r="B187" s="46"/>
      <c r="C187" s="46"/>
      <c r="D187" s="46"/>
      <c r="E187" s="46"/>
      <c r="F187" s="46"/>
      <c r="G187" s="46"/>
      <c r="K187" s="46"/>
      <c r="L187" s="46"/>
    </row>
    <row r="188" ht="15" spans="1:12">
      <c r="A188" s="46"/>
      <c r="B188" s="46"/>
      <c r="C188" s="46"/>
      <c r="D188" s="46"/>
      <c r="E188" s="46"/>
      <c r="F188" s="46"/>
      <c r="G188" s="46"/>
      <c r="K188" s="46"/>
      <c r="L188" s="46"/>
    </row>
    <row r="189" ht="15" spans="1:12">
      <c r="A189" s="46"/>
      <c r="B189" s="46"/>
      <c r="C189" s="46"/>
      <c r="D189" s="46"/>
      <c r="E189" s="46"/>
      <c r="F189" s="46"/>
      <c r="G189" s="46"/>
      <c r="K189" s="46"/>
      <c r="L189" s="46"/>
    </row>
    <row r="190" ht="15" spans="1:12">
      <c r="A190" s="46"/>
      <c r="B190" s="46"/>
      <c r="C190" s="46"/>
      <c r="D190" s="46"/>
      <c r="E190" s="46"/>
      <c r="F190" s="46"/>
      <c r="G190" s="46"/>
      <c r="K190" s="46"/>
      <c r="L190" s="46"/>
    </row>
    <row r="191" ht="15" spans="1:12">
      <c r="A191" s="46"/>
      <c r="B191" s="46"/>
      <c r="C191" s="46"/>
      <c r="D191" s="46"/>
      <c r="E191" s="46"/>
      <c r="F191" s="46"/>
      <c r="G191" s="46"/>
      <c r="K191" s="46"/>
      <c r="L191" s="46"/>
    </row>
    <row r="192" ht="15" spans="1:12">
      <c r="A192" s="46"/>
      <c r="B192" s="46"/>
      <c r="C192" s="46"/>
      <c r="D192" s="46"/>
      <c r="E192" s="46"/>
      <c r="F192" s="46"/>
      <c r="G192" s="46"/>
      <c r="K192" s="46"/>
      <c r="L192" s="46"/>
    </row>
    <row r="193" ht="15" spans="1:12">
      <c r="A193" s="46"/>
      <c r="B193" s="46"/>
      <c r="C193" s="46"/>
      <c r="D193" s="46"/>
      <c r="E193" s="46"/>
      <c r="F193" s="46"/>
      <c r="G193" s="46"/>
      <c r="K193" s="46"/>
      <c r="L193" s="46"/>
    </row>
    <row r="194" ht="15" spans="1:12">
      <c r="A194" s="46"/>
      <c r="B194" s="46"/>
      <c r="C194" s="46"/>
      <c r="D194" s="46"/>
      <c r="E194" s="46"/>
      <c r="F194" s="46"/>
      <c r="G194" s="46"/>
      <c r="K194" s="46"/>
      <c r="L194" s="46"/>
    </row>
    <row r="195" ht="15" spans="1:12">
      <c r="A195" s="46"/>
      <c r="B195" s="46"/>
      <c r="C195" s="46"/>
      <c r="D195" s="46"/>
      <c r="E195" s="46"/>
      <c r="F195" s="46"/>
      <c r="G195" s="46"/>
      <c r="K195" s="46"/>
      <c r="L195" s="46"/>
    </row>
    <row r="196" ht="15" spans="1:12">
      <c r="A196" s="46"/>
      <c r="B196" s="46"/>
      <c r="C196" s="46"/>
      <c r="D196" s="46"/>
      <c r="E196" s="46"/>
      <c r="F196" s="46"/>
      <c r="G196" s="46"/>
      <c r="K196" s="46"/>
      <c r="L196" s="46"/>
    </row>
    <row r="197" ht="15" spans="1:12">
      <c r="A197" s="46"/>
      <c r="B197" s="46"/>
      <c r="C197" s="46"/>
      <c r="D197" s="46"/>
      <c r="E197" s="46"/>
      <c r="F197" s="46"/>
      <c r="G197" s="46"/>
      <c r="K197" s="46"/>
      <c r="L197" s="46"/>
    </row>
    <row r="198" ht="15" spans="1:12">
      <c r="A198" s="46"/>
      <c r="B198" s="46"/>
      <c r="C198" s="46"/>
      <c r="D198" s="46"/>
      <c r="E198" s="46"/>
      <c r="F198" s="46"/>
      <c r="G198" s="46"/>
      <c r="K198" s="46"/>
      <c r="L198" s="46"/>
    </row>
    <row r="199" ht="15" spans="1:12">
      <c r="A199" s="46"/>
      <c r="B199" s="46"/>
      <c r="C199" s="46"/>
      <c r="D199" s="46"/>
      <c r="E199" s="46"/>
      <c r="F199" s="46"/>
      <c r="G199" s="46"/>
      <c r="K199" s="46"/>
      <c r="L199" s="46"/>
    </row>
    <row r="200" ht="15" spans="1:12">
      <c r="A200" s="46"/>
      <c r="B200" s="46"/>
      <c r="C200" s="46"/>
      <c r="D200" s="46"/>
      <c r="E200" s="46"/>
      <c r="F200" s="46"/>
      <c r="G200" s="46"/>
      <c r="K200" s="46"/>
      <c r="L200" s="46"/>
    </row>
  </sheetData>
  <mergeCells count="2">
    <mergeCell ref="A18:A23"/>
    <mergeCell ref="A25:A2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0"/>
  <sheetViews>
    <sheetView workbookViewId="0">
      <selection activeCell="A1" sqref="A1:B1"/>
    </sheetView>
  </sheetViews>
  <sheetFormatPr defaultColWidth="9" defaultRowHeight="12.75"/>
  <cols>
    <col min="1" max="1" width="10.7256637168142" customWidth="1"/>
    <col min="2" max="2" width="20" customWidth="1"/>
    <col min="3" max="3" width="18.4513274336283" customWidth="1"/>
    <col min="4" max="7" width="10.7256637168142" customWidth="1"/>
    <col min="8" max="8" width="38.7256637168142" customWidth="1"/>
    <col min="9" max="22" width="10.7256637168142" customWidth="1"/>
  </cols>
  <sheetData>
    <row r="1" ht="15.75" customHeight="1" spans="1:9">
      <c r="A1" s="148" t="s">
        <v>44</v>
      </c>
      <c r="B1" s="149"/>
      <c r="C1" s="150" t="s">
        <v>62</v>
      </c>
      <c r="D1" s="19" t="s">
        <v>5</v>
      </c>
      <c r="E1" s="139"/>
      <c r="F1" s="19" t="s">
        <v>46</v>
      </c>
      <c r="G1" s="139"/>
      <c r="H1" s="151" t="s">
        <v>211</v>
      </c>
      <c r="I1" s="155"/>
    </row>
    <row r="2" ht="15.75" customHeight="1" spans="1:8">
      <c r="A2" s="140" t="s">
        <v>12</v>
      </c>
      <c r="B2" s="33" t="s">
        <v>212</v>
      </c>
      <c r="C2" s="33" t="s">
        <v>213</v>
      </c>
      <c r="D2" s="141">
        <v>1</v>
      </c>
      <c r="E2" s="137"/>
      <c r="F2" s="33" t="s">
        <v>67</v>
      </c>
      <c r="G2" s="138"/>
      <c r="H2" s="46"/>
    </row>
    <row r="3" ht="15.75" customHeight="1" spans="1:8">
      <c r="A3" s="142"/>
      <c r="B3" s="138"/>
      <c r="C3" s="24" t="s">
        <v>214</v>
      </c>
      <c r="D3" s="141">
        <v>1</v>
      </c>
      <c r="E3" s="137"/>
      <c r="F3" s="33" t="s">
        <v>215</v>
      </c>
      <c r="G3" s="138"/>
      <c r="H3" s="46"/>
    </row>
    <row r="4" ht="15.75" customHeight="1" spans="1:8">
      <c r="A4" s="142"/>
      <c r="B4" s="138"/>
      <c r="C4" s="24" t="s">
        <v>68</v>
      </c>
      <c r="D4" s="141">
        <v>1070</v>
      </c>
      <c r="E4" s="137"/>
      <c r="F4" s="33" t="s">
        <v>215</v>
      </c>
      <c r="G4" s="138"/>
      <c r="H4" s="46"/>
    </row>
    <row r="5" ht="15.75" customHeight="1" spans="1:8">
      <c r="A5" s="142"/>
      <c r="B5" s="138"/>
      <c r="C5" s="24" t="s">
        <v>216</v>
      </c>
      <c r="D5" s="141">
        <v>1</v>
      </c>
      <c r="E5" s="137"/>
      <c r="F5" s="33" t="s">
        <v>215</v>
      </c>
      <c r="G5" s="138"/>
      <c r="H5" s="46"/>
    </row>
    <row r="6" ht="15.75" customHeight="1" spans="1:8">
      <c r="A6" s="142"/>
      <c r="B6" s="138"/>
      <c r="C6" s="24" t="s">
        <v>217</v>
      </c>
      <c r="D6" s="141">
        <v>1</v>
      </c>
      <c r="E6" s="137"/>
      <c r="F6" s="33" t="s">
        <v>215</v>
      </c>
      <c r="G6" s="138"/>
      <c r="H6" s="46"/>
    </row>
    <row r="7" ht="15.75" customHeight="1" spans="1:8">
      <c r="A7" s="142"/>
      <c r="B7" s="138"/>
      <c r="C7" s="24" t="s">
        <v>218</v>
      </c>
      <c r="D7" s="141">
        <v>1</v>
      </c>
      <c r="E7" s="137"/>
      <c r="F7" s="33" t="s">
        <v>215</v>
      </c>
      <c r="G7" s="138"/>
      <c r="H7" s="46"/>
    </row>
    <row r="8" ht="15.75" customHeight="1" spans="1:8">
      <c r="A8" s="142"/>
      <c r="B8" s="138"/>
      <c r="C8" s="24" t="s">
        <v>219</v>
      </c>
      <c r="D8" s="141">
        <v>2</v>
      </c>
      <c r="E8" s="137"/>
      <c r="F8" s="33" t="s">
        <v>215</v>
      </c>
      <c r="G8" s="138"/>
      <c r="H8" s="46"/>
    </row>
    <row r="9" ht="15.75" customHeight="1" spans="1:8">
      <c r="A9" s="142"/>
      <c r="B9" s="138"/>
      <c r="C9" s="24" t="s">
        <v>220</v>
      </c>
      <c r="D9" s="141">
        <v>1</v>
      </c>
      <c r="E9" s="137"/>
      <c r="F9" s="33" t="s">
        <v>215</v>
      </c>
      <c r="G9" s="138"/>
      <c r="H9" s="46"/>
    </row>
    <row r="10" ht="15.75" customHeight="1" spans="1:8">
      <c r="A10" s="142"/>
      <c r="B10" s="138"/>
      <c r="C10" s="24" t="s">
        <v>221</v>
      </c>
      <c r="D10" s="141">
        <v>1</v>
      </c>
      <c r="E10" s="137"/>
      <c r="F10" s="33" t="s">
        <v>215</v>
      </c>
      <c r="G10" s="138"/>
      <c r="H10" s="46"/>
    </row>
    <row r="11" ht="15.75" customHeight="1" spans="1:8">
      <c r="A11" s="142"/>
      <c r="B11" s="138"/>
      <c r="C11" s="24" t="s">
        <v>222</v>
      </c>
      <c r="D11" s="141">
        <v>1</v>
      </c>
      <c r="E11" s="137"/>
      <c r="F11" s="33" t="s">
        <v>215</v>
      </c>
      <c r="G11" s="138"/>
      <c r="H11" s="46"/>
    </row>
    <row r="12" ht="15.75" customHeight="1" spans="1:8">
      <c r="A12" s="142"/>
      <c r="B12" s="138"/>
      <c r="C12" s="24" t="s">
        <v>64</v>
      </c>
      <c r="D12" s="141">
        <v>1</v>
      </c>
      <c r="E12" s="137"/>
      <c r="F12" s="33" t="s">
        <v>215</v>
      </c>
      <c r="G12" s="138"/>
      <c r="H12" s="46"/>
    </row>
    <row r="13" ht="15.75" customHeight="1" spans="1:8">
      <c r="A13" s="142"/>
      <c r="B13" s="138"/>
      <c r="C13" s="24" t="s">
        <v>223</v>
      </c>
      <c r="D13" s="141">
        <v>1</v>
      </c>
      <c r="E13" s="137"/>
      <c r="F13" s="33" t="s">
        <v>215</v>
      </c>
      <c r="G13" s="138"/>
      <c r="H13" s="46"/>
    </row>
    <row r="14" ht="15.75" customHeight="1" spans="1:8">
      <c r="A14" s="142"/>
      <c r="B14" s="138"/>
      <c r="C14" s="24" t="s">
        <v>224</v>
      </c>
      <c r="D14" s="141">
        <v>1</v>
      </c>
      <c r="E14" s="137"/>
      <c r="F14" s="33" t="s">
        <v>215</v>
      </c>
      <c r="G14" s="138"/>
      <c r="H14" s="46"/>
    </row>
    <row r="15" ht="15.75" customHeight="1" spans="1:8">
      <c r="A15" s="142"/>
      <c r="B15" s="33" t="s">
        <v>225</v>
      </c>
      <c r="C15" s="33" t="s">
        <v>213</v>
      </c>
      <c r="D15" s="141">
        <v>1</v>
      </c>
      <c r="E15" s="137"/>
      <c r="F15" s="33" t="s">
        <v>226</v>
      </c>
      <c r="G15" s="138"/>
      <c r="H15" s="46"/>
    </row>
    <row r="16" ht="15.75" customHeight="1" spans="1:8">
      <c r="A16" s="142"/>
      <c r="B16" s="138"/>
      <c r="C16" s="24" t="s">
        <v>214</v>
      </c>
      <c r="D16" s="141">
        <v>1</v>
      </c>
      <c r="E16" s="137"/>
      <c r="F16" s="33" t="s">
        <v>226</v>
      </c>
      <c r="G16" s="138"/>
      <c r="H16" s="46"/>
    </row>
    <row r="17" ht="15.75" customHeight="1" spans="1:8">
      <c r="A17" s="142"/>
      <c r="B17" s="138"/>
      <c r="C17" s="24" t="s">
        <v>68</v>
      </c>
      <c r="D17" s="141">
        <v>747</v>
      </c>
      <c r="E17" s="137"/>
      <c r="F17" s="33" t="s">
        <v>226</v>
      </c>
      <c r="G17" s="138"/>
      <c r="H17" s="46"/>
    </row>
    <row r="18" ht="15.75" customHeight="1" spans="1:8">
      <c r="A18" s="142"/>
      <c r="B18" s="138"/>
      <c r="C18" s="24" t="s">
        <v>216</v>
      </c>
      <c r="D18" s="141">
        <v>12</v>
      </c>
      <c r="E18" s="137"/>
      <c r="F18" s="33" t="s">
        <v>226</v>
      </c>
      <c r="G18" s="138"/>
      <c r="H18" s="46"/>
    </row>
    <row r="19" ht="15.75" customHeight="1" spans="1:8">
      <c r="A19" s="142"/>
      <c r="B19" s="138"/>
      <c r="C19" s="24" t="s">
        <v>217</v>
      </c>
      <c r="D19" s="141">
        <v>24</v>
      </c>
      <c r="E19" s="137"/>
      <c r="F19" s="33" t="s">
        <v>226</v>
      </c>
      <c r="G19" s="138"/>
      <c r="H19" s="46"/>
    </row>
    <row r="20" ht="15.75" customHeight="1" spans="1:8">
      <c r="A20" s="142"/>
      <c r="B20" s="138"/>
      <c r="C20" s="24" t="s">
        <v>218</v>
      </c>
      <c r="D20" s="141">
        <v>1</v>
      </c>
      <c r="E20" s="137"/>
      <c r="F20" s="33" t="s">
        <v>226</v>
      </c>
      <c r="G20" s="138"/>
      <c r="H20" s="46"/>
    </row>
    <row r="21" ht="15.75" customHeight="1" spans="1:8">
      <c r="A21" s="142"/>
      <c r="B21" s="138"/>
      <c r="C21" s="24" t="s">
        <v>219</v>
      </c>
      <c r="D21" s="141">
        <v>42</v>
      </c>
      <c r="E21" s="137"/>
      <c r="F21" s="33" t="s">
        <v>226</v>
      </c>
      <c r="G21" s="138"/>
      <c r="H21" s="46"/>
    </row>
    <row r="22" ht="15.75" customHeight="1" spans="1:8">
      <c r="A22" s="142"/>
      <c r="B22" s="138"/>
      <c r="C22" s="24" t="s">
        <v>220</v>
      </c>
      <c r="D22" s="141">
        <v>1</v>
      </c>
      <c r="E22" s="137"/>
      <c r="F22" s="33" t="s">
        <v>226</v>
      </c>
      <c r="G22" s="138"/>
      <c r="H22" s="46"/>
    </row>
    <row r="23" ht="15.75" customHeight="1" spans="1:8">
      <c r="A23" s="142"/>
      <c r="B23" s="138"/>
      <c r="C23" s="24" t="s">
        <v>221</v>
      </c>
      <c r="D23" s="141">
        <v>1</v>
      </c>
      <c r="E23" s="137"/>
      <c r="F23" s="33" t="s">
        <v>226</v>
      </c>
      <c r="G23" s="138"/>
      <c r="H23" s="46"/>
    </row>
    <row r="24" ht="15.75" customHeight="1" spans="1:8">
      <c r="A24" s="142"/>
      <c r="B24" s="138"/>
      <c r="C24" s="24" t="s">
        <v>222</v>
      </c>
      <c r="D24" s="141">
        <v>1</v>
      </c>
      <c r="E24" s="137"/>
      <c r="F24" s="33" t="s">
        <v>226</v>
      </c>
      <c r="G24" s="138"/>
      <c r="H24" s="46"/>
    </row>
    <row r="25" ht="15.75" customHeight="1" spans="1:8">
      <c r="A25" s="142"/>
      <c r="B25" s="138"/>
      <c r="C25" s="24" t="s">
        <v>64</v>
      </c>
      <c r="D25" s="141">
        <v>1</v>
      </c>
      <c r="E25" s="137"/>
      <c r="F25" s="33" t="s">
        <v>226</v>
      </c>
      <c r="G25" s="138"/>
      <c r="H25" s="46"/>
    </row>
    <row r="26" ht="15.75" customHeight="1" spans="1:8">
      <c r="A26" s="142"/>
      <c r="B26" s="138"/>
      <c r="C26" s="24" t="s">
        <v>223</v>
      </c>
      <c r="D26" s="141">
        <v>1</v>
      </c>
      <c r="E26" s="137"/>
      <c r="F26" s="33" t="s">
        <v>226</v>
      </c>
      <c r="G26" s="138"/>
      <c r="H26" s="46"/>
    </row>
    <row r="27" ht="15.75" customHeight="1" spans="1:8">
      <c r="A27" s="142"/>
      <c r="B27" s="138"/>
      <c r="C27" s="24" t="s">
        <v>224</v>
      </c>
      <c r="D27" s="141">
        <v>1</v>
      </c>
      <c r="E27" s="137"/>
      <c r="F27" s="33" t="s">
        <v>226</v>
      </c>
      <c r="G27" s="138"/>
      <c r="H27" s="46"/>
    </row>
    <row r="28" ht="15.75" customHeight="1" spans="1:8">
      <c r="A28" s="142"/>
      <c r="B28" s="33" t="s">
        <v>70</v>
      </c>
      <c r="C28" s="24" t="s">
        <v>74</v>
      </c>
      <c r="D28" s="141">
        <v>80000</v>
      </c>
      <c r="E28" s="137"/>
      <c r="F28" s="33" t="s">
        <v>72</v>
      </c>
      <c r="G28" s="138"/>
      <c r="H28" s="46"/>
    </row>
    <row r="29" ht="15.75" customHeight="1" spans="1:8">
      <c r="A29" s="142"/>
      <c r="B29" s="138"/>
      <c r="C29" s="24" t="s">
        <v>76</v>
      </c>
      <c r="D29" s="141">
        <v>132400</v>
      </c>
      <c r="E29" s="137"/>
      <c r="F29" s="33" t="s">
        <v>72</v>
      </c>
      <c r="G29" s="138"/>
      <c r="H29" s="46"/>
    </row>
    <row r="30" ht="15.75" customHeight="1" spans="1:8">
      <c r="A30" s="152"/>
      <c r="B30" s="152"/>
      <c r="C30" s="152"/>
      <c r="D30" s="152"/>
      <c r="E30" s="152"/>
      <c r="F30" s="152"/>
      <c r="G30" s="152"/>
      <c r="H30" s="46"/>
    </row>
    <row r="31" ht="15.75" customHeight="1" spans="1:8">
      <c r="A31" s="153" t="s">
        <v>24</v>
      </c>
      <c r="B31" s="33" t="s">
        <v>227</v>
      </c>
      <c r="C31" s="33" t="s">
        <v>24</v>
      </c>
      <c r="D31" s="33">
        <v>147</v>
      </c>
      <c r="E31" s="138"/>
      <c r="F31" s="33" t="s">
        <v>51</v>
      </c>
      <c r="G31" s="138"/>
      <c r="H31" s="46"/>
    </row>
    <row r="32" ht="15.75" customHeight="1" spans="1:8">
      <c r="A32" s="154"/>
      <c r="B32" s="33" t="s">
        <v>228</v>
      </c>
      <c r="C32" s="33" t="s">
        <v>24</v>
      </c>
      <c r="D32" s="33">
        <v>669</v>
      </c>
      <c r="E32" s="138"/>
      <c r="F32" s="33" t="s">
        <v>51</v>
      </c>
      <c r="G32" s="138"/>
      <c r="H32" s="46"/>
    </row>
    <row r="33" ht="15.75" customHeight="1" spans="1:8">
      <c r="A33" s="154"/>
      <c r="B33" s="33" t="s">
        <v>229</v>
      </c>
      <c r="C33" s="33" t="s">
        <v>24</v>
      </c>
      <c r="D33" s="33">
        <v>800</v>
      </c>
      <c r="E33" s="138"/>
      <c r="F33" s="33" t="s">
        <v>51</v>
      </c>
      <c r="G33" s="138"/>
      <c r="H33" s="46"/>
    </row>
    <row r="34" ht="15.75" customHeight="1" spans="1:8">
      <c r="A34" s="154"/>
      <c r="B34" s="33" t="s">
        <v>230</v>
      </c>
      <c r="C34" s="33" t="s">
        <v>24</v>
      </c>
      <c r="D34" s="33">
        <v>240</v>
      </c>
      <c r="E34" s="138"/>
      <c r="F34" s="33" t="s">
        <v>51</v>
      </c>
      <c r="G34" s="138"/>
      <c r="H34" s="46"/>
    </row>
    <row r="35" ht="15.75" customHeight="1" spans="1:8">
      <c r="A35" s="154"/>
      <c r="B35" s="33" t="s">
        <v>231</v>
      </c>
      <c r="C35" s="33" t="s">
        <v>24</v>
      </c>
      <c r="D35" s="33">
        <v>200</v>
      </c>
      <c r="E35" s="138"/>
      <c r="F35" s="33" t="s">
        <v>51</v>
      </c>
      <c r="G35" s="138"/>
      <c r="H35" s="46"/>
    </row>
    <row r="36" ht="15.75" customHeight="1" spans="1:8">
      <c r="A36" s="154"/>
      <c r="B36" s="33" t="s">
        <v>232</v>
      </c>
      <c r="C36" s="33" t="s">
        <v>24</v>
      </c>
      <c r="D36" s="33">
        <v>30</v>
      </c>
      <c r="E36" s="138"/>
      <c r="F36" s="33" t="s">
        <v>51</v>
      </c>
      <c r="G36" s="138"/>
      <c r="H36" s="46"/>
    </row>
    <row r="37" ht="15.75" customHeight="1" spans="1:8">
      <c r="A37" s="154"/>
      <c r="B37" s="33" t="s">
        <v>233</v>
      </c>
      <c r="C37" s="33" t="s">
        <v>24</v>
      </c>
      <c r="D37" s="33">
        <v>52</v>
      </c>
      <c r="E37" s="138"/>
      <c r="F37" s="33" t="s">
        <v>51</v>
      </c>
      <c r="G37" s="138"/>
      <c r="H37" s="46"/>
    </row>
    <row r="38" ht="15.75" customHeight="1" spans="1:8">
      <c r="A38" s="154"/>
      <c r="B38" s="33" t="s">
        <v>234</v>
      </c>
      <c r="C38" s="33" t="s">
        <v>24</v>
      </c>
      <c r="D38" s="33">
        <v>11</v>
      </c>
      <c r="E38" s="138"/>
      <c r="F38" s="33" t="s">
        <v>51</v>
      </c>
      <c r="G38" s="138"/>
      <c r="H38" s="46"/>
    </row>
    <row r="39" ht="15.75" customHeight="1" spans="1:8">
      <c r="A39" s="154"/>
      <c r="B39" s="33" t="s">
        <v>235</v>
      </c>
      <c r="C39" s="33" t="s">
        <v>24</v>
      </c>
      <c r="D39" s="33">
        <v>441</v>
      </c>
      <c r="E39" s="138"/>
      <c r="F39" s="33" t="s">
        <v>51</v>
      </c>
      <c r="G39" s="138"/>
      <c r="H39" s="46"/>
    </row>
    <row r="40" ht="15.75" customHeight="1" spans="1:8">
      <c r="A40" s="154"/>
      <c r="B40" s="33" t="s">
        <v>236</v>
      </c>
      <c r="C40" s="33" t="s">
        <v>24</v>
      </c>
      <c r="D40" s="33">
        <v>22</v>
      </c>
      <c r="E40" s="138"/>
      <c r="F40" s="33" t="s">
        <v>51</v>
      </c>
      <c r="G40" s="138"/>
      <c r="H40" s="46"/>
    </row>
    <row r="41" ht="15.75" customHeight="1" spans="1:8">
      <c r="A41" s="154"/>
      <c r="B41" s="33" t="s">
        <v>237</v>
      </c>
      <c r="C41" s="33" t="s">
        <v>24</v>
      </c>
      <c r="D41" s="33">
        <v>30</v>
      </c>
      <c r="E41" s="138"/>
      <c r="F41" s="33" t="s">
        <v>51</v>
      </c>
      <c r="G41" s="138"/>
      <c r="H41" s="46"/>
    </row>
    <row r="42" ht="15.75" customHeight="1" spans="1:8">
      <c r="A42" s="154"/>
      <c r="B42" s="33" t="s">
        <v>238</v>
      </c>
      <c r="C42" s="33" t="s">
        <v>24</v>
      </c>
      <c r="D42" s="33">
        <v>7</v>
      </c>
      <c r="E42" s="138"/>
      <c r="F42" s="33" t="s">
        <v>51</v>
      </c>
      <c r="G42" s="138"/>
      <c r="H42" s="46"/>
    </row>
    <row r="43" ht="15.75" customHeight="1" spans="1:8">
      <c r="A43" s="154"/>
      <c r="B43" s="33" t="s">
        <v>239</v>
      </c>
      <c r="C43" s="33" t="s">
        <v>24</v>
      </c>
      <c r="D43" s="33">
        <v>423</v>
      </c>
      <c r="E43" s="138"/>
      <c r="F43" s="33" t="s">
        <v>51</v>
      </c>
      <c r="G43" s="138"/>
      <c r="H43" s="46"/>
    </row>
    <row r="44" ht="15.75" customHeight="1" spans="1:8">
      <c r="A44" s="154"/>
      <c r="B44" s="33" t="s">
        <v>240</v>
      </c>
      <c r="C44" s="33" t="s">
        <v>24</v>
      </c>
      <c r="D44" s="33">
        <v>58</v>
      </c>
      <c r="E44" s="138"/>
      <c r="F44" s="33" t="s">
        <v>51</v>
      </c>
      <c r="G44" s="138"/>
      <c r="H44" s="46"/>
    </row>
    <row r="45" ht="15.75" customHeight="1" spans="1:8">
      <c r="A45" s="154"/>
      <c r="B45" s="33" t="s">
        <v>241</v>
      </c>
      <c r="C45" s="33" t="s">
        <v>24</v>
      </c>
      <c r="D45" s="33">
        <v>92</v>
      </c>
      <c r="E45" s="138"/>
      <c r="F45" s="33" t="s">
        <v>51</v>
      </c>
      <c r="G45" s="138"/>
      <c r="H45" s="46"/>
    </row>
    <row r="46" ht="15.75" customHeight="1" spans="1:8">
      <c r="A46" s="154"/>
      <c r="B46" s="33" t="s">
        <v>242</v>
      </c>
      <c r="C46" s="33" t="s">
        <v>24</v>
      </c>
      <c r="D46" s="33">
        <v>21</v>
      </c>
      <c r="E46" s="138"/>
      <c r="F46" s="33" t="s">
        <v>51</v>
      </c>
      <c r="G46" s="138"/>
      <c r="H46" s="46"/>
    </row>
    <row r="47" ht="15.75" customHeight="1" spans="1:8">
      <c r="A47" s="154"/>
      <c r="B47" s="33" t="s">
        <v>243</v>
      </c>
      <c r="C47" s="33" t="s">
        <v>24</v>
      </c>
      <c r="D47" s="33">
        <v>1014</v>
      </c>
      <c r="E47" s="138"/>
      <c r="F47" s="33" t="s">
        <v>51</v>
      </c>
      <c r="G47" s="138"/>
      <c r="H47" s="46"/>
    </row>
    <row r="48" ht="15.75" customHeight="1" spans="1:8">
      <c r="A48" s="154"/>
      <c r="B48" s="33" t="s">
        <v>244</v>
      </c>
      <c r="C48" s="33" t="s">
        <v>24</v>
      </c>
      <c r="D48" s="33">
        <v>437</v>
      </c>
      <c r="E48" s="138"/>
      <c r="F48" s="33" t="s">
        <v>51</v>
      </c>
      <c r="G48" s="138"/>
      <c r="H48" s="46"/>
    </row>
    <row r="49" ht="15.75" customHeight="1" spans="1:8">
      <c r="A49" s="140" t="s">
        <v>169</v>
      </c>
      <c r="B49" s="33" t="s">
        <v>245</v>
      </c>
      <c r="C49" s="33" t="s">
        <v>76</v>
      </c>
      <c r="D49" s="33">
        <v>2680</v>
      </c>
      <c r="E49" s="138"/>
      <c r="F49" s="33" t="s">
        <v>51</v>
      </c>
      <c r="G49" s="138"/>
      <c r="H49" s="46"/>
    </row>
    <row r="50" ht="15.75" customHeight="1" spans="1:8">
      <c r="A50" s="142"/>
      <c r="B50" s="33" t="s">
        <v>246</v>
      </c>
      <c r="C50" s="33" t="s">
        <v>76</v>
      </c>
      <c r="D50" s="33">
        <v>184</v>
      </c>
      <c r="E50" s="138"/>
      <c r="F50" s="33" t="s">
        <v>51</v>
      </c>
      <c r="G50" s="138"/>
      <c r="H50" s="46"/>
    </row>
    <row r="51" ht="15.75" customHeight="1" spans="1:8">
      <c r="A51" s="142"/>
      <c r="B51" s="33" t="s">
        <v>247</v>
      </c>
      <c r="C51" s="33" t="s">
        <v>76</v>
      </c>
      <c r="D51" s="33">
        <v>306</v>
      </c>
      <c r="E51" s="138"/>
      <c r="F51" s="33" t="s">
        <v>51</v>
      </c>
      <c r="G51" s="138"/>
      <c r="H51" s="46"/>
    </row>
    <row r="52" ht="15.75" customHeight="1" spans="1:8">
      <c r="A52" s="142"/>
      <c r="B52" s="33" t="s">
        <v>248</v>
      </c>
      <c r="C52" s="33" t="s">
        <v>76</v>
      </c>
      <c r="D52" s="33">
        <v>2496</v>
      </c>
      <c r="E52" s="138"/>
      <c r="F52" s="33" t="s">
        <v>51</v>
      </c>
      <c r="G52" s="138"/>
      <c r="H52" s="46"/>
    </row>
    <row r="53" ht="15.75" customHeight="1" spans="1:8">
      <c r="A53" s="142"/>
      <c r="B53" s="33" t="s">
        <v>249</v>
      </c>
      <c r="C53" s="33" t="s">
        <v>76</v>
      </c>
      <c r="D53" s="33">
        <v>2180</v>
      </c>
      <c r="E53" s="138"/>
      <c r="F53" s="33" t="s">
        <v>51</v>
      </c>
      <c r="G53" s="138"/>
      <c r="H53" s="46"/>
    </row>
    <row r="54" ht="15.75" customHeight="1" spans="1:8">
      <c r="A54" s="142"/>
      <c r="B54" s="33" t="s">
        <v>250</v>
      </c>
      <c r="C54" s="33" t="s">
        <v>76</v>
      </c>
      <c r="D54" s="33">
        <v>140</v>
      </c>
      <c r="E54" s="138"/>
      <c r="F54" s="33" t="s">
        <v>51</v>
      </c>
      <c r="G54" s="138"/>
      <c r="H54" s="46"/>
    </row>
    <row r="55" ht="15.75" customHeight="1" spans="2:8">
      <c r="B55" s="46"/>
      <c r="C55" s="46"/>
      <c r="H55" s="46"/>
    </row>
    <row r="56" ht="15.75" customHeight="1" spans="2:8">
      <c r="B56" s="46"/>
      <c r="C56" s="46"/>
      <c r="H56" s="46"/>
    </row>
    <row r="57" ht="15.75" customHeight="1" spans="2:8">
      <c r="B57" s="46"/>
      <c r="C57" s="46"/>
      <c r="H57" s="46"/>
    </row>
    <row r="58" ht="15.75" customHeight="1" spans="2:8">
      <c r="B58" s="46"/>
      <c r="C58" s="46"/>
      <c r="H58" s="46"/>
    </row>
    <row r="59" ht="15.75" customHeight="1" spans="2:8">
      <c r="B59" s="46"/>
      <c r="C59" s="46"/>
      <c r="H59" s="46"/>
    </row>
    <row r="60" ht="15.75" customHeight="1" spans="2:8">
      <c r="B60" s="46"/>
      <c r="C60" s="46"/>
      <c r="H60" s="46"/>
    </row>
    <row r="61" ht="15.75" customHeight="1" spans="2:8">
      <c r="B61" s="46"/>
      <c r="C61" s="46"/>
      <c r="H61" s="46"/>
    </row>
    <row r="62" ht="15.75" customHeight="1" spans="2:8">
      <c r="B62" s="46"/>
      <c r="C62" s="46"/>
      <c r="H62" s="46"/>
    </row>
    <row r="63" ht="15.75" customHeight="1" spans="2:8">
      <c r="B63" s="46"/>
      <c r="C63" s="46"/>
      <c r="H63" s="46"/>
    </row>
    <row r="64" ht="15.75" customHeight="1" spans="2:8">
      <c r="B64" s="46"/>
      <c r="C64" s="46"/>
      <c r="H64" s="46"/>
    </row>
    <row r="65" ht="15.75" customHeight="1" spans="2:8">
      <c r="B65" s="46"/>
      <c r="C65" s="46"/>
      <c r="H65" s="46"/>
    </row>
    <row r="66" ht="15.75" customHeight="1" spans="2:8">
      <c r="B66" s="46"/>
      <c r="C66" s="46"/>
      <c r="H66" s="46"/>
    </row>
    <row r="67" ht="15.75" customHeight="1" spans="2:8">
      <c r="B67" s="46"/>
      <c r="C67" s="46"/>
      <c r="H67" s="46"/>
    </row>
    <row r="68" ht="15.75" customHeight="1" spans="2:8">
      <c r="B68" s="46"/>
      <c r="C68" s="46"/>
      <c r="H68" s="46"/>
    </row>
    <row r="69" ht="15.75" customHeight="1" spans="2:8">
      <c r="B69" s="46"/>
      <c r="C69" s="46"/>
      <c r="H69" s="46"/>
    </row>
    <row r="70" ht="15.75" customHeight="1" spans="2:8">
      <c r="B70" s="46"/>
      <c r="C70" s="46"/>
      <c r="H70" s="46"/>
    </row>
    <row r="71" ht="15.75" customHeight="1" spans="2:8">
      <c r="B71" s="46"/>
      <c r="C71" s="46"/>
      <c r="H71" s="46"/>
    </row>
    <row r="72" ht="15.75" customHeight="1" spans="2:8">
      <c r="B72" s="46"/>
      <c r="C72" s="46"/>
      <c r="H72" s="46"/>
    </row>
    <row r="73" ht="15.75" customHeight="1" spans="2:8">
      <c r="B73" s="46"/>
      <c r="C73" s="46"/>
      <c r="H73" s="46"/>
    </row>
    <row r="74" ht="15.75" customHeight="1" spans="2:8">
      <c r="B74" s="46"/>
      <c r="C74" s="46"/>
      <c r="H74" s="46"/>
    </row>
    <row r="75" ht="15.75" customHeight="1" spans="2:8">
      <c r="B75" s="46"/>
      <c r="C75" s="46"/>
      <c r="H75" s="46"/>
    </row>
    <row r="76" ht="15.75" customHeight="1" spans="2:8">
      <c r="B76" s="46"/>
      <c r="C76" s="46"/>
      <c r="H76" s="46"/>
    </row>
    <row r="77" ht="15.75" customHeight="1" spans="2:8">
      <c r="B77" s="46"/>
      <c r="C77" s="46"/>
      <c r="H77" s="46"/>
    </row>
    <row r="78" ht="15.75" customHeight="1" spans="2:8">
      <c r="B78" s="46"/>
      <c r="C78" s="46"/>
      <c r="H78" s="46"/>
    </row>
    <row r="79" ht="15.75" customHeight="1" spans="2:8">
      <c r="B79" s="46"/>
      <c r="C79" s="46"/>
      <c r="H79" s="46"/>
    </row>
    <row r="80" ht="15.75" customHeight="1" spans="2:8">
      <c r="B80" s="46"/>
      <c r="C80" s="46"/>
      <c r="H80" s="46"/>
    </row>
    <row r="81" ht="15.75" customHeight="1" spans="2:8">
      <c r="B81" s="46"/>
      <c r="C81" s="46"/>
      <c r="H81" s="46"/>
    </row>
    <row r="82" ht="15.75" customHeight="1" spans="2:8">
      <c r="B82" s="46"/>
      <c r="C82" s="46"/>
      <c r="H82" s="46"/>
    </row>
    <row r="83" ht="15.75" customHeight="1" spans="2:8">
      <c r="B83" s="46"/>
      <c r="C83" s="46"/>
      <c r="H83" s="46"/>
    </row>
    <row r="84" ht="15.75" customHeight="1" spans="2:8">
      <c r="B84" s="46"/>
      <c r="C84" s="46"/>
      <c r="H84" s="46"/>
    </row>
    <row r="85" ht="15.75" customHeight="1" spans="2:8">
      <c r="B85" s="46"/>
      <c r="C85" s="46"/>
      <c r="H85" s="46"/>
    </row>
    <row r="86" ht="15.75" customHeight="1" spans="2:8">
      <c r="B86" s="46"/>
      <c r="C86" s="46"/>
      <c r="H86" s="46"/>
    </row>
    <row r="87" ht="15.75" customHeight="1" spans="2:8">
      <c r="B87" s="46"/>
      <c r="C87" s="46"/>
      <c r="H87" s="46"/>
    </row>
    <row r="88" ht="15.75" customHeight="1" spans="2:8">
      <c r="B88" s="46"/>
      <c r="C88" s="46"/>
      <c r="H88" s="46"/>
    </row>
    <row r="89" ht="15.75" customHeight="1" spans="2:8">
      <c r="B89" s="46"/>
      <c r="C89" s="46"/>
      <c r="H89" s="46"/>
    </row>
    <row r="90" ht="15.75" customHeight="1" spans="2:8">
      <c r="B90" s="46"/>
      <c r="C90" s="46"/>
      <c r="H90" s="46"/>
    </row>
    <row r="91" ht="15.75" customHeight="1" spans="2:8">
      <c r="B91" s="46"/>
      <c r="C91" s="46"/>
      <c r="H91" s="46"/>
    </row>
    <row r="92" ht="15.75" customHeight="1" spans="2:8">
      <c r="B92" s="46"/>
      <c r="C92" s="46"/>
      <c r="H92" s="46"/>
    </row>
    <row r="93" ht="15.75" customHeight="1" spans="2:8">
      <c r="B93" s="46"/>
      <c r="C93" s="46"/>
      <c r="H93" s="46"/>
    </row>
    <row r="94" ht="15.75" customHeight="1" spans="2:8">
      <c r="B94" s="46"/>
      <c r="C94" s="46"/>
      <c r="H94" s="46"/>
    </row>
    <row r="95" ht="15.75" customHeight="1" spans="2:8">
      <c r="B95" s="46"/>
      <c r="C95" s="46"/>
      <c r="H95" s="46"/>
    </row>
    <row r="96" ht="15.75" customHeight="1" spans="2:8">
      <c r="B96" s="46"/>
      <c r="C96" s="46"/>
      <c r="H96" s="46"/>
    </row>
    <row r="97" ht="15.75" customHeight="1" spans="2:8">
      <c r="B97" s="46"/>
      <c r="C97" s="46"/>
      <c r="H97" s="46"/>
    </row>
    <row r="98" ht="15.75" customHeight="1" spans="2:8">
      <c r="B98" s="46"/>
      <c r="C98" s="46"/>
      <c r="H98" s="46"/>
    </row>
    <row r="99" ht="15.75" customHeight="1" spans="2:8">
      <c r="B99" s="46"/>
      <c r="C99" s="46"/>
      <c r="H99" s="46"/>
    </row>
    <row r="100" ht="15.75" customHeight="1" spans="2:8">
      <c r="B100" s="46"/>
      <c r="C100" s="46"/>
      <c r="H100" s="46"/>
    </row>
    <row r="101" ht="15" spans="2:8">
      <c r="B101" s="46"/>
      <c r="C101" s="46"/>
      <c r="H101" s="46"/>
    </row>
    <row r="102" ht="15" spans="2:8">
      <c r="B102" s="46"/>
      <c r="C102" s="46"/>
      <c r="H102" s="46"/>
    </row>
    <row r="103" ht="15" spans="2:8">
      <c r="B103" s="46"/>
      <c r="C103" s="46"/>
      <c r="H103" s="46"/>
    </row>
    <row r="104" ht="15" spans="2:8">
      <c r="B104" s="46"/>
      <c r="C104" s="46"/>
      <c r="H104" s="46"/>
    </row>
    <row r="105" ht="15" spans="2:8">
      <c r="B105" s="46"/>
      <c r="C105" s="46"/>
      <c r="H105" s="46"/>
    </row>
    <row r="106" ht="15" spans="2:8">
      <c r="B106" s="46"/>
      <c r="C106" s="46"/>
      <c r="H106" s="46"/>
    </row>
    <row r="107" ht="15" spans="2:8">
      <c r="B107" s="46"/>
      <c r="C107" s="46"/>
      <c r="H107" s="46"/>
    </row>
    <row r="108" ht="15" spans="2:8">
      <c r="B108" s="46"/>
      <c r="C108" s="46"/>
      <c r="H108" s="46"/>
    </row>
    <row r="109" ht="15" spans="2:8">
      <c r="B109" s="46"/>
      <c r="C109" s="46"/>
      <c r="H109" s="46"/>
    </row>
    <row r="110" ht="15" spans="2:8">
      <c r="B110" s="46"/>
      <c r="C110" s="46"/>
      <c r="H110" s="46"/>
    </row>
    <row r="111" ht="15" spans="2:8">
      <c r="B111" s="46"/>
      <c r="C111" s="46"/>
      <c r="H111" s="46"/>
    </row>
    <row r="112" ht="15" spans="2:8">
      <c r="B112" s="46"/>
      <c r="C112" s="46"/>
      <c r="H112" s="46"/>
    </row>
    <row r="113" ht="15" spans="2:8">
      <c r="B113" s="46"/>
      <c r="C113" s="46"/>
      <c r="H113" s="46"/>
    </row>
    <row r="114" ht="15" spans="2:8">
      <c r="B114" s="46"/>
      <c r="C114" s="46"/>
      <c r="H114" s="46"/>
    </row>
    <row r="115" ht="15" spans="2:8">
      <c r="B115" s="46"/>
      <c r="C115" s="46"/>
      <c r="H115" s="46"/>
    </row>
    <row r="116" ht="15" spans="2:8">
      <c r="B116" s="46"/>
      <c r="C116" s="46"/>
      <c r="H116" s="46"/>
    </row>
    <row r="117" ht="15" spans="2:8">
      <c r="B117" s="46"/>
      <c r="C117" s="46"/>
      <c r="H117" s="46"/>
    </row>
    <row r="118" ht="15" spans="2:8">
      <c r="B118" s="46"/>
      <c r="C118" s="46"/>
      <c r="H118" s="46"/>
    </row>
    <row r="119" ht="15" spans="2:8">
      <c r="B119" s="46"/>
      <c r="C119" s="46"/>
      <c r="H119" s="46"/>
    </row>
    <row r="120" ht="15" spans="2:8">
      <c r="B120" s="46"/>
      <c r="C120" s="46"/>
      <c r="H120" s="46"/>
    </row>
    <row r="121" ht="15" spans="2:8">
      <c r="B121" s="46"/>
      <c r="C121" s="46"/>
      <c r="H121" s="46"/>
    </row>
    <row r="122" ht="15" spans="2:8">
      <c r="B122" s="46"/>
      <c r="C122" s="46"/>
      <c r="H122" s="46"/>
    </row>
    <row r="123" ht="15" spans="2:8">
      <c r="B123" s="46"/>
      <c r="C123" s="46"/>
      <c r="H123" s="46"/>
    </row>
    <row r="124" ht="15" spans="2:8">
      <c r="B124" s="46"/>
      <c r="C124" s="46"/>
      <c r="H124" s="46"/>
    </row>
    <row r="125" ht="15" spans="2:8">
      <c r="B125" s="46"/>
      <c r="C125" s="46"/>
      <c r="H125" s="46"/>
    </row>
    <row r="126" ht="15" spans="2:8">
      <c r="B126" s="46"/>
      <c r="C126" s="46"/>
      <c r="H126" s="46"/>
    </row>
    <row r="127" ht="15" spans="2:8">
      <c r="B127" s="46"/>
      <c r="C127" s="46"/>
      <c r="H127" s="46"/>
    </row>
    <row r="128" ht="15" spans="2:8">
      <c r="B128" s="46"/>
      <c r="C128" s="46"/>
      <c r="H128" s="46"/>
    </row>
    <row r="129" ht="15" spans="2:8">
      <c r="B129" s="46"/>
      <c r="C129" s="46"/>
      <c r="H129" s="46"/>
    </row>
    <row r="130" ht="15" spans="2:8">
      <c r="B130" s="46"/>
      <c r="C130" s="46"/>
      <c r="H130" s="46"/>
    </row>
    <row r="131" ht="15" spans="2:8">
      <c r="B131" s="46"/>
      <c r="C131" s="46"/>
      <c r="H131" s="46"/>
    </row>
    <row r="132" ht="15" spans="2:8">
      <c r="B132" s="46"/>
      <c r="C132" s="46"/>
      <c r="H132" s="46"/>
    </row>
    <row r="133" ht="15" spans="2:8">
      <c r="B133" s="46"/>
      <c r="C133" s="46"/>
      <c r="H133" s="46"/>
    </row>
    <row r="134" ht="15" spans="2:8">
      <c r="B134" s="46"/>
      <c r="C134" s="46"/>
      <c r="H134" s="46"/>
    </row>
    <row r="135" ht="15" spans="2:8">
      <c r="B135" s="46"/>
      <c r="C135" s="46"/>
      <c r="H135" s="46"/>
    </row>
    <row r="136" ht="15" spans="2:8">
      <c r="B136" s="46"/>
      <c r="C136" s="46"/>
      <c r="H136" s="46"/>
    </row>
    <row r="137" ht="15" spans="2:8">
      <c r="B137" s="46"/>
      <c r="C137" s="46"/>
      <c r="H137" s="46"/>
    </row>
    <row r="138" ht="15" spans="2:8">
      <c r="B138" s="46"/>
      <c r="C138" s="46"/>
      <c r="H138" s="46"/>
    </row>
    <row r="139" ht="15" spans="2:8">
      <c r="B139" s="46"/>
      <c r="C139" s="46"/>
      <c r="H139" s="46"/>
    </row>
    <row r="140" ht="15" spans="2:8">
      <c r="B140" s="46"/>
      <c r="C140" s="46"/>
      <c r="H140" s="46"/>
    </row>
    <row r="141" ht="15" spans="2:8">
      <c r="B141" s="46"/>
      <c r="C141" s="46"/>
      <c r="H141" s="46"/>
    </row>
    <row r="142" ht="15" spans="2:8">
      <c r="B142" s="46"/>
      <c r="C142" s="46"/>
      <c r="H142" s="46"/>
    </row>
    <row r="143" ht="15" spans="2:8">
      <c r="B143" s="46"/>
      <c r="C143" s="46"/>
      <c r="H143" s="46"/>
    </row>
    <row r="144" ht="15" spans="2:8">
      <c r="B144" s="46"/>
      <c r="C144" s="46"/>
      <c r="H144" s="46"/>
    </row>
    <row r="145" ht="15" spans="2:8">
      <c r="B145" s="46"/>
      <c r="C145" s="46"/>
      <c r="H145" s="46"/>
    </row>
    <row r="146" ht="15" spans="2:8">
      <c r="B146" s="46"/>
      <c r="C146" s="46"/>
      <c r="H146" s="46"/>
    </row>
    <row r="147" ht="15" spans="2:8">
      <c r="B147" s="46"/>
      <c r="C147" s="46"/>
      <c r="H147" s="46"/>
    </row>
    <row r="148" ht="15" spans="2:8">
      <c r="B148" s="46"/>
      <c r="C148" s="46"/>
      <c r="H148" s="46"/>
    </row>
    <row r="149" ht="15" spans="2:8">
      <c r="B149" s="46"/>
      <c r="C149" s="46"/>
      <c r="H149" s="46"/>
    </row>
    <row r="150" ht="15" spans="2:8">
      <c r="B150" s="46"/>
      <c r="C150" s="46"/>
      <c r="H150" s="46"/>
    </row>
    <row r="151" ht="15" spans="2:8">
      <c r="B151" s="46"/>
      <c r="C151" s="46"/>
      <c r="H151" s="46"/>
    </row>
    <row r="152" ht="15" spans="2:8">
      <c r="B152" s="46"/>
      <c r="C152" s="46"/>
      <c r="H152" s="46"/>
    </row>
    <row r="153" ht="15" spans="2:8">
      <c r="B153" s="46"/>
      <c r="C153" s="46"/>
      <c r="H153" s="46"/>
    </row>
    <row r="154" ht="15" spans="2:8">
      <c r="B154" s="46"/>
      <c r="C154" s="46"/>
      <c r="H154" s="46"/>
    </row>
    <row r="155" ht="15" spans="2:8">
      <c r="B155" s="46"/>
      <c r="C155" s="46"/>
      <c r="H155" s="46"/>
    </row>
    <row r="156" ht="15" spans="2:8">
      <c r="B156" s="46"/>
      <c r="C156" s="46"/>
      <c r="H156" s="46"/>
    </row>
    <row r="157" ht="15" spans="2:8">
      <c r="B157" s="46"/>
      <c r="C157" s="46"/>
      <c r="H157" s="46"/>
    </row>
    <row r="158" ht="15" spans="2:8">
      <c r="B158" s="46"/>
      <c r="C158" s="46"/>
      <c r="H158" s="46"/>
    </row>
    <row r="159" ht="15" spans="2:8">
      <c r="B159" s="46"/>
      <c r="C159" s="46"/>
      <c r="H159" s="46"/>
    </row>
    <row r="160" ht="15" spans="2:8">
      <c r="B160" s="46"/>
      <c r="C160" s="46"/>
      <c r="H160" s="46"/>
    </row>
    <row r="161" ht="15" spans="2:8">
      <c r="B161" s="46"/>
      <c r="C161" s="46"/>
      <c r="H161" s="46"/>
    </row>
    <row r="162" ht="15" spans="2:8">
      <c r="B162" s="46"/>
      <c r="C162" s="46"/>
      <c r="H162" s="46"/>
    </row>
    <row r="163" ht="15" spans="2:8">
      <c r="B163" s="46"/>
      <c r="C163" s="46"/>
      <c r="H163" s="46"/>
    </row>
    <row r="164" ht="15" spans="2:8">
      <c r="B164" s="46"/>
      <c r="C164" s="46"/>
      <c r="H164" s="46"/>
    </row>
    <row r="165" ht="15" spans="2:8">
      <c r="B165" s="46"/>
      <c r="C165" s="46"/>
      <c r="H165" s="46"/>
    </row>
    <row r="166" ht="15" spans="2:8">
      <c r="B166" s="46"/>
      <c r="C166" s="46"/>
      <c r="H166" s="46"/>
    </row>
    <row r="167" ht="15" spans="2:8">
      <c r="B167" s="46"/>
      <c r="C167" s="46"/>
      <c r="H167" s="46"/>
    </row>
    <row r="168" ht="15" spans="2:8">
      <c r="B168" s="46"/>
      <c r="C168" s="46"/>
      <c r="H168" s="46"/>
    </row>
    <row r="169" ht="15" spans="2:8">
      <c r="B169" s="46"/>
      <c r="C169" s="46"/>
      <c r="H169" s="46"/>
    </row>
    <row r="170" ht="15" spans="2:8">
      <c r="B170" s="46"/>
      <c r="C170" s="46"/>
      <c r="H170" s="46"/>
    </row>
    <row r="171" ht="15" spans="2:8">
      <c r="B171" s="46"/>
      <c r="C171" s="46"/>
      <c r="H171" s="46"/>
    </row>
    <row r="172" ht="15" spans="2:8">
      <c r="B172" s="46"/>
      <c r="C172" s="46"/>
      <c r="H172" s="46"/>
    </row>
    <row r="173" ht="15" spans="2:8">
      <c r="B173" s="46"/>
      <c r="C173" s="46"/>
      <c r="H173" s="46"/>
    </row>
    <row r="174" ht="15" spans="2:8">
      <c r="B174" s="46"/>
      <c r="C174" s="46"/>
      <c r="H174" s="46"/>
    </row>
    <row r="175" ht="15" spans="2:8">
      <c r="B175" s="46"/>
      <c r="C175" s="46"/>
      <c r="H175" s="46"/>
    </row>
    <row r="176" ht="15" spans="2:8">
      <c r="B176" s="46"/>
      <c r="C176" s="46"/>
      <c r="H176" s="46"/>
    </row>
    <row r="177" ht="15" spans="2:8">
      <c r="B177" s="46"/>
      <c r="C177" s="46"/>
      <c r="H177" s="46"/>
    </row>
    <row r="178" ht="15" spans="2:8">
      <c r="B178" s="46"/>
      <c r="C178" s="46"/>
      <c r="H178" s="46"/>
    </row>
    <row r="179" ht="15" spans="2:8">
      <c r="B179" s="46"/>
      <c r="C179" s="46"/>
      <c r="H179" s="46"/>
    </row>
    <row r="180" ht="15" spans="2:8">
      <c r="B180" s="46"/>
      <c r="C180" s="46"/>
      <c r="H180" s="46"/>
    </row>
    <row r="181" ht="15" spans="2:8">
      <c r="B181" s="46"/>
      <c r="C181" s="46"/>
      <c r="H181" s="46"/>
    </row>
    <row r="182" ht="15" spans="2:8">
      <c r="B182" s="46"/>
      <c r="C182" s="46"/>
      <c r="H182" s="46"/>
    </row>
    <row r="183" ht="15" spans="2:8">
      <c r="B183" s="46"/>
      <c r="C183" s="46"/>
      <c r="H183" s="46"/>
    </row>
    <row r="184" ht="15" spans="2:8">
      <c r="B184" s="46"/>
      <c r="C184" s="46"/>
      <c r="H184" s="46"/>
    </row>
    <row r="185" ht="15" spans="2:8">
      <c r="B185" s="46"/>
      <c r="C185" s="46"/>
      <c r="H185" s="46"/>
    </row>
    <row r="186" ht="15" spans="2:8">
      <c r="B186" s="46"/>
      <c r="C186" s="46"/>
      <c r="H186" s="46"/>
    </row>
    <row r="187" ht="15" spans="2:8">
      <c r="B187" s="46"/>
      <c r="C187" s="46"/>
      <c r="H187" s="46"/>
    </row>
    <row r="188" ht="15" spans="2:8">
      <c r="B188" s="46"/>
      <c r="C188" s="46"/>
      <c r="H188" s="46"/>
    </row>
    <row r="189" ht="15" spans="2:8">
      <c r="B189" s="46"/>
      <c r="C189" s="46"/>
      <c r="H189" s="46"/>
    </row>
    <row r="190" ht="15" spans="2:8">
      <c r="B190" s="46"/>
      <c r="C190" s="46"/>
      <c r="H190" s="46"/>
    </row>
    <row r="191" ht="15" spans="2:8">
      <c r="B191" s="46"/>
      <c r="C191" s="46"/>
      <c r="H191" s="46"/>
    </row>
    <row r="192" ht="15" spans="2:8">
      <c r="B192" s="46"/>
      <c r="C192" s="46"/>
      <c r="H192" s="46"/>
    </row>
    <row r="193" ht="15" spans="2:8">
      <c r="B193" s="46"/>
      <c r="C193" s="46"/>
      <c r="H193" s="46"/>
    </row>
    <row r="194" ht="15" spans="2:8">
      <c r="B194" s="46"/>
      <c r="C194" s="46"/>
      <c r="H194" s="46"/>
    </row>
    <row r="195" ht="15" spans="2:8">
      <c r="B195" s="46"/>
      <c r="C195" s="46"/>
      <c r="H195" s="46"/>
    </row>
    <row r="196" ht="15" spans="2:8">
      <c r="B196" s="46"/>
      <c r="C196" s="46"/>
      <c r="H196" s="46"/>
    </row>
    <row r="197" ht="15" spans="2:8">
      <c r="B197" s="46"/>
      <c r="C197" s="46"/>
      <c r="H197" s="46"/>
    </row>
    <row r="198" ht="15" spans="2:8">
      <c r="B198" s="46"/>
      <c r="C198" s="46"/>
      <c r="H198" s="46"/>
    </row>
    <row r="199" ht="15" spans="2:8">
      <c r="B199" s="46"/>
      <c r="C199" s="46"/>
      <c r="H199" s="46"/>
    </row>
    <row r="200" ht="15" spans="2:8">
      <c r="B200" s="46"/>
      <c r="C200" s="46"/>
      <c r="H200" s="46"/>
    </row>
  </sheetData>
  <mergeCells count="115">
    <mergeCell ref="A1:B1"/>
    <mergeCell ref="D1:E1"/>
    <mergeCell ref="F1:G1"/>
    <mergeCell ref="H1:I1"/>
    <mergeCell ref="D2:E2"/>
    <mergeCell ref="F2:G2"/>
    <mergeCell ref="D3:E3"/>
    <mergeCell ref="F3:G3"/>
    <mergeCell ref="D4:E4"/>
    <mergeCell ref="F4:G4"/>
    <mergeCell ref="D5:E5"/>
    <mergeCell ref="F5:G5"/>
    <mergeCell ref="D6:E6"/>
    <mergeCell ref="F6:G6"/>
    <mergeCell ref="D7:E7"/>
    <mergeCell ref="F7:G7"/>
    <mergeCell ref="D8:E8"/>
    <mergeCell ref="F8:G8"/>
    <mergeCell ref="D9:E9"/>
    <mergeCell ref="F9:G9"/>
    <mergeCell ref="D10:E10"/>
    <mergeCell ref="F10:G10"/>
    <mergeCell ref="D11:E11"/>
    <mergeCell ref="F11:G11"/>
    <mergeCell ref="D12:E12"/>
    <mergeCell ref="F12:G12"/>
    <mergeCell ref="D13:E13"/>
    <mergeCell ref="F13:G13"/>
    <mergeCell ref="D14:E14"/>
    <mergeCell ref="F14:G14"/>
    <mergeCell ref="D15:E15"/>
    <mergeCell ref="F15:G15"/>
    <mergeCell ref="D16:E16"/>
    <mergeCell ref="F16:G16"/>
    <mergeCell ref="D17:E17"/>
    <mergeCell ref="F17:G17"/>
    <mergeCell ref="D18:E18"/>
    <mergeCell ref="F18:G18"/>
    <mergeCell ref="D19:E19"/>
    <mergeCell ref="F19:G19"/>
    <mergeCell ref="D20:E20"/>
    <mergeCell ref="F20:G20"/>
    <mergeCell ref="D21:E21"/>
    <mergeCell ref="F21:G21"/>
    <mergeCell ref="D22:E22"/>
    <mergeCell ref="F22:G22"/>
    <mergeCell ref="D23:E23"/>
    <mergeCell ref="F23:G23"/>
    <mergeCell ref="D24:E24"/>
    <mergeCell ref="F24:G24"/>
    <mergeCell ref="D25:E25"/>
    <mergeCell ref="F25:G25"/>
    <mergeCell ref="D26:E26"/>
    <mergeCell ref="F26:G26"/>
    <mergeCell ref="D27:E27"/>
    <mergeCell ref="F27:G27"/>
    <mergeCell ref="D28:E28"/>
    <mergeCell ref="F28:G28"/>
    <mergeCell ref="D29:E29"/>
    <mergeCell ref="F29:G29"/>
    <mergeCell ref="A30:G30"/>
    <mergeCell ref="D31:E31"/>
    <mergeCell ref="F31:G31"/>
    <mergeCell ref="D32:E32"/>
    <mergeCell ref="F32:G32"/>
    <mergeCell ref="D33:E33"/>
    <mergeCell ref="F33:G33"/>
    <mergeCell ref="D34:E34"/>
    <mergeCell ref="F34:G34"/>
    <mergeCell ref="D35:E35"/>
    <mergeCell ref="F35:G35"/>
    <mergeCell ref="D36:E36"/>
    <mergeCell ref="F36:G36"/>
    <mergeCell ref="D37:E37"/>
    <mergeCell ref="F37:G37"/>
    <mergeCell ref="D38:E38"/>
    <mergeCell ref="F38:G38"/>
    <mergeCell ref="D39:E39"/>
    <mergeCell ref="F39:G39"/>
    <mergeCell ref="D40:E40"/>
    <mergeCell ref="F40:G40"/>
    <mergeCell ref="D41:E41"/>
    <mergeCell ref="F41:G41"/>
    <mergeCell ref="D42:E42"/>
    <mergeCell ref="F42:G42"/>
    <mergeCell ref="D43:E43"/>
    <mergeCell ref="F43:G43"/>
    <mergeCell ref="D44:E44"/>
    <mergeCell ref="F44:G44"/>
    <mergeCell ref="D45:E45"/>
    <mergeCell ref="F45:G45"/>
    <mergeCell ref="D46:E46"/>
    <mergeCell ref="F46:G46"/>
    <mergeCell ref="D47:E47"/>
    <mergeCell ref="F47:G47"/>
    <mergeCell ref="D48:E48"/>
    <mergeCell ref="F48:G48"/>
    <mergeCell ref="D49:E49"/>
    <mergeCell ref="F49:G49"/>
    <mergeCell ref="D50:E50"/>
    <mergeCell ref="F50:G50"/>
    <mergeCell ref="D51:E51"/>
    <mergeCell ref="F51:G51"/>
    <mergeCell ref="D52:E52"/>
    <mergeCell ref="F52:G52"/>
    <mergeCell ref="D53:E53"/>
    <mergeCell ref="F53:G53"/>
    <mergeCell ref="D54:E54"/>
    <mergeCell ref="F54:G54"/>
    <mergeCell ref="A2:A29"/>
    <mergeCell ref="A31:A48"/>
    <mergeCell ref="A49:A54"/>
    <mergeCell ref="B2:B14"/>
    <mergeCell ref="B15:B27"/>
    <mergeCell ref="B28:B29"/>
  </mergeCells>
  <dataValidations count="2">
    <dataValidation type="list" allowBlank="1" showInputMessage="1" showErrorMessage="1" sqref="C2:C29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  <dataValidation type="list" allowBlank="1" showInputMessage="1" showErrorMessage="1" sqref="C31:C54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0"/>
  <sheetViews>
    <sheetView workbookViewId="0">
      <selection activeCell="A1" sqref="A1"/>
    </sheetView>
  </sheetViews>
  <sheetFormatPr defaultColWidth="9" defaultRowHeight="12.75" outlineLevelCol="5"/>
  <cols>
    <col min="1" max="1" width="10.7256637168142" customWidth="1"/>
    <col min="2" max="2" width="48" customWidth="1"/>
    <col min="3" max="3" width="6.8141592920354" customWidth="1"/>
    <col min="4" max="4" width="6.26548672566372" customWidth="1"/>
    <col min="5" max="5" width="21" customWidth="1"/>
    <col min="6" max="6" width="35.7256637168142" customWidth="1"/>
    <col min="7" max="22" width="10.7256637168142" customWidth="1"/>
  </cols>
  <sheetData>
    <row r="1" ht="15.75" customHeight="1" spans="1:6">
      <c r="A1" s="19" t="s">
        <v>44</v>
      </c>
      <c r="B1" s="19" t="s">
        <v>251</v>
      </c>
      <c r="C1" s="19" t="s">
        <v>5</v>
      </c>
      <c r="D1" s="19" t="s">
        <v>252</v>
      </c>
      <c r="E1" s="19" t="s">
        <v>7</v>
      </c>
      <c r="F1" s="146" t="s">
        <v>253</v>
      </c>
    </row>
    <row r="2" ht="15.75" customHeight="1" spans="1:6">
      <c r="A2" s="147">
        <v>1</v>
      </c>
      <c r="B2" s="147" t="s">
        <v>254</v>
      </c>
      <c r="C2" s="147">
        <v>18</v>
      </c>
      <c r="D2" s="147">
        <v>1</v>
      </c>
      <c r="E2" s="4"/>
      <c r="F2" s="46"/>
    </row>
    <row r="3" ht="15.75" customHeight="1" spans="1:6">
      <c r="A3" s="147">
        <v>2</v>
      </c>
      <c r="B3" s="147" t="s">
        <v>255</v>
      </c>
      <c r="C3" s="147">
        <v>284</v>
      </c>
      <c r="D3" s="147">
        <v>1</v>
      </c>
      <c r="E3" s="4"/>
      <c r="F3" s="46"/>
    </row>
    <row r="4" ht="15.75" customHeight="1" spans="1:6">
      <c r="A4" s="147">
        <v>3</v>
      </c>
      <c r="B4" s="147" t="s">
        <v>256</v>
      </c>
      <c r="C4" s="147">
        <v>1</v>
      </c>
      <c r="D4" s="147">
        <v>1</v>
      </c>
      <c r="E4" s="4"/>
      <c r="F4" s="46"/>
    </row>
    <row r="5" ht="15.75" customHeight="1" spans="1:6">
      <c r="A5" s="147">
        <v>4</v>
      </c>
      <c r="B5" s="147" t="s">
        <v>257</v>
      </c>
      <c r="C5" s="147">
        <v>76</v>
      </c>
      <c r="D5" s="147">
        <v>1</v>
      </c>
      <c r="E5" s="4"/>
      <c r="F5" s="46"/>
    </row>
    <row r="6" ht="15.75" customHeight="1" spans="1:6">
      <c r="A6" s="147">
        <v>5</v>
      </c>
      <c r="B6" s="147" t="s">
        <v>258</v>
      </c>
      <c r="C6" s="147">
        <v>2</v>
      </c>
      <c r="D6" s="147">
        <v>6</v>
      </c>
      <c r="E6" s="4"/>
      <c r="F6" s="46"/>
    </row>
    <row r="7" ht="15.75" customHeight="1" spans="1:6">
      <c r="A7" s="147">
        <v>6</v>
      </c>
      <c r="B7" s="147" t="s">
        <v>259</v>
      </c>
      <c r="C7" s="147">
        <v>2</v>
      </c>
      <c r="D7" s="147">
        <v>1</v>
      </c>
      <c r="E7" s="4"/>
      <c r="F7" s="46"/>
    </row>
    <row r="8" ht="15.75" customHeight="1" spans="1:6">
      <c r="A8" s="147">
        <v>7</v>
      </c>
      <c r="B8" s="147" t="s">
        <v>260</v>
      </c>
      <c r="C8" s="147">
        <v>32</v>
      </c>
      <c r="D8" s="147">
        <v>8.5</v>
      </c>
      <c r="E8" s="4"/>
      <c r="F8" s="46"/>
    </row>
    <row r="9" ht="15.75" customHeight="1" spans="1:6">
      <c r="A9" s="147">
        <v>8</v>
      </c>
      <c r="B9" s="147" t="s">
        <v>261</v>
      </c>
      <c r="C9" s="147">
        <v>32</v>
      </c>
      <c r="D9" s="147">
        <v>1</v>
      </c>
      <c r="E9" s="4"/>
      <c r="F9" s="46"/>
    </row>
    <row r="10" ht="15.75" customHeight="1" spans="1:6">
      <c r="A10" s="147">
        <v>9</v>
      </c>
      <c r="B10" s="147" t="s">
        <v>262</v>
      </c>
      <c r="C10" s="147">
        <v>40</v>
      </c>
      <c r="D10" s="147">
        <v>1</v>
      </c>
      <c r="E10" s="4"/>
      <c r="F10" s="46"/>
    </row>
    <row r="11" ht="15.75" customHeight="1" spans="1:6">
      <c r="A11" s="147">
        <v>10</v>
      </c>
      <c r="B11" s="147" t="s">
        <v>263</v>
      </c>
      <c r="C11" s="147">
        <v>15</v>
      </c>
      <c r="D11" s="147">
        <v>1</v>
      </c>
      <c r="E11" s="4"/>
      <c r="F11" s="46"/>
    </row>
    <row r="12" ht="15.75" customHeight="1" spans="1:6">
      <c r="A12" s="147">
        <v>11</v>
      </c>
      <c r="B12" s="147" t="s">
        <v>261</v>
      </c>
      <c r="C12" s="147">
        <v>40</v>
      </c>
      <c r="D12" s="147">
        <v>1</v>
      </c>
      <c r="E12" s="4"/>
      <c r="F12" s="46"/>
    </row>
    <row r="13" ht="15.75" customHeight="1" spans="1:6">
      <c r="A13" s="147">
        <v>12</v>
      </c>
      <c r="B13" s="147" t="s">
        <v>264</v>
      </c>
      <c r="C13" s="147">
        <v>10</v>
      </c>
      <c r="D13" s="147">
        <v>1</v>
      </c>
      <c r="E13" s="4"/>
      <c r="F13" s="46"/>
    </row>
    <row r="14" ht="15.75" customHeight="1" spans="1:6">
      <c r="A14" s="147">
        <v>13</v>
      </c>
      <c r="B14" s="147" t="s">
        <v>265</v>
      </c>
      <c r="C14" s="147">
        <v>10</v>
      </c>
      <c r="D14" s="147">
        <v>2</v>
      </c>
      <c r="E14" s="4"/>
      <c r="F14" s="46"/>
    </row>
    <row r="15" ht="15.75" customHeight="1" spans="1:6">
      <c r="A15" s="147">
        <v>14</v>
      </c>
      <c r="B15" s="147" t="s">
        <v>266</v>
      </c>
      <c r="C15" s="147">
        <v>8</v>
      </c>
      <c r="D15" s="147">
        <v>2</v>
      </c>
      <c r="E15" s="4"/>
      <c r="F15" s="46"/>
    </row>
    <row r="16" ht="15.75" customHeight="1" spans="1:6">
      <c r="A16" s="147">
        <v>15</v>
      </c>
      <c r="B16" s="147" t="s">
        <v>267</v>
      </c>
      <c r="C16" s="147">
        <v>5</v>
      </c>
      <c r="D16" s="147">
        <v>2</v>
      </c>
      <c r="E16" s="4"/>
      <c r="F16" s="46"/>
    </row>
    <row r="17" ht="15.75" customHeight="1" spans="1:6">
      <c r="A17" s="147">
        <v>16</v>
      </c>
      <c r="B17" s="147" t="s">
        <v>268</v>
      </c>
      <c r="C17" s="147">
        <v>1</v>
      </c>
      <c r="D17" s="147">
        <v>2</v>
      </c>
      <c r="E17" s="4"/>
      <c r="F17" s="46"/>
    </row>
    <row r="18" ht="15.75" customHeight="1" spans="1:6">
      <c r="A18" s="147">
        <v>17</v>
      </c>
      <c r="B18" s="147" t="s">
        <v>269</v>
      </c>
      <c r="C18" s="147">
        <v>429</v>
      </c>
      <c r="D18" s="147">
        <v>14</v>
      </c>
      <c r="E18" s="4"/>
      <c r="F18" s="46"/>
    </row>
    <row r="19" ht="15.75" customHeight="1" spans="1:6">
      <c r="A19" s="147">
        <v>18</v>
      </c>
      <c r="B19" s="147" t="s">
        <v>270</v>
      </c>
      <c r="C19" s="147">
        <v>429</v>
      </c>
      <c r="D19" s="147">
        <v>1</v>
      </c>
      <c r="E19" s="4"/>
      <c r="F19" s="46"/>
    </row>
    <row r="20" ht="15.75" customHeight="1" spans="1:6">
      <c r="A20" s="147">
        <v>19</v>
      </c>
      <c r="B20" s="147" t="s">
        <v>271</v>
      </c>
      <c r="C20" s="147">
        <v>429</v>
      </c>
      <c r="D20" s="147">
        <v>1</v>
      </c>
      <c r="E20" s="4"/>
      <c r="F20" s="46"/>
    </row>
    <row r="21" ht="15.75" customHeight="1" spans="1:6">
      <c r="A21" s="147">
        <v>20</v>
      </c>
      <c r="B21" s="147" t="s">
        <v>272</v>
      </c>
      <c r="C21" s="147">
        <v>284</v>
      </c>
      <c r="D21" s="147">
        <v>1</v>
      </c>
      <c r="E21" s="4"/>
      <c r="F21" s="46"/>
    </row>
    <row r="22" ht="15.75" customHeight="1" spans="1:6">
      <c r="A22" s="147">
        <v>21</v>
      </c>
      <c r="B22" s="147" t="s">
        <v>273</v>
      </c>
      <c r="C22" s="147">
        <v>429</v>
      </c>
      <c r="D22" s="147">
        <v>1</v>
      </c>
      <c r="E22" s="4"/>
      <c r="F22" s="46"/>
    </row>
    <row r="23" ht="15.75" customHeight="1" spans="1:6">
      <c r="A23" s="147">
        <v>22</v>
      </c>
      <c r="B23" s="147" t="s">
        <v>274</v>
      </c>
      <c r="C23" s="147">
        <v>284</v>
      </c>
      <c r="D23" s="147">
        <v>1</v>
      </c>
      <c r="E23" s="4"/>
      <c r="F23" s="46"/>
    </row>
    <row r="24" ht="15.75" customHeight="1" spans="1:6">
      <c r="A24" s="147">
        <v>23</v>
      </c>
      <c r="B24" s="147" t="s">
        <v>275</v>
      </c>
      <c r="C24" s="147">
        <v>284</v>
      </c>
      <c r="D24" s="147">
        <v>1</v>
      </c>
      <c r="E24" s="4"/>
      <c r="F24" s="46"/>
    </row>
    <row r="25" ht="15.75" customHeight="1" spans="1:6">
      <c r="A25" s="147">
        <v>24</v>
      </c>
      <c r="B25" s="147" t="s">
        <v>276</v>
      </c>
      <c r="C25" s="147">
        <v>284</v>
      </c>
      <c r="D25" s="147">
        <v>1</v>
      </c>
      <c r="E25" s="4"/>
      <c r="F25" s="46"/>
    </row>
    <row r="26" ht="15.75" customHeight="1" spans="1:6">
      <c r="A26" s="147">
        <v>25</v>
      </c>
      <c r="B26" s="147" t="s">
        <v>277</v>
      </c>
      <c r="C26" s="147">
        <v>284</v>
      </c>
      <c r="D26" s="147">
        <v>1</v>
      </c>
      <c r="E26" s="4"/>
      <c r="F26" s="46"/>
    </row>
    <row r="27" ht="15.75" customHeight="1" spans="1:6">
      <c r="A27" s="147">
        <v>26</v>
      </c>
      <c r="B27" s="147" t="s">
        <v>278</v>
      </c>
      <c r="C27" s="147">
        <v>0</v>
      </c>
      <c r="D27" s="147">
        <v>1</v>
      </c>
      <c r="E27" s="4"/>
      <c r="F27" s="46"/>
    </row>
    <row r="28" ht="15.75" customHeight="1" spans="1:6">
      <c r="A28" s="147">
        <v>27</v>
      </c>
      <c r="B28" s="147" t="s">
        <v>279</v>
      </c>
      <c r="C28" s="147">
        <v>1000</v>
      </c>
      <c r="D28" s="147">
        <v>5</v>
      </c>
      <c r="E28" s="4"/>
      <c r="F28" s="46"/>
    </row>
    <row r="29" ht="15.75" customHeight="1" spans="1:6">
      <c r="A29" s="147">
        <v>28</v>
      </c>
      <c r="B29" s="147" t="s">
        <v>280</v>
      </c>
      <c r="C29" s="147">
        <v>200</v>
      </c>
      <c r="D29" s="147">
        <v>1</v>
      </c>
      <c r="E29" s="4"/>
      <c r="F29" s="46"/>
    </row>
    <row r="30" ht="15.75" customHeight="1" spans="1:6">
      <c r="A30" s="147">
        <v>29</v>
      </c>
      <c r="B30" s="147" t="s">
        <v>281</v>
      </c>
      <c r="C30" s="147">
        <v>4</v>
      </c>
      <c r="D30" s="147">
        <v>1</v>
      </c>
      <c r="E30" s="4"/>
      <c r="F30" s="46"/>
    </row>
    <row r="31" ht="15.75" customHeight="1" spans="1:6">
      <c r="A31" s="147">
        <v>30</v>
      </c>
      <c r="B31" s="147" t="s">
        <v>282</v>
      </c>
      <c r="C31" s="147">
        <v>1</v>
      </c>
      <c r="D31" s="147">
        <v>1</v>
      </c>
      <c r="E31" s="4"/>
      <c r="F31" s="46"/>
    </row>
    <row r="32" ht="15.75" customHeight="1" spans="1:6">
      <c r="A32" s="147">
        <v>31</v>
      </c>
      <c r="B32" s="147" t="s">
        <v>283</v>
      </c>
      <c r="C32" s="147">
        <v>1</v>
      </c>
      <c r="D32" s="147">
        <v>1</v>
      </c>
      <c r="E32" s="4"/>
      <c r="F32" s="46"/>
    </row>
    <row r="33" ht="15.75" customHeight="1" spans="1:6">
      <c r="A33" s="147">
        <v>32</v>
      </c>
      <c r="B33" s="147" t="s">
        <v>284</v>
      </c>
      <c r="C33" s="147">
        <v>1</v>
      </c>
      <c r="D33" s="147">
        <v>1</v>
      </c>
      <c r="E33" s="137"/>
      <c r="F33" s="46"/>
    </row>
    <row r="34" ht="15.75" customHeight="1" spans="1:6">
      <c r="A34" s="147">
        <v>33</v>
      </c>
      <c r="B34" s="147" t="s">
        <v>143</v>
      </c>
      <c r="C34" s="147">
        <v>1</v>
      </c>
      <c r="D34" s="147">
        <v>1</v>
      </c>
      <c r="E34" s="137"/>
      <c r="F34" s="46"/>
    </row>
    <row r="35" ht="15.75" customHeight="1" spans="1:6">
      <c r="A35" s="147">
        <v>34</v>
      </c>
      <c r="B35" s="147" t="s">
        <v>285</v>
      </c>
      <c r="C35" s="137"/>
      <c r="D35" s="137"/>
      <c r="E35" s="137"/>
      <c r="F35" s="46"/>
    </row>
    <row r="36" ht="15.75" customHeight="1" spans="1:6">
      <c r="A36" s="147">
        <v>35</v>
      </c>
      <c r="B36" s="147" t="s">
        <v>286</v>
      </c>
      <c r="C36" s="137"/>
      <c r="D36" s="137"/>
      <c r="E36" s="137"/>
      <c r="F36" s="46"/>
    </row>
    <row r="37" ht="15.75" customHeight="1" spans="1:6">
      <c r="A37" s="147">
        <v>36</v>
      </c>
      <c r="B37" s="147" t="s">
        <v>287</v>
      </c>
      <c r="C37" s="137"/>
      <c r="D37" s="137"/>
      <c r="E37" s="137"/>
      <c r="F37" s="46"/>
    </row>
    <row r="38" ht="15.75" customHeight="1" spans="1:6">
      <c r="A38" s="147">
        <v>37</v>
      </c>
      <c r="B38" s="147" t="s">
        <v>288</v>
      </c>
      <c r="C38" s="137"/>
      <c r="D38" s="137"/>
      <c r="E38" s="137"/>
      <c r="F38" s="46"/>
    </row>
    <row r="39" ht="15.75" customHeight="1" spans="1:6">
      <c r="A39" s="147">
        <v>38</v>
      </c>
      <c r="B39" s="147" t="s">
        <v>289</v>
      </c>
      <c r="C39" s="137"/>
      <c r="D39" s="137"/>
      <c r="E39" s="137"/>
      <c r="F39" s="46"/>
    </row>
    <row r="40" ht="15.75" customHeight="1" spans="1:6">
      <c r="A40" s="147">
        <v>39</v>
      </c>
      <c r="B40" s="147" t="s">
        <v>290</v>
      </c>
      <c r="C40" s="137"/>
      <c r="D40" s="137"/>
      <c r="E40" s="137"/>
      <c r="F40" s="46"/>
    </row>
    <row r="41" ht="15.75" customHeight="1" spans="1:6">
      <c r="A41" s="147">
        <v>40</v>
      </c>
      <c r="B41" s="147" t="s">
        <v>291</v>
      </c>
      <c r="C41" s="137"/>
      <c r="D41" s="137"/>
      <c r="E41" s="137"/>
      <c r="F41" s="46"/>
    </row>
    <row r="42" ht="15.75" customHeight="1" spans="2:6">
      <c r="B42" s="46"/>
      <c r="C42" s="46"/>
      <c r="D42" s="46"/>
      <c r="E42" s="46"/>
      <c r="F42" s="46"/>
    </row>
    <row r="43" ht="15.75" customHeight="1" spans="2:6">
      <c r="B43" s="46"/>
      <c r="C43" s="46"/>
      <c r="D43" s="46"/>
      <c r="E43" s="46"/>
      <c r="F43" s="46"/>
    </row>
    <row r="44" ht="15.75" customHeight="1" spans="2:6">
      <c r="B44" s="46"/>
      <c r="C44" s="46"/>
      <c r="D44" s="46"/>
      <c r="E44" s="46"/>
      <c r="F44" s="46"/>
    </row>
    <row r="45" ht="15.75" customHeight="1" spans="2:6">
      <c r="B45" s="46"/>
      <c r="C45" s="46"/>
      <c r="D45" s="46"/>
      <c r="E45" s="46"/>
      <c r="F45" s="46"/>
    </row>
    <row r="46" ht="15.75" customHeight="1" spans="2:6">
      <c r="B46" s="46"/>
      <c r="C46" s="46"/>
      <c r="D46" s="46"/>
      <c r="E46" s="46"/>
      <c r="F46" s="46"/>
    </row>
    <row r="47" ht="15.75" customHeight="1" spans="2:6">
      <c r="B47" s="46"/>
      <c r="C47" s="46"/>
      <c r="D47" s="46"/>
      <c r="E47" s="46"/>
      <c r="F47" s="46"/>
    </row>
    <row r="48" ht="15.75" customHeight="1" spans="2:6">
      <c r="B48" s="46"/>
      <c r="C48" s="46"/>
      <c r="D48" s="46"/>
      <c r="E48" s="46"/>
      <c r="F48" s="46"/>
    </row>
    <row r="49" ht="15.75" customHeight="1" spans="2:6">
      <c r="B49" s="46"/>
      <c r="C49" s="46"/>
      <c r="D49" s="46"/>
      <c r="E49" s="46"/>
      <c r="F49" s="46"/>
    </row>
    <row r="50" ht="15.75" customHeight="1" spans="2:6">
      <c r="B50" s="46"/>
      <c r="C50" s="46"/>
      <c r="D50" s="46"/>
      <c r="E50" s="46"/>
      <c r="F50" s="46"/>
    </row>
    <row r="51" ht="15.75" customHeight="1" spans="2:6">
      <c r="B51" s="46"/>
      <c r="C51" s="46"/>
      <c r="D51" s="46"/>
      <c r="E51" s="46"/>
      <c r="F51" s="46"/>
    </row>
    <row r="52" ht="15.75" customHeight="1" spans="2:6">
      <c r="B52" s="46"/>
      <c r="C52" s="46"/>
      <c r="D52" s="46"/>
      <c r="E52" s="46"/>
      <c r="F52" s="46"/>
    </row>
    <row r="53" ht="15.75" customHeight="1" spans="2:6">
      <c r="B53" s="46"/>
      <c r="C53" s="46"/>
      <c r="D53" s="46"/>
      <c r="E53" s="46"/>
      <c r="F53" s="46"/>
    </row>
    <row r="54" ht="15.75" customHeight="1" spans="2:6">
      <c r="B54" s="46"/>
      <c r="C54" s="46"/>
      <c r="D54" s="46"/>
      <c r="E54" s="46"/>
      <c r="F54" s="46"/>
    </row>
    <row r="55" ht="15.75" customHeight="1" spans="2:6">
      <c r="B55" s="46"/>
      <c r="C55" s="46"/>
      <c r="D55" s="46"/>
      <c r="E55" s="46"/>
      <c r="F55" s="46"/>
    </row>
    <row r="56" ht="15.75" customHeight="1" spans="2:6">
      <c r="B56" s="46"/>
      <c r="C56" s="46"/>
      <c r="D56" s="46"/>
      <c r="E56" s="46"/>
      <c r="F56" s="46"/>
    </row>
    <row r="57" ht="15.75" customHeight="1" spans="2:6">
      <c r="B57" s="46"/>
      <c r="C57" s="46"/>
      <c r="D57" s="46"/>
      <c r="E57" s="46"/>
      <c r="F57" s="46"/>
    </row>
    <row r="58" ht="15.75" customHeight="1" spans="2:6">
      <c r="B58" s="46"/>
      <c r="C58" s="46"/>
      <c r="D58" s="46"/>
      <c r="E58" s="46"/>
      <c r="F58" s="46"/>
    </row>
    <row r="59" ht="15.75" customHeight="1" spans="2:6">
      <c r="B59" s="46"/>
      <c r="C59" s="46"/>
      <c r="D59" s="46"/>
      <c r="E59" s="46"/>
      <c r="F59" s="46"/>
    </row>
    <row r="60" ht="15.75" customHeight="1" spans="2:6">
      <c r="B60" s="46"/>
      <c r="C60" s="46"/>
      <c r="D60" s="46"/>
      <c r="E60" s="46"/>
      <c r="F60" s="46"/>
    </row>
    <row r="61" ht="15.75" customHeight="1" spans="2:6">
      <c r="B61" s="46"/>
      <c r="C61" s="46"/>
      <c r="D61" s="46"/>
      <c r="E61" s="46"/>
      <c r="F61" s="46"/>
    </row>
    <row r="62" ht="15.75" customHeight="1" spans="2:6">
      <c r="B62" s="46"/>
      <c r="C62" s="46"/>
      <c r="D62" s="46"/>
      <c r="E62" s="46"/>
      <c r="F62" s="46"/>
    </row>
    <row r="63" ht="15.75" customHeight="1" spans="2:6">
      <c r="B63" s="46"/>
      <c r="C63" s="46"/>
      <c r="D63" s="46"/>
      <c r="E63" s="46"/>
      <c r="F63" s="46"/>
    </row>
    <row r="64" ht="15.75" customHeight="1" spans="2:6">
      <c r="B64" s="46"/>
      <c r="C64" s="46"/>
      <c r="D64" s="46"/>
      <c r="E64" s="46"/>
      <c r="F64" s="46"/>
    </row>
    <row r="65" ht="15.75" customHeight="1" spans="2:6">
      <c r="B65" s="46"/>
      <c r="C65" s="46"/>
      <c r="D65" s="46"/>
      <c r="E65" s="46"/>
      <c r="F65" s="46"/>
    </row>
    <row r="66" ht="15.75" customHeight="1" spans="2:6">
      <c r="B66" s="46"/>
      <c r="C66" s="46"/>
      <c r="D66" s="46"/>
      <c r="E66" s="46"/>
      <c r="F66" s="46"/>
    </row>
    <row r="67" ht="15.75" customHeight="1" spans="2:6">
      <c r="B67" s="46"/>
      <c r="C67" s="46"/>
      <c r="D67" s="46"/>
      <c r="E67" s="46"/>
      <c r="F67" s="46"/>
    </row>
    <row r="68" ht="15.75" customHeight="1" spans="2:6">
      <c r="B68" s="46"/>
      <c r="C68" s="46"/>
      <c r="D68" s="46"/>
      <c r="E68" s="46"/>
      <c r="F68" s="46"/>
    </row>
    <row r="69" ht="15.75" customHeight="1" spans="2:6">
      <c r="B69" s="46"/>
      <c r="C69" s="46"/>
      <c r="D69" s="46"/>
      <c r="E69" s="46"/>
      <c r="F69" s="46"/>
    </row>
    <row r="70" ht="15.75" customHeight="1" spans="2:6">
      <c r="B70" s="46"/>
      <c r="C70" s="46"/>
      <c r="D70" s="46"/>
      <c r="E70" s="46"/>
      <c r="F70" s="46"/>
    </row>
    <row r="71" ht="15.75" customHeight="1" spans="2:6">
      <c r="B71" s="46"/>
      <c r="C71" s="46"/>
      <c r="D71" s="46"/>
      <c r="E71" s="46"/>
      <c r="F71" s="46"/>
    </row>
    <row r="72" ht="15.75" customHeight="1" spans="2:6">
      <c r="B72" s="46"/>
      <c r="C72" s="46"/>
      <c r="D72" s="46"/>
      <c r="E72" s="46"/>
      <c r="F72" s="46"/>
    </row>
    <row r="73" ht="15.75" customHeight="1" spans="2:6">
      <c r="B73" s="46"/>
      <c r="C73" s="46"/>
      <c r="D73" s="46"/>
      <c r="E73" s="46"/>
      <c r="F73" s="46"/>
    </row>
    <row r="74" ht="15.75" customHeight="1" spans="2:6">
      <c r="B74" s="46"/>
      <c r="C74" s="46"/>
      <c r="D74" s="46"/>
      <c r="E74" s="46"/>
      <c r="F74" s="46"/>
    </row>
    <row r="75" ht="15.75" customHeight="1" spans="2:6">
      <c r="B75" s="46"/>
      <c r="C75" s="46"/>
      <c r="D75" s="46"/>
      <c r="E75" s="46"/>
      <c r="F75" s="46"/>
    </row>
    <row r="76" ht="15.75" customHeight="1" spans="2:6">
      <c r="B76" s="46"/>
      <c r="C76" s="46"/>
      <c r="D76" s="46"/>
      <c r="E76" s="46"/>
      <c r="F76" s="46"/>
    </row>
    <row r="77" ht="15.75" customHeight="1" spans="2:6">
      <c r="B77" s="46"/>
      <c r="C77" s="46"/>
      <c r="D77" s="46"/>
      <c r="E77" s="46"/>
      <c r="F77" s="46"/>
    </row>
    <row r="78" ht="15.75" customHeight="1" spans="2:6">
      <c r="B78" s="46"/>
      <c r="C78" s="46"/>
      <c r="D78" s="46"/>
      <c r="E78" s="46"/>
      <c r="F78" s="46"/>
    </row>
    <row r="79" ht="15.75" customHeight="1" spans="2:6">
      <c r="B79" s="46"/>
      <c r="C79" s="46"/>
      <c r="D79" s="46"/>
      <c r="E79" s="46"/>
      <c r="F79" s="46"/>
    </row>
    <row r="80" ht="15.75" customHeight="1" spans="2:6">
      <c r="B80" s="46"/>
      <c r="C80" s="46"/>
      <c r="D80" s="46"/>
      <c r="E80" s="46"/>
      <c r="F80" s="46"/>
    </row>
    <row r="81" ht="15.75" customHeight="1" spans="2:6">
      <c r="B81" s="46"/>
      <c r="C81" s="46"/>
      <c r="D81" s="46"/>
      <c r="E81" s="46"/>
      <c r="F81" s="46"/>
    </row>
    <row r="82" ht="15.75" customHeight="1" spans="2:6">
      <c r="B82" s="46"/>
      <c r="C82" s="46"/>
      <c r="D82" s="46"/>
      <c r="E82" s="46"/>
      <c r="F82" s="46"/>
    </row>
    <row r="83" ht="15.75" customHeight="1" spans="2:6">
      <c r="B83" s="46"/>
      <c r="C83" s="46"/>
      <c r="D83" s="46"/>
      <c r="E83" s="46"/>
      <c r="F83" s="46"/>
    </row>
    <row r="84" ht="15.75" customHeight="1" spans="2:6">
      <c r="B84" s="46"/>
      <c r="C84" s="46"/>
      <c r="D84" s="46"/>
      <c r="E84" s="46"/>
      <c r="F84" s="46"/>
    </row>
    <row r="85" ht="15.75" customHeight="1" spans="2:6">
      <c r="B85" s="46"/>
      <c r="C85" s="46"/>
      <c r="D85" s="46"/>
      <c r="E85" s="46"/>
      <c r="F85" s="46"/>
    </row>
    <row r="86" ht="15.75" customHeight="1" spans="2:6">
      <c r="B86" s="46"/>
      <c r="C86" s="46"/>
      <c r="D86" s="46"/>
      <c r="E86" s="46"/>
      <c r="F86" s="46"/>
    </row>
    <row r="87" ht="15.75" customHeight="1" spans="2:6">
      <c r="B87" s="46"/>
      <c r="C87" s="46"/>
      <c r="D87" s="46"/>
      <c r="E87" s="46"/>
      <c r="F87" s="46"/>
    </row>
    <row r="88" ht="15.75" customHeight="1" spans="2:6">
      <c r="B88" s="46"/>
      <c r="C88" s="46"/>
      <c r="D88" s="46"/>
      <c r="E88" s="46"/>
      <c r="F88" s="46"/>
    </row>
    <row r="89" ht="15.75" customHeight="1" spans="2:6">
      <c r="B89" s="46"/>
      <c r="C89" s="46"/>
      <c r="D89" s="46"/>
      <c r="E89" s="46"/>
      <c r="F89" s="46"/>
    </row>
    <row r="90" ht="15.75" customHeight="1" spans="2:6">
      <c r="B90" s="46"/>
      <c r="C90" s="46"/>
      <c r="D90" s="46"/>
      <c r="E90" s="46"/>
      <c r="F90" s="46"/>
    </row>
    <row r="91" ht="15.75" customHeight="1" spans="2:6">
      <c r="B91" s="46"/>
      <c r="C91" s="46"/>
      <c r="D91" s="46"/>
      <c r="E91" s="46"/>
      <c r="F91" s="46"/>
    </row>
    <row r="92" ht="15.75" customHeight="1" spans="2:6">
      <c r="B92" s="46"/>
      <c r="C92" s="46"/>
      <c r="D92" s="46"/>
      <c r="E92" s="46"/>
      <c r="F92" s="46"/>
    </row>
    <row r="93" ht="15.75" customHeight="1" spans="2:6">
      <c r="B93" s="46"/>
      <c r="C93" s="46"/>
      <c r="D93" s="46"/>
      <c r="E93" s="46"/>
      <c r="F93" s="46"/>
    </row>
    <row r="94" ht="15.75" customHeight="1" spans="2:6">
      <c r="B94" s="46"/>
      <c r="C94" s="46"/>
      <c r="D94" s="46"/>
      <c r="E94" s="46"/>
      <c r="F94" s="46"/>
    </row>
    <row r="95" ht="15.75" customHeight="1" spans="2:6">
      <c r="B95" s="46"/>
      <c r="C95" s="46"/>
      <c r="D95" s="46"/>
      <c r="E95" s="46"/>
      <c r="F95" s="46"/>
    </row>
    <row r="96" ht="15.75" customHeight="1" spans="2:6">
      <c r="B96" s="46"/>
      <c r="C96" s="46"/>
      <c r="D96" s="46"/>
      <c r="E96" s="46"/>
      <c r="F96" s="46"/>
    </row>
    <row r="97" ht="15.75" customHeight="1" spans="2:6">
      <c r="B97" s="46"/>
      <c r="C97" s="46"/>
      <c r="D97" s="46"/>
      <c r="E97" s="46"/>
      <c r="F97" s="46"/>
    </row>
    <row r="98" ht="15.75" customHeight="1" spans="2:6">
      <c r="B98" s="46"/>
      <c r="C98" s="46"/>
      <c r="D98" s="46"/>
      <c r="E98" s="46"/>
      <c r="F98" s="46"/>
    </row>
    <row r="99" ht="15.75" customHeight="1" spans="2:6">
      <c r="B99" s="46"/>
      <c r="C99" s="46"/>
      <c r="D99" s="46"/>
      <c r="E99" s="46"/>
      <c r="F99" s="46"/>
    </row>
    <row r="100" ht="15.75" customHeight="1" spans="2:6">
      <c r="B100" s="46"/>
      <c r="C100" s="46"/>
      <c r="D100" s="46"/>
      <c r="E100" s="46"/>
      <c r="F100" s="46"/>
    </row>
    <row r="101" ht="15" spans="2:6">
      <c r="B101" s="46"/>
      <c r="C101" s="46"/>
      <c r="D101" s="46"/>
      <c r="E101" s="46"/>
      <c r="F101" s="46"/>
    </row>
    <row r="102" ht="15" spans="2:6">
      <c r="B102" s="46"/>
      <c r="C102" s="46"/>
      <c r="D102" s="46"/>
      <c r="E102" s="46"/>
      <c r="F102" s="46"/>
    </row>
    <row r="103" ht="15" spans="2:6">
      <c r="B103" s="46"/>
      <c r="C103" s="46"/>
      <c r="D103" s="46"/>
      <c r="E103" s="46"/>
      <c r="F103" s="46"/>
    </row>
    <row r="104" ht="15" spans="2:6">
      <c r="B104" s="46"/>
      <c r="C104" s="46"/>
      <c r="D104" s="46"/>
      <c r="E104" s="46"/>
      <c r="F104" s="46"/>
    </row>
    <row r="105" ht="15" spans="2:6">
      <c r="B105" s="46"/>
      <c r="C105" s="46"/>
      <c r="D105" s="46"/>
      <c r="E105" s="46"/>
      <c r="F105" s="46"/>
    </row>
    <row r="106" ht="15" spans="2:6">
      <c r="B106" s="46"/>
      <c r="C106" s="46"/>
      <c r="D106" s="46"/>
      <c r="E106" s="46"/>
      <c r="F106" s="46"/>
    </row>
    <row r="107" ht="15" spans="2:6">
      <c r="B107" s="46"/>
      <c r="C107" s="46"/>
      <c r="D107" s="46"/>
      <c r="E107" s="46"/>
      <c r="F107" s="46"/>
    </row>
    <row r="108" ht="15" spans="2:6">
      <c r="B108" s="46"/>
      <c r="C108" s="46"/>
      <c r="D108" s="46"/>
      <c r="E108" s="46"/>
      <c r="F108" s="46"/>
    </row>
    <row r="109" ht="15" spans="2:6">
      <c r="B109" s="46"/>
      <c r="C109" s="46"/>
      <c r="D109" s="46"/>
      <c r="E109" s="46"/>
      <c r="F109" s="46"/>
    </row>
    <row r="110" ht="15" spans="2:6">
      <c r="B110" s="46"/>
      <c r="C110" s="46"/>
      <c r="D110" s="46"/>
      <c r="E110" s="46"/>
      <c r="F110" s="46"/>
    </row>
    <row r="111" ht="15" spans="2:6">
      <c r="B111" s="46"/>
      <c r="C111" s="46"/>
      <c r="D111" s="46"/>
      <c r="E111" s="46"/>
      <c r="F111" s="46"/>
    </row>
    <row r="112" ht="15" spans="2:6">
      <c r="B112" s="46"/>
      <c r="C112" s="46"/>
      <c r="D112" s="46"/>
      <c r="E112" s="46"/>
      <c r="F112" s="46"/>
    </row>
    <row r="113" ht="15" spans="2:6">
      <c r="B113" s="46"/>
      <c r="C113" s="46"/>
      <c r="D113" s="46"/>
      <c r="E113" s="46"/>
      <c r="F113" s="46"/>
    </row>
    <row r="114" ht="15" spans="2:6">
      <c r="B114" s="46"/>
      <c r="C114" s="46"/>
      <c r="D114" s="46"/>
      <c r="E114" s="46"/>
      <c r="F114" s="46"/>
    </row>
    <row r="115" ht="15" spans="2:6">
      <c r="B115" s="46"/>
      <c r="C115" s="46"/>
      <c r="D115" s="46"/>
      <c r="E115" s="46"/>
      <c r="F115" s="46"/>
    </row>
    <row r="116" ht="15" spans="2:6">
      <c r="B116" s="46"/>
      <c r="C116" s="46"/>
      <c r="D116" s="46"/>
      <c r="E116" s="46"/>
      <c r="F116" s="46"/>
    </row>
    <row r="117" ht="15" spans="2:6">
      <c r="B117" s="46"/>
      <c r="C117" s="46"/>
      <c r="D117" s="46"/>
      <c r="E117" s="46"/>
      <c r="F117" s="46"/>
    </row>
    <row r="118" ht="15" spans="2:6">
      <c r="B118" s="46"/>
      <c r="C118" s="46"/>
      <c r="D118" s="46"/>
      <c r="E118" s="46"/>
      <c r="F118" s="46"/>
    </row>
    <row r="119" ht="15" spans="2:6">
      <c r="B119" s="46"/>
      <c r="C119" s="46"/>
      <c r="D119" s="46"/>
      <c r="E119" s="46"/>
      <c r="F119" s="46"/>
    </row>
    <row r="120" ht="15" spans="2:6">
      <c r="B120" s="46"/>
      <c r="C120" s="46"/>
      <c r="D120" s="46"/>
      <c r="E120" s="46"/>
      <c r="F120" s="46"/>
    </row>
    <row r="121" ht="15" spans="2:6">
      <c r="B121" s="46"/>
      <c r="C121" s="46"/>
      <c r="D121" s="46"/>
      <c r="E121" s="46"/>
      <c r="F121" s="46"/>
    </row>
    <row r="122" ht="15" spans="2:6">
      <c r="B122" s="46"/>
      <c r="C122" s="46"/>
      <c r="D122" s="46"/>
      <c r="E122" s="46"/>
      <c r="F122" s="46"/>
    </row>
    <row r="123" ht="15" spans="2:6">
      <c r="B123" s="46"/>
      <c r="C123" s="46"/>
      <c r="D123" s="46"/>
      <c r="E123" s="46"/>
      <c r="F123" s="46"/>
    </row>
    <row r="124" ht="15" spans="2:6">
      <c r="B124" s="46"/>
      <c r="C124" s="46"/>
      <c r="D124" s="46"/>
      <c r="E124" s="46"/>
      <c r="F124" s="46"/>
    </row>
    <row r="125" ht="15" spans="2:6">
      <c r="B125" s="46"/>
      <c r="C125" s="46"/>
      <c r="D125" s="46"/>
      <c r="E125" s="46"/>
      <c r="F125" s="46"/>
    </row>
    <row r="126" ht="15" spans="2:6">
      <c r="B126" s="46"/>
      <c r="C126" s="46"/>
      <c r="D126" s="46"/>
      <c r="E126" s="46"/>
      <c r="F126" s="46"/>
    </row>
    <row r="127" ht="15" spans="2:6">
      <c r="B127" s="46"/>
      <c r="C127" s="46"/>
      <c r="D127" s="46"/>
      <c r="E127" s="46"/>
      <c r="F127" s="46"/>
    </row>
    <row r="128" ht="15" spans="2:6">
      <c r="B128" s="46"/>
      <c r="C128" s="46"/>
      <c r="D128" s="46"/>
      <c r="E128" s="46"/>
      <c r="F128" s="46"/>
    </row>
    <row r="129" ht="15" spans="2:6">
      <c r="B129" s="46"/>
      <c r="C129" s="46"/>
      <c r="D129" s="46"/>
      <c r="E129" s="46"/>
      <c r="F129" s="46"/>
    </row>
    <row r="130" ht="15" spans="2:6">
      <c r="B130" s="46"/>
      <c r="C130" s="46"/>
      <c r="D130" s="46"/>
      <c r="E130" s="46"/>
      <c r="F130" s="46"/>
    </row>
    <row r="131" ht="15" spans="2:6">
      <c r="B131" s="46"/>
      <c r="C131" s="46"/>
      <c r="D131" s="46"/>
      <c r="E131" s="46"/>
      <c r="F131" s="46"/>
    </row>
    <row r="132" ht="15" spans="2:6">
      <c r="B132" s="46"/>
      <c r="C132" s="46"/>
      <c r="D132" s="46"/>
      <c r="E132" s="46"/>
      <c r="F132" s="46"/>
    </row>
    <row r="133" ht="15" spans="2:6">
      <c r="B133" s="46"/>
      <c r="C133" s="46"/>
      <c r="D133" s="46"/>
      <c r="E133" s="46"/>
      <c r="F133" s="46"/>
    </row>
    <row r="134" ht="15" spans="2:6">
      <c r="B134" s="46"/>
      <c r="C134" s="46"/>
      <c r="D134" s="46"/>
      <c r="E134" s="46"/>
      <c r="F134" s="46"/>
    </row>
    <row r="135" ht="15" spans="2:6">
      <c r="B135" s="46"/>
      <c r="C135" s="46"/>
      <c r="D135" s="46"/>
      <c r="E135" s="46"/>
      <c r="F135" s="46"/>
    </row>
    <row r="136" ht="15" spans="2:6">
      <c r="B136" s="46"/>
      <c r="C136" s="46"/>
      <c r="D136" s="46"/>
      <c r="E136" s="46"/>
      <c r="F136" s="46"/>
    </row>
    <row r="137" ht="15" spans="2:6">
      <c r="B137" s="46"/>
      <c r="C137" s="46"/>
      <c r="D137" s="46"/>
      <c r="E137" s="46"/>
      <c r="F137" s="46"/>
    </row>
    <row r="138" ht="15" spans="2:6">
      <c r="B138" s="46"/>
      <c r="C138" s="46"/>
      <c r="D138" s="46"/>
      <c r="E138" s="46"/>
      <c r="F138" s="46"/>
    </row>
    <row r="139" ht="15" spans="2:6">
      <c r="B139" s="46"/>
      <c r="C139" s="46"/>
      <c r="D139" s="46"/>
      <c r="E139" s="46"/>
      <c r="F139" s="46"/>
    </row>
    <row r="140" ht="15" spans="2:6">
      <c r="B140" s="46"/>
      <c r="C140" s="46"/>
      <c r="D140" s="46"/>
      <c r="E140" s="46"/>
      <c r="F140" s="46"/>
    </row>
    <row r="141" ht="15" spans="2:6">
      <c r="B141" s="46"/>
      <c r="C141" s="46"/>
      <c r="D141" s="46"/>
      <c r="E141" s="46"/>
      <c r="F141" s="46"/>
    </row>
    <row r="142" ht="15" spans="2:6">
      <c r="B142" s="46"/>
      <c r="C142" s="46"/>
      <c r="D142" s="46"/>
      <c r="E142" s="46"/>
      <c r="F142" s="46"/>
    </row>
    <row r="143" ht="15" spans="2:6">
      <c r="B143" s="46"/>
      <c r="C143" s="46"/>
      <c r="D143" s="46"/>
      <c r="E143" s="46"/>
      <c r="F143" s="46"/>
    </row>
    <row r="144" ht="15" spans="2:6">
      <c r="B144" s="46"/>
      <c r="C144" s="46"/>
      <c r="D144" s="46"/>
      <c r="E144" s="46"/>
      <c r="F144" s="46"/>
    </row>
    <row r="145" ht="15" spans="2:6">
      <c r="B145" s="46"/>
      <c r="C145" s="46"/>
      <c r="D145" s="46"/>
      <c r="E145" s="46"/>
      <c r="F145" s="46"/>
    </row>
    <row r="146" ht="15" spans="2:6">
      <c r="B146" s="46"/>
      <c r="C146" s="46"/>
      <c r="D146" s="46"/>
      <c r="E146" s="46"/>
      <c r="F146" s="46"/>
    </row>
    <row r="147" ht="15" spans="2:6">
      <c r="B147" s="46"/>
      <c r="C147" s="46"/>
      <c r="D147" s="46"/>
      <c r="E147" s="46"/>
      <c r="F147" s="46"/>
    </row>
    <row r="148" ht="15" spans="2:6">
      <c r="B148" s="46"/>
      <c r="C148" s="46"/>
      <c r="D148" s="46"/>
      <c r="E148" s="46"/>
      <c r="F148" s="46"/>
    </row>
    <row r="149" ht="15" spans="2:6">
      <c r="B149" s="46"/>
      <c r="C149" s="46"/>
      <c r="D149" s="46"/>
      <c r="E149" s="46"/>
      <c r="F149" s="46"/>
    </row>
    <row r="150" ht="15" spans="2:6">
      <c r="B150" s="46"/>
      <c r="C150" s="46"/>
      <c r="D150" s="46"/>
      <c r="E150" s="46"/>
      <c r="F150" s="46"/>
    </row>
    <row r="151" ht="15" spans="2:6">
      <c r="B151" s="46"/>
      <c r="C151" s="46"/>
      <c r="D151" s="46"/>
      <c r="E151" s="46"/>
      <c r="F151" s="46"/>
    </row>
    <row r="152" ht="15" spans="2:6">
      <c r="B152" s="46"/>
      <c r="C152" s="46"/>
      <c r="D152" s="46"/>
      <c r="E152" s="46"/>
      <c r="F152" s="46"/>
    </row>
    <row r="153" ht="15" spans="2:6">
      <c r="B153" s="46"/>
      <c r="C153" s="46"/>
      <c r="D153" s="46"/>
      <c r="E153" s="46"/>
      <c r="F153" s="46"/>
    </row>
    <row r="154" ht="15" spans="2:6">
      <c r="B154" s="46"/>
      <c r="C154" s="46"/>
      <c r="D154" s="46"/>
      <c r="E154" s="46"/>
      <c r="F154" s="46"/>
    </row>
    <row r="155" ht="15" spans="2:6">
      <c r="B155" s="46"/>
      <c r="C155" s="46"/>
      <c r="D155" s="46"/>
      <c r="E155" s="46"/>
      <c r="F155" s="46"/>
    </row>
    <row r="156" ht="15" spans="2:6">
      <c r="B156" s="46"/>
      <c r="C156" s="46"/>
      <c r="D156" s="46"/>
      <c r="E156" s="46"/>
      <c r="F156" s="46"/>
    </row>
    <row r="157" ht="15" spans="2:6">
      <c r="B157" s="46"/>
      <c r="C157" s="46"/>
      <c r="D157" s="46"/>
      <c r="E157" s="46"/>
      <c r="F157" s="46"/>
    </row>
    <row r="158" ht="15" spans="2:6">
      <c r="B158" s="46"/>
      <c r="C158" s="46"/>
      <c r="D158" s="46"/>
      <c r="E158" s="46"/>
      <c r="F158" s="46"/>
    </row>
    <row r="159" ht="15" spans="2:6">
      <c r="B159" s="46"/>
      <c r="C159" s="46"/>
      <c r="D159" s="46"/>
      <c r="E159" s="46"/>
      <c r="F159" s="46"/>
    </row>
    <row r="160" ht="15" spans="2:6">
      <c r="B160" s="46"/>
      <c r="C160" s="46"/>
      <c r="D160" s="46"/>
      <c r="E160" s="46"/>
      <c r="F160" s="46"/>
    </row>
    <row r="161" ht="15" spans="2:6">
      <c r="B161" s="46"/>
      <c r="C161" s="46"/>
      <c r="D161" s="46"/>
      <c r="E161" s="46"/>
      <c r="F161" s="46"/>
    </row>
    <row r="162" ht="15" spans="2:6">
      <c r="B162" s="46"/>
      <c r="C162" s="46"/>
      <c r="D162" s="46"/>
      <c r="E162" s="46"/>
      <c r="F162" s="46"/>
    </row>
    <row r="163" ht="15" spans="2:6">
      <c r="B163" s="46"/>
      <c r="C163" s="46"/>
      <c r="D163" s="46"/>
      <c r="E163" s="46"/>
      <c r="F163" s="46"/>
    </row>
    <row r="164" ht="15" spans="2:6">
      <c r="B164" s="46"/>
      <c r="C164" s="46"/>
      <c r="D164" s="46"/>
      <c r="E164" s="46"/>
      <c r="F164" s="46"/>
    </row>
    <row r="165" ht="15" spans="2:6">
      <c r="B165" s="46"/>
      <c r="C165" s="46"/>
      <c r="D165" s="46"/>
      <c r="E165" s="46"/>
      <c r="F165" s="46"/>
    </row>
    <row r="166" ht="15" spans="2:6">
      <c r="B166" s="46"/>
      <c r="C166" s="46"/>
      <c r="D166" s="46"/>
      <c r="E166" s="46"/>
      <c r="F166" s="46"/>
    </row>
    <row r="167" ht="15" spans="2:6">
      <c r="B167" s="46"/>
      <c r="C167" s="46"/>
      <c r="D167" s="46"/>
      <c r="E167" s="46"/>
      <c r="F167" s="46"/>
    </row>
    <row r="168" ht="15" spans="2:6">
      <c r="B168" s="46"/>
      <c r="C168" s="46"/>
      <c r="D168" s="46"/>
      <c r="E168" s="46"/>
      <c r="F168" s="46"/>
    </row>
    <row r="169" ht="15" spans="2:6">
      <c r="B169" s="46"/>
      <c r="C169" s="46"/>
      <c r="D169" s="46"/>
      <c r="E169" s="46"/>
      <c r="F169" s="46"/>
    </row>
    <row r="170" ht="15" spans="2:6">
      <c r="B170" s="46"/>
      <c r="C170" s="46"/>
      <c r="D170" s="46"/>
      <c r="E170" s="46"/>
      <c r="F170" s="46"/>
    </row>
    <row r="171" ht="15" spans="2:6">
      <c r="B171" s="46"/>
      <c r="C171" s="46"/>
      <c r="D171" s="46"/>
      <c r="E171" s="46"/>
      <c r="F171" s="46"/>
    </row>
    <row r="172" ht="15" spans="2:6">
      <c r="B172" s="46"/>
      <c r="C172" s="46"/>
      <c r="D172" s="46"/>
      <c r="E172" s="46"/>
      <c r="F172" s="46"/>
    </row>
    <row r="173" ht="15" spans="2:6">
      <c r="B173" s="46"/>
      <c r="C173" s="46"/>
      <c r="D173" s="46"/>
      <c r="E173" s="46"/>
      <c r="F173" s="46"/>
    </row>
    <row r="174" ht="15" spans="2:6">
      <c r="B174" s="46"/>
      <c r="C174" s="46"/>
      <c r="D174" s="46"/>
      <c r="E174" s="46"/>
      <c r="F174" s="46"/>
    </row>
    <row r="175" ht="15" spans="2:6">
      <c r="B175" s="46"/>
      <c r="C175" s="46"/>
      <c r="D175" s="46"/>
      <c r="E175" s="46"/>
      <c r="F175" s="46"/>
    </row>
    <row r="176" ht="15" spans="2:6">
      <c r="B176" s="46"/>
      <c r="C176" s="46"/>
      <c r="D176" s="46"/>
      <c r="E176" s="46"/>
      <c r="F176" s="46"/>
    </row>
    <row r="177" ht="15" spans="2:6">
      <c r="B177" s="46"/>
      <c r="C177" s="46"/>
      <c r="D177" s="46"/>
      <c r="E177" s="46"/>
      <c r="F177" s="46"/>
    </row>
    <row r="178" ht="15" spans="2:6">
      <c r="B178" s="46"/>
      <c r="C178" s="46"/>
      <c r="D178" s="46"/>
      <c r="E178" s="46"/>
      <c r="F178" s="46"/>
    </row>
    <row r="179" ht="15" spans="2:6">
      <c r="B179" s="46"/>
      <c r="C179" s="46"/>
      <c r="D179" s="46"/>
      <c r="E179" s="46"/>
      <c r="F179" s="46"/>
    </row>
    <row r="180" ht="15" spans="2:6">
      <c r="B180" s="46"/>
      <c r="C180" s="46"/>
      <c r="D180" s="46"/>
      <c r="E180" s="46"/>
      <c r="F180" s="46"/>
    </row>
    <row r="181" ht="15" spans="2:6">
      <c r="B181" s="46"/>
      <c r="C181" s="46"/>
      <c r="D181" s="46"/>
      <c r="E181" s="46"/>
      <c r="F181" s="46"/>
    </row>
    <row r="182" ht="15" spans="2:6">
      <c r="B182" s="46"/>
      <c r="C182" s="46"/>
      <c r="D182" s="46"/>
      <c r="E182" s="46"/>
      <c r="F182" s="46"/>
    </row>
    <row r="183" ht="15" spans="2:6">
      <c r="B183" s="46"/>
      <c r="C183" s="46"/>
      <c r="D183" s="46"/>
      <c r="E183" s="46"/>
      <c r="F183" s="46"/>
    </row>
    <row r="184" ht="15" spans="2:6">
      <c r="B184" s="46"/>
      <c r="C184" s="46"/>
      <c r="D184" s="46"/>
      <c r="E184" s="46"/>
      <c r="F184" s="46"/>
    </row>
    <row r="185" ht="15" spans="2:6">
      <c r="B185" s="46"/>
      <c r="C185" s="46"/>
      <c r="D185" s="46"/>
      <c r="E185" s="46"/>
      <c r="F185" s="46"/>
    </row>
    <row r="186" ht="15" spans="2:6">
      <c r="B186" s="46"/>
      <c r="C186" s="46"/>
      <c r="D186" s="46"/>
      <c r="E186" s="46"/>
      <c r="F186" s="46"/>
    </row>
    <row r="187" ht="15" spans="2:6">
      <c r="B187" s="46"/>
      <c r="C187" s="46"/>
      <c r="D187" s="46"/>
      <c r="E187" s="46"/>
      <c r="F187" s="46"/>
    </row>
    <row r="188" ht="15" spans="2:6">
      <c r="B188" s="46"/>
      <c r="C188" s="46"/>
      <c r="D188" s="46"/>
      <c r="E188" s="46"/>
      <c r="F188" s="46"/>
    </row>
    <row r="189" ht="15" spans="2:6">
      <c r="B189" s="46"/>
      <c r="C189" s="46"/>
      <c r="D189" s="46"/>
      <c r="E189" s="46"/>
      <c r="F189" s="46"/>
    </row>
    <row r="190" ht="15" spans="2:6">
      <c r="B190" s="46"/>
      <c r="C190" s="46"/>
      <c r="D190" s="46"/>
      <c r="E190" s="46"/>
      <c r="F190" s="46"/>
    </row>
    <row r="191" ht="15" spans="2:6">
      <c r="B191" s="46"/>
      <c r="C191" s="46"/>
      <c r="D191" s="46"/>
      <c r="E191" s="46"/>
      <c r="F191" s="46"/>
    </row>
    <row r="192" ht="15" spans="2:6">
      <c r="B192" s="46"/>
      <c r="C192" s="46"/>
      <c r="D192" s="46"/>
      <c r="E192" s="46"/>
      <c r="F192" s="46"/>
    </row>
    <row r="193" ht="15" spans="2:6">
      <c r="B193" s="46"/>
      <c r="C193" s="46"/>
      <c r="D193" s="46"/>
      <c r="E193" s="46"/>
      <c r="F193" s="46"/>
    </row>
    <row r="194" ht="15" spans="2:6">
      <c r="B194" s="46"/>
      <c r="C194" s="46"/>
      <c r="D194" s="46"/>
      <c r="E194" s="46"/>
      <c r="F194" s="46"/>
    </row>
    <row r="195" ht="15" spans="2:6">
      <c r="B195" s="46"/>
      <c r="C195" s="46"/>
      <c r="D195" s="46"/>
      <c r="E195" s="46"/>
      <c r="F195" s="46"/>
    </row>
    <row r="196" ht="15" spans="2:6">
      <c r="B196" s="46"/>
      <c r="C196" s="46"/>
      <c r="D196" s="46"/>
      <c r="E196" s="46"/>
      <c r="F196" s="46"/>
    </row>
    <row r="197" ht="15" spans="2:6">
      <c r="B197" s="46"/>
      <c r="C197" s="46"/>
      <c r="D197" s="46"/>
      <c r="E197" s="46"/>
      <c r="F197" s="46"/>
    </row>
    <row r="198" ht="15" spans="2:6">
      <c r="B198" s="46"/>
      <c r="C198" s="46"/>
      <c r="D198" s="46"/>
      <c r="E198" s="46"/>
      <c r="F198" s="46"/>
    </row>
    <row r="199" ht="15" spans="2:6">
      <c r="B199" s="46"/>
      <c r="C199" s="46"/>
      <c r="D199" s="46"/>
      <c r="E199" s="46"/>
      <c r="F199" s="46"/>
    </row>
    <row r="200" ht="15" spans="2:6">
      <c r="B200" s="46"/>
      <c r="C200" s="46"/>
      <c r="D200" s="46"/>
      <c r="E200" s="46"/>
      <c r="F200" s="46"/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0"/>
  <sheetViews>
    <sheetView workbookViewId="0">
      <selection activeCell="A1" sqref="A1"/>
    </sheetView>
  </sheetViews>
  <sheetFormatPr defaultColWidth="9" defaultRowHeight="12.75"/>
  <cols>
    <col min="1" max="2" width="13.8141592920354" customWidth="1"/>
    <col min="3" max="6" width="10.7256637168142" customWidth="1"/>
    <col min="7" max="8" width="18.8141592920354" customWidth="1"/>
    <col min="9" max="9" width="44" customWidth="1"/>
    <col min="10" max="22" width="10.7256637168142" customWidth="1"/>
  </cols>
  <sheetData>
    <row r="1" ht="15.75" customHeight="1" spans="1:9">
      <c r="A1" s="144" t="s">
        <v>292</v>
      </c>
      <c r="B1" s="145"/>
      <c r="C1" s="144" t="s">
        <v>191</v>
      </c>
      <c r="D1" s="144" t="s">
        <v>192</v>
      </c>
      <c r="E1" s="144" t="s">
        <v>193</v>
      </c>
      <c r="F1" s="144" t="s">
        <v>194</v>
      </c>
      <c r="G1" s="46"/>
      <c r="H1" s="46"/>
      <c r="I1" s="46"/>
    </row>
    <row r="2" ht="15.75" customHeight="1" spans="1:9">
      <c r="A2" s="136" t="s">
        <v>190</v>
      </c>
      <c r="B2" s="136" t="s">
        <v>293</v>
      </c>
      <c r="C2" s="136">
        <v>1</v>
      </c>
      <c r="D2" s="136">
        <v>6</v>
      </c>
      <c r="E2" s="136">
        <v>23</v>
      </c>
      <c r="F2" s="136">
        <v>58</v>
      </c>
      <c r="G2" s="136" t="s">
        <v>294</v>
      </c>
      <c r="H2" s="136" t="s">
        <v>295</v>
      </c>
      <c r="I2" s="136" t="s">
        <v>198</v>
      </c>
    </row>
    <row r="3" ht="15.75" customHeight="1" spans="1:9">
      <c r="A3" s="33" t="s">
        <v>212</v>
      </c>
      <c r="B3" s="33" t="s">
        <v>213</v>
      </c>
      <c r="C3" s="141">
        <v>1</v>
      </c>
      <c r="D3" s="137"/>
      <c r="E3" s="137"/>
      <c r="F3" s="137"/>
      <c r="G3" s="141">
        <f t="shared" ref="G3:G31" si="0">C3*$C$2+D3*$D$2+E3*$E$2+F3*$F$2</f>
        <v>1</v>
      </c>
      <c r="H3" s="141">
        <f>ROUND(G3,1)</f>
        <v>1</v>
      </c>
      <c r="I3" s="137"/>
    </row>
    <row r="4" ht="15.75" customHeight="1" spans="1:9">
      <c r="A4" s="138"/>
      <c r="B4" s="24" t="s">
        <v>214</v>
      </c>
      <c r="C4" s="141">
        <v>1</v>
      </c>
      <c r="D4" s="137"/>
      <c r="E4" s="137"/>
      <c r="F4" s="137"/>
      <c r="G4" s="141">
        <f t="shared" si="0"/>
        <v>1</v>
      </c>
      <c r="H4" s="141">
        <f>ROUND(G4,1)</f>
        <v>1</v>
      </c>
      <c r="I4" s="137"/>
    </row>
    <row r="5" ht="15.75" customHeight="1" spans="1:9">
      <c r="A5" s="138"/>
      <c r="B5" s="24" t="s">
        <v>68</v>
      </c>
      <c r="C5" s="141">
        <v>396</v>
      </c>
      <c r="D5" s="141">
        <v>28</v>
      </c>
      <c r="E5" s="141">
        <v>22</v>
      </c>
      <c r="F5" s="137"/>
      <c r="G5" s="141">
        <f t="shared" si="0"/>
        <v>1070</v>
      </c>
      <c r="H5" s="141">
        <v>1100</v>
      </c>
      <c r="I5" s="141" t="s">
        <v>296</v>
      </c>
    </row>
    <row r="6" ht="15.75" customHeight="1" spans="1:9">
      <c r="A6" s="138"/>
      <c r="B6" s="24" t="s">
        <v>216</v>
      </c>
      <c r="C6" s="141">
        <v>1</v>
      </c>
      <c r="D6" s="137"/>
      <c r="E6" s="137"/>
      <c r="F6" s="137"/>
      <c r="G6" s="141">
        <f t="shared" si="0"/>
        <v>1</v>
      </c>
      <c r="H6" s="141">
        <f t="shared" ref="H6:H18" si="1">ROUND(G6,1)</f>
        <v>1</v>
      </c>
      <c r="I6" s="141" t="s">
        <v>297</v>
      </c>
    </row>
    <row r="7" ht="15.75" customHeight="1" spans="1:9">
      <c r="A7" s="138"/>
      <c r="B7" s="24" t="s">
        <v>217</v>
      </c>
      <c r="C7" s="141">
        <v>1</v>
      </c>
      <c r="D7" s="137"/>
      <c r="E7" s="137"/>
      <c r="F7" s="137"/>
      <c r="G7" s="141">
        <f t="shared" si="0"/>
        <v>1</v>
      </c>
      <c r="H7" s="141">
        <f t="shared" si="1"/>
        <v>1</v>
      </c>
      <c r="I7" s="137"/>
    </row>
    <row r="8" ht="15.75" customHeight="1" spans="1:9">
      <c r="A8" s="138"/>
      <c r="B8" s="24" t="s">
        <v>218</v>
      </c>
      <c r="C8" s="141">
        <v>1</v>
      </c>
      <c r="D8" s="137"/>
      <c r="E8" s="137"/>
      <c r="F8" s="137"/>
      <c r="G8" s="141">
        <f t="shared" si="0"/>
        <v>1</v>
      </c>
      <c r="H8" s="141">
        <f t="shared" si="1"/>
        <v>1</v>
      </c>
      <c r="I8" s="137"/>
    </row>
    <row r="9" ht="15.75" customHeight="1" spans="1:9">
      <c r="A9" s="138"/>
      <c r="B9" s="24" t="s">
        <v>219</v>
      </c>
      <c r="C9" s="141">
        <v>2</v>
      </c>
      <c r="D9" s="137"/>
      <c r="E9" s="137"/>
      <c r="F9" s="137"/>
      <c r="G9" s="141">
        <f t="shared" si="0"/>
        <v>2</v>
      </c>
      <c r="H9" s="141">
        <f t="shared" si="1"/>
        <v>2</v>
      </c>
      <c r="I9" s="141" t="s">
        <v>298</v>
      </c>
    </row>
    <row r="10" ht="15.75" customHeight="1" spans="1:9">
      <c r="A10" s="138"/>
      <c r="B10" s="24" t="s">
        <v>220</v>
      </c>
      <c r="C10" s="141">
        <v>1</v>
      </c>
      <c r="D10" s="137"/>
      <c r="E10" s="137"/>
      <c r="F10" s="137"/>
      <c r="G10" s="141">
        <f t="shared" si="0"/>
        <v>1</v>
      </c>
      <c r="H10" s="141">
        <f t="shared" si="1"/>
        <v>1</v>
      </c>
      <c r="I10" s="137"/>
    </row>
    <row r="11" ht="15.75" customHeight="1" spans="1:9">
      <c r="A11" s="138"/>
      <c r="B11" s="24" t="s">
        <v>221</v>
      </c>
      <c r="C11" s="141">
        <v>1</v>
      </c>
      <c r="D11" s="137"/>
      <c r="E11" s="137"/>
      <c r="F11" s="137"/>
      <c r="G11" s="141">
        <f t="shared" si="0"/>
        <v>1</v>
      </c>
      <c r="H11" s="141">
        <f t="shared" si="1"/>
        <v>1</v>
      </c>
      <c r="I11" s="137"/>
    </row>
    <row r="12" ht="15.75" customHeight="1" spans="1:9">
      <c r="A12" s="138"/>
      <c r="B12" s="24" t="s">
        <v>222</v>
      </c>
      <c r="C12" s="141">
        <v>1</v>
      </c>
      <c r="D12" s="137"/>
      <c r="E12" s="137"/>
      <c r="F12" s="137"/>
      <c r="G12" s="141">
        <f t="shared" si="0"/>
        <v>1</v>
      </c>
      <c r="H12" s="141">
        <f t="shared" si="1"/>
        <v>1</v>
      </c>
      <c r="I12" s="137"/>
    </row>
    <row r="13" ht="15.75" customHeight="1" spans="1:9">
      <c r="A13" s="138"/>
      <c r="B13" s="24" t="s">
        <v>64</v>
      </c>
      <c r="C13" s="141">
        <v>1</v>
      </c>
      <c r="D13" s="137"/>
      <c r="E13" s="137"/>
      <c r="F13" s="137"/>
      <c r="G13" s="141">
        <f t="shared" si="0"/>
        <v>1</v>
      </c>
      <c r="H13" s="141">
        <f t="shared" si="1"/>
        <v>1</v>
      </c>
      <c r="I13" s="137"/>
    </row>
    <row r="14" ht="15.75" customHeight="1" spans="1:9">
      <c r="A14" s="138"/>
      <c r="B14" s="24" t="s">
        <v>223</v>
      </c>
      <c r="C14" s="141">
        <v>1</v>
      </c>
      <c r="D14" s="137"/>
      <c r="E14" s="137"/>
      <c r="F14" s="137"/>
      <c r="G14" s="141">
        <f t="shared" si="0"/>
        <v>1</v>
      </c>
      <c r="H14" s="141">
        <f t="shared" si="1"/>
        <v>1</v>
      </c>
      <c r="I14" s="137"/>
    </row>
    <row r="15" ht="15.75" customHeight="1" spans="1:9">
      <c r="A15" s="138"/>
      <c r="B15" s="24" t="s">
        <v>224</v>
      </c>
      <c r="C15" s="141">
        <v>1</v>
      </c>
      <c r="D15" s="137"/>
      <c r="E15" s="137"/>
      <c r="F15" s="137"/>
      <c r="G15" s="141">
        <f t="shared" si="0"/>
        <v>1</v>
      </c>
      <c r="H15" s="141">
        <f t="shared" si="1"/>
        <v>1</v>
      </c>
      <c r="I15" s="137"/>
    </row>
    <row r="16" ht="15.75" customHeight="1" spans="1:9">
      <c r="A16" s="138"/>
      <c r="B16" s="24" t="s">
        <v>74</v>
      </c>
      <c r="C16" s="141">
        <v>1</v>
      </c>
      <c r="D16" s="137"/>
      <c r="E16" s="137"/>
      <c r="F16" s="137"/>
      <c r="G16" s="141">
        <f t="shared" si="0"/>
        <v>1</v>
      </c>
      <c r="H16" s="141">
        <f t="shared" si="1"/>
        <v>1</v>
      </c>
      <c r="I16" s="137"/>
    </row>
    <row r="17" ht="15.75" customHeight="1" spans="1:9">
      <c r="A17" s="33" t="s">
        <v>225</v>
      </c>
      <c r="B17" s="33" t="s">
        <v>213</v>
      </c>
      <c r="C17" s="141">
        <v>1</v>
      </c>
      <c r="D17" s="137"/>
      <c r="E17" s="137"/>
      <c r="F17" s="137"/>
      <c r="G17" s="141">
        <f t="shared" si="0"/>
        <v>1</v>
      </c>
      <c r="H17" s="141">
        <f t="shared" si="1"/>
        <v>1</v>
      </c>
      <c r="I17" s="137"/>
    </row>
    <row r="18" ht="15.75" customHeight="1" spans="1:9">
      <c r="A18" s="138"/>
      <c r="B18" s="24" t="s">
        <v>214</v>
      </c>
      <c r="C18" s="141">
        <v>1</v>
      </c>
      <c r="D18" s="137"/>
      <c r="E18" s="137"/>
      <c r="F18" s="137"/>
      <c r="G18" s="141">
        <f t="shared" si="0"/>
        <v>1</v>
      </c>
      <c r="H18" s="141">
        <f t="shared" si="1"/>
        <v>1</v>
      </c>
      <c r="I18" s="137"/>
    </row>
    <row r="19" ht="15.75" customHeight="1" spans="1:9">
      <c r="A19" s="138"/>
      <c r="B19" s="24" t="s">
        <v>68</v>
      </c>
      <c r="C19" s="141">
        <v>344</v>
      </c>
      <c r="D19" s="141">
        <v>48</v>
      </c>
      <c r="E19" s="141">
        <v>5</v>
      </c>
      <c r="F19" s="137"/>
      <c r="G19" s="141">
        <f t="shared" si="0"/>
        <v>747</v>
      </c>
      <c r="H19" s="141">
        <v>750</v>
      </c>
      <c r="I19" s="141" t="s">
        <v>299</v>
      </c>
    </row>
    <row r="20" ht="15.75" customHeight="1" spans="1:9">
      <c r="A20" s="138"/>
      <c r="B20" s="24" t="s">
        <v>216</v>
      </c>
      <c r="C20" s="141">
        <v>12</v>
      </c>
      <c r="D20" s="137"/>
      <c r="E20" s="137"/>
      <c r="F20" s="137"/>
      <c r="G20" s="141">
        <f t="shared" si="0"/>
        <v>12</v>
      </c>
      <c r="H20" s="141">
        <v>20</v>
      </c>
      <c r="I20" s="141" t="s">
        <v>297</v>
      </c>
    </row>
    <row r="21" ht="15.75" customHeight="1" spans="1:9">
      <c r="A21" s="138"/>
      <c r="B21" s="24" t="s">
        <v>217</v>
      </c>
      <c r="C21" s="141">
        <v>1</v>
      </c>
      <c r="D21" s="137"/>
      <c r="E21" s="141">
        <v>1</v>
      </c>
      <c r="F21" s="137"/>
      <c r="G21" s="141">
        <f t="shared" si="0"/>
        <v>24</v>
      </c>
      <c r="H21" s="141">
        <v>30</v>
      </c>
      <c r="I21" s="137"/>
    </row>
    <row r="22" ht="15.75" customHeight="1" spans="1:9">
      <c r="A22" s="138"/>
      <c r="B22" s="24" t="s">
        <v>218</v>
      </c>
      <c r="C22" s="141">
        <v>1</v>
      </c>
      <c r="D22" s="137"/>
      <c r="E22" s="137"/>
      <c r="F22" s="137"/>
      <c r="G22" s="141">
        <f t="shared" si="0"/>
        <v>1</v>
      </c>
      <c r="H22" s="141">
        <f>ROUND(G22,1)</f>
        <v>1</v>
      </c>
      <c r="I22" s="137"/>
    </row>
    <row r="23" ht="15.75" customHeight="1" spans="1:9">
      <c r="A23" s="138"/>
      <c r="B23" s="24" t="s">
        <v>219</v>
      </c>
      <c r="C23" s="141">
        <v>42</v>
      </c>
      <c r="D23" s="137"/>
      <c r="E23" s="137"/>
      <c r="F23" s="137"/>
      <c r="G23" s="141">
        <f t="shared" si="0"/>
        <v>42</v>
      </c>
      <c r="H23" s="141">
        <v>50</v>
      </c>
      <c r="I23" s="141" t="s">
        <v>298</v>
      </c>
    </row>
    <row r="24" ht="15.75" customHeight="1" spans="1:9">
      <c r="A24" s="138"/>
      <c r="B24" s="24" t="s">
        <v>220</v>
      </c>
      <c r="C24" s="141">
        <v>1</v>
      </c>
      <c r="D24" s="137"/>
      <c r="E24" s="137"/>
      <c r="F24" s="137"/>
      <c r="G24" s="141">
        <f t="shared" si="0"/>
        <v>1</v>
      </c>
      <c r="H24" s="141">
        <f t="shared" ref="H24:H30" si="2">ROUND(G24,1)</f>
        <v>1</v>
      </c>
      <c r="I24" s="137"/>
    </row>
    <row r="25" ht="15.75" customHeight="1" spans="1:9">
      <c r="A25" s="138"/>
      <c r="B25" s="24" t="s">
        <v>221</v>
      </c>
      <c r="C25" s="141">
        <v>1</v>
      </c>
      <c r="D25" s="137"/>
      <c r="E25" s="137"/>
      <c r="F25" s="137"/>
      <c r="G25" s="141">
        <f t="shared" si="0"/>
        <v>1</v>
      </c>
      <c r="H25" s="141">
        <f t="shared" si="2"/>
        <v>1</v>
      </c>
      <c r="I25" s="137"/>
    </row>
    <row r="26" ht="15.75" customHeight="1" spans="1:9">
      <c r="A26" s="138"/>
      <c r="B26" s="24" t="s">
        <v>222</v>
      </c>
      <c r="C26" s="141">
        <v>1</v>
      </c>
      <c r="D26" s="137"/>
      <c r="E26" s="137"/>
      <c r="F26" s="137"/>
      <c r="G26" s="141">
        <f t="shared" si="0"/>
        <v>1</v>
      </c>
      <c r="H26" s="141">
        <f t="shared" si="2"/>
        <v>1</v>
      </c>
      <c r="I26" s="137"/>
    </row>
    <row r="27" ht="15.75" customHeight="1" spans="1:9">
      <c r="A27" s="138"/>
      <c r="B27" s="24" t="s">
        <v>64</v>
      </c>
      <c r="C27" s="141">
        <v>1</v>
      </c>
      <c r="D27" s="137"/>
      <c r="E27" s="137"/>
      <c r="F27" s="137"/>
      <c r="G27" s="141">
        <f t="shared" si="0"/>
        <v>1</v>
      </c>
      <c r="H27" s="141">
        <f t="shared" si="2"/>
        <v>1</v>
      </c>
      <c r="I27" s="137"/>
    </row>
    <row r="28" ht="15.75" customHeight="1" spans="1:9">
      <c r="A28" s="138"/>
      <c r="B28" s="24" t="s">
        <v>223</v>
      </c>
      <c r="C28" s="141">
        <v>1</v>
      </c>
      <c r="D28" s="137"/>
      <c r="E28" s="137"/>
      <c r="F28" s="137"/>
      <c r="G28" s="141">
        <f t="shared" si="0"/>
        <v>1</v>
      </c>
      <c r="H28" s="141">
        <f t="shared" si="2"/>
        <v>1</v>
      </c>
      <c r="I28" s="137"/>
    </row>
    <row r="29" ht="15.75" customHeight="1" spans="1:9">
      <c r="A29" s="138"/>
      <c r="B29" s="24" t="s">
        <v>224</v>
      </c>
      <c r="C29" s="141">
        <v>1</v>
      </c>
      <c r="D29" s="137"/>
      <c r="E29" s="137"/>
      <c r="F29" s="137"/>
      <c r="G29" s="141">
        <f t="shared" si="0"/>
        <v>1</v>
      </c>
      <c r="H29" s="141">
        <f t="shared" si="2"/>
        <v>1</v>
      </c>
      <c r="I29" s="137"/>
    </row>
    <row r="30" ht="15.75" customHeight="1" spans="1:9">
      <c r="A30" s="33" t="s">
        <v>70</v>
      </c>
      <c r="B30" s="24" t="s">
        <v>74</v>
      </c>
      <c r="C30" s="141">
        <v>80000</v>
      </c>
      <c r="D30" s="137"/>
      <c r="E30" s="137"/>
      <c r="F30" s="137"/>
      <c r="G30" s="141">
        <f t="shared" si="0"/>
        <v>80000</v>
      </c>
      <c r="H30" s="141">
        <f t="shared" si="2"/>
        <v>80000</v>
      </c>
      <c r="I30" s="137"/>
    </row>
    <row r="31" ht="15.75" customHeight="1" spans="1:9">
      <c r="A31" s="138"/>
      <c r="B31" s="24" t="s">
        <v>76</v>
      </c>
      <c r="C31" s="141">
        <v>12400</v>
      </c>
      <c r="D31" s="141">
        <v>20000</v>
      </c>
      <c r="E31" s="137"/>
      <c r="F31" s="137"/>
      <c r="G31" s="141">
        <f t="shared" si="0"/>
        <v>132400</v>
      </c>
      <c r="H31" s="141">
        <v>140000</v>
      </c>
      <c r="I31" s="141" t="s">
        <v>300</v>
      </c>
    </row>
    <row r="32" ht="15.75" customHeight="1" spans="1:9">
      <c r="A32" s="46"/>
      <c r="B32" s="46"/>
      <c r="G32" s="46"/>
      <c r="H32" s="46"/>
      <c r="I32" s="46"/>
    </row>
    <row r="33" ht="15.75" customHeight="1" spans="1:9">
      <c r="A33" s="46"/>
      <c r="B33" s="46"/>
      <c r="G33" s="46"/>
      <c r="H33" s="46"/>
      <c r="I33" s="46"/>
    </row>
    <row r="34" ht="15.75" customHeight="1" spans="1:9">
      <c r="A34" s="46"/>
      <c r="B34" s="46"/>
      <c r="G34" s="46"/>
      <c r="H34" s="46"/>
      <c r="I34" s="46"/>
    </row>
    <row r="35" ht="15.75" customHeight="1" spans="1:9">
      <c r="A35" s="46"/>
      <c r="B35" s="46"/>
      <c r="G35" s="46"/>
      <c r="H35" s="46"/>
      <c r="I35" s="46"/>
    </row>
    <row r="36" ht="15.75" customHeight="1" spans="1:9">
      <c r="A36" s="46"/>
      <c r="B36" s="46"/>
      <c r="G36" s="46"/>
      <c r="H36" s="46"/>
      <c r="I36" s="46"/>
    </row>
    <row r="37" ht="15.75" customHeight="1" spans="1:9">
      <c r="A37" s="46"/>
      <c r="B37" s="46"/>
      <c r="G37" s="46"/>
      <c r="H37" s="46"/>
      <c r="I37" s="46"/>
    </row>
    <row r="38" ht="15.75" customHeight="1" spans="1:9">
      <c r="A38" s="46"/>
      <c r="B38" s="46"/>
      <c r="G38" s="46"/>
      <c r="H38" s="46"/>
      <c r="I38" s="46"/>
    </row>
    <row r="39" ht="15.75" customHeight="1" spans="1:9">
      <c r="A39" s="46"/>
      <c r="B39" s="46"/>
      <c r="G39" s="46"/>
      <c r="H39" s="46"/>
      <c r="I39" s="46"/>
    </row>
    <row r="40" ht="15.75" customHeight="1" spans="1:9">
      <c r="A40" s="46"/>
      <c r="B40" s="46"/>
      <c r="G40" s="46"/>
      <c r="H40" s="46"/>
      <c r="I40" s="46"/>
    </row>
    <row r="41" ht="15.75" customHeight="1" spans="1:9">
      <c r="A41" s="46"/>
      <c r="B41" s="46"/>
      <c r="G41" s="46"/>
      <c r="H41" s="46"/>
      <c r="I41" s="46"/>
    </row>
    <row r="42" ht="15.75" customHeight="1" spans="1:9">
      <c r="A42" s="46"/>
      <c r="B42" s="46"/>
      <c r="G42" s="46"/>
      <c r="H42" s="46"/>
      <c r="I42" s="46"/>
    </row>
    <row r="43" ht="15.75" customHeight="1" spans="1:9">
      <c r="A43" s="46"/>
      <c r="B43" s="46"/>
      <c r="G43" s="46"/>
      <c r="H43" s="46"/>
      <c r="I43" s="46"/>
    </row>
    <row r="44" ht="15.75" customHeight="1" spans="1:9">
      <c r="A44" s="46"/>
      <c r="B44" s="46"/>
      <c r="G44" s="46"/>
      <c r="H44" s="46"/>
      <c r="I44" s="46"/>
    </row>
    <row r="45" ht="15.75" customHeight="1" spans="1:9">
      <c r="A45" s="46"/>
      <c r="B45" s="46"/>
      <c r="G45" s="46"/>
      <c r="H45" s="46"/>
      <c r="I45" s="46"/>
    </row>
    <row r="46" ht="15.75" customHeight="1" spans="1:9">
      <c r="A46" s="46"/>
      <c r="B46" s="46"/>
      <c r="G46" s="46"/>
      <c r="H46" s="46"/>
      <c r="I46" s="46"/>
    </row>
    <row r="47" ht="15.75" customHeight="1" spans="1:9">
      <c r="A47" s="46"/>
      <c r="B47" s="46"/>
      <c r="G47" s="46"/>
      <c r="H47" s="46"/>
      <c r="I47" s="46"/>
    </row>
    <row r="48" ht="15.75" customHeight="1" spans="1:9">
      <c r="A48" s="46"/>
      <c r="B48" s="46"/>
      <c r="G48" s="46"/>
      <c r="H48" s="46"/>
      <c r="I48" s="46"/>
    </row>
    <row r="49" ht="15.75" customHeight="1" spans="1:9">
      <c r="A49" s="46"/>
      <c r="B49" s="46"/>
      <c r="G49" s="46"/>
      <c r="H49" s="46"/>
      <c r="I49" s="46"/>
    </row>
    <row r="50" ht="15.75" customHeight="1" spans="1:9">
      <c r="A50" s="46"/>
      <c r="B50" s="46"/>
      <c r="G50" s="46"/>
      <c r="H50" s="46"/>
      <c r="I50" s="46"/>
    </row>
    <row r="51" ht="15.75" customHeight="1" spans="1:9">
      <c r="A51" s="46"/>
      <c r="B51" s="46"/>
      <c r="G51" s="46"/>
      <c r="H51" s="46"/>
      <c r="I51" s="46"/>
    </row>
    <row r="52" ht="15.75" customHeight="1" spans="1:9">
      <c r="A52" s="46"/>
      <c r="B52" s="46"/>
      <c r="G52" s="46"/>
      <c r="H52" s="46"/>
      <c r="I52" s="46"/>
    </row>
    <row r="53" ht="15.75" customHeight="1" spans="1:9">
      <c r="A53" s="46"/>
      <c r="B53" s="46"/>
      <c r="G53" s="46"/>
      <c r="H53" s="46"/>
      <c r="I53" s="46"/>
    </row>
    <row r="54" ht="15.75" customHeight="1" spans="1:9">
      <c r="A54" s="46"/>
      <c r="B54" s="46"/>
      <c r="G54" s="46"/>
      <c r="H54" s="46"/>
      <c r="I54" s="46"/>
    </row>
    <row r="55" ht="15.75" customHeight="1" spans="1:9">
      <c r="A55" s="46"/>
      <c r="B55" s="46"/>
      <c r="G55" s="46"/>
      <c r="H55" s="46"/>
      <c r="I55" s="46"/>
    </row>
    <row r="56" ht="15.75" customHeight="1" spans="1:9">
      <c r="A56" s="46"/>
      <c r="B56" s="46"/>
      <c r="G56" s="46"/>
      <c r="H56" s="46"/>
      <c r="I56" s="46"/>
    </row>
    <row r="57" ht="15.75" customHeight="1" spans="1:9">
      <c r="A57" s="46"/>
      <c r="B57" s="46"/>
      <c r="G57" s="46"/>
      <c r="H57" s="46"/>
      <c r="I57" s="46"/>
    </row>
    <row r="58" ht="15.75" customHeight="1" spans="1:9">
      <c r="A58" s="46"/>
      <c r="B58" s="46"/>
      <c r="G58" s="46"/>
      <c r="H58" s="46"/>
      <c r="I58" s="46"/>
    </row>
    <row r="59" ht="15.75" customHeight="1" spans="1:9">
      <c r="A59" s="46"/>
      <c r="B59" s="46"/>
      <c r="G59" s="46"/>
      <c r="H59" s="46"/>
      <c r="I59" s="46"/>
    </row>
    <row r="60" ht="15.75" customHeight="1" spans="1:9">
      <c r="A60" s="46"/>
      <c r="B60" s="46"/>
      <c r="G60" s="46"/>
      <c r="H60" s="46"/>
      <c r="I60" s="46"/>
    </row>
    <row r="61" ht="15.75" customHeight="1" spans="1:9">
      <c r="A61" s="46"/>
      <c r="B61" s="46"/>
      <c r="G61" s="46"/>
      <c r="H61" s="46"/>
      <c r="I61" s="46"/>
    </row>
    <row r="62" ht="15.75" customHeight="1" spans="1:9">
      <c r="A62" s="46"/>
      <c r="B62" s="46"/>
      <c r="G62" s="46"/>
      <c r="H62" s="46"/>
      <c r="I62" s="46"/>
    </row>
    <row r="63" ht="15.75" customHeight="1" spans="1:9">
      <c r="A63" s="46"/>
      <c r="B63" s="46"/>
      <c r="G63" s="46"/>
      <c r="H63" s="46"/>
      <c r="I63" s="46"/>
    </row>
    <row r="64" ht="15.75" customHeight="1" spans="1:9">
      <c r="A64" s="46"/>
      <c r="B64" s="46"/>
      <c r="G64" s="46"/>
      <c r="H64" s="46"/>
      <c r="I64" s="46"/>
    </row>
    <row r="65" ht="15.75" customHeight="1" spans="1:9">
      <c r="A65" s="46"/>
      <c r="B65" s="46"/>
      <c r="G65" s="46"/>
      <c r="H65" s="46"/>
      <c r="I65" s="46"/>
    </row>
    <row r="66" ht="15.75" customHeight="1" spans="1:9">
      <c r="A66" s="46"/>
      <c r="B66" s="46"/>
      <c r="G66" s="46"/>
      <c r="H66" s="46"/>
      <c r="I66" s="46"/>
    </row>
    <row r="67" ht="15.75" customHeight="1" spans="1:9">
      <c r="A67" s="46"/>
      <c r="B67" s="46"/>
      <c r="G67" s="46"/>
      <c r="H67" s="46"/>
      <c r="I67" s="46"/>
    </row>
    <row r="68" ht="15.75" customHeight="1" spans="1:9">
      <c r="A68" s="46"/>
      <c r="B68" s="46"/>
      <c r="G68" s="46"/>
      <c r="H68" s="46"/>
      <c r="I68" s="46"/>
    </row>
    <row r="69" ht="15.75" customHeight="1" spans="1:9">
      <c r="A69" s="46"/>
      <c r="B69" s="46"/>
      <c r="G69" s="46"/>
      <c r="H69" s="46"/>
      <c r="I69" s="46"/>
    </row>
    <row r="70" ht="15.75" customHeight="1" spans="1:9">
      <c r="A70" s="46"/>
      <c r="B70" s="46"/>
      <c r="G70" s="46"/>
      <c r="H70" s="46"/>
      <c r="I70" s="46"/>
    </row>
    <row r="71" ht="15.75" customHeight="1" spans="1:9">
      <c r="A71" s="46"/>
      <c r="B71" s="46"/>
      <c r="G71" s="46"/>
      <c r="H71" s="46"/>
      <c r="I71" s="46"/>
    </row>
    <row r="72" ht="15.75" customHeight="1" spans="1:9">
      <c r="A72" s="46"/>
      <c r="B72" s="46"/>
      <c r="G72" s="46"/>
      <c r="H72" s="46"/>
      <c r="I72" s="46"/>
    </row>
    <row r="73" ht="15.75" customHeight="1" spans="1:9">
      <c r="A73" s="46"/>
      <c r="B73" s="46"/>
      <c r="G73" s="46"/>
      <c r="H73" s="46"/>
      <c r="I73" s="46"/>
    </row>
    <row r="74" ht="15.75" customHeight="1" spans="1:9">
      <c r="A74" s="46"/>
      <c r="B74" s="46"/>
      <c r="G74" s="46"/>
      <c r="H74" s="46"/>
      <c r="I74" s="46"/>
    </row>
    <row r="75" ht="15.75" customHeight="1" spans="1:9">
      <c r="A75" s="46"/>
      <c r="B75" s="46"/>
      <c r="G75" s="46"/>
      <c r="H75" s="46"/>
      <c r="I75" s="46"/>
    </row>
    <row r="76" ht="15.75" customHeight="1" spans="1:9">
      <c r="A76" s="46"/>
      <c r="B76" s="46"/>
      <c r="G76" s="46"/>
      <c r="H76" s="46"/>
      <c r="I76" s="46"/>
    </row>
    <row r="77" ht="15.75" customHeight="1" spans="1:9">
      <c r="A77" s="46"/>
      <c r="B77" s="46"/>
      <c r="G77" s="46"/>
      <c r="H77" s="46"/>
      <c r="I77" s="46"/>
    </row>
    <row r="78" ht="15.75" customHeight="1" spans="1:9">
      <c r="A78" s="46"/>
      <c r="B78" s="46"/>
      <c r="G78" s="46"/>
      <c r="H78" s="46"/>
      <c r="I78" s="46"/>
    </row>
    <row r="79" ht="15.75" customHeight="1" spans="1:9">
      <c r="A79" s="46"/>
      <c r="B79" s="46"/>
      <c r="G79" s="46"/>
      <c r="H79" s="46"/>
      <c r="I79" s="46"/>
    </row>
    <row r="80" ht="15.75" customHeight="1" spans="1:9">
      <c r="A80" s="46"/>
      <c r="B80" s="46"/>
      <c r="G80" s="46"/>
      <c r="H80" s="46"/>
      <c r="I80" s="46"/>
    </row>
    <row r="81" ht="15.75" customHeight="1" spans="1:9">
      <c r="A81" s="46"/>
      <c r="B81" s="46"/>
      <c r="G81" s="46"/>
      <c r="H81" s="46"/>
      <c r="I81" s="46"/>
    </row>
    <row r="82" ht="15.75" customHeight="1" spans="1:9">
      <c r="A82" s="46"/>
      <c r="B82" s="46"/>
      <c r="G82" s="46"/>
      <c r="H82" s="46"/>
      <c r="I82" s="46"/>
    </row>
    <row r="83" ht="15.75" customHeight="1" spans="1:9">
      <c r="A83" s="46"/>
      <c r="B83" s="46"/>
      <c r="G83" s="46"/>
      <c r="H83" s="46"/>
      <c r="I83" s="46"/>
    </row>
    <row r="84" ht="15.75" customHeight="1" spans="1:9">
      <c r="A84" s="46"/>
      <c r="B84" s="46"/>
      <c r="G84" s="46"/>
      <c r="H84" s="46"/>
      <c r="I84" s="46"/>
    </row>
    <row r="85" ht="15.75" customHeight="1" spans="1:9">
      <c r="A85" s="46"/>
      <c r="B85" s="46"/>
      <c r="G85" s="46"/>
      <c r="H85" s="46"/>
      <c r="I85" s="46"/>
    </row>
    <row r="86" ht="15.75" customHeight="1" spans="1:9">
      <c r="A86" s="46"/>
      <c r="B86" s="46"/>
      <c r="G86" s="46"/>
      <c r="H86" s="46"/>
      <c r="I86" s="46"/>
    </row>
    <row r="87" ht="15.75" customHeight="1" spans="1:9">
      <c r="A87" s="46"/>
      <c r="B87" s="46"/>
      <c r="G87" s="46"/>
      <c r="H87" s="46"/>
      <c r="I87" s="46"/>
    </row>
    <row r="88" ht="15.75" customHeight="1" spans="1:9">
      <c r="A88" s="46"/>
      <c r="B88" s="46"/>
      <c r="G88" s="46"/>
      <c r="H88" s="46"/>
      <c r="I88" s="46"/>
    </row>
    <row r="89" ht="15.75" customHeight="1" spans="1:9">
      <c r="A89" s="46"/>
      <c r="B89" s="46"/>
      <c r="G89" s="46"/>
      <c r="H89" s="46"/>
      <c r="I89" s="46"/>
    </row>
    <row r="90" ht="15.75" customHeight="1" spans="1:9">
      <c r="A90" s="46"/>
      <c r="B90" s="46"/>
      <c r="G90" s="46"/>
      <c r="H90" s="46"/>
      <c r="I90" s="46"/>
    </row>
    <row r="91" ht="15.75" customHeight="1" spans="1:9">
      <c r="A91" s="46"/>
      <c r="B91" s="46"/>
      <c r="G91" s="46"/>
      <c r="H91" s="46"/>
      <c r="I91" s="46"/>
    </row>
    <row r="92" ht="15.75" customHeight="1" spans="1:9">
      <c r="A92" s="46"/>
      <c r="B92" s="46"/>
      <c r="G92" s="46"/>
      <c r="H92" s="46"/>
      <c r="I92" s="46"/>
    </row>
    <row r="93" ht="15.75" customHeight="1" spans="1:9">
      <c r="A93" s="46"/>
      <c r="B93" s="46"/>
      <c r="G93" s="46"/>
      <c r="H93" s="46"/>
      <c r="I93" s="46"/>
    </row>
    <row r="94" ht="15.75" customHeight="1" spans="1:9">
      <c r="A94" s="46"/>
      <c r="B94" s="46"/>
      <c r="G94" s="46"/>
      <c r="H94" s="46"/>
      <c r="I94" s="46"/>
    </row>
    <row r="95" ht="15.75" customHeight="1" spans="1:9">
      <c r="A95" s="46"/>
      <c r="B95" s="46"/>
      <c r="G95" s="46"/>
      <c r="H95" s="46"/>
      <c r="I95" s="46"/>
    </row>
    <row r="96" ht="15.75" customHeight="1" spans="1:9">
      <c r="A96" s="46"/>
      <c r="B96" s="46"/>
      <c r="G96" s="46"/>
      <c r="H96" s="46"/>
      <c r="I96" s="46"/>
    </row>
    <row r="97" ht="15.75" customHeight="1" spans="1:9">
      <c r="A97" s="46"/>
      <c r="B97" s="46"/>
      <c r="G97" s="46"/>
      <c r="H97" s="46"/>
      <c r="I97" s="46"/>
    </row>
    <row r="98" ht="15.75" customHeight="1" spans="1:9">
      <c r="A98" s="46"/>
      <c r="B98" s="46"/>
      <c r="G98" s="46"/>
      <c r="H98" s="46"/>
      <c r="I98" s="46"/>
    </row>
    <row r="99" ht="15.75" customHeight="1" spans="1:9">
      <c r="A99" s="46"/>
      <c r="B99" s="46"/>
      <c r="G99" s="46"/>
      <c r="H99" s="46"/>
      <c r="I99" s="46"/>
    </row>
    <row r="100" ht="15.75" customHeight="1" spans="1:9">
      <c r="A100" s="46"/>
      <c r="B100" s="46"/>
      <c r="G100" s="46"/>
      <c r="H100" s="46"/>
      <c r="I100" s="46"/>
    </row>
    <row r="101" ht="15" spans="1:9">
      <c r="A101" s="46"/>
      <c r="B101" s="46"/>
      <c r="G101" s="46"/>
      <c r="H101" s="46"/>
      <c r="I101" s="46"/>
    </row>
    <row r="102" ht="15" spans="1:9">
      <c r="A102" s="46"/>
      <c r="B102" s="46"/>
      <c r="G102" s="46"/>
      <c r="H102" s="46"/>
      <c r="I102" s="46"/>
    </row>
    <row r="103" ht="15" spans="1:9">
      <c r="A103" s="46"/>
      <c r="B103" s="46"/>
      <c r="G103" s="46"/>
      <c r="H103" s="46"/>
      <c r="I103" s="46"/>
    </row>
    <row r="104" ht="15" spans="1:9">
      <c r="A104" s="46"/>
      <c r="B104" s="46"/>
      <c r="G104" s="46"/>
      <c r="H104" s="46"/>
      <c r="I104" s="46"/>
    </row>
    <row r="105" ht="15" spans="1:9">
      <c r="A105" s="46"/>
      <c r="B105" s="46"/>
      <c r="G105" s="46"/>
      <c r="H105" s="46"/>
      <c r="I105" s="46"/>
    </row>
    <row r="106" ht="15" spans="1:9">
      <c r="A106" s="46"/>
      <c r="B106" s="46"/>
      <c r="G106" s="46"/>
      <c r="H106" s="46"/>
      <c r="I106" s="46"/>
    </row>
    <row r="107" ht="15" spans="1:9">
      <c r="A107" s="46"/>
      <c r="B107" s="46"/>
      <c r="G107" s="46"/>
      <c r="H107" s="46"/>
      <c r="I107" s="46"/>
    </row>
    <row r="108" ht="15" spans="1:9">
      <c r="A108" s="46"/>
      <c r="B108" s="46"/>
      <c r="G108" s="46"/>
      <c r="H108" s="46"/>
      <c r="I108" s="46"/>
    </row>
    <row r="109" ht="15" spans="1:9">
      <c r="A109" s="46"/>
      <c r="B109" s="46"/>
      <c r="G109" s="46"/>
      <c r="H109" s="46"/>
      <c r="I109" s="46"/>
    </row>
    <row r="110" ht="15" spans="1:9">
      <c r="A110" s="46"/>
      <c r="B110" s="46"/>
      <c r="G110" s="46"/>
      <c r="H110" s="46"/>
      <c r="I110" s="46"/>
    </row>
    <row r="111" ht="15" spans="1:9">
      <c r="A111" s="46"/>
      <c r="B111" s="46"/>
      <c r="G111" s="46"/>
      <c r="H111" s="46"/>
      <c r="I111" s="46"/>
    </row>
    <row r="112" ht="15" spans="1:9">
      <c r="A112" s="46"/>
      <c r="B112" s="46"/>
      <c r="G112" s="46"/>
      <c r="H112" s="46"/>
      <c r="I112" s="46"/>
    </row>
    <row r="113" ht="15" spans="1:9">
      <c r="A113" s="46"/>
      <c r="B113" s="46"/>
      <c r="G113" s="46"/>
      <c r="H113" s="46"/>
      <c r="I113" s="46"/>
    </row>
    <row r="114" ht="15" spans="1:9">
      <c r="A114" s="46"/>
      <c r="B114" s="46"/>
      <c r="G114" s="46"/>
      <c r="H114" s="46"/>
      <c r="I114" s="46"/>
    </row>
    <row r="115" ht="15" spans="1:9">
      <c r="A115" s="46"/>
      <c r="B115" s="46"/>
      <c r="G115" s="46"/>
      <c r="H115" s="46"/>
      <c r="I115" s="46"/>
    </row>
    <row r="116" ht="15" spans="1:9">
      <c r="A116" s="46"/>
      <c r="B116" s="46"/>
      <c r="G116" s="46"/>
      <c r="H116" s="46"/>
      <c r="I116" s="46"/>
    </row>
    <row r="117" ht="15" spans="1:9">
      <c r="A117" s="46"/>
      <c r="B117" s="46"/>
      <c r="G117" s="46"/>
      <c r="H117" s="46"/>
      <c r="I117" s="46"/>
    </row>
    <row r="118" ht="15" spans="1:9">
      <c r="A118" s="46"/>
      <c r="B118" s="46"/>
      <c r="G118" s="46"/>
      <c r="H118" s="46"/>
      <c r="I118" s="46"/>
    </row>
    <row r="119" ht="15" spans="1:9">
      <c r="A119" s="46"/>
      <c r="B119" s="46"/>
      <c r="G119" s="46"/>
      <c r="H119" s="46"/>
      <c r="I119" s="46"/>
    </row>
    <row r="120" ht="15" spans="1:9">
      <c r="A120" s="46"/>
      <c r="B120" s="46"/>
      <c r="G120" s="46"/>
      <c r="H120" s="46"/>
      <c r="I120" s="46"/>
    </row>
    <row r="121" ht="15" spans="1:9">
      <c r="A121" s="46"/>
      <c r="B121" s="46"/>
      <c r="G121" s="46"/>
      <c r="H121" s="46"/>
      <c r="I121" s="46"/>
    </row>
    <row r="122" ht="15" spans="1:9">
      <c r="A122" s="46"/>
      <c r="B122" s="46"/>
      <c r="G122" s="46"/>
      <c r="H122" s="46"/>
      <c r="I122" s="46"/>
    </row>
    <row r="123" ht="15" spans="1:9">
      <c r="A123" s="46"/>
      <c r="B123" s="46"/>
      <c r="G123" s="46"/>
      <c r="H123" s="46"/>
      <c r="I123" s="46"/>
    </row>
    <row r="124" ht="15" spans="1:9">
      <c r="A124" s="46"/>
      <c r="B124" s="46"/>
      <c r="G124" s="46"/>
      <c r="H124" s="46"/>
      <c r="I124" s="46"/>
    </row>
    <row r="125" ht="15" spans="1:9">
      <c r="A125" s="46"/>
      <c r="B125" s="46"/>
      <c r="G125" s="46"/>
      <c r="H125" s="46"/>
      <c r="I125" s="46"/>
    </row>
    <row r="126" ht="15" spans="1:9">
      <c r="A126" s="46"/>
      <c r="B126" s="46"/>
      <c r="G126" s="46"/>
      <c r="H126" s="46"/>
      <c r="I126" s="46"/>
    </row>
    <row r="127" ht="15" spans="1:9">
      <c r="A127" s="46"/>
      <c r="B127" s="46"/>
      <c r="G127" s="46"/>
      <c r="H127" s="46"/>
      <c r="I127" s="46"/>
    </row>
    <row r="128" ht="15" spans="1:9">
      <c r="A128" s="46"/>
      <c r="B128" s="46"/>
      <c r="G128" s="46"/>
      <c r="H128" s="46"/>
      <c r="I128" s="46"/>
    </row>
    <row r="129" ht="15" spans="1:9">
      <c r="A129" s="46"/>
      <c r="B129" s="46"/>
      <c r="G129" s="46"/>
      <c r="H129" s="46"/>
      <c r="I129" s="46"/>
    </row>
    <row r="130" ht="15" spans="1:9">
      <c r="A130" s="46"/>
      <c r="B130" s="46"/>
      <c r="G130" s="46"/>
      <c r="H130" s="46"/>
      <c r="I130" s="46"/>
    </row>
    <row r="131" ht="15" spans="1:9">
      <c r="A131" s="46"/>
      <c r="B131" s="46"/>
      <c r="G131" s="46"/>
      <c r="H131" s="46"/>
      <c r="I131" s="46"/>
    </row>
    <row r="132" ht="15" spans="1:9">
      <c r="A132" s="46"/>
      <c r="B132" s="46"/>
      <c r="G132" s="46"/>
      <c r="H132" s="46"/>
      <c r="I132" s="46"/>
    </row>
    <row r="133" ht="15" spans="1:9">
      <c r="A133" s="46"/>
      <c r="B133" s="46"/>
      <c r="G133" s="46"/>
      <c r="H133" s="46"/>
      <c r="I133" s="46"/>
    </row>
    <row r="134" ht="15" spans="1:9">
      <c r="A134" s="46"/>
      <c r="B134" s="46"/>
      <c r="G134" s="46"/>
      <c r="H134" s="46"/>
      <c r="I134" s="46"/>
    </row>
    <row r="135" ht="15" spans="1:9">
      <c r="A135" s="46"/>
      <c r="B135" s="46"/>
      <c r="G135" s="46"/>
      <c r="H135" s="46"/>
      <c r="I135" s="46"/>
    </row>
    <row r="136" ht="15" spans="1:9">
      <c r="A136" s="46"/>
      <c r="B136" s="46"/>
      <c r="G136" s="46"/>
      <c r="H136" s="46"/>
      <c r="I136" s="46"/>
    </row>
    <row r="137" ht="15" spans="1:9">
      <c r="A137" s="46"/>
      <c r="B137" s="46"/>
      <c r="G137" s="46"/>
      <c r="H137" s="46"/>
      <c r="I137" s="46"/>
    </row>
    <row r="138" ht="15" spans="1:9">
      <c r="A138" s="46"/>
      <c r="B138" s="46"/>
      <c r="G138" s="46"/>
      <c r="H138" s="46"/>
      <c r="I138" s="46"/>
    </row>
    <row r="139" ht="15" spans="1:9">
      <c r="A139" s="46"/>
      <c r="B139" s="46"/>
      <c r="G139" s="46"/>
      <c r="H139" s="46"/>
      <c r="I139" s="46"/>
    </row>
    <row r="140" ht="15" spans="1:9">
      <c r="A140" s="46"/>
      <c r="B140" s="46"/>
      <c r="G140" s="46"/>
      <c r="H140" s="46"/>
      <c r="I140" s="46"/>
    </row>
    <row r="141" ht="15" spans="1:9">
      <c r="A141" s="46"/>
      <c r="B141" s="46"/>
      <c r="G141" s="46"/>
      <c r="H141" s="46"/>
      <c r="I141" s="46"/>
    </row>
    <row r="142" ht="15" spans="1:9">
      <c r="A142" s="46"/>
      <c r="B142" s="46"/>
      <c r="G142" s="46"/>
      <c r="H142" s="46"/>
      <c r="I142" s="46"/>
    </row>
    <row r="143" ht="15" spans="1:9">
      <c r="A143" s="46"/>
      <c r="B143" s="46"/>
      <c r="G143" s="46"/>
      <c r="H143" s="46"/>
      <c r="I143" s="46"/>
    </row>
    <row r="144" ht="15" spans="1:9">
      <c r="A144" s="46"/>
      <c r="B144" s="46"/>
      <c r="G144" s="46"/>
      <c r="H144" s="46"/>
      <c r="I144" s="46"/>
    </row>
    <row r="145" ht="15" spans="1:9">
      <c r="A145" s="46"/>
      <c r="B145" s="46"/>
      <c r="G145" s="46"/>
      <c r="H145" s="46"/>
      <c r="I145" s="46"/>
    </row>
    <row r="146" ht="15" spans="1:9">
      <c r="A146" s="46"/>
      <c r="B146" s="46"/>
      <c r="G146" s="46"/>
      <c r="H146" s="46"/>
      <c r="I146" s="46"/>
    </row>
    <row r="147" ht="15" spans="1:9">
      <c r="A147" s="46"/>
      <c r="B147" s="46"/>
      <c r="G147" s="46"/>
      <c r="H147" s="46"/>
      <c r="I147" s="46"/>
    </row>
    <row r="148" ht="15" spans="1:9">
      <c r="A148" s="46"/>
      <c r="B148" s="46"/>
      <c r="G148" s="46"/>
      <c r="H148" s="46"/>
      <c r="I148" s="46"/>
    </row>
    <row r="149" ht="15" spans="1:9">
      <c r="A149" s="46"/>
      <c r="B149" s="46"/>
      <c r="G149" s="46"/>
      <c r="H149" s="46"/>
      <c r="I149" s="46"/>
    </row>
    <row r="150" ht="15" spans="1:9">
      <c r="A150" s="46"/>
      <c r="B150" s="46"/>
      <c r="G150" s="46"/>
      <c r="H150" s="46"/>
      <c r="I150" s="46"/>
    </row>
    <row r="151" ht="15" spans="1:9">
      <c r="A151" s="46"/>
      <c r="B151" s="46"/>
      <c r="G151" s="46"/>
      <c r="H151" s="46"/>
      <c r="I151" s="46"/>
    </row>
    <row r="152" ht="15" spans="1:9">
      <c r="A152" s="46"/>
      <c r="B152" s="46"/>
      <c r="G152" s="46"/>
      <c r="H152" s="46"/>
      <c r="I152" s="46"/>
    </row>
    <row r="153" ht="15" spans="1:9">
      <c r="A153" s="46"/>
      <c r="B153" s="46"/>
      <c r="G153" s="46"/>
      <c r="H153" s="46"/>
      <c r="I153" s="46"/>
    </row>
    <row r="154" ht="15" spans="1:9">
      <c r="A154" s="46"/>
      <c r="B154" s="46"/>
      <c r="G154" s="46"/>
      <c r="H154" s="46"/>
      <c r="I154" s="46"/>
    </row>
    <row r="155" ht="15" spans="1:9">
      <c r="A155" s="46"/>
      <c r="B155" s="46"/>
      <c r="G155" s="46"/>
      <c r="H155" s="46"/>
      <c r="I155" s="46"/>
    </row>
    <row r="156" ht="15" spans="1:9">
      <c r="A156" s="46"/>
      <c r="B156" s="46"/>
      <c r="G156" s="46"/>
      <c r="H156" s="46"/>
      <c r="I156" s="46"/>
    </row>
    <row r="157" ht="15" spans="1:9">
      <c r="A157" s="46"/>
      <c r="B157" s="46"/>
      <c r="G157" s="46"/>
      <c r="H157" s="46"/>
      <c r="I157" s="46"/>
    </row>
    <row r="158" ht="15" spans="1:9">
      <c r="A158" s="46"/>
      <c r="B158" s="46"/>
      <c r="G158" s="46"/>
      <c r="H158" s="46"/>
      <c r="I158" s="46"/>
    </row>
    <row r="159" ht="15" spans="1:9">
      <c r="A159" s="46"/>
      <c r="B159" s="46"/>
      <c r="G159" s="46"/>
      <c r="H159" s="46"/>
      <c r="I159" s="46"/>
    </row>
    <row r="160" ht="15" spans="1:9">
      <c r="A160" s="46"/>
      <c r="B160" s="46"/>
      <c r="G160" s="46"/>
      <c r="H160" s="46"/>
      <c r="I160" s="46"/>
    </row>
    <row r="161" ht="15" spans="1:9">
      <c r="A161" s="46"/>
      <c r="B161" s="46"/>
      <c r="G161" s="46"/>
      <c r="H161" s="46"/>
      <c r="I161" s="46"/>
    </row>
    <row r="162" ht="15" spans="1:9">
      <c r="A162" s="46"/>
      <c r="B162" s="46"/>
      <c r="G162" s="46"/>
      <c r="H162" s="46"/>
      <c r="I162" s="46"/>
    </row>
    <row r="163" ht="15" spans="1:9">
      <c r="A163" s="46"/>
      <c r="B163" s="46"/>
      <c r="G163" s="46"/>
      <c r="H163" s="46"/>
      <c r="I163" s="46"/>
    </row>
    <row r="164" ht="15" spans="1:9">
      <c r="A164" s="46"/>
      <c r="B164" s="46"/>
      <c r="G164" s="46"/>
      <c r="H164" s="46"/>
      <c r="I164" s="46"/>
    </row>
    <row r="165" ht="15" spans="1:9">
      <c r="A165" s="46"/>
      <c r="B165" s="46"/>
      <c r="G165" s="46"/>
      <c r="H165" s="46"/>
      <c r="I165" s="46"/>
    </row>
    <row r="166" ht="15" spans="1:9">
      <c r="A166" s="46"/>
      <c r="B166" s="46"/>
      <c r="G166" s="46"/>
      <c r="H166" s="46"/>
      <c r="I166" s="46"/>
    </row>
    <row r="167" ht="15" spans="1:9">
      <c r="A167" s="46"/>
      <c r="B167" s="46"/>
      <c r="G167" s="46"/>
      <c r="H167" s="46"/>
      <c r="I167" s="46"/>
    </row>
    <row r="168" ht="15" spans="1:9">
      <c r="A168" s="46"/>
      <c r="B168" s="46"/>
      <c r="G168" s="46"/>
      <c r="H168" s="46"/>
      <c r="I168" s="46"/>
    </row>
    <row r="169" ht="15" spans="1:9">
      <c r="A169" s="46"/>
      <c r="B169" s="46"/>
      <c r="G169" s="46"/>
      <c r="H169" s="46"/>
      <c r="I169" s="46"/>
    </row>
    <row r="170" ht="15" spans="1:9">
      <c r="A170" s="46"/>
      <c r="B170" s="46"/>
      <c r="G170" s="46"/>
      <c r="H170" s="46"/>
      <c r="I170" s="46"/>
    </row>
    <row r="171" ht="15" spans="1:9">
      <c r="A171" s="46"/>
      <c r="B171" s="46"/>
      <c r="G171" s="46"/>
      <c r="H171" s="46"/>
      <c r="I171" s="46"/>
    </row>
    <row r="172" ht="15" spans="1:9">
      <c r="A172" s="46"/>
      <c r="B172" s="46"/>
      <c r="G172" s="46"/>
      <c r="H172" s="46"/>
      <c r="I172" s="46"/>
    </row>
    <row r="173" ht="15" spans="1:9">
      <c r="A173" s="46"/>
      <c r="B173" s="46"/>
      <c r="G173" s="46"/>
      <c r="H173" s="46"/>
      <c r="I173" s="46"/>
    </row>
    <row r="174" ht="15" spans="1:9">
      <c r="A174" s="46"/>
      <c r="B174" s="46"/>
      <c r="G174" s="46"/>
      <c r="H174" s="46"/>
      <c r="I174" s="46"/>
    </row>
    <row r="175" ht="15" spans="1:9">
      <c r="A175" s="46"/>
      <c r="B175" s="46"/>
      <c r="G175" s="46"/>
      <c r="H175" s="46"/>
      <c r="I175" s="46"/>
    </row>
    <row r="176" ht="15" spans="1:9">
      <c r="A176" s="46"/>
      <c r="B176" s="46"/>
      <c r="G176" s="46"/>
      <c r="H176" s="46"/>
      <c r="I176" s="46"/>
    </row>
    <row r="177" ht="15" spans="1:9">
      <c r="A177" s="46"/>
      <c r="B177" s="46"/>
      <c r="G177" s="46"/>
      <c r="H177" s="46"/>
      <c r="I177" s="46"/>
    </row>
    <row r="178" ht="15" spans="1:9">
      <c r="A178" s="46"/>
      <c r="B178" s="46"/>
      <c r="G178" s="46"/>
      <c r="H178" s="46"/>
      <c r="I178" s="46"/>
    </row>
    <row r="179" ht="15" spans="1:9">
      <c r="A179" s="46"/>
      <c r="B179" s="46"/>
      <c r="G179" s="46"/>
      <c r="H179" s="46"/>
      <c r="I179" s="46"/>
    </row>
    <row r="180" ht="15" spans="1:9">
      <c r="A180" s="46"/>
      <c r="B180" s="46"/>
      <c r="G180" s="46"/>
      <c r="H180" s="46"/>
      <c r="I180" s="46"/>
    </row>
    <row r="181" ht="15" spans="1:9">
      <c r="A181" s="46"/>
      <c r="B181" s="46"/>
      <c r="G181" s="46"/>
      <c r="H181" s="46"/>
      <c r="I181" s="46"/>
    </row>
    <row r="182" ht="15" spans="1:9">
      <c r="A182" s="46"/>
      <c r="B182" s="46"/>
      <c r="G182" s="46"/>
      <c r="H182" s="46"/>
      <c r="I182" s="46"/>
    </row>
    <row r="183" ht="15" spans="1:9">
      <c r="A183" s="46"/>
      <c r="B183" s="46"/>
      <c r="G183" s="46"/>
      <c r="H183" s="46"/>
      <c r="I183" s="46"/>
    </row>
    <row r="184" ht="15" spans="1:9">
      <c r="A184" s="46"/>
      <c r="B184" s="46"/>
      <c r="G184" s="46"/>
      <c r="H184" s="46"/>
      <c r="I184" s="46"/>
    </row>
    <row r="185" ht="15" spans="1:9">
      <c r="A185" s="46"/>
      <c r="B185" s="46"/>
      <c r="G185" s="46"/>
      <c r="H185" s="46"/>
      <c r="I185" s="46"/>
    </row>
    <row r="186" ht="15" spans="1:9">
      <c r="A186" s="46"/>
      <c r="B186" s="46"/>
      <c r="G186" s="46"/>
      <c r="H186" s="46"/>
      <c r="I186" s="46"/>
    </row>
    <row r="187" ht="15" spans="1:9">
      <c r="A187" s="46"/>
      <c r="B187" s="46"/>
      <c r="G187" s="46"/>
      <c r="H187" s="46"/>
      <c r="I187" s="46"/>
    </row>
    <row r="188" ht="15" spans="1:9">
      <c r="A188" s="46"/>
      <c r="B188" s="46"/>
      <c r="G188" s="46"/>
      <c r="H188" s="46"/>
      <c r="I188" s="46"/>
    </row>
    <row r="189" ht="15" spans="1:9">
      <c r="A189" s="46"/>
      <c r="B189" s="46"/>
      <c r="G189" s="46"/>
      <c r="H189" s="46"/>
      <c r="I189" s="46"/>
    </row>
    <row r="190" ht="15" spans="1:9">
      <c r="A190" s="46"/>
      <c r="B190" s="46"/>
      <c r="G190" s="46"/>
      <c r="H190" s="46"/>
      <c r="I190" s="46"/>
    </row>
    <row r="191" ht="15" spans="1:9">
      <c r="A191" s="46"/>
      <c r="B191" s="46"/>
      <c r="G191" s="46"/>
      <c r="H191" s="46"/>
      <c r="I191" s="46"/>
    </row>
    <row r="192" ht="15" spans="1:9">
      <c r="A192" s="46"/>
      <c r="B192" s="46"/>
      <c r="G192" s="46"/>
      <c r="H192" s="46"/>
      <c r="I192" s="46"/>
    </row>
    <row r="193" ht="15" spans="1:9">
      <c r="A193" s="46"/>
      <c r="B193" s="46"/>
      <c r="G193" s="46"/>
      <c r="H193" s="46"/>
      <c r="I193" s="46"/>
    </row>
    <row r="194" ht="15" spans="1:9">
      <c r="A194" s="46"/>
      <c r="B194" s="46"/>
      <c r="G194" s="46"/>
      <c r="H194" s="46"/>
      <c r="I194" s="46"/>
    </row>
    <row r="195" ht="15" spans="1:9">
      <c r="A195" s="46"/>
      <c r="B195" s="46"/>
      <c r="G195" s="46"/>
      <c r="H195" s="46"/>
      <c r="I195" s="46"/>
    </row>
    <row r="196" ht="15" spans="1:9">
      <c r="A196" s="46"/>
      <c r="B196" s="46"/>
      <c r="G196" s="46"/>
      <c r="H196" s="46"/>
      <c r="I196" s="46"/>
    </row>
    <row r="197" ht="15" spans="1:9">
      <c r="A197" s="46"/>
      <c r="B197" s="46"/>
      <c r="G197" s="46"/>
      <c r="H197" s="46"/>
      <c r="I197" s="46"/>
    </row>
    <row r="198" ht="15" spans="1:9">
      <c r="A198" s="46"/>
      <c r="B198" s="46"/>
      <c r="G198" s="46"/>
      <c r="H198" s="46"/>
      <c r="I198" s="46"/>
    </row>
    <row r="199" ht="15" spans="1:9">
      <c r="A199" s="46"/>
      <c r="B199" s="46"/>
      <c r="G199" s="46"/>
      <c r="H199" s="46"/>
      <c r="I199" s="46"/>
    </row>
    <row r="200" ht="15" spans="1:9">
      <c r="A200" s="46"/>
      <c r="B200" s="46"/>
      <c r="G200" s="46"/>
      <c r="H200" s="46"/>
      <c r="I200" s="46"/>
    </row>
  </sheetData>
  <mergeCells count="3">
    <mergeCell ref="A3:A16"/>
    <mergeCell ref="A17:A29"/>
    <mergeCell ref="A30:A31"/>
  </mergeCells>
  <dataValidations count="1">
    <dataValidation type="list" allowBlank="1" showInputMessage="1" showErrorMessage="1" sqref="B3:B30">
      <formula1>"4座普通小车,4座豪华小车,7座普通商务车,7座豪华商务车,19-22座普通小巴,19-22座豪华小巴,15座普通商务车,15座豪华商务车,33座中巴,37座中巴,45座大巴,53座大巴,57座大巴,车辆超时费,其他"</formula1>
    </dataValidation>
  </dataValidation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0"/>
  <sheetViews>
    <sheetView workbookViewId="0">
      <selection activeCell="A1" sqref="A1:B1"/>
    </sheetView>
  </sheetViews>
  <sheetFormatPr defaultColWidth="9" defaultRowHeight="12.75"/>
  <cols>
    <col min="1" max="1" width="10.7256637168142" customWidth="1"/>
    <col min="2" max="2" width="24.8141592920354" customWidth="1"/>
    <col min="3" max="22" width="10.7256637168142" customWidth="1"/>
  </cols>
  <sheetData>
    <row r="1" ht="15.75" customHeight="1" spans="1:10">
      <c r="A1" s="19" t="s">
        <v>44</v>
      </c>
      <c r="B1" s="139"/>
      <c r="C1" s="19" t="s">
        <v>90</v>
      </c>
      <c r="D1" s="136">
        <v>1</v>
      </c>
      <c r="E1" s="136">
        <v>6</v>
      </c>
      <c r="F1" s="136">
        <v>23</v>
      </c>
      <c r="G1" s="136">
        <v>58</v>
      </c>
      <c r="H1" s="136" t="s">
        <v>294</v>
      </c>
      <c r="I1" s="136" t="s">
        <v>295</v>
      </c>
      <c r="J1" s="136" t="s">
        <v>7</v>
      </c>
    </row>
    <row r="2" ht="15.75" customHeight="1" spans="1:10">
      <c r="A2" s="140" t="s">
        <v>24</v>
      </c>
      <c r="B2" s="33" t="s">
        <v>227</v>
      </c>
      <c r="C2" s="33" t="s">
        <v>24</v>
      </c>
      <c r="D2" s="33">
        <v>75</v>
      </c>
      <c r="E2" s="37">
        <v>12</v>
      </c>
      <c r="F2" s="137"/>
      <c r="G2" s="137"/>
      <c r="H2" s="141">
        <f t="shared" ref="H2:H25" si="0">SUM(D2*$D$1+E2*$E$1+F2*$F$1+G1*$G$2)</f>
        <v>147</v>
      </c>
      <c r="I2" s="141">
        <v>150</v>
      </c>
      <c r="J2" s="137"/>
    </row>
    <row r="3" ht="15.75" customHeight="1" spans="1:10">
      <c r="A3" s="142"/>
      <c r="B3" s="33" t="s">
        <v>228</v>
      </c>
      <c r="C3" s="33" t="s">
        <v>24</v>
      </c>
      <c r="D3" s="33">
        <v>345</v>
      </c>
      <c r="E3" s="37">
        <v>54</v>
      </c>
      <c r="F3" s="137"/>
      <c r="G3" s="137"/>
      <c r="H3" s="141">
        <f t="shared" si="0"/>
        <v>669</v>
      </c>
      <c r="I3" s="141">
        <v>700</v>
      </c>
      <c r="J3" s="137"/>
    </row>
    <row r="4" ht="15.75" customHeight="1" spans="1:10">
      <c r="A4" s="142"/>
      <c r="B4" s="33" t="s">
        <v>229</v>
      </c>
      <c r="C4" s="33" t="s">
        <v>24</v>
      </c>
      <c r="D4" s="33">
        <f>260+120</f>
        <v>380</v>
      </c>
      <c r="E4" s="37">
        <v>70</v>
      </c>
      <c r="F4" s="137"/>
      <c r="G4" s="137"/>
      <c r="H4" s="141">
        <f t="shared" si="0"/>
        <v>800</v>
      </c>
      <c r="I4" s="141">
        <v>800</v>
      </c>
      <c r="J4" s="137"/>
    </row>
    <row r="5" ht="15.75" customHeight="1" spans="1:10">
      <c r="A5" s="142"/>
      <c r="B5" s="33" t="s">
        <v>230</v>
      </c>
      <c r="C5" s="33" t="s">
        <v>24</v>
      </c>
      <c r="D5" s="138"/>
      <c r="E5" s="37">
        <v>40</v>
      </c>
      <c r="F5" s="137"/>
      <c r="G5" s="137"/>
      <c r="H5" s="141">
        <f t="shared" si="0"/>
        <v>240</v>
      </c>
      <c r="I5" s="141">
        <v>250</v>
      </c>
      <c r="J5" s="137"/>
    </row>
    <row r="6" ht="15.75" customHeight="1" spans="1:10">
      <c r="A6" s="142"/>
      <c r="B6" s="33" t="s">
        <v>231</v>
      </c>
      <c r="C6" s="33" t="s">
        <v>24</v>
      </c>
      <c r="D6" s="33">
        <v>20</v>
      </c>
      <c r="E6" s="37">
        <v>30</v>
      </c>
      <c r="F6" s="137"/>
      <c r="G6" s="137"/>
      <c r="H6" s="141">
        <f t="shared" si="0"/>
        <v>200</v>
      </c>
      <c r="I6" s="141">
        <v>200</v>
      </c>
      <c r="J6" s="137"/>
    </row>
    <row r="7" ht="15.75" customHeight="1" spans="1:10">
      <c r="A7" s="142"/>
      <c r="B7" s="33" t="s">
        <v>232</v>
      </c>
      <c r="C7" s="33" t="s">
        <v>24</v>
      </c>
      <c r="D7" s="33">
        <v>30</v>
      </c>
      <c r="E7" s="137"/>
      <c r="F7" s="137"/>
      <c r="G7" s="137"/>
      <c r="H7" s="141">
        <f t="shared" si="0"/>
        <v>30</v>
      </c>
      <c r="I7" s="141">
        <v>30</v>
      </c>
      <c r="J7" s="137"/>
    </row>
    <row r="8" ht="15.75" customHeight="1" spans="1:10">
      <c r="A8" s="142"/>
      <c r="B8" s="33" t="s">
        <v>233</v>
      </c>
      <c r="C8" s="33" t="s">
        <v>24</v>
      </c>
      <c r="D8" s="33">
        <v>52</v>
      </c>
      <c r="E8" s="137"/>
      <c r="F8" s="137"/>
      <c r="G8" s="137"/>
      <c r="H8" s="141">
        <f t="shared" si="0"/>
        <v>52</v>
      </c>
      <c r="I8" s="141">
        <v>60</v>
      </c>
      <c r="J8" s="137"/>
    </row>
    <row r="9" ht="15.75" customHeight="1" spans="1:10">
      <c r="A9" s="142"/>
      <c r="B9" s="33" t="s">
        <v>234</v>
      </c>
      <c r="C9" s="33" t="s">
        <v>24</v>
      </c>
      <c r="D9" s="33">
        <v>11</v>
      </c>
      <c r="E9" s="143"/>
      <c r="F9" s="137"/>
      <c r="G9" s="137"/>
      <c r="H9" s="141">
        <f t="shared" si="0"/>
        <v>11</v>
      </c>
      <c r="I9" s="141">
        <v>20</v>
      </c>
      <c r="J9" s="137"/>
    </row>
    <row r="10" ht="15.75" customHeight="1" spans="1:10">
      <c r="A10" s="142"/>
      <c r="B10" s="33" t="s">
        <v>235</v>
      </c>
      <c r="C10" s="33" t="s">
        <v>24</v>
      </c>
      <c r="D10" s="33">
        <v>81</v>
      </c>
      <c r="E10" s="37">
        <v>60</v>
      </c>
      <c r="F10" s="137"/>
      <c r="G10" s="137"/>
      <c r="H10" s="141">
        <f t="shared" si="0"/>
        <v>441</v>
      </c>
      <c r="I10" s="141">
        <v>450</v>
      </c>
      <c r="J10" s="137"/>
    </row>
    <row r="11" ht="15.75" customHeight="1" spans="1:10">
      <c r="A11" s="142"/>
      <c r="B11" s="33" t="s">
        <v>236</v>
      </c>
      <c r="C11" s="33" t="s">
        <v>24</v>
      </c>
      <c r="D11" s="33">
        <v>22</v>
      </c>
      <c r="E11" s="143"/>
      <c r="F11" s="137"/>
      <c r="G11" s="137"/>
      <c r="H11" s="141">
        <f t="shared" si="0"/>
        <v>22</v>
      </c>
      <c r="I11" s="141">
        <v>30</v>
      </c>
      <c r="J11" s="137"/>
    </row>
    <row r="12" ht="15.75" customHeight="1" spans="1:10">
      <c r="A12" s="142"/>
      <c r="B12" s="33" t="s">
        <v>237</v>
      </c>
      <c r="C12" s="33" t="s">
        <v>24</v>
      </c>
      <c r="D12" s="33">
        <v>30</v>
      </c>
      <c r="E12" s="143"/>
      <c r="F12" s="137"/>
      <c r="G12" s="137"/>
      <c r="H12" s="141">
        <f t="shared" si="0"/>
        <v>30</v>
      </c>
      <c r="I12" s="141">
        <v>30</v>
      </c>
      <c r="J12" s="137"/>
    </row>
    <row r="13" ht="15.75" customHeight="1" spans="1:10">
      <c r="A13" s="142"/>
      <c r="B13" s="33" t="s">
        <v>238</v>
      </c>
      <c r="C13" s="33" t="s">
        <v>24</v>
      </c>
      <c r="D13" s="33">
        <v>7</v>
      </c>
      <c r="E13" s="137"/>
      <c r="F13" s="137"/>
      <c r="G13" s="137"/>
      <c r="H13" s="141">
        <f t="shared" si="0"/>
        <v>7</v>
      </c>
      <c r="I13" s="141">
        <v>10</v>
      </c>
      <c r="J13" s="137"/>
    </row>
    <row r="14" ht="15.75" customHeight="1" spans="1:10">
      <c r="A14" s="142"/>
      <c r="B14" s="33" t="s">
        <v>239</v>
      </c>
      <c r="C14" s="33" t="s">
        <v>24</v>
      </c>
      <c r="D14" s="141">
        <v>63</v>
      </c>
      <c r="E14" s="37">
        <v>60</v>
      </c>
      <c r="F14" s="137"/>
      <c r="G14" s="137"/>
      <c r="H14" s="141">
        <f t="shared" si="0"/>
        <v>423</v>
      </c>
      <c r="I14" s="141">
        <v>450</v>
      </c>
      <c r="J14" s="137"/>
    </row>
    <row r="15" ht="15.75" customHeight="1" spans="1:10">
      <c r="A15" s="142"/>
      <c r="B15" s="33" t="s">
        <v>240</v>
      </c>
      <c r="C15" s="33" t="s">
        <v>24</v>
      </c>
      <c r="D15" s="33">
        <v>58</v>
      </c>
      <c r="E15" s="137"/>
      <c r="F15" s="137"/>
      <c r="G15" s="137"/>
      <c r="H15" s="141">
        <f t="shared" si="0"/>
        <v>58</v>
      </c>
      <c r="I15" s="141">
        <v>60</v>
      </c>
      <c r="J15" s="137"/>
    </row>
    <row r="16" ht="15.75" customHeight="1" spans="1:10">
      <c r="A16" s="142"/>
      <c r="B16" s="33" t="s">
        <v>241</v>
      </c>
      <c r="C16" s="33" t="s">
        <v>24</v>
      </c>
      <c r="D16" s="33">
        <v>92</v>
      </c>
      <c r="E16" s="137"/>
      <c r="F16" s="137"/>
      <c r="G16" s="137"/>
      <c r="H16" s="141">
        <f t="shared" si="0"/>
        <v>92</v>
      </c>
      <c r="I16" s="141">
        <v>100</v>
      </c>
      <c r="J16" s="137"/>
    </row>
    <row r="17" ht="15.75" customHeight="1" spans="1:10">
      <c r="A17" s="142"/>
      <c r="B17" s="33" t="s">
        <v>242</v>
      </c>
      <c r="C17" s="33" t="s">
        <v>24</v>
      </c>
      <c r="D17" s="33">
        <v>21</v>
      </c>
      <c r="E17" s="137"/>
      <c r="F17" s="137"/>
      <c r="G17" s="137"/>
      <c r="H17" s="141">
        <f t="shared" si="0"/>
        <v>21</v>
      </c>
      <c r="I17" s="141">
        <v>30</v>
      </c>
      <c r="J17" s="137"/>
    </row>
    <row r="18" ht="15.75" customHeight="1" spans="1:10">
      <c r="A18" s="142"/>
      <c r="B18" s="33" t="s">
        <v>243</v>
      </c>
      <c r="C18" s="33" t="s">
        <v>24</v>
      </c>
      <c r="D18" s="33">
        <f>116+142</f>
        <v>258</v>
      </c>
      <c r="E18" s="33">
        <v>126</v>
      </c>
      <c r="F18" s="137"/>
      <c r="G18" s="137"/>
      <c r="H18" s="141">
        <f t="shared" si="0"/>
        <v>1014</v>
      </c>
      <c r="I18" s="141">
        <v>1100</v>
      </c>
      <c r="J18" s="137"/>
    </row>
    <row r="19" ht="15.75" customHeight="1" spans="1:10">
      <c r="A19" s="142"/>
      <c r="B19" s="33" t="s">
        <v>244</v>
      </c>
      <c r="C19" s="33" t="s">
        <v>24</v>
      </c>
      <c r="D19" s="33">
        <v>73</v>
      </c>
      <c r="E19" s="33">
        <v>30</v>
      </c>
      <c r="F19" s="33">
        <v>8</v>
      </c>
      <c r="G19" s="137"/>
      <c r="H19" s="141">
        <f t="shared" si="0"/>
        <v>437</v>
      </c>
      <c r="I19" s="141">
        <v>450</v>
      </c>
      <c r="J19" s="137"/>
    </row>
    <row r="20" ht="15.75" customHeight="1" spans="1:10">
      <c r="A20" s="142"/>
      <c r="B20" s="33" t="s">
        <v>245</v>
      </c>
      <c r="C20" s="33" t="s">
        <v>76</v>
      </c>
      <c r="D20" s="33">
        <f>260+1120</f>
        <v>1380</v>
      </c>
      <c r="E20" s="33">
        <f>66+120</f>
        <v>186</v>
      </c>
      <c r="F20" s="33">
        <v>8</v>
      </c>
      <c r="G20" s="137"/>
      <c r="H20" s="141">
        <f t="shared" si="0"/>
        <v>2680</v>
      </c>
      <c r="I20" s="141">
        <v>2700</v>
      </c>
      <c r="J20" s="137"/>
    </row>
    <row r="21" ht="15.75" customHeight="1" spans="1:10">
      <c r="A21" s="142"/>
      <c r="B21" s="33" t="s">
        <v>246</v>
      </c>
      <c r="C21" s="33" t="s">
        <v>76</v>
      </c>
      <c r="D21" s="33">
        <v>52</v>
      </c>
      <c r="E21" s="33">
        <f>22</f>
        <v>22</v>
      </c>
      <c r="F21" s="137"/>
      <c r="G21" s="137"/>
      <c r="H21" s="141">
        <f t="shared" si="0"/>
        <v>184</v>
      </c>
      <c r="I21" s="141">
        <v>200</v>
      </c>
      <c r="J21" s="137"/>
    </row>
    <row r="22" ht="15.75" customHeight="1" spans="1:10">
      <c r="A22" s="142"/>
      <c r="B22" s="33" t="s">
        <v>247</v>
      </c>
      <c r="C22" s="33" t="s">
        <v>76</v>
      </c>
      <c r="D22" s="33">
        <v>126</v>
      </c>
      <c r="E22" s="33">
        <v>30</v>
      </c>
      <c r="F22" s="137"/>
      <c r="G22" s="137"/>
      <c r="H22" s="141">
        <f t="shared" si="0"/>
        <v>306</v>
      </c>
      <c r="I22" s="141">
        <v>300</v>
      </c>
      <c r="J22" s="137"/>
    </row>
    <row r="23" ht="15.75" customHeight="1" spans="1:10">
      <c r="A23" s="142"/>
      <c r="B23" s="33" t="s">
        <v>248</v>
      </c>
      <c r="C23" s="33" t="s">
        <v>76</v>
      </c>
      <c r="D23" s="33">
        <f>260+8*140</f>
        <v>1380</v>
      </c>
      <c r="E23" s="33">
        <f>186</f>
        <v>186</v>
      </c>
      <c r="F23" s="137"/>
      <c r="G23" s="137"/>
      <c r="H23" s="141">
        <f t="shared" si="0"/>
        <v>2496</v>
      </c>
      <c r="I23" s="141">
        <v>2500</v>
      </c>
      <c r="J23" s="137"/>
    </row>
    <row r="24" ht="15.75" customHeight="1" spans="1:10">
      <c r="A24" s="142"/>
      <c r="B24" s="33" t="s">
        <v>249</v>
      </c>
      <c r="C24" s="33" t="s">
        <v>76</v>
      </c>
      <c r="D24" s="33">
        <f>260+480</f>
        <v>740</v>
      </c>
      <c r="E24" s="33">
        <f>60+180</f>
        <v>240</v>
      </c>
      <c r="F24" s="137"/>
      <c r="G24" s="137"/>
      <c r="H24" s="141">
        <f t="shared" si="0"/>
        <v>2180</v>
      </c>
      <c r="I24" s="141">
        <v>2200</v>
      </c>
      <c r="J24" s="137"/>
    </row>
    <row r="25" ht="15.75" customHeight="1" spans="1:10">
      <c r="A25" s="142"/>
      <c r="B25" s="33" t="s">
        <v>250</v>
      </c>
      <c r="C25" s="33" t="s">
        <v>76</v>
      </c>
      <c r="D25" s="33">
        <v>80</v>
      </c>
      <c r="E25" s="33">
        <v>10</v>
      </c>
      <c r="F25" s="137"/>
      <c r="G25" s="137"/>
      <c r="H25" s="141">
        <f t="shared" si="0"/>
        <v>140</v>
      </c>
      <c r="I25" s="141">
        <v>150</v>
      </c>
      <c r="J25" s="137"/>
    </row>
    <row r="26" ht="15.75" customHeight="1" spans="2:2">
      <c r="B26" s="46"/>
    </row>
    <row r="27" ht="15.75" customHeight="1" spans="2:2">
      <c r="B27" s="46"/>
    </row>
    <row r="28" ht="15.75" customHeight="1" spans="2:2">
      <c r="B28" s="46"/>
    </row>
    <row r="29" ht="15.75" customHeight="1" spans="2:2">
      <c r="B29" s="46"/>
    </row>
    <row r="30" ht="15.75" customHeight="1" spans="2:2">
      <c r="B30" s="46"/>
    </row>
    <row r="31" ht="15.75" customHeight="1" spans="2:2">
      <c r="B31" s="46"/>
    </row>
    <row r="32" ht="15.75" customHeight="1" spans="2:2">
      <c r="B32" s="46"/>
    </row>
    <row r="33" ht="15.75" customHeight="1" spans="2:2">
      <c r="B33" s="46"/>
    </row>
    <row r="34" ht="15.75" customHeight="1" spans="2:2">
      <c r="B34" s="46"/>
    </row>
    <row r="35" ht="15.75" customHeight="1" spans="2:2">
      <c r="B35" s="46"/>
    </row>
    <row r="36" ht="15.75" customHeight="1" spans="2:2">
      <c r="B36" s="46"/>
    </row>
    <row r="37" ht="15.75" customHeight="1" spans="2:2">
      <c r="B37" s="46"/>
    </row>
    <row r="38" ht="15.75" customHeight="1" spans="2:2">
      <c r="B38" s="46"/>
    </row>
    <row r="39" ht="15.75" customHeight="1" spans="2:2">
      <c r="B39" s="46"/>
    </row>
    <row r="40" ht="15.75" customHeight="1" spans="2:2">
      <c r="B40" s="46"/>
    </row>
    <row r="41" ht="15.75" customHeight="1" spans="2:2">
      <c r="B41" s="46"/>
    </row>
    <row r="42" ht="15.75" customHeight="1" spans="2:2">
      <c r="B42" s="46"/>
    </row>
    <row r="43" ht="15.75" customHeight="1" spans="2:2">
      <c r="B43" s="46"/>
    </row>
    <row r="44" ht="15.75" customHeight="1" spans="2:2">
      <c r="B44" s="46"/>
    </row>
    <row r="45" ht="15.75" customHeight="1" spans="2:2">
      <c r="B45" s="46"/>
    </row>
    <row r="46" ht="15.75" customHeight="1" spans="2:2">
      <c r="B46" s="46"/>
    </row>
    <row r="47" ht="15.75" customHeight="1" spans="2:2">
      <c r="B47" s="46"/>
    </row>
    <row r="48" ht="15.75" customHeight="1" spans="2:2">
      <c r="B48" s="46"/>
    </row>
    <row r="49" ht="15.75" customHeight="1" spans="2:2">
      <c r="B49" s="46"/>
    </row>
    <row r="50" ht="15.75" customHeight="1" spans="2:2">
      <c r="B50" s="46"/>
    </row>
    <row r="51" ht="15.75" customHeight="1" spans="2:2">
      <c r="B51" s="46"/>
    </row>
    <row r="52" ht="15.75" customHeight="1" spans="2:2">
      <c r="B52" s="46"/>
    </row>
    <row r="53" ht="15.75" customHeight="1" spans="2:2">
      <c r="B53" s="46"/>
    </row>
    <row r="54" ht="15.75" customHeight="1" spans="2:2">
      <c r="B54" s="46"/>
    </row>
    <row r="55" ht="15.75" customHeight="1" spans="2:2">
      <c r="B55" s="46"/>
    </row>
    <row r="56" ht="15.75" customHeight="1" spans="2:2">
      <c r="B56" s="46"/>
    </row>
    <row r="57" ht="15.75" customHeight="1" spans="2:2">
      <c r="B57" s="46"/>
    </row>
    <row r="58" ht="15.75" customHeight="1" spans="2:2">
      <c r="B58" s="46"/>
    </row>
    <row r="59" ht="15.75" customHeight="1" spans="2:2">
      <c r="B59" s="46"/>
    </row>
    <row r="60" ht="15.75" customHeight="1" spans="2:2">
      <c r="B60" s="46"/>
    </row>
    <row r="61" ht="15.75" customHeight="1" spans="2:2">
      <c r="B61" s="46"/>
    </row>
    <row r="62" ht="15.75" customHeight="1" spans="2:2">
      <c r="B62" s="46"/>
    </row>
    <row r="63" ht="15.75" customHeight="1" spans="2:2">
      <c r="B63" s="46"/>
    </row>
    <row r="64" ht="15.75" customHeight="1" spans="2:2">
      <c r="B64" s="46"/>
    </row>
    <row r="65" ht="15.75" customHeight="1" spans="2:2">
      <c r="B65" s="46"/>
    </row>
    <row r="66" ht="15.75" customHeight="1" spans="2:2">
      <c r="B66" s="46"/>
    </row>
    <row r="67" ht="15.75" customHeight="1" spans="2:2">
      <c r="B67" s="46"/>
    </row>
    <row r="68" ht="15.75" customHeight="1" spans="2:2">
      <c r="B68" s="46"/>
    </row>
    <row r="69" ht="15.75" customHeight="1" spans="2:2">
      <c r="B69" s="46"/>
    </row>
    <row r="70" ht="15.75" customHeight="1" spans="2:2">
      <c r="B70" s="46"/>
    </row>
    <row r="71" ht="15.75" customHeight="1" spans="2:2">
      <c r="B71" s="46"/>
    </row>
    <row r="72" ht="15.75" customHeight="1" spans="2:2">
      <c r="B72" s="46"/>
    </row>
    <row r="73" ht="15.75" customHeight="1" spans="2:2">
      <c r="B73" s="46"/>
    </row>
    <row r="74" ht="15.75" customHeight="1" spans="2:2">
      <c r="B74" s="46"/>
    </row>
    <row r="75" ht="15.75" customHeight="1" spans="2:2">
      <c r="B75" s="46"/>
    </row>
    <row r="76" ht="15.75" customHeight="1" spans="2:2">
      <c r="B76" s="46"/>
    </row>
    <row r="77" ht="15.75" customHeight="1" spans="2:2">
      <c r="B77" s="46"/>
    </row>
    <row r="78" ht="15.75" customHeight="1" spans="2:2">
      <c r="B78" s="46"/>
    </row>
    <row r="79" ht="15.75" customHeight="1" spans="2:2">
      <c r="B79" s="46"/>
    </row>
    <row r="80" ht="15.75" customHeight="1" spans="2:2">
      <c r="B80" s="46"/>
    </row>
    <row r="81" ht="15.75" customHeight="1" spans="2:2">
      <c r="B81" s="46"/>
    </row>
    <row r="82" ht="15.75" customHeight="1" spans="2:2">
      <c r="B82" s="46"/>
    </row>
    <row r="83" ht="15.75" customHeight="1" spans="2:2">
      <c r="B83" s="46"/>
    </row>
    <row r="84" ht="15.75" customHeight="1" spans="2:2">
      <c r="B84" s="46"/>
    </row>
    <row r="85" ht="15.75" customHeight="1" spans="2:2">
      <c r="B85" s="46"/>
    </row>
    <row r="86" ht="15.75" customHeight="1" spans="2:2">
      <c r="B86" s="46"/>
    </row>
    <row r="87" ht="15.75" customHeight="1" spans="2:2">
      <c r="B87" s="46"/>
    </row>
    <row r="88" ht="15.75" customHeight="1" spans="2:2">
      <c r="B88" s="46"/>
    </row>
    <row r="89" ht="15.75" customHeight="1" spans="2:2">
      <c r="B89" s="46"/>
    </row>
    <row r="90" ht="15.75" customHeight="1" spans="2:2">
      <c r="B90" s="46"/>
    </row>
    <row r="91" ht="15.75" customHeight="1" spans="2:2">
      <c r="B91" s="46"/>
    </row>
    <row r="92" ht="15.75" customHeight="1" spans="2:2">
      <c r="B92" s="46"/>
    </row>
    <row r="93" ht="15.75" customHeight="1" spans="2:2">
      <c r="B93" s="46"/>
    </row>
    <row r="94" ht="15.75" customHeight="1" spans="2:2">
      <c r="B94" s="46"/>
    </row>
    <row r="95" ht="15.75" customHeight="1" spans="2:2">
      <c r="B95" s="46"/>
    </row>
    <row r="96" ht="15.75" customHeight="1" spans="2:2">
      <c r="B96" s="46"/>
    </row>
    <row r="97" ht="15.75" customHeight="1" spans="2:2">
      <c r="B97" s="46"/>
    </row>
    <row r="98" ht="15.75" customHeight="1" spans="2:2">
      <c r="B98" s="46"/>
    </row>
    <row r="99" ht="15.75" customHeight="1" spans="2:2">
      <c r="B99" s="46"/>
    </row>
    <row r="100" ht="15.75" customHeight="1" spans="2:2">
      <c r="B100" s="46"/>
    </row>
    <row r="101" ht="15" spans="2:2">
      <c r="B101" s="46"/>
    </row>
    <row r="102" ht="15" spans="2:2">
      <c r="B102" s="46"/>
    </row>
    <row r="103" ht="15" spans="2:2">
      <c r="B103" s="46"/>
    </row>
    <row r="104" ht="15" spans="2:2">
      <c r="B104" s="46"/>
    </row>
    <row r="105" ht="15" spans="2:2">
      <c r="B105" s="46"/>
    </row>
    <row r="106" ht="15" spans="2:2">
      <c r="B106" s="46"/>
    </row>
    <row r="107" ht="15" spans="2:2">
      <c r="B107" s="46"/>
    </row>
    <row r="108" ht="15" spans="2:2">
      <c r="B108" s="46"/>
    </row>
    <row r="109" ht="15" spans="2:2">
      <c r="B109" s="46"/>
    </row>
    <row r="110" ht="15" spans="2:2">
      <c r="B110" s="46"/>
    </row>
    <row r="111" ht="15" spans="2:2">
      <c r="B111" s="46"/>
    </row>
    <row r="112" ht="15" spans="2:2">
      <c r="B112" s="46"/>
    </row>
    <row r="113" ht="15" spans="2:2">
      <c r="B113" s="46"/>
    </row>
    <row r="114" ht="15" spans="2:2">
      <c r="B114" s="46"/>
    </row>
    <row r="115" ht="15" spans="2:2">
      <c r="B115" s="46"/>
    </row>
    <row r="116" ht="15" spans="2:2">
      <c r="B116" s="46"/>
    </row>
    <row r="117" ht="15" spans="2:2">
      <c r="B117" s="46"/>
    </row>
    <row r="118" ht="15" spans="2:2">
      <c r="B118" s="46"/>
    </row>
    <row r="119" ht="15" spans="2:2">
      <c r="B119" s="46"/>
    </row>
    <row r="120" ht="15" spans="2:2">
      <c r="B120" s="46"/>
    </row>
    <row r="121" ht="15" spans="2:2">
      <c r="B121" s="46"/>
    </row>
    <row r="122" ht="15" spans="2:2">
      <c r="B122" s="46"/>
    </row>
    <row r="123" ht="15" spans="2:2">
      <c r="B123" s="46"/>
    </row>
    <row r="124" ht="15" spans="2:2">
      <c r="B124" s="46"/>
    </row>
    <row r="125" ht="15" spans="2:2">
      <c r="B125" s="46"/>
    </row>
    <row r="126" ht="15" spans="2:2">
      <c r="B126" s="46"/>
    </row>
    <row r="127" ht="15" spans="2:2">
      <c r="B127" s="46"/>
    </row>
    <row r="128" ht="15" spans="2:2">
      <c r="B128" s="46"/>
    </row>
    <row r="129" ht="15" spans="2:2">
      <c r="B129" s="46"/>
    </row>
    <row r="130" ht="15" spans="2:2">
      <c r="B130" s="46"/>
    </row>
    <row r="131" ht="15" spans="2:2">
      <c r="B131" s="46"/>
    </row>
    <row r="132" ht="15" spans="2:2">
      <c r="B132" s="46"/>
    </row>
    <row r="133" ht="15" spans="2:2">
      <c r="B133" s="46"/>
    </row>
    <row r="134" ht="15" spans="2:2">
      <c r="B134" s="46"/>
    </row>
    <row r="135" ht="15" spans="2:2">
      <c r="B135" s="46"/>
    </row>
    <row r="136" ht="15" spans="2:2">
      <c r="B136" s="46"/>
    </row>
    <row r="137" ht="15" spans="2:2">
      <c r="B137" s="46"/>
    </row>
    <row r="138" ht="15" spans="2:2">
      <c r="B138" s="46"/>
    </row>
    <row r="139" ht="15" spans="2:2">
      <c r="B139" s="46"/>
    </row>
    <row r="140" ht="15" spans="2:2">
      <c r="B140" s="46"/>
    </row>
    <row r="141" ht="15" spans="2:2">
      <c r="B141" s="46"/>
    </row>
    <row r="142" ht="15" spans="2:2">
      <c r="B142" s="46"/>
    </row>
    <row r="143" ht="15" spans="2:2">
      <c r="B143" s="46"/>
    </row>
    <row r="144" ht="15" spans="2:2">
      <c r="B144" s="46"/>
    </row>
    <row r="145" ht="15" spans="2:2">
      <c r="B145" s="46"/>
    </row>
    <row r="146" ht="15" spans="2:2">
      <c r="B146" s="46"/>
    </row>
    <row r="147" ht="15" spans="2:2">
      <c r="B147" s="46"/>
    </row>
    <row r="148" ht="15" spans="2:2">
      <c r="B148" s="46"/>
    </row>
    <row r="149" ht="15" spans="2:2">
      <c r="B149" s="46"/>
    </row>
    <row r="150" ht="15" spans="2:2">
      <c r="B150" s="46"/>
    </row>
    <row r="151" ht="15" spans="2:2">
      <c r="B151" s="46"/>
    </row>
    <row r="152" ht="15" spans="2:2">
      <c r="B152" s="46"/>
    </row>
    <row r="153" ht="15" spans="2:2">
      <c r="B153" s="46"/>
    </row>
    <row r="154" ht="15" spans="2:2">
      <c r="B154" s="46"/>
    </row>
    <row r="155" ht="15" spans="2:2">
      <c r="B155" s="46"/>
    </row>
    <row r="156" ht="15" spans="2:2">
      <c r="B156" s="46"/>
    </row>
    <row r="157" ht="15" spans="2:2">
      <c r="B157" s="46"/>
    </row>
    <row r="158" ht="15" spans="2:2">
      <c r="B158" s="46"/>
    </row>
    <row r="159" ht="15" spans="2:2">
      <c r="B159" s="46"/>
    </row>
    <row r="160" ht="15" spans="2:2">
      <c r="B160" s="46"/>
    </row>
    <row r="161" ht="15" spans="2:2">
      <c r="B161" s="46"/>
    </row>
    <row r="162" ht="15" spans="2:2">
      <c r="B162" s="46"/>
    </row>
    <row r="163" ht="15" spans="2:2">
      <c r="B163" s="46"/>
    </row>
    <row r="164" ht="15" spans="2:2">
      <c r="B164" s="46"/>
    </row>
    <row r="165" ht="15" spans="2:2">
      <c r="B165" s="46"/>
    </row>
    <row r="166" ht="15" spans="2:2">
      <c r="B166" s="46"/>
    </row>
    <row r="167" ht="15" spans="2:2">
      <c r="B167" s="46"/>
    </row>
    <row r="168" ht="15" spans="2:2">
      <c r="B168" s="46"/>
    </row>
    <row r="169" ht="15" spans="2:2">
      <c r="B169" s="46"/>
    </row>
    <row r="170" ht="15" spans="2:2">
      <c r="B170" s="46"/>
    </row>
    <row r="171" ht="15" spans="2:2">
      <c r="B171" s="46"/>
    </row>
    <row r="172" ht="15" spans="2:2">
      <c r="B172" s="46"/>
    </row>
    <row r="173" ht="15" spans="2:2">
      <c r="B173" s="46"/>
    </row>
    <row r="174" ht="15" spans="2:2">
      <c r="B174" s="46"/>
    </row>
    <row r="175" ht="15" spans="2:2">
      <c r="B175" s="46"/>
    </row>
    <row r="176" ht="15" spans="2:2">
      <c r="B176" s="46"/>
    </row>
    <row r="177" ht="15" spans="2:2">
      <c r="B177" s="46"/>
    </row>
    <row r="178" ht="15" spans="2:2">
      <c r="B178" s="46"/>
    </row>
    <row r="179" ht="15" spans="2:2">
      <c r="B179" s="46"/>
    </row>
    <row r="180" ht="15" spans="2:2">
      <c r="B180" s="46"/>
    </row>
    <row r="181" ht="15" spans="2:2">
      <c r="B181" s="46"/>
    </row>
    <row r="182" ht="15" spans="2:2">
      <c r="B182" s="46"/>
    </row>
    <row r="183" ht="15" spans="2:2">
      <c r="B183" s="46"/>
    </row>
    <row r="184" ht="15" spans="2:2">
      <c r="B184" s="46"/>
    </row>
    <row r="185" ht="15" spans="2:2">
      <c r="B185" s="46"/>
    </row>
    <row r="186" ht="15" spans="2:2">
      <c r="B186" s="46"/>
    </row>
    <row r="187" ht="15" spans="2:2">
      <c r="B187" s="46"/>
    </row>
    <row r="188" ht="15" spans="2:2">
      <c r="B188" s="46"/>
    </row>
    <row r="189" ht="15" spans="2:2">
      <c r="B189" s="46"/>
    </row>
    <row r="190" ht="15" spans="2:2">
      <c r="B190" s="46"/>
    </row>
    <row r="191" ht="15" spans="2:2">
      <c r="B191" s="46"/>
    </row>
    <row r="192" ht="15" spans="2:2">
      <c r="B192" s="46"/>
    </row>
    <row r="193" ht="15" spans="2:2">
      <c r="B193" s="46"/>
    </row>
    <row r="194" ht="15" spans="2:2">
      <c r="B194" s="46"/>
    </row>
    <row r="195" ht="15" spans="2:2">
      <c r="B195" s="46"/>
    </row>
    <row r="196" ht="15" spans="2:2">
      <c r="B196" s="46"/>
    </row>
    <row r="197" ht="15" spans="2:2">
      <c r="B197" s="46"/>
    </row>
    <row r="198" ht="15" spans="2:2">
      <c r="B198" s="46"/>
    </row>
    <row r="199" ht="15" spans="2:2">
      <c r="B199" s="46"/>
    </row>
    <row r="200" ht="15" spans="2:2">
      <c r="B200" s="46"/>
    </row>
  </sheetData>
  <mergeCells count="2">
    <mergeCell ref="A1:B1"/>
    <mergeCell ref="A2:A25"/>
  </mergeCells>
  <dataValidations count="1">
    <dataValidation type="list" allowBlank="1" showInputMessage="1" showErrorMessage="1" sqref="C2:C25">
      <formula1>"工作人员,餐费,住宿,交通,通信费,导游超时费,其他"</formula1>
    </dataValidation>
  </dataValidation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0"/>
  <sheetViews>
    <sheetView workbookViewId="0">
      <selection activeCell="A1" sqref="A1"/>
    </sheetView>
  </sheetViews>
  <sheetFormatPr defaultColWidth="9" defaultRowHeight="12.75"/>
  <cols>
    <col min="1" max="1" width="18" customWidth="1"/>
    <col min="2" max="2" width="17" customWidth="1"/>
    <col min="3" max="3" width="10.7256637168142" customWidth="1"/>
    <col min="4" max="4" width="11.0884955752212" customWidth="1"/>
    <col min="5" max="8" width="10.7256637168142" customWidth="1"/>
    <col min="9" max="10" width="13.0884955752212" customWidth="1"/>
    <col min="11" max="22" width="10.7256637168142" customWidth="1"/>
  </cols>
  <sheetData>
    <row r="1" ht="15.75" customHeight="1" spans="1:11">
      <c r="A1" s="136" t="s">
        <v>44</v>
      </c>
      <c r="B1" s="136" t="s">
        <v>90</v>
      </c>
      <c r="C1" s="136" t="s">
        <v>46</v>
      </c>
      <c r="D1" s="136">
        <v>1</v>
      </c>
      <c r="E1" s="136">
        <v>6</v>
      </c>
      <c r="F1" s="136">
        <v>23</v>
      </c>
      <c r="G1" s="136">
        <v>58</v>
      </c>
      <c r="H1" s="136" t="s">
        <v>294</v>
      </c>
      <c r="I1" s="136" t="s">
        <v>295</v>
      </c>
      <c r="J1" s="136" t="s">
        <v>295</v>
      </c>
      <c r="K1" s="136" t="s">
        <v>198</v>
      </c>
    </row>
    <row r="2" ht="15.75" customHeight="1" spans="1:11">
      <c r="A2" s="3" t="s">
        <v>201</v>
      </c>
      <c r="B2" s="3" t="s">
        <v>301</v>
      </c>
      <c r="C2" s="33" t="s">
        <v>302</v>
      </c>
      <c r="D2" s="33">
        <f>0.24*18</f>
        <v>4.32</v>
      </c>
      <c r="E2" s="33">
        <f>30*0.24</f>
        <v>7.2</v>
      </c>
      <c r="F2" s="33">
        <f>2*0.24</f>
        <v>0.48</v>
      </c>
      <c r="G2" s="137"/>
      <c r="H2" s="33">
        <f t="shared" ref="H2:H25" si="0">D2*$D$1+E2*$E$1+F2*$F$1</f>
        <v>58.56</v>
      </c>
      <c r="I2" s="33">
        <f t="shared" ref="I2:I25" si="1">ROUND(H2,0)</f>
        <v>59</v>
      </c>
      <c r="J2" s="33">
        <v>60</v>
      </c>
      <c r="K2" s="137"/>
    </row>
    <row r="3" ht="15.75" customHeight="1" spans="1:11">
      <c r="A3" s="4"/>
      <c r="B3" s="3" t="s">
        <v>303</v>
      </c>
      <c r="C3" s="33" t="s">
        <v>302</v>
      </c>
      <c r="D3" s="33">
        <v>1</v>
      </c>
      <c r="E3" s="138"/>
      <c r="F3" s="137"/>
      <c r="G3" s="137"/>
      <c r="H3" s="33">
        <f t="shared" si="0"/>
        <v>1</v>
      </c>
      <c r="I3" s="33">
        <f t="shared" si="1"/>
        <v>1</v>
      </c>
      <c r="J3" s="33">
        <f>ROUND(I3,0)</f>
        <v>1</v>
      </c>
      <c r="K3" s="137"/>
    </row>
    <row r="4" ht="15.75" customHeight="1" spans="1:11">
      <c r="A4" s="4"/>
      <c r="B4" s="3" t="s">
        <v>304</v>
      </c>
      <c r="C4" s="33" t="s">
        <v>141</v>
      </c>
      <c r="D4" s="33">
        <v>10</v>
      </c>
      <c r="E4" s="138"/>
      <c r="F4" s="137"/>
      <c r="G4" s="137"/>
      <c r="H4" s="33">
        <f t="shared" si="0"/>
        <v>10</v>
      </c>
      <c r="I4" s="33">
        <f t="shared" si="1"/>
        <v>10</v>
      </c>
      <c r="J4" s="33">
        <f>ROUND(I4,0)</f>
        <v>10</v>
      </c>
      <c r="K4" s="137"/>
    </row>
    <row r="5" ht="15.75" customHeight="1" spans="1:11">
      <c r="A5" s="4"/>
      <c r="B5" s="3" t="s">
        <v>138</v>
      </c>
      <c r="C5" s="33" t="s">
        <v>302</v>
      </c>
      <c r="D5" s="33">
        <v>4.56</v>
      </c>
      <c r="E5" s="33">
        <f>30*0.06</f>
        <v>1.8</v>
      </c>
      <c r="F5" s="33">
        <f>6*0.06</f>
        <v>0.36</v>
      </c>
      <c r="G5" s="137"/>
      <c r="H5" s="33">
        <f t="shared" si="0"/>
        <v>23.64</v>
      </c>
      <c r="I5" s="33">
        <f t="shared" si="1"/>
        <v>24</v>
      </c>
      <c r="J5" s="33">
        <v>30</v>
      </c>
      <c r="K5" s="137"/>
    </row>
    <row r="6" ht="15.75" customHeight="1" spans="1:11">
      <c r="A6" s="4"/>
      <c r="B6" s="3" t="s">
        <v>140</v>
      </c>
      <c r="C6" s="33" t="s">
        <v>141</v>
      </c>
      <c r="D6" s="33">
        <v>339</v>
      </c>
      <c r="E6" s="138"/>
      <c r="F6" s="137"/>
      <c r="G6" s="137"/>
      <c r="H6" s="33">
        <f t="shared" si="0"/>
        <v>339</v>
      </c>
      <c r="I6" s="33">
        <f t="shared" si="1"/>
        <v>339</v>
      </c>
      <c r="J6" s="33">
        <v>350</v>
      </c>
      <c r="K6" s="137"/>
    </row>
    <row r="7" ht="15.75" customHeight="1" spans="1:11">
      <c r="A7" s="4"/>
      <c r="B7" s="3" t="s">
        <v>305</v>
      </c>
      <c r="C7" s="33" t="s">
        <v>302</v>
      </c>
      <c r="D7" s="33">
        <f>0.3*84</f>
        <v>25.2</v>
      </c>
      <c r="E7" s="138"/>
      <c r="F7" s="137"/>
      <c r="G7" s="137"/>
      <c r="H7" s="33">
        <f t="shared" si="0"/>
        <v>25.2</v>
      </c>
      <c r="I7" s="33">
        <f t="shared" si="1"/>
        <v>25</v>
      </c>
      <c r="J7" s="33">
        <f>ROUND(I7,0)</f>
        <v>25</v>
      </c>
      <c r="K7" s="137"/>
    </row>
    <row r="8" ht="15.75" customHeight="1" spans="1:11">
      <c r="A8" s="4"/>
      <c r="B8" s="3" t="s">
        <v>306</v>
      </c>
      <c r="C8" s="33" t="s">
        <v>307</v>
      </c>
      <c r="D8" s="33">
        <v>284</v>
      </c>
      <c r="E8" s="138"/>
      <c r="F8" s="137"/>
      <c r="G8" s="137"/>
      <c r="H8" s="33">
        <f t="shared" si="0"/>
        <v>284</v>
      </c>
      <c r="I8" s="33">
        <f t="shared" si="1"/>
        <v>284</v>
      </c>
      <c r="J8" s="33">
        <v>300</v>
      </c>
      <c r="K8" s="137"/>
    </row>
    <row r="9" ht="15.75" customHeight="1" spans="1:11">
      <c r="A9" s="4"/>
      <c r="B9" s="3" t="s">
        <v>308</v>
      </c>
      <c r="C9" s="33" t="s">
        <v>307</v>
      </c>
      <c r="D9" s="33">
        <v>1</v>
      </c>
      <c r="E9" s="138"/>
      <c r="F9" s="137"/>
      <c r="G9" s="137"/>
      <c r="H9" s="33">
        <f t="shared" si="0"/>
        <v>1</v>
      </c>
      <c r="I9" s="33">
        <f t="shared" si="1"/>
        <v>1</v>
      </c>
      <c r="J9" s="33">
        <f>ROUND(I9,0)</f>
        <v>1</v>
      </c>
      <c r="K9" s="137"/>
    </row>
    <row r="10" ht="15.75" customHeight="1" spans="1:11">
      <c r="A10" s="4"/>
      <c r="B10" s="3" t="s">
        <v>309</v>
      </c>
      <c r="C10" s="33" t="s">
        <v>310</v>
      </c>
      <c r="D10" s="33">
        <v>1</v>
      </c>
      <c r="E10" s="138"/>
      <c r="F10" s="137"/>
      <c r="G10" s="137"/>
      <c r="H10" s="33">
        <f t="shared" si="0"/>
        <v>1</v>
      </c>
      <c r="I10" s="33">
        <f t="shared" si="1"/>
        <v>1</v>
      </c>
      <c r="J10" s="33">
        <f>ROUND(I10,0)</f>
        <v>1</v>
      </c>
      <c r="K10" s="137"/>
    </row>
    <row r="11" ht="15.75" customHeight="1" spans="1:11">
      <c r="A11" s="4"/>
      <c r="B11" s="3" t="s">
        <v>311</v>
      </c>
      <c r="C11" s="33" t="s">
        <v>137</v>
      </c>
      <c r="D11" s="33">
        <v>16</v>
      </c>
      <c r="E11" s="138"/>
      <c r="F11" s="137"/>
      <c r="G11" s="137"/>
      <c r="H11" s="33">
        <f t="shared" si="0"/>
        <v>16</v>
      </c>
      <c r="I11" s="33">
        <f t="shared" si="1"/>
        <v>16</v>
      </c>
      <c r="J11" s="33">
        <f>ROUND(I11,0)</f>
        <v>16</v>
      </c>
      <c r="K11" s="137"/>
    </row>
    <row r="12" ht="15.75" customHeight="1" spans="1:11">
      <c r="A12" s="4"/>
      <c r="B12" s="3" t="s">
        <v>312</v>
      </c>
      <c r="C12" s="33" t="s">
        <v>141</v>
      </c>
      <c r="D12" s="33">
        <v>429</v>
      </c>
      <c r="E12" s="138"/>
      <c r="F12" s="137"/>
      <c r="G12" s="137"/>
      <c r="H12" s="33">
        <f t="shared" si="0"/>
        <v>429</v>
      </c>
      <c r="I12" s="33">
        <f t="shared" si="1"/>
        <v>429</v>
      </c>
      <c r="J12" s="33">
        <v>450</v>
      </c>
      <c r="K12" s="137"/>
    </row>
    <row r="13" ht="15.75" customHeight="1" spans="1:11">
      <c r="A13" s="4"/>
      <c r="B13" s="3" t="s">
        <v>313</v>
      </c>
      <c r="C13" s="33" t="s">
        <v>141</v>
      </c>
      <c r="D13" s="33">
        <v>429</v>
      </c>
      <c r="E13" s="138"/>
      <c r="F13" s="137"/>
      <c r="G13" s="137"/>
      <c r="H13" s="33">
        <f t="shared" si="0"/>
        <v>429</v>
      </c>
      <c r="I13" s="33">
        <f t="shared" si="1"/>
        <v>429</v>
      </c>
      <c r="J13" s="33">
        <v>450</v>
      </c>
      <c r="K13" s="137"/>
    </row>
    <row r="14" ht="15.75" customHeight="1" spans="1:11">
      <c r="A14" s="4"/>
      <c r="B14" s="3" t="s">
        <v>284</v>
      </c>
      <c r="C14" s="33" t="s">
        <v>72</v>
      </c>
      <c r="D14" s="33">
        <v>1</v>
      </c>
      <c r="E14" s="138"/>
      <c r="F14" s="137"/>
      <c r="G14" s="137"/>
      <c r="H14" s="33">
        <f t="shared" si="0"/>
        <v>1</v>
      </c>
      <c r="I14" s="33">
        <f t="shared" si="1"/>
        <v>1</v>
      </c>
      <c r="J14" s="33">
        <f>ROUND(I14,0)</f>
        <v>1</v>
      </c>
      <c r="K14" s="137"/>
    </row>
    <row r="15" ht="15.75" customHeight="1" spans="1:11">
      <c r="A15" s="4"/>
      <c r="B15" s="3" t="s">
        <v>143</v>
      </c>
      <c r="C15" s="33" t="s">
        <v>72</v>
      </c>
      <c r="D15" s="33">
        <v>1</v>
      </c>
      <c r="E15" s="138"/>
      <c r="F15" s="137"/>
      <c r="G15" s="137"/>
      <c r="H15" s="33">
        <f t="shared" si="0"/>
        <v>1</v>
      </c>
      <c r="I15" s="33">
        <f t="shared" si="1"/>
        <v>1</v>
      </c>
      <c r="J15" s="33">
        <f>ROUND(I15,0)</f>
        <v>1</v>
      </c>
      <c r="K15" s="137"/>
    </row>
    <row r="16" ht="15.75" customHeight="1" spans="1:11">
      <c r="A16" s="4"/>
      <c r="B16" s="3" t="s">
        <v>279</v>
      </c>
      <c r="C16" s="33" t="s">
        <v>146</v>
      </c>
      <c r="D16" s="33">
        <v>5000</v>
      </c>
      <c r="E16" s="33">
        <v>1300</v>
      </c>
      <c r="F16" s="137"/>
      <c r="G16" s="137"/>
      <c r="H16" s="33">
        <f t="shared" si="0"/>
        <v>12800</v>
      </c>
      <c r="I16" s="33">
        <f t="shared" si="1"/>
        <v>12800</v>
      </c>
      <c r="J16" s="33">
        <v>13000</v>
      </c>
      <c r="K16" s="137"/>
    </row>
    <row r="17" ht="15.75" customHeight="1" spans="1:11">
      <c r="A17" s="4"/>
      <c r="B17" s="3" t="s">
        <v>280</v>
      </c>
      <c r="C17" s="33" t="s">
        <v>314</v>
      </c>
      <c r="D17" s="33">
        <v>200</v>
      </c>
      <c r="E17" s="138"/>
      <c r="F17" s="137"/>
      <c r="G17" s="137"/>
      <c r="H17" s="33">
        <f t="shared" si="0"/>
        <v>200</v>
      </c>
      <c r="I17" s="33">
        <f t="shared" si="1"/>
        <v>200</v>
      </c>
      <c r="J17" s="33">
        <f t="shared" ref="J17:J25" si="2">ROUND(I17,0)</f>
        <v>200</v>
      </c>
      <c r="K17" s="137"/>
    </row>
    <row r="18" ht="15.75" customHeight="1" spans="1:11">
      <c r="A18" s="4"/>
      <c r="B18" s="3" t="s">
        <v>315</v>
      </c>
      <c r="C18" s="33" t="s">
        <v>302</v>
      </c>
      <c r="D18" s="33">
        <v>15</v>
      </c>
      <c r="E18" s="138"/>
      <c r="F18" s="137"/>
      <c r="G18" s="137"/>
      <c r="H18" s="33">
        <f t="shared" si="0"/>
        <v>15</v>
      </c>
      <c r="I18" s="33">
        <f t="shared" si="1"/>
        <v>15</v>
      </c>
      <c r="J18" s="33">
        <f t="shared" si="2"/>
        <v>15</v>
      </c>
      <c r="K18" s="137"/>
    </row>
    <row r="19" ht="15.75" customHeight="1" spans="1:11">
      <c r="A19" s="4"/>
      <c r="B19" s="3" t="s">
        <v>316</v>
      </c>
      <c r="C19" s="33" t="s">
        <v>317</v>
      </c>
      <c r="D19" s="33">
        <v>10</v>
      </c>
      <c r="E19" s="138"/>
      <c r="F19" s="137"/>
      <c r="G19" s="137"/>
      <c r="H19" s="33">
        <f t="shared" si="0"/>
        <v>10</v>
      </c>
      <c r="I19" s="33">
        <f t="shared" si="1"/>
        <v>10</v>
      </c>
      <c r="J19" s="33">
        <f t="shared" si="2"/>
        <v>10</v>
      </c>
      <c r="K19" s="137"/>
    </row>
    <row r="20" ht="15.75" customHeight="1" spans="1:11">
      <c r="A20" s="4"/>
      <c r="B20" s="3" t="s">
        <v>318</v>
      </c>
      <c r="C20" s="33" t="s">
        <v>317</v>
      </c>
      <c r="D20" s="33">
        <v>10</v>
      </c>
      <c r="E20" s="138"/>
      <c r="F20" s="137"/>
      <c r="G20" s="137"/>
      <c r="H20" s="33">
        <f t="shared" si="0"/>
        <v>10</v>
      </c>
      <c r="I20" s="33">
        <f t="shared" si="1"/>
        <v>10</v>
      </c>
      <c r="J20" s="33">
        <f t="shared" si="2"/>
        <v>10</v>
      </c>
      <c r="K20" s="137"/>
    </row>
    <row r="21" ht="15.75" customHeight="1" spans="1:11">
      <c r="A21" s="4"/>
      <c r="B21" s="3" t="s">
        <v>319</v>
      </c>
      <c r="C21" s="33" t="s">
        <v>317</v>
      </c>
      <c r="D21" s="33">
        <v>2</v>
      </c>
      <c r="E21" s="138"/>
      <c r="F21" s="137"/>
      <c r="G21" s="137"/>
      <c r="H21" s="33">
        <f t="shared" si="0"/>
        <v>2</v>
      </c>
      <c r="I21" s="33">
        <f t="shared" si="1"/>
        <v>2</v>
      </c>
      <c r="J21" s="33">
        <f t="shared" si="2"/>
        <v>2</v>
      </c>
      <c r="K21" s="137"/>
    </row>
    <row r="22" ht="15.75" customHeight="1" spans="1:11">
      <c r="A22" s="4"/>
      <c r="B22" s="3" t="s">
        <v>320</v>
      </c>
      <c r="C22" s="33" t="s">
        <v>317</v>
      </c>
      <c r="D22" s="33">
        <v>5</v>
      </c>
      <c r="E22" s="138"/>
      <c r="F22" s="137"/>
      <c r="G22" s="137"/>
      <c r="H22" s="33">
        <f t="shared" si="0"/>
        <v>5</v>
      </c>
      <c r="I22" s="33">
        <f t="shared" si="1"/>
        <v>5</v>
      </c>
      <c r="J22" s="33">
        <f t="shared" si="2"/>
        <v>5</v>
      </c>
      <c r="K22" s="137"/>
    </row>
    <row r="23" ht="15.75" customHeight="1" spans="1:11">
      <c r="A23" s="4"/>
      <c r="B23" s="3" t="s">
        <v>321</v>
      </c>
      <c r="C23" s="33" t="s">
        <v>302</v>
      </c>
      <c r="D23" s="33">
        <v>20</v>
      </c>
      <c r="E23" s="138"/>
      <c r="F23" s="137"/>
      <c r="G23" s="137"/>
      <c r="H23" s="33">
        <f t="shared" si="0"/>
        <v>20</v>
      </c>
      <c r="I23" s="33">
        <f t="shared" si="1"/>
        <v>20</v>
      </c>
      <c r="J23" s="33">
        <f t="shared" si="2"/>
        <v>20</v>
      </c>
      <c r="K23" s="137"/>
    </row>
    <row r="24" ht="15.75" customHeight="1" spans="1:11">
      <c r="A24" s="4"/>
      <c r="B24" s="3" t="s">
        <v>322</v>
      </c>
      <c r="C24" s="33" t="s">
        <v>72</v>
      </c>
      <c r="D24" s="33">
        <v>10000</v>
      </c>
      <c r="E24" s="33">
        <v>5000</v>
      </c>
      <c r="F24" s="137"/>
      <c r="G24" s="137"/>
      <c r="H24" s="33">
        <f t="shared" si="0"/>
        <v>40000</v>
      </c>
      <c r="I24" s="33">
        <f t="shared" si="1"/>
        <v>40000</v>
      </c>
      <c r="J24" s="33">
        <f t="shared" si="2"/>
        <v>40000</v>
      </c>
      <c r="K24" s="137"/>
    </row>
    <row r="25" ht="15.75" customHeight="1" spans="1:11">
      <c r="A25" s="4"/>
      <c r="B25" s="3" t="s">
        <v>283</v>
      </c>
      <c r="C25" s="33" t="s">
        <v>72</v>
      </c>
      <c r="D25" s="33">
        <v>5000</v>
      </c>
      <c r="E25" s="138"/>
      <c r="F25" s="137"/>
      <c r="G25" s="137"/>
      <c r="H25" s="33">
        <f t="shared" si="0"/>
        <v>5000</v>
      </c>
      <c r="I25" s="33">
        <f t="shared" si="1"/>
        <v>5000</v>
      </c>
      <c r="J25" s="33">
        <f t="shared" si="2"/>
        <v>5000</v>
      </c>
      <c r="K25" s="137"/>
    </row>
    <row r="26" ht="15.75" customHeight="1" spans="1:10">
      <c r="A26" s="46"/>
      <c r="B26" s="46"/>
      <c r="D26" s="46"/>
      <c r="I26" s="46"/>
      <c r="J26" s="46"/>
    </row>
    <row r="27" ht="15.75" customHeight="1" spans="1:10">
      <c r="A27" s="46"/>
      <c r="B27" s="46"/>
      <c r="D27" s="46"/>
      <c r="I27" s="46"/>
      <c r="J27" s="46"/>
    </row>
    <row r="28" ht="15.75" customHeight="1" spans="1:10">
      <c r="A28" s="46"/>
      <c r="B28" s="46"/>
      <c r="D28" s="46"/>
      <c r="I28" s="46"/>
      <c r="J28" s="46"/>
    </row>
    <row r="29" ht="15.75" customHeight="1" spans="1:10">
      <c r="A29" s="46"/>
      <c r="B29" s="46"/>
      <c r="D29" s="46"/>
      <c r="I29" s="46"/>
      <c r="J29" s="46"/>
    </row>
    <row r="30" ht="15.75" customHeight="1" spans="1:10">
      <c r="A30" s="46"/>
      <c r="B30" s="46"/>
      <c r="D30" s="46"/>
      <c r="I30" s="46"/>
      <c r="J30" s="46"/>
    </row>
    <row r="31" ht="15.75" customHeight="1" spans="1:10">
      <c r="A31" s="46"/>
      <c r="B31" s="46"/>
      <c r="D31" s="46"/>
      <c r="I31" s="46"/>
      <c r="J31" s="46"/>
    </row>
    <row r="32" ht="15.75" customHeight="1" spans="1:10">
      <c r="A32" s="46"/>
      <c r="B32" s="46"/>
      <c r="D32" s="46"/>
      <c r="I32" s="46"/>
      <c r="J32" s="46"/>
    </row>
    <row r="33" ht="15.75" customHeight="1" spans="1:10">
      <c r="A33" s="46"/>
      <c r="B33" s="46"/>
      <c r="D33" s="46"/>
      <c r="I33" s="46"/>
      <c r="J33" s="46"/>
    </row>
    <row r="34" ht="15.75" customHeight="1" spans="1:10">
      <c r="A34" s="46"/>
      <c r="B34" s="46"/>
      <c r="D34" s="46"/>
      <c r="I34" s="46"/>
      <c r="J34" s="46"/>
    </row>
    <row r="35" ht="15.75" customHeight="1" spans="1:10">
      <c r="A35" s="46"/>
      <c r="B35" s="46"/>
      <c r="D35" s="46"/>
      <c r="I35" s="46"/>
      <c r="J35" s="46"/>
    </row>
    <row r="36" ht="15.75" customHeight="1" spans="1:10">
      <c r="A36" s="46"/>
      <c r="B36" s="46"/>
      <c r="D36" s="46"/>
      <c r="I36" s="46"/>
      <c r="J36" s="46"/>
    </row>
    <row r="37" ht="15.75" customHeight="1" spans="1:10">
      <c r="A37" s="46"/>
      <c r="B37" s="46"/>
      <c r="D37" s="46"/>
      <c r="I37" s="46"/>
      <c r="J37" s="46"/>
    </row>
    <row r="38" ht="15.75" customHeight="1" spans="1:10">
      <c r="A38" s="46"/>
      <c r="B38" s="46"/>
      <c r="D38" s="46"/>
      <c r="I38" s="46"/>
      <c r="J38" s="46"/>
    </row>
    <row r="39" ht="15.75" customHeight="1" spans="1:10">
      <c r="A39" s="46"/>
      <c r="B39" s="46"/>
      <c r="D39" s="46"/>
      <c r="I39" s="46"/>
      <c r="J39" s="46"/>
    </row>
    <row r="40" ht="15.75" customHeight="1" spans="1:10">
      <c r="A40" s="46"/>
      <c r="B40" s="46"/>
      <c r="D40" s="46"/>
      <c r="I40" s="46"/>
      <c r="J40" s="46"/>
    </row>
    <row r="41" ht="15.75" customHeight="1" spans="1:10">
      <c r="A41" s="46"/>
      <c r="B41" s="46"/>
      <c r="D41" s="46"/>
      <c r="I41" s="46"/>
      <c r="J41" s="46"/>
    </row>
    <row r="42" ht="15.75" customHeight="1" spans="1:10">
      <c r="A42" s="46"/>
      <c r="B42" s="46"/>
      <c r="D42" s="46"/>
      <c r="I42" s="46"/>
      <c r="J42" s="46"/>
    </row>
    <row r="43" ht="15.75" customHeight="1" spans="1:10">
      <c r="A43" s="46"/>
      <c r="B43" s="46"/>
      <c r="D43" s="46"/>
      <c r="I43" s="46"/>
      <c r="J43" s="46"/>
    </row>
    <row r="44" ht="15.75" customHeight="1" spans="1:10">
      <c r="A44" s="46"/>
      <c r="B44" s="46"/>
      <c r="D44" s="46"/>
      <c r="I44" s="46"/>
      <c r="J44" s="46"/>
    </row>
    <row r="45" ht="15.75" customHeight="1" spans="1:10">
      <c r="A45" s="46"/>
      <c r="B45" s="46"/>
      <c r="D45" s="46"/>
      <c r="I45" s="46"/>
      <c r="J45" s="46"/>
    </row>
    <row r="46" ht="15.75" customHeight="1" spans="1:10">
      <c r="A46" s="46"/>
      <c r="B46" s="46"/>
      <c r="D46" s="46"/>
      <c r="I46" s="46"/>
      <c r="J46" s="46"/>
    </row>
    <row r="47" ht="15.75" customHeight="1" spans="1:10">
      <c r="A47" s="46"/>
      <c r="B47" s="46"/>
      <c r="D47" s="46"/>
      <c r="I47" s="46"/>
      <c r="J47" s="46"/>
    </row>
    <row r="48" ht="15.75" customHeight="1" spans="1:10">
      <c r="A48" s="46"/>
      <c r="B48" s="46"/>
      <c r="D48" s="46"/>
      <c r="I48" s="46"/>
      <c r="J48" s="46"/>
    </row>
    <row r="49" ht="15.75" customHeight="1" spans="1:10">
      <c r="A49" s="46"/>
      <c r="B49" s="46"/>
      <c r="D49" s="46"/>
      <c r="I49" s="46"/>
      <c r="J49" s="46"/>
    </row>
    <row r="50" ht="15.75" customHeight="1" spans="1:10">
      <c r="A50" s="46"/>
      <c r="B50" s="46"/>
      <c r="D50" s="46"/>
      <c r="I50" s="46"/>
      <c r="J50" s="46"/>
    </row>
    <row r="51" ht="15.75" customHeight="1" spans="1:10">
      <c r="A51" s="46"/>
      <c r="B51" s="46"/>
      <c r="D51" s="46"/>
      <c r="I51" s="46"/>
      <c r="J51" s="46"/>
    </row>
    <row r="52" ht="15.75" customHeight="1" spans="1:10">
      <c r="A52" s="46"/>
      <c r="B52" s="46"/>
      <c r="D52" s="46"/>
      <c r="I52" s="46"/>
      <c r="J52" s="46"/>
    </row>
    <row r="53" ht="15.75" customHeight="1" spans="1:10">
      <c r="A53" s="46"/>
      <c r="B53" s="46"/>
      <c r="D53" s="46"/>
      <c r="I53" s="46"/>
      <c r="J53" s="46"/>
    </row>
    <row r="54" ht="15.75" customHeight="1" spans="1:10">
      <c r="A54" s="46"/>
      <c r="B54" s="46"/>
      <c r="D54" s="46"/>
      <c r="I54" s="46"/>
      <c r="J54" s="46"/>
    </row>
    <row r="55" ht="15.75" customHeight="1" spans="1:10">
      <c r="A55" s="46"/>
      <c r="B55" s="46"/>
      <c r="D55" s="46"/>
      <c r="I55" s="46"/>
      <c r="J55" s="46"/>
    </row>
    <row r="56" ht="15.75" customHeight="1" spans="1:10">
      <c r="A56" s="46"/>
      <c r="B56" s="46"/>
      <c r="D56" s="46"/>
      <c r="I56" s="46"/>
      <c r="J56" s="46"/>
    </row>
    <row r="57" ht="15.75" customHeight="1" spans="1:10">
      <c r="A57" s="46"/>
      <c r="B57" s="46"/>
      <c r="D57" s="46"/>
      <c r="I57" s="46"/>
      <c r="J57" s="46"/>
    </row>
    <row r="58" ht="15.75" customHeight="1" spans="1:10">
      <c r="A58" s="46"/>
      <c r="B58" s="46"/>
      <c r="D58" s="46"/>
      <c r="I58" s="46"/>
      <c r="J58" s="46"/>
    </row>
    <row r="59" ht="15.75" customHeight="1" spans="1:10">
      <c r="A59" s="46"/>
      <c r="B59" s="46"/>
      <c r="D59" s="46"/>
      <c r="I59" s="46"/>
      <c r="J59" s="46"/>
    </row>
    <row r="60" ht="15.75" customHeight="1" spans="1:10">
      <c r="A60" s="46"/>
      <c r="B60" s="46"/>
      <c r="D60" s="46"/>
      <c r="I60" s="46"/>
      <c r="J60" s="46"/>
    </row>
    <row r="61" ht="15.75" customHeight="1" spans="1:10">
      <c r="A61" s="46"/>
      <c r="B61" s="46"/>
      <c r="D61" s="46"/>
      <c r="I61" s="46"/>
      <c r="J61" s="46"/>
    </row>
    <row r="62" ht="15.75" customHeight="1" spans="1:10">
      <c r="A62" s="46"/>
      <c r="B62" s="46"/>
      <c r="D62" s="46"/>
      <c r="I62" s="46"/>
      <c r="J62" s="46"/>
    </row>
    <row r="63" ht="15.75" customHeight="1" spans="1:10">
      <c r="A63" s="46"/>
      <c r="B63" s="46"/>
      <c r="D63" s="46"/>
      <c r="I63" s="46"/>
      <c r="J63" s="46"/>
    </row>
    <row r="64" ht="15.75" customHeight="1" spans="1:10">
      <c r="A64" s="46"/>
      <c r="B64" s="46"/>
      <c r="D64" s="46"/>
      <c r="I64" s="46"/>
      <c r="J64" s="46"/>
    </row>
    <row r="65" ht="15.75" customHeight="1" spans="1:10">
      <c r="A65" s="46"/>
      <c r="B65" s="46"/>
      <c r="D65" s="46"/>
      <c r="I65" s="46"/>
      <c r="J65" s="46"/>
    </row>
    <row r="66" ht="15.75" customHeight="1" spans="1:10">
      <c r="A66" s="46"/>
      <c r="B66" s="46"/>
      <c r="D66" s="46"/>
      <c r="I66" s="46"/>
      <c r="J66" s="46"/>
    </row>
    <row r="67" ht="15.75" customHeight="1" spans="1:10">
      <c r="A67" s="46"/>
      <c r="B67" s="46"/>
      <c r="D67" s="46"/>
      <c r="I67" s="46"/>
      <c r="J67" s="46"/>
    </row>
    <row r="68" ht="15.75" customHeight="1" spans="1:10">
      <c r="A68" s="46"/>
      <c r="B68" s="46"/>
      <c r="D68" s="46"/>
      <c r="I68" s="46"/>
      <c r="J68" s="46"/>
    </row>
    <row r="69" ht="15.75" customHeight="1" spans="1:10">
      <c r="A69" s="46"/>
      <c r="B69" s="46"/>
      <c r="D69" s="46"/>
      <c r="I69" s="46"/>
      <c r="J69" s="46"/>
    </row>
    <row r="70" ht="15.75" customHeight="1" spans="1:10">
      <c r="A70" s="46"/>
      <c r="B70" s="46"/>
      <c r="D70" s="46"/>
      <c r="I70" s="46"/>
      <c r="J70" s="46"/>
    </row>
    <row r="71" ht="15.75" customHeight="1" spans="1:10">
      <c r="A71" s="46"/>
      <c r="B71" s="46"/>
      <c r="D71" s="46"/>
      <c r="I71" s="46"/>
      <c r="J71" s="46"/>
    </row>
    <row r="72" ht="15.75" customHeight="1" spans="1:10">
      <c r="A72" s="46"/>
      <c r="B72" s="46"/>
      <c r="D72" s="46"/>
      <c r="I72" s="46"/>
      <c r="J72" s="46"/>
    </row>
    <row r="73" ht="15.75" customHeight="1" spans="1:10">
      <c r="A73" s="46"/>
      <c r="B73" s="46"/>
      <c r="D73" s="46"/>
      <c r="I73" s="46"/>
      <c r="J73" s="46"/>
    </row>
    <row r="74" ht="15.75" customHeight="1" spans="1:10">
      <c r="A74" s="46"/>
      <c r="B74" s="46"/>
      <c r="D74" s="46"/>
      <c r="I74" s="46"/>
      <c r="J74" s="46"/>
    </row>
    <row r="75" ht="15.75" customHeight="1" spans="1:10">
      <c r="A75" s="46"/>
      <c r="B75" s="46"/>
      <c r="D75" s="46"/>
      <c r="I75" s="46"/>
      <c r="J75" s="46"/>
    </row>
    <row r="76" ht="15.75" customHeight="1" spans="1:10">
      <c r="A76" s="46"/>
      <c r="B76" s="46"/>
      <c r="D76" s="46"/>
      <c r="I76" s="46"/>
      <c r="J76" s="46"/>
    </row>
    <row r="77" ht="15.75" customHeight="1" spans="1:10">
      <c r="A77" s="46"/>
      <c r="B77" s="46"/>
      <c r="D77" s="46"/>
      <c r="I77" s="46"/>
      <c r="J77" s="46"/>
    </row>
    <row r="78" ht="15.75" customHeight="1" spans="1:10">
      <c r="A78" s="46"/>
      <c r="B78" s="46"/>
      <c r="D78" s="46"/>
      <c r="I78" s="46"/>
      <c r="J78" s="46"/>
    </row>
    <row r="79" ht="15.75" customHeight="1" spans="1:10">
      <c r="A79" s="46"/>
      <c r="B79" s="46"/>
      <c r="D79" s="46"/>
      <c r="I79" s="46"/>
      <c r="J79" s="46"/>
    </row>
    <row r="80" ht="15.75" customHeight="1" spans="1:10">
      <c r="A80" s="46"/>
      <c r="B80" s="46"/>
      <c r="D80" s="46"/>
      <c r="I80" s="46"/>
      <c r="J80" s="46"/>
    </row>
    <row r="81" ht="15.75" customHeight="1" spans="1:10">
      <c r="A81" s="46"/>
      <c r="B81" s="46"/>
      <c r="D81" s="46"/>
      <c r="I81" s="46"/>
      <c r="J81" s="46"/>
    </row>
    <row r="82" ht="15.75" customHeight="1" spans="1:10">
      <c r="A82" s="46"/>
      <c r="B82" s="46"/>
      <c r="D82" s="46"/>
      <c r="I82" s="46"/>
      <c r="J82" s="46"/>
    </row>
    <row r="83" ht="15.75" customHeight="1" spans="1:10">
      <c r="A83" s="46"/>
      <c r="B83" s="46"/>
      <c r="D83" s="46"/>
      <c r="I83" s="46"/>
      <c r="J83" s="46"/>
    </row>
    <row r="84" ht="15.75" customHeight="1" spans="1:10">
      <c r="A84" s="46"/>
      <c r="B84" s="46"/>
      <c r="D84" s="46"/>
      <c r="I84" s="46"/>
      <c r="J84" s="46"/>
    </row>
    <row r="85" ht="15.75" customHeight="1" spans="1:10">
      <c r="A85" s="46"/>
      <c r="B85" s="46"/>
      <c r="D85" s="46"/>
      <c r="I85" s="46"/>
      <c r="J85" s="46"/>
    </row>
    <row r="86" ht="15.75" customHeight="1" spans="1:10">
      <c r="A86" s="46"/>
      <c r="B86" s="46"/>
      <c r="D86" s="46"/>
      <c r="I86" s="46"/>
      <c r="J86" s="46"/>
    </row>
    <row r="87" ht="15.75" customHeight="1" spans="1:10">
      <c r="A87" s="46"/>
      <c r="B87" s="46"/>
      <c r="D87" s="46"/>
      <c r="I87" s="46"/>
      <c r="J87" s="46"/>
    </row>
    <row r="88" ht="15.75" customHeight="1" spans="1:10">
      <c r="A88" s="46"/>
      <c r="B88" s="46"/>
      <c r="D88" s="46"/>
      <c r="I88" s="46"/>
      <c r="J88" s="46"/>
    </row>
    <row r="89" ht="15.75" customHeight="1" spans="1:10">
      <c r="A89" s="46"/>
      <c r="B89" s="46"/>
      <c r="D89" s="46"/>
      <c r="I89" s="46"/>
      <c r="J89" s="46"/>
    </row>
    <row r="90" ht="15.75" customHeight="1" spans="1:10">
      <c r="A90" s="46"/>
      <c r="B90" s="46"/>
      <c r="D90" s="46"/>
      <c r="I90" s="46"/>
      <c r="J90" s="46"/>
    </row>
    <row r="91" ht="15.75" customHeight="1" spans="1:10">
      <c r="A91" s="46"/>
      <c r="B91" s="46"/>
      <c r="D91" s="46"/>
      <c r="I91" s="46"/>
      <c r="J91" s="46"/>
    </row>
    <row r="92" ht="15.75" customHeight="1" spans="1:10">
      <c r="A92" s="46"/>
      <c r="B92" s="46"/>
      <c r="D92" s="46"/>
      <c r="I92" s="46"/>
      <c r="J92" s="46"/>
    </row>
    <row r="93" ht="15.75" customHeight="1" spans="1:10">
      <c r="A93" s="46"/>
      <c r="B93" s="46"/>
      <c r="D93" s="46"/>
      <c r="I93" s="46"/>
      <c r="J93" s="46"/>
    </row>
    <row r="94" ht="15.75" customHeight="1" spans="1:10">
      <c r="A94" s="46"/>
      <c r="B94" s="46"/>
      <c r="D94" s="46"/>
      <c r="I94" s="46"/>
      <c r="J94" s="46"/>
    </row>
    <row r="95" ht="15.75" customHeight="1" spans="1:10">
      <c r="A95" s="46"/>
      <c r="B95" s="46"/>
      <c r="D95" s="46"/>
      <c r="I95" s="46"/>
      <c r="J95" s="46"/>
    </row>
    <row r="96" ht="15.75" customHeight="1" spans="1:10">
      <c r="A96" s="46"/>
      <c r="B96" s="46"/>
      <c r="D96" s="46"/>
      <c r="I96" s="46"/>
      <c r="J96" s="46"/>
    </row>
    <row r="97" ht="15.75" customHeight="1" spans="1:10">
      <c r="A97" s="46"/>
      <c r="B97" s="46"/>
      <c r="D97" s="46"/>
      <c r="I97" s="46"/>
      <c r="J97" s="46"/>
    </row>
    <row r="98" ht="15.75" customHeight="1" spans="1:10">
      <c r="A98" s="46"/>
      <c r="B98" s="46"/>
      <c r="D98" s="46"/>
      <c r="I98" s="46"/>
      <c r="J98" s="46"/>
    </row>
    <row r="99" ht="15.75" customHeight="1" spans="1:10">
      <c r="A99" s="46"/>
      <c r="B99" s="46"/>
      <c r="D99" s="46"/>
      <c r="I99" s="46"/>
      <c r="J99" s="46"/>
    </row>
    <row r="100" ht="15.75" customHeight="1" spans="1:10">
      <c r="A100" s="46"/>
      <c r="B100" s="46"/>
      <c r="D100" s="46"/>
      <c r="I100" s="46"/>
      <c r="J100" s="46"/>
    </row>
    <row r="101" ht="15" spans="1:10">
      <c r="A101" s="46"/>
      <c r="B101" s="46"/>
      <c r="D101" s="46"/>
      <c r="I101" s="46"/>
      <c r="J101" s="46"/>
    </row>
    <row r="102" ht="15" spans="1:10">
      <c r="A102" s="46"/>
      <c r="B102" s="46"/>
      <c r="D102" s="46"/>
      <c r="I102" s="46"/>
      <c r="J102" s="46"/>
    </row>
    <row r="103" ht="15" spans="1:10">
      <c r="A103" s="46"/>
      <c r="B103" s="46"/>
      <c r="D103" s="46"/>
      <c r="I103" s="46"/>
      <c r="J103" s="46"/>
    </row>
    <row r="104" ht="15" spans="1:10">
      <c r="A104" s="46"/>
      <c r="B104" s="46"/>
      <c r="D104" s="46"/>
      <c r="I104" s="46"/>
      <c r="J104" s="46"/>
    </row>
    <row r="105" ht="15" spans="1:10">
      <c r="A105" s="46"/>
      <c r="B105" s="46"/>
      <c r="D105" s="46"/>
      <c r="I105" s="46"/>
      <c r="J105" s="46"/>
    </row>
    <row r="106" ht="15" spans="1:10">
      <c r="A106" s="46"/>
      <c r="B106" s="46"/>
      <c r="D106" s="46"/>
      <c r="I106" s="46"/>
      <c r="J106" s="46"/>
    </row>
    <row r="107" ht="15" spans="1:10">
      <c r="A107" s="46"/>
      <c r="B107" s="46"/>
      <c r="D107" s="46"/>
      <c r="I107" s="46"/>
      <c r="J107" s="46"/>
    </row>
    <row r="108" ht="15" spans="1:10">
      <c r="A108" s="46"/>
      <c r="B108" s="46"/>
      <c r="D108" s="46"/>
      <c r="I108" s="46"/>
      <c r="J108" s="46"/>
    </row>
    <row r="109" ht="15" spans="1:10">
      <c r="A109" s="46"/>
      <c r="B109" s="46"/>
      <c r="D109" s="46"/>
      <c r="I109" s="46"/>
      <c r="J109" s="46"/>
    </row>
    <row r="110" ht="15" spans="1:10">
      <c r="A110" s="46"/>
      <c r="B110" s="46"/>
      <c r="D110" s="46"/>
      <c r="I110" s="46"/>
      <c r="J110" s="46"/>
    </row>
    <row r="111" ht="15" spans="1:10">
      <c r="A111" s="46"/>
      <c r="B111" s="46"/>
      <c r="D111" s="46"/>
      <c r="I111" s="46"/>
      <c r="J111" s="46"/>
    </row>
    <row r="112" ht="15" spans="1:10">
      <c r="A112" s="46"/>
      <c r="B112" s="46"/>
      <c r="D112" s="46"/>
      <c r="I112" s="46"/>
      <c r="J112" s="46"/>
    </row>
    <row r="113" ht="15" spans="1:10">
      <c r="A113" s="46"/>
      <c r="B113" s="46"/>
      <c r="D113" s="46"/>
      <c r="I113" s="46"/>
      <c r="J113" s="46"/>
    </row>
    <row r="114" ht="15" spans="1:10">
      <c r="A114" s="46"/>
      <c r="B114" s="46"/>
      <c r="D114" s="46"/>
      <c r="I114" s="46"/>
      <c r="J114" s="46"/>
    </row>
    <row r="115" ht="15" spans="1:10">
      <c r="A115" s="46"/>
      <c r="B115" s="46"/>
      <c r="D115" s="46"/>
      <c r="I115" s="46"/>
      <c r="J115" s="46"/>
    </row>
    <row r="116" ht="15" spans="1:10">
      <c r="A116" s="46"/>
      <c r="B116" s="46"/>
      <c r="D116" s="46"/>
      <c r="I116" s="46"/>
      <c r="J116" s="46"/>
    </row>
    <row r="117" ht="15" spans="1:10">
      <c r="A117" s="46"/>
      <c r="B117" s="46"/>
      <c r="D117" s="46"/>
      <c r="I117" s="46"/>
      <c r="J117" s="46"/>
    </row>
    <row r="118" ht="15" spans="1:10">
      <c r="A118" s="46"/>
      <c r="B118" s="46"/>
      <c r="D118" s="46"/>
      <c r="I118" s="46"/>
      <c r="J118" s="46"/>
    </row>
    <row r="119" ht="15" spans="1:10">
      <c r="A119" s="46"/>
      <c r="B119" s="46"/>
      <c r="D119" s="46"/>
      <c r="I119" s="46"/>
      <c r="J119" s="46"/>
    </row>
    <row r="120" ht="15" spans="1:10">
      <c r="A120" s="46"/>
      <c r="B120" s="46"/>
      <c r="D120" s="46"/>
      <c r="I120" s="46"/>
      <c r="J120" s="46"/>
    </row>
    <row r="121" ht="15" spans="1:10">
      <c r="A121" s="46"/>
      <c r="B121" s="46"/>
      <c r="D121" s="46"/>
      <c r="I121" s="46"/>
      <c r="J121" s="46"/>
    </row>
    <row r="122" ht="15" spans="1:10">
      <c r="A122" s="46"/>
      <c r="B122" s="46"/>
      <c r="D122" s="46"/>
      <c r="I122" s="46"/>
      <c r="J122" s="46"/>
    </row>
    <row r="123" ht="15" spans="1:10">
      <c r="A123" s="46"/>
      <c r="B123" s="46"/>
      <c r="D123" s="46"/>
      <c r="I123" s="46"/>
      <c r="J123" s="46"/>
    </row>
    <row r="124" ht="15" spans="1:10">
      <c r="A124" s="46"/>
      <c r="B124" s="46"/>
      <c r="D124" s="46"/>
      <c r="I124" s="46"/>
      <c r="J124" s="46"/>
    </row>
    <row r="125" ht="15" spans="1:10">
      <c r="A125" s="46"/>
      <c r="B125" s="46"/>
      <c r="D125" s="46"/>
      <c r="I125" s="46"/>
      <c r="J125" s="46"/>
    </row>
    <row r="126" ht="15" spans="1:10">
      <c r="A126" s="46"/>
      <c r="B126" s="46"/>
      <c r="D126" s="46"/>
      <c r="I126" s="46"/>
      <c r="J126" s="46"/>
    </row>
    <row r="127" ht="15" spans="1:10">
      <c r="A127" s="46"/>
      <c r="B127" s="46"/>
      <c r="D127" s="46"/>
      <c r="I127" s="46"/>
      <c r="J127" s="46"/>
    </row>
    <row r="128" ht="15" spans="1:10">
      <c r="A128" s="46"/>
      <c r="B128" s="46"/>
      <c r="D128" s="46"/>
      <c r="I128" s="46"/>
      <c r="J128" s="46"/>
    </row>
    <row r="129" ht="15" spans="1:10">
      <c r="A129" s="46"/>
      <c r="B129" s="46"/>
      <c r="D129" s="46"/>
      <c r="I129" s="46"/>
      <c r="J129" s="46"/>
    </row>
    <row r="130" ht="15" spans="1:10">
      <c r="A130" s="46"/>
      <c r="B130" s="46"/>
      <c r="D130" s="46"/>
      <c r="I130" s="46"/>
      <c r="J130" s="46"/>
    </row>
    <row r="131" ht="15" spans="1:10">
      <c r="A131" s="46"/>
      <c r="B131" s="46"/>
      <c r="D131" s="46"/>
      <c r="I131" s="46"/>
      <c r="J131" s="46"/>
    </row>
    <row r="132" ht="15" spans="1:10">
      <c r="A132" s="46"/>
      <c r="B132" s="46"/>
      <c r="D132" s="46"/>
      <c r="I132" s="46"/>
      <c r="J132" s="46"/>
    </row>
    <row r="133" ht="15" spans="1:10">
      <c r="A133" s="46"/>
      <c r="B133" s="46"/>
      <c r="D133" s="46"/>
      <c r="I133" s="46"/>
      <c r="J133" s="46"/>
    </row>
    <row r="134" ht="15" spans="1:10">
      <c r="A134" s="46"/>
      <c r="B134" s="46"/>
      <c r="D134" s="46"/>
      <c r="I134" s="46"/>
      <c r="J134" s="46"/>
    </row>
    <row r="135" ht="15" spans="1:10">
      <c r="A135" s="46"/>
      <c r="B135" s="46"/>
      <c r="D135" s="46"/>
      <c r="I135" s="46"/>
      <c r="J135" s="46"/>
    </row>
    <row r="136" ht="15" spans="1:10">
      <c r="A136" s="46"/>
      <c r="B136" s="46"/>
      <c r="D136" s="46"/>
      <c r="I136" s="46"/>
      <c r="J136" s="46"/>
    </row>
    <row r="137" ht="15" spans="1:10">
      <c r="A137" s="46"/>
      <c r="B137" s="46"/>
      <c r="D137" s="46"/>
      <c r="I137" s="46"/>
      <c r="J137" s="46"/>
    </row>
    <row r="138" ht="15" spans="1:10">
      <c r="A138" s="46"/>
      <c r="B138" s="46"/>
      <c r="D138" s="46"/>
      <c r="I138" s="46"/>
      <c r="J138" s="46"/>
    </row>
    <row r="139" ht="15" spans="1:10">
      <c r="A139" s="46"/>
      <c r="B139" s="46"/>
      <c r="D139" s="46"/>
      <c r="I139" s="46"/>
      <c r="J139" s="46"/>
    </row>
    <row r="140" ht="15" spans="1:10">
      <c r="A140" s="46"/>
      <c r="B140" s="46"/>
      <c r="D140" s="46"/>
      <c r="I140" s="46"/>
      <c r="J140" s="46"/>
    </row>
    <row r="141" ht="15" spans="1:10">
      <c r="A141" s="46"/>
      <c r="B141" s="46"/>
      <c r="D141" s="46"/>
      <c r="I141" s="46"/>
      <c r="J141" s="46"/>
    </row>
    <row r="142" ht="15" spans="1:10">
      <c r="A142" s="46"/>
      <c r="B142" s="46"/>
      <c r="D142" s="46"/>
      <c r="I142" s="46"/>
      <c r="J142" s="46"/>
    </row>
    <row r="143" ht="15" spans="1:10">
      <c r="A143" s="46"/>
      <c r="B143" s="46"/>
      <c r="D143" s="46"/>
      <c r="I143" s="46"/>
      <c r="J143" s="46"/>
    </row>
    <row r="144" ht="15" spans="1:10">
      <c r="A144" s="46"/>
      <c r="B144" s="46"/>
      <c r="D144" s="46"/>
      <c r="I144" s="46"/>
      <c r="J144" s="46"/>
    </row>
    <row r="145" ht="15" spans="1:10">
      <c r="A145" s="46"/>
      <c r="B145" s="46"/>
      <c r="D145" s="46"/>
      <c r="I145" s="46"/>
      <c r="J145" s="46"/>
    </row>
    <row r="146" ht="15" spans="1:10">
      <c r="A146" s="46"/>
      <c r="B146" s="46"/>
      <c r="D146" s="46"/>
      <c r="I146" s="46"/>
      <c r="J146" s="46"/>
    </row>
    <row r="147" ht="15" spans="1:10">
      <c r="A147" s="46"/>
      <c r="B147" s="46"/>
      <c r="D147" s="46"/>
      <c r="I147" s="46"/>
      <c r="J147" s="46"/>
    </row>
    <row r="148" ht="15" spans="1:10">
      <c r="A148" s="46"/>
      <c r="B148" s="46"/>
      <c r="D148" s="46"/>
      <c r="I148" s="46"/>
      <c r="J148" s="46"/>
    </row>
    <row r="149" ht="15" spans="1:10">
      <c r="A149" s="46"/>
      <c r="B149" s="46"/>
      <c r="D149" s="46"/>
      <c r="I149" s="46"/>
      <c r="J149" s="46"/>
    </row>
    <row r="150" ht="15" spans="1:10">
      <c r="A150" s="46"/>
      <c r="B150" s="46"/>
      <c r="D150" s="46"/>
      <c r="I150" s="46"/>
      <c r="J150" s="46"/>
    </row>
    <row r="151" ht="15" spans="1:10">
      <c r="A151" s="46"/>
      <c r="B151" s="46"/>
      <c r="D151" s="46"/>
      <c r="I151" s="46"/>
      <c r="J151" s="46"/>
    </row>
    <row r="152" ht="15" spans="1:10">
      <c r="A152" s="46"/>
      <c r="B152" s="46"/>
      <c r="D152" s="46"/>
      <c r="I152" s="46"/>
      <c r="J152" s="46"/>
    </row>
    <row r="153" ht="15" spans="1:10">
      <c r="A153" s="46"/>
      <c r="B153" s="46"/>
      <c r="D153" s="46"/>
      <c r="I153" s="46"/>
      <c r="J153" s="46"/>
    </row>
    <row r="154" ht="15" spans="1:10">
      <c r="A154" s="46"/>
      <c r="B154" s="46"/>
      <c r="D154" s="46"/>
      <c r="I154" s="46"/>
      <c r="J154" s="46"/>
    </row>
    <row r="155" ht="15" spans="1:10">
      <c r="A155" s="46"/>
      <c r="B155" s="46"/>
      <c r="D155" s="46"/>
      <c r="I155" s="46"/>
      <c r="J155" s="46"/>
    </row>
    <row r="156" ht="15" spans="1:10">
      <c r="A156" s="46"/>
      <c r="B156" s="46"/>
      <c r="D156" s="46"/>
      <c r="I156" s="46"/>
      <c r="J156" s="46"/>
    </row>
    <row r="157" ht="15" spans="1:10">
      <c r="A157" s="46"/>
      <c r="B157" s="46"/>
      <c r="D157" s="46"/>
      <c r="I157" s="46"/>
      <c r="J157" s="46"/>
    </row>
    <row r="158" ht="15" spans="1:10">
      <c r="A158" s="46"/>
      <c r="B158" s="46"/>
      <c r="D158" s="46"/>
      <c r="I158" s="46"/>
      <c r="J158" s="46"/>
    </row>
    <row r="159" ht="15" spans="1:10">
      <c r="A159" s="46"/>
      <c r="B159" s="46"/>
      <c r="D159" s="46"/>
      <c r="I159" s="46"/>
      <c r="J159" s="46"/>
    </row>
    <row r="160" ht="15" spans="1:10">
      <c r="A160" s="46"/>
      <c r="B160" s="46"/>
      <c r="D160" s="46"/>
      <c r="I160" s="46"/>
      <c r="J160" s="46"/>
    </row>
    <row r="161" ht="15" spans="1:10">
      <c r="A161" s="46"/>
      <c r="B161" s="46"/>
      <c r="D161" s="46"/>
      <c r="I161" s="46"/>
      <c r="J161" s="46"/>
    </row>
    <row r="162" ht="15" spans="1:10">
      <c r="A162" s="46"/>
      <c r="B162" s="46"/>
      <c r="D162" s="46"/>
      <c r="I162" s="46"/>
      <c r="J162" s="46"/>
    </row>
    <row r="163" ht="15" spans="1:10">
      <c r="A163" s="46"/>
      <c r="B163" s="46"/>
      <c r="D163" s="46"/>
      <c r="I163" s="46"/>
      <c r="J163" s="46"/>
    </row>
    <row r="164" ht="15" spans="1:10">
      <c r="A164" s="46"/>
      <c r="B164" s="46"/>
      <c r="D164" s="46"/>
      <c r="I164" s="46"/>
      <c r="J164" s="46"/>
    </row>
    <row r="165" ht="15" spans="1:10">
      <c r="A165" s="46"/>
      <c r="B165" s="46"/>
      <c r="D165" s="46"/>
      <c r="I165" s="46"/>
      <c r="J165" s="46"/>
    </row>
    <row r="166" ht="15" spans="1:10">
      <c r="A166" s="46"/>
      <c r="B166" s="46"/>
      <c r="D166" s="46"/>
      <c r="I166" s="46"/>
      <c r="J166" s="46"/>
    </row>
    <row r="167" ht="15" spans="1:10">
      <c r="A167" s="46"/>
      <c r="B167" s="46"/>
      <c r="D167" s="46"/>
      <c r="I167" s="46"/>
      <c r="J167" s="46"/>
    </row>
    <row r="168" ht="15" spans="1:10">
      <c r="A168" s="46"/>
      <c r="B168" s="46"/>
      <c r="D168" s="46"/>
      <c r="I168" s="46"/>
      <c r="J168" s="46"/>
    </row>
    <row r="169" ht="15" spans="1:10">
      <c r="A169" s="46"/>
      <c r="B169" s="46"/>
      <c r="D169" s="46"/>
      <c r="I169" s="46"/>
      <c r="J169" s="46"/>
    </row>
    <row r="170" ht="15" spans="1:10">
      <c r="A170" s="46"/>
      <c r="B170" s="46"/>
      <c r="D170" s="46"/>
      <c r="I170" s="46"/>
      <c r="J170" s="46"/>
    </row>
    <row r="171" ht="15" spans="1:10">
      <c r="A171" s="46"/>
      <c r="B171" s="46"/>
      <c r="D171" s="46"/>
      <c r="I171" s="46"/>
      <c r="J171" s="46"/>
    </row>
    <row r="172" ht="15" spans="1:10">
      <c r="A172" s="46"/>
      <c r="B172" s="46"/>
      <c r="D172" s="46"/>
      <c r="I172" s="46"/>
      <c r="J172" s="46"/>
    </row>
    <row r="173" ht="15" spans="1:10">
      <c r="A173" s="46"/>
      <c r="B173" s="46"/>
      <c r="D173" s="46"/>
      <c r="I173" s="46"/>
      <c r="J173" s="46"/>
    </row>
    <row r="174" ht="15" spans="1:10">
      <c r="A174" s="46"/>
      <c r="B174" s="46"/>
      <c r="D174" s="46"/>
      <c r="I174" s="46"/>
      <c r="J174" s="46"/>
    </row>
    <row r="175" ht="15" spans="1:10">
      <c r="A175" s="46"/>
      <c r="B175" s="46"/>
      <c r="D175" s="46"/>
      <c r="I175" s="46"/>
      <c r="J175" s="46"/>
    </row>
    <row r="176" ht="15" spans="1:10">
      <c r="A176" s="46"/>
      <c r="B176" s="46"/>
      <c r="D176" s="46"/>
      <c r="I176" s="46"/>
      <c r="J176" s="46"/>
    </row>
    <row r="177" ht="15" spans="1:10">
      <c r="A177" s="46"/>
      <c r="B177" s="46"/>
      <c r="D177" s="46"/>
      <c r="I177" s="46"/>
      <c r="J177" s="46"/>
    </row>
    <row r="178" ht="15" spans="1:10">
      <c r="A178" s="46"/>
      <c r="B178" s="46"/>
      <c r="D178" s="46"/>
      <c r="I178" s="46"/>
      <c r="J178" s="46"/>
    </row>
    <row r="179" ht="15" spans="1:10">
      <c r="A179" s="46"/>
      <c r="B179" s="46"/>
      <c r="D179" s="46"/>
      <c r="I179" s="46"/>
      <c r="J179" s="46"/>
    </row>
    <row r="180" ht="15" spans="1:10">
      <c r="A180" s="46"/>
      <c r="B180" s="46"/>
      <c r="D180" s="46"/>
      <c r="I180" s="46"/>
      <c r="J180" s="46"/>
    </row>
    <row r="181" ht="15" spans="1:10">
      <c r="A181" s="46"/>
      <c r="B181" s="46"/>
      <c r="D181" s="46"/>
      <c r="I181" s="46"/>
      <c r="J181" s="46"/>
    </row>
    <row r="182" ht="15" spans="1:10">
      <c r="A182" s="46"/>
      <c r="B182" s="46"/>
      <c r="D182" s="46"/>
      <c r="I182" s="46"/>
      <c r="J182" s="46"/>
    </row>
    <row r="183" ht="15" spans="1:10">
      <c r="A183" s="46"/>
      <c r="B183" s="46"/>
      <c r="D183" s="46"/>
      <c r="I183" s="46"/>
      <c r="J183" s="46"/>
    </row>
    <row r="184" ht="15" spans="1:10">
      <c r="A184" s="46"/>
      <c r="B184" s="46"/>
      <c r="D184" s="46"/>
      <c r="I184" s="46"/>
      <c r="J184" s="46"/>
    </row>
    <row r="185" ht="15" spans="1:10">
      <c r="A185" s="46"/>
      <c r="B185" s="46"/>
      <c r="D185" s="46"/>
      <c r="I185" s="46"/>
      <c r="J185" s="46"/>
    </row>
    <row r="186" ht="15" spans="1:10">
      <c r="A186" s="46"/>
      <c r="B186" s="46"/>
      <c r="D186" s="46"/>
      <c r="I186" s="46"/>
      <c r="J186" s="46"/>
    </row>
    <row r="187" ht="15" spans="1:10">
      <c r="A187" s="46"/>
      <c r="B187" s="46"/>
      <c r="D187" s="46"/>
      <c r="I187" s="46"/>
      <c r="J187" s="46"/>
    </row>
    <row r="188" ht="15" spans="1:10">
      <c r="A188" s="46"/>
      <c r="B188" s="46"/>
      <c r="D188" s="46"/>
      <c r="I188" s="46"/>
      <c r="J188" s="46"/>
    </row>
    <row r="189" ht="15" spans="1:10">
      <c r="A189" s="46"/>
      <c r="B189" s="46"/>
      <c r="D189" s="46"/>
      <c r="I189" s="46"/>
      <c r="J189" s="46"/>
    </row>
    <row r="190" ht="15" spans="1:10">
      <c r="A190" s="46"/>
      <c r="B190" s="46"/>
      <c r="D190" s="46"/>
      <c r="I190" s="46"/>
      <c r="J190" s="46"/>
    </row>
    <row r="191" ht="15" spans="1:10">
      <c r="A191" s="46"/>
      <c r="B191" s="46"/>
      <c r="D191" s="46"/>
      <c r="I191" s="46"/>
      <c r="J191" s="46"/>
    </row>
    <row r="192" ht="15" spans="1:10">
      <c r="A192" s="46"/>
      <c r="B192" s="46"/>
      <c r="D192" s="46"/>
      <c r="I192" s="46"/>
      <c r="J192" s="46"/>
    </row>
    <row r="193" ht="15" spans="1:10">
      <c r="A193" s="46"/>
      <c r="B193" s="46"/>
      <c r="D193" s="46"/>
      <c r="I193" s="46"/>
      <c r="J193" s="46"/>
    </row>
    <row r="194" ht="15" spans="1:10">
      <c r="A194" s="46"/>
      <c r="B194" s="46"/>
      <c r="D194" s="46"/>
      <c r="I194" s="46"/>
      <c r="J194" s="46"/>
    </row>
    <row r="195" ht="15" spans="1:10">
      <c r="A195" s="46"/>
      <c r="B195" s="46"/>
      <c r="D195" s="46"/>
      <c r="I195" s="46"/>
      <c r="J195" s="46"/>
    </row>
    <row r="196" ht="15" spans="1:10">
      <c r="A196" s="46"/>
      <c r="B196" s="46"/>
      <c r="D196" s="46"/>
      <c r="I196" s="46"/>
      <c r="J196" s="46"/>
    </row>
    <row r="197" ht="15" spans="1:10">
      <c r="A197" s="46"/>
      <c r="B197" s="46"/>
      <c r="D197" s="46"/>
      <c r="I197" s="46"/>
      <c r="J197" s="46"/>
    </row>
    <row r="198" ht="15" spans="1:10">
      <c r="A198" s="46"/>
      <c r="B198" s="46"/>
      <c r="D198" s="46"/>
      <c r="I198" s="46"/>
      <c r="J198" s="46"/>
    </row>
    <row r="199" ht="15" spans="1:10">
      <c r="A199" s="46"/>
      <c r="B199" s="46"/>
      <c r="D199" s="46"/>
      <c r="I199" s="46"/>
      <c r="J199" s="46"/>
    </row>
    <row r="200" ht="15" spans="1:10">
      <c r="A200" s="46"/>
      <c r="B200" s="46"/>
      <c r="D200" s="46"/>
      <c r="I200" s="46"/>
      <c r="J200" s="46"/>
    </row>
  </sheetData>
  <mergeCells count="1">
    <mergeCell ref="A2:A25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0"/>
  <sheetViews>
    <sheetView workbookViewId="0">
      <selection activeCell="A1" sqref="A1:G1"/>
    </sheetView>
  </sheetViews>
  <sheetFormatPr defaultColWidth="9" defaultRowHeight="12.75" outlineLevelCol="6"/>
  <cols>
    <col min="1" max="1" width="10.7256637168142" customWidth="1"/>
    <col min="2" max="2" width="61.7256637168142" customWidth="1"/>
    <col min="3" max="4" width="10.7256637168142" customWidth="1"/>
    <col min="5" max="5" width="16" customWidth="1"/>
    <col min="6" max="6" width="10.7256637168142" customWidth="1"/>
    <col min="7" max="7" width="23.2654867256637" customWidth="1"/>
    <col min="8" max="22" width="10.7256637168142" customWidth="1"/>
  </cols>
  <sheetData>
    <row r="1" ht="18" customHeight="1" spans="1:7">
      <c r="A1" s="72" t="s">
        <v>323</v>
      </c>
      <c r="B1" s="73"/>
      <c r="C1" s="73"/>
      <c r="D1" s="73"/>
      <c r="E1" s="73"/>
      <c r="F1" s="73"/>
      <c r="G1" s="73"/>
    </row>
    <row r="2" ht="15.75" customHeight="1" spans="1:7">
      <c r="A2" s="74" t="s">
        <v>324</v>
      </c>
      <c r="B2" s="75" t="s">
        <v>44</v>
      </c>
      <c r="C2" s="74" t="s">
        <v>5</v>
      </c>
      <c r="D2" s="74" t="s">
        <v>325</v>
      </c>
      <c r="E2" s="74" t="s">
        <v>47</v>
      </c>
      <c r="F2" s="74" t="s">
        <v>6</v>
      </c>
      <c r="G2" s="75" t="s">
        <v>7</v>
      </c>
    </row>
    <row r="3" ht="15.75" customHeight="1" spans="1:7">
      <c r="A3" s="76"/>
      <c r="B3" s="77" t="s">
        <v>9</v>
      </c>
      <c r="C3" s="109"/>
      <c r="D3" s="109"/>
      <c r="E3" s="109"/>
      <c r="F3" s="109"/>
      <c r="G3" s="109"/>
    </row>
    <row r="4" ht="27.75" customHeight="1" spans="1:7">
      <c r="A4" s="110">
        <v>1</v>
      </c>
      <c r="B4" s="111" t="s">
        <v>326</v>
      </c>
      <c r="C4" s="110">
        <v>2</v>
      </c>
      <c r="D4" s="110">
        <v>2</v>
      </c>
      <c r="E4" s="112">
        <v>3500</v>
      </c>
      <c r="F4" s="113">
        <f t="shared" ref="F4:F10" si="0">C4*D4*E4</f>
        <v>14000</v>
      </c>
      <c r="G4" s="111" t="s">
        <v>327</v>
      </c>
    </row>
    <row r="5" ht="27.75" customHeight="1" spans="1:7">
      <c r="A5" s="110">
        <v>2</v>
      </c>
      <c r="B5" s="111" t="s">
        <v>328</v>
      </c>
      <c r="C5" s="110">
        <v>16</v>
      </c>
      <c r="D5" s="110">
        <v>2</v>
      </c>
      <c r="E5" s="112">
        <v>3500</v>
      </c>
      <c r="F5" s="113">
        <f t="shared" si="0"/>
        <v>112000</v>
      </c>
      <c r="G5" s="111" t="s">
        <v>327</v>
      </c>
    </row>
    <row r="6" ht="27.75" customHeight="1" spans="1:7">
      <c r="A6" s="110">
        <v>3</v>
      </c>
      <c r="B6" s="111" t="s">
        <v>329</v>
      </c>
      <c r="C6" s="110">
        <v>16</v>
      </c>
      <c r="D6" s="110">
        <v>2</v>
      </c>
      <c r="E6" s="112">
        <v>1735</v>
      </c>
      <c r="F6" s="113">
        <f t="shared" si="0"/>
        <v>55520</v>
      </c>
      <c r="G6" s="111" t="s">
        <v>330</v>
      </c>
    </row>
    <row r="7" ht="27.75" customHeight="1" spans="1:7">
      <c r="A7" s="110">
        <v>4</v>
      </c>
      <c r="B7" s="111" t="s">
        <v>331</v>
      </c>
      <c r="C7" s="110">
        <v>198</v>
      </c>
      <c r="D7" s="110">
        <v>2</v>
      </c>
      <c r="E7" s="112">
        <v>1285</v>
      </c>
      <c r="F7" s="113">
        <f t="shared" si="0"/>
        <v>508860</v>
      </c>
      <c r="G7" s="111" t="s">
        <v>332</v>
      </c>
    </row>
    <row r="8" ht="27.75" customHeight="1" spans="1:7">
      <c r="A8" s="110">
        <v>5</v>
      </c>
      <c r="B8" s="111" t="s">
        <v>333</v>
      </c>
      <c r="C8" s="110">
        <v>197</v>
      </c>
      <c r="D8" s="110">
        <v>2</v>
      </c>
      <c r="E8" s="112">
        <v>445</v>
      </c>
      <c r="F8" s="113">
        <f t="shared" si="0"/>
        <v>175330</v>
      </c>
      <c r="G8" s="111" t="s">
        <v>334</v>
      </c>
    </row>
    <row r="9" ht="31.5" customHeight="1" spans="1:7">
      <c r="A9" s="110">
        <v>6</v>
      </c>
      <c r="B9" s="111" t="s">
        <v>335</v>
      </c>
      <c r="C9" s="110">
        <f>C6+C8</f>
        <v>213</v>
      </c>
      <c r="D9" s="110">
        <v>2</v>
      </c>
      <c r="E9" s="112">
        <v>30</v>
      </c>
      <c r="F9" s="113">
        <f t="shared" si="0"/>
        <v>12780</v>
      </c>
      <c r="G9" s="114"/>
    </row>
    <row r="10" ht="15.75" customHeight="1" spans="1:7">
      <c r="A10" s="110">
        <v>7</v>
      </c>
      <c r="B10" s="111" t="s">
        <v>336</v>
      </c>
      <c r="C10" s="110">
        <v>1</v>
      </c>
      <c r="D10" s="110">
        <v>1</v>
      </c>
      <c r="E10" s="112">
        <v>20000</v>
      </c>
      <c r="F10" s="113">
        <f t="shared" si="0"/>
        <v>20000</v>
      </c>
      <c r="G10" s="111" t="s">
        <v>337</v>
      </c>
    </row>
    <row r="11" ht="15.75" customHeight="1" spans="1:7">
      <c r="A11" s="115" t="s">
        <v>338</v>
      </c>
      <c r="B11" s="116"/>
      <c r="C11" s="116"/>
      <c r="D11" s="116"/>
      <c r="E11" s="116"/>
      <c r="F11" s="117">
        <f>SUM(F4:F10)*0.7</f>
        <v>628943</v>
      </c>
      <c r="G11" s="116"/>
    </row>
    <row r="12" ht="15.75" customHeight="1" spans="1:7">
      <c r="A12" s="109"/>
      <c r="B12" s="77" t="s">
        <v>197</v>
      </c>
      <c r="C12" s="109"/>
      <c r="D12" s="109"/>
      <c r="E12" s="109"/>
      <c r="F12" s="109"/>
      <c r="G12" s="109"/>
    </row>
    <row r="13" ht="15.75" customHeight="1" spans="1:7">
      <c r="A13" s="110">
        <v>1</v>
      </c>
      <c r="B13" s="118" t="s">
        <v>339</v>
      </c>
      <c r="C13" s="110">
        <v>1</v>
      </c>
      <c r="D13" s="110">
        <v>5</v>
      </c>
      <c r="E13" s="112">
        <v>30000</v>
      </c>
      <c r="F13" s="113">
        <f t="shared" ref="F13:F27" si="1">C13*D13*E13</f>
        <v>150000</v>
      </c>
      <c r="G13" s="111" t="s">
        <v>340</v>
      </c>
    </row>
    <row r="14" ht="15.75" customHeight="1" spans="1:7">
      <c r="A14" s="110">
        <v>2</v>
      </c>
      <c r="B14" s="119" t="s">
        <v>341</v>
      </c>
      <c r="C14" s="110">
        <v>1</v>
      </c>
      <c r="D14" s="110">
        <v>5</v>
      </c>
      <c r="E14" s="112">
        <v>20000</v>
      </c>
      <c r="F14" s="113">
        <f t="shared" si="1"/>
        <v>100000</v>
      </c>
      <c r="G14" s="114"/>
    </row>
    <row r="15" ht="15.75" customHeight="1" spans="1:7">
      <c r="A15" s="110">
        <v>3</v>
      </c>
      <c r="B15" s="118" t="s">
        <v>342</v>
      </c>
      <c r="C15" s="110">
        <v>15</v>
      </c>
      <c r="D15" s="110">
        <v>6</v>
      </c>
      <c r="E15" s="112">
        <v>3280</v>
      </c>
      <c r="F15" s="113">
        <f t="shared" si="1"/>
        <v>295200</v>
      </c>
      <c r="G15" s="111" t="s">
        <v>340</v>
      </c>
    </row>
    <row r="16" ht="15.75" customHeight="1" spans="1:7">
      <c r="A16" s="110">
        <v>4</v>
      </c>
      <c r="B16" s="120" t="s">
        <v>343</v>
      </c>
      <c r="C16" s="110">
        <v>17</v>
      </c>
      <c r="D16" s="110">
        <v>6</v>
      </c>
      <c r="E16" s="112">
        <v>3250</v>
      </c>
      <c r="F16" s="113">
        <f t="shared" si="1"/>
        <v>331500</v>
      </c>
      <c r="G16" s="114"/>
    </row>
    <row r="17" ht="15.75" customHeight="1" spans="1:7">
      <c r="A17" s="110">
        <v>5</v>
      </c>
      <c r="B17" s="119" t="s">
        <v>344</v>
      </c>
      <c r="C17" s="110">
        <v>1</v>
      </c>
      <c r="D17" s="110">
        <v>5</v>
      </c>
      <c r="E17" s="112">
        <v>1500</v>
      </c>
      <c r="F17" s="113">
        <f t="shared" si="1"/>
        <v>7500</v>
      </c>
      <c r="G17" s="114"/>
    </row>
    <row r="18" ht="15.75" customHeight="1" spans="1:7">
      <c r="A18" s="110">
        <v>6</v>
      </c>
      <c r="B18" s="118" t="s">
        <v>345</v>
      </c>
      <c r="C18" s="121">
        <v>25</v>
      </c>
      <c r="D18" s="110">
        <v>4</v>
      </c>
      <c r="E18" s="112">
        <v>1500</v>
      </c>
      <c r="F18" s="113">
        <f t="shared" si="1"/>
        <v>150000</v>
      </c>
      <c r="G18" s="114"/>
    </row>
    <row r="19" ht="15.75" customHeight="1" spans="1:7">
      <c r="A19" s="110">
        <v>7</v>
      </c>
      <c r="B19" s="118" t="s">
        <v>345</v>
      </c>
      <c r="C19" s="110">
        <v>15</v>
      </c>
      <c r="D19" s="110">
        <v>6</v>
      </c>
      <c r="E19" s="112">
        <v>1500</v>
      </c>
      <c r="F19" s="113">
        <f t="shared" si="1"/>
        <v>135000</v>
      </c>
      <c r="G19" s="114"/>
    </row>
    <row r="20" ht="15.75" customHeight="1" spans="1:7">
      <c r="A20" s="110">
        <v>8</v>
      </c>
      <c r="B20" s="120" t="s">
        <v>346</v>
      </c>
      <c r="C20" s="110">
        <v>44</v>
      </c>
      <c r="D20" s="110">
        <v>6</v>
      </c>
      <c r="E20" s="112">
        <v>1450</v>
      </c>
      <c r="F20" s="113">
        <f t="shared" si="1"/>
        <v>382800</v>
      </c>
      <c r="G20" s="114"/>
    </row>
    <row r="21" ht="15.75" customHeight="1" spans="1:7">
      <c r="A21" s="110">
        <v>9</v>
      </c>
      <c r="B21" s="120" t="s">
        <v>346</v>
      </c>
      <c r="C21" s="110">
        <v>137</v>
      </c>
      <c r="D21" s="110">
        <v>3</v>
      </c>
      <c r="E21" s="112">
        <v>1450</v>
      </c>
      <c r="F21" s="113">
        <f t="shared" si="1"/>
        <v>595950</v>
      </c>
      <c r="G21" s="114"/>
    </row>
    <row r="22" ht="15.75" customHeight="1" spans="1:7">
      <c r="A22" s="114"/>
      <c r="B22" s="120" t="s">
        <v>347</v>
      </c>
      <c r="C22" s="110">
        <v>17</v>
      </c>
      <c r="D22" s="110">
        <v>6</v>
      </c>
      <c r="E22" s="112">
        <v>1450</v>
      </c>
      <c r="F22" s="113">
        <f t="shared" si="1"/>
        <v>147900</v>
      </c>
      <c r="G22" s="114"/>
    </row>
    <row r="23" ht="15.75" customHeight="1" spans="1:7">
      <c r="A23" s="114"/>
      <c r="B23" s="120" t="s">
        <v>347</v>
      </c>
      <c r="C23" s="110">
        <v>100</v>
      </c>
      <c r="D23" s="110">
        <v>3</v>
      </c>
      <c r="E23" s="112">
        <v>1450</v>
      </c>
      <c r="F23" s="113">
        <f t="shared" si="1"/>
        <v>435000</v>
      </c>
      <c r="G23" s="114"/>
    </row>
    <row r="24" ht="15.75" customHeight="1" spans="1:7">
      <c r="A24" s="110">
        <v>10</v>
      </c>
      <c r="B24" s="122" t="s">
        <v>348</v>
      </c>
      <c r="C24" s="123">
        <v>10</v>
      </c>
      <c r="D24" s="123">
        <v>3</v>
      </c>
      <c r="E24" s="124">
        <v>850</v>
      </c>
      <c r="F24" s="125">
        <f t="shared" si="1"/>
        <v>25500</v>
      </c>
      <c r="G24" s="114"/>
    </row>
    <row r="25" ht="15.75" customHeight="1" spans="1:7">
      <c r="A25" s="110">
        <v>11</v>
      </c>
      <c r="B25" s="122" t="s">
        <v>348</v>
      </c>
      <c r="C25" s="123">
        <v>10</v>
      </c>
      <c r="D25" s="123">
        <v>4</v>
      </c>
      <c r="E25" s="124">
        <v>850</v>
      </c>
      <c r="F25" s="125">
        <f t="shared" si="1"/>
        <v>34000</v>
      </c>
      <c r="G25" s="114"/>
    </row>
    <row r="26" ht="15.75" customHeight="1" spans="1:7">
      <c r="A26" s="110">
        <v>12</v>
      </c>
      <c r="B26" s="122" t="s">
        <v>348</v>
      </c>
      <c r="C26" s="123">
        <v>35</v>
      </c>
      <c r="D26" s="123">
        <v>6</v>
      </c>
      <c r="E26" s="124">
        <v>850</v>
      </c>
      <c r="F26" s="125">
        <f t="shared" si="1"/>
        <v>178500</v>
      </c>
      <c r="G26" s="114"/>
    </row>
    <row r="27" ht="15.75" customHeight="1" spans="1:7">
      <c r="A27" s="110">
        <v>13</v>
      </c>
      <c r="B27" s="111" t="s">
        <v>349</v>
      </c>
      <c r="C27" s="110">
        <f>SUM(C13:C26)</f>
        <v>428</v>
      </c>
      <c r="D27" s="110">
        <v>0</v>
      </c>
      <c r="E27" s="112">
        <v>300</v>
      </c>
      <c r="F27" s="113">
        <f t="shared" si="1"/>
        <v>0</v>
      </c>
      <c r="G27" s="114"/>
    </row>
    <row r="28" ht="15.75" customHeight="1" spans="1:7">
      <c r="A28" s="115" t="s">
        <v>338</v>
      </c>
      <c r="B28" s="116"/>
      <c r="C28" s="116"/>
      <c r="D28" s="116"/>
      <c r="E28" s="116"/>
      <c r="F28" s="117">
        <f>SUM(F13:F27)</f>
        <v>2968850</v>
      </c>
      <c r="G28" s="116"/>
    </row>
    <row r="29" ht="15.75" customHeight="1" spans="1:7">
      <c r="A29" s="109"/>
      <c r="B29" s="77" t="s">
        <v>350</v>
      </c>
      <c r="C29" s="109"/>
      <c r="D29" s="109"/>
      <c r="E29" s="109"/>
      <c r="F29" s="109"/>
      <c r="G29" s="109"/>
    </row>
    <row r="30" ht="55.5" customHeight="1" spans="1:7">
      <c r="A30" s="110">
        <v>1</v>
      </c>
      <c r="B30" s="111" t="s">
        <v>351</v>
      </c>
      <c r="C30" s="110">
        <v>2</v>
      </c>
      <c r="D30" s="110">
        <v>6</v>
      </c>
      <c r="E30" s="112">
        <v>3800</v>
      </c>
      <c r="F30" s="113">
        <f t="shared" ref="F30:F42" si="2">C30*D30*E30</f>
        <v>45600</v>
      </c>
      <c r="G30" s="111" t="s">
        <v>352</v>
      </c>
    </row>
    <row r="31" ht="55.5" customHeight="1" spans="1:7">
      <c r="A31" s="110">
        <v>2</v>
      </c>
      <c r="B31" s="111" t="s">
        <v>353</v>
      </c>
      <c r="C31" s="110">
        <v>32</v>
      </c>
      <c r="D31" s="110">
        <v>7</v>
      </c>
      <c r="E31" s="112">
        <v>1500</v>
      </c>
      <c r="F31" s="113">
        <f t="shared" si="2"/>
        <v>336000</v>
      </c>
      <c r="G31" s="111" t="s">
        <v>354</v>
      </c>
    </row>
    <row r="32" ht="64.5" customHeight="1" spans="1:7">
      <c r="A32" s="110">
        <v>3</v>
      </c>
      <c r="B32" s="111" t="s">
        <v>355</v>
      </c>
      <c r="C32" s="126">
        <v>197.5</v>
      </c>
      <c r="D32" s="110">
        <v>2</v>
      </c>
      <c r="E32" s="112">
        <v>800</v>
      </c>
      <c r="F32" s="113">
        <f t="shared" si="2"/>
        <v>316000</v>
      </c>
      <c r="G32" s="114"/>
    </row>
    <row r="33" ht="15.75" customHeight="1" spans="1:7">
      <c r="A33" s="110">
        <v>4</v>
      </c>
      <c r="B33" s="127" t="s">
        <v>356</v>
      </c>
      <c r="C33" s="128">
        <v>2</v>
      </c>
      <c r="D33" s="129">
        <v>2</v>
      </c>
      <c r="E33" s="130">
        <v>1500</v>
      </c>
      <c r="F33" s="131">
        <f t="shared" si="2"/>
        <v>6000</v>
      </c>
      <c r="G33" s="114"/>
    </row>
    <row r="34" ht="15.75" customHeight="1" spans="1:7">
      <c r="A34" s="110">
        <v>5</v>
      </c>
      <c r="B34" s="111" t="s">
        <v>357</v>
      </c>
      <c r="C34" s="110">
        <v>1</v>
      </c>
      <c r="D34" s="110">
        <v>2</v>
      </c>
      <c r="E34" s="112">
        <v>1100</v>
      </c>
      <c r="F34" s="113">
        <f t="shared" si="2"/>
        <v>2200</v>
      </c>
      <c r="G34" s="114"/>
    </row>
    <row r="35" ht="84" customHeight="1" spans="1:7">
      <c r="A35" s="110">
        <v>6</v>
      </c>
      <c r="B35" s="111" t="s">
        <v>358</v>
      </c>
      <c r="C35" s="110">
        <v>7</v>
      </c>
      <c r="D35" s="110">
        <v>5</v>
      </c>
      <c r="E35" s="112">
        <v>2800</v>
      </c>
      <c r="F35" s="113">
        <f t="shared" si="2"/>
        <v>98000</v>
      </c>
      <c r="G35" s="111" t="s">
        <v>359</v>
      </c>
    </row>
    <row r="36" ht="42" customHeight="1" spans="1:7">
      <c r="A36" s="110">
        <v>7</v>
      </c>
      <c r="B36" s="111" t="s">
        <v>360</v>
      </c>
      <c r="C36" s="110">
        <v>12</v>
      </c>
      <c r="D36" s="110">
        <v>5</v>
      </c>
      <c r="E36" s="112">
        <v>1500</v>
      </c>
      <c r="F36" s="113">
        <f t="shared" si="2"/>
        <v>90000</v>
      </c>
      <c r="G36" s="111" t="s">
        <v>361</v>
      </c>
    </row>
    <row r="37" ht="42" customHeight="1" spans="1:7">
      <c r="A37" s="110">
        <v>8</v>
      </c>
      <c r="B37" s="111" t="s">
        <v>362</v>
      </c>
      <c r="C37" s="110">
        <v>7</v>
      </c>
      <c r="D37" s="110">
        <v>1</v>
      </c>
      <c r="E37" s="112">
        <v>2800</v>
      </c>
      <c r="F37" s="113">
        <f t="shared" si="2"/>
        <v>19600</v>
      </c>
      <c r="G37" s="111" t="s">
        <v>363</v>
      </c>
    </row>
    <row r="38" ht="42" customHeight="1" spans="1:7">
      <c r="A38" s="110">
        <v>9</v>
      </c>
      <c r="B38" s="111" t="s">
        <v>364</v>
      </c>
      <c r="C38" s="110">
        <v>14</v>
      </c>
      <c r="D38" s="110">
        <v>1</v>
      </c>
      <c r="E38" s="112">
        <v>1500</v>
      </c>
      <c r="F38" s="113">
        <f t="shared" si="2"/>
        <v>21000</v>
      </c>
      <c r="G38" s="111" t="s">
        <v>365</v>
      </c>
    </row>
    <row r="39" ht="15.75" customHeight="1" spans="1:7">
      <c r="A39" s="110">
        <v>10</v>
      </c>
      <c r="B39" s="111" t="s">
        <v>366</v>
      </c>
      <c r="C39" s="110">
        <v>6</v>
      </c>
      <c r="D39" s="110">
        <v>7</v>
      </c>
      <c r="E39" s="112">
        <v>1500</v>
      </c>
      <c r="F39" s="113">
        <f t="shared" si="2"/>
        <v>63000</v>
      </c>
      <c r="G39" s="114"/>
    </row>
    <row r="40" ht="27.75" customHeight="1" spans="1:7">
      <c r="A40" s="110">
        <v>11</v>
      </c>
      <c r="B40" s="111" t="s">
        <v>367</v>
      </c>
      <c r="C40" s="110">
        <v>1</v>
      </c>
      <c r="D40" s="110">
        <v>1</v>
      </c>
      <c r="E40" s="112">
        <v>10000</v>
      </c>
      <c r="F40" s="113">
        <f t="shared" si="2"/>
        <v>10000</v>
      </c>
      <c r="G40" s="111" t="s">
        <v>368</v>
      </c>
    </row>
    <row r="41" ht="22.5" customHeight="1" spans="1:7">
      <c r="A41" s="110">
        <v>12</v>
      </c>
      <c r="B41" s="111" t="s">
        <v>369</v>
      </c>
      <c r="C41" s="110">
        <v>100</v>
      </c>
      <c r="D41" s="110">
        <v>4</v>
      </c>
      <c r="E41" s="112">
        <v>200</v>
      </c>
      <c r="F41" s="113">
        <f t="shared" si="2"/>
        <v>80000</v>
      </c>
      <c r="G41" s="111" t="s">
        <v>337</v>
      </c>
    </row>
    <row r="42" ht="15.75" customHeight="1" spans="1:7">
      <c r="A42" s="110">
        <v>13</v>
      </c>
      <c r="B42" s="111" t="s">
        <v>370</v>
      </c>
      <c r="C42" s="110">
        <v>2</v>
      </c>
      <c r="D42" s="110">
        <v>2</v>
      </c>
      <c r="E42" s="112">
        <v>600</v>
      </c>
      <c r="F42" s="113">
        <f t="shared" si="2"/>
        <v>2400</v>
      </c>
      <c r="G42" s="111" t="s">
        <v>337</v>
      </c>
    </row>
    <row r="43" ht="15.75" customHeight="1" spans="1:7">
      <c r="A43" s="115" t="s">
        <v>338</v>
      </c>
      <c r="B43" s="116"/>
      <c r="C43" s="116"/>
      <c r="D43" s="116"/>
      <c r="E43" s="116"/>
      <c r="F43" s="117">
        <f>SUM(F30:F42)</f>
        <v>1089800</v>
      </c>
      <c r="G43" s="116"/>
    </row>
    <row r="44" ht="15.75" customHeight="1" spans="1:7">
      <c r="A44" s="109"/>
      <c r="B44" s="77" t="s">
        <v>18</v>
      </c>
      <c r="C44" s="109"/>
      <c r="D44" s="109"/>
      <c r="E44" s="109"/>
      <c r="F44" s="109"/>
      <c r="G44" s="109"/>
    </row>
    <row r="45" ht="15.75" customHeight="1" spans="1:7">
      <c r="A45" s="110">
        <v>1</v>
      </c>
      <c r="B45" s="111" t="s">
        <v>371</v>
      </c>
      <c r="C45" s="110">
        <v>2</v>
      </c>
      <c r="D45" s="110">
        <v>5</v>
      </c>
      <c r="E45" s="112">
        <v>400</v>
      </c>
      <c r="F45" s="113">
        <f t="shared" ref="F45:F56" si="3">C45*D45*E45</f>
        <v>4000</v>
      </c>
      <c r="G45" s="111" t="s">
        <v>372</v>
      </c>
    </row>
    <row r="46" ht="15.75" customHeight="1" spans="1:7">
      <c r="A46" s="110">
        <v>2</v>
      </c>
      <c r="B46" s="111" t="s">
        <v>373</v>
      </c>
      <c r="C46" s="110">
        <v>32</v>
      </c>
      <c r="D46" s="110">
        <v>6</v>
      </c>
      <c r="E46" s="112">
        <v>400</v>
      </c>
      <c r="F46" s="113">
        <f t="shared" si="3"/>
        <v>76800</v>
      </c>
      <c r="G46" s="111" t="s">
        <v>372</v>
      </c>
    </row>
    <row r="47" ht="15.75" customHeight="1" spans="1:7">
      <c r="A47" s="110">
        <v>3</v>
      </c>
      <c r="B47" s="111" t="s">
        <v>374</v>
      </c>
      <c r="C47" s="110">
        <v>237</v>
      </c>
      <c r="D47" s="110">
        <v>3</v>
      </c>
      <c r="E47" s="112">
        <v>400</v>
      </c>
      <c r="F47" s="113">
        <f t="shared" si="3"/>
        <v>284400</v>
      </c>
      <c r="G47" s="111" t="s">
        <v>372</v>
      </c>
    </row>
    <row r="48" ht="15.75" customHeight="1" spans="1:7">
      <c r="A48" s="110">
        <v>4</v>
      </c>
      <c r="B48" s="111" t="s">
        <v>374</v>
      </c>
      <c r="C48" s="110">
        <v>25</v>
      </c>
      <c r="D48" s="110">
        <v>4</v>
      </c>
      <c r="E48" s="112">
        <v>400</v>
      </c>
      <c r="F48" s="113">
        <f t="shared" si="3"/>
        <v>40000</v>
      </c>
      <c r="G48" s="111" t="s">
        <v>372</v>
      </c>
    </row>
    <row r="49" ht="15.75" customHeight="1" spans="1:7">
      <c r="A49" s="110">
        <v>5</v>
      </c>
      <c r="B49" s="111" t="s">
        <v>374</v>
      </c>
      <c r="C49" s="110">
        <v>2</v>
      </c>
      <c r="D49" s="110">
        <v>5</v>
      </c>
      <c r="E49" s="112">
        <v>400</v>
      </c>
      <c r="F49" s="113">
        <f t="shared" si="3"/>
        <v>4000</v>
      </c>
      <c r="G49" s="111" t="s">
        <v>372</v>
      </c>
    </row>
    <row r="50" ht="15.75" customHeight="1" spans="1:7">
      <c r="A50" s="110">
        <v>6</v>
      </c>
      <c r="B50" s="111" t="s">
        <v>374</v>
      </c>
      <c r="C50" s="110">
        <v>76</v>
      </c>
      <c r="D50" s="110">
        <v>6</v>
      </c>
      <c r="E50" s="112">
        <v>400</v>
      </c>
      <c r="F50" s="113">
        <f t="shared" si="3"/>
        <v>182400</v>
      </c>
      <c r="G50" s="111" t="s">
        <v>372</v>
      </c>
    </row>
    <row r="51" ht="15.75" customHeight="1" spans="1:7">
      <c r="A51" s="110">
        <v>7</v>
      </c>
      <c r="B51" s="83" t="s">
        <v>375</v>
      </c>
      <c r="C51" s="123">
        <v>10</v>
      </c>
      <c r="D51" s="123">
        <v>3</v>
      </c>
      <c r="E51" s="124">
        <v>300</v>
      </c>
      <c r="F51" s="125">
        <f t="shared" si="3"/>
        <v>9000</v>
      </c>
      <c r="G51" s="111" t="s">
        <v>372</v>
      </c>
    </row>
    <row r="52" ht="15.75" customHeight="1" spans="1:7">
      <c r="A52" s="110">
        <v>8</v>
      </c>
      <c r="B52" s="83" t="s">
        <v>375</v>
      </c>
      <c r="C52" s="123">
        <v>10</v>
      </c>
      <c r="D52" s="123">
        <v>4</v>
      </c>
      <c r="E52" s="124">
        <v>300</v>
      </c>
      <c r="F52" s="125">
        <f t="shared" si="3"/>
        <v>12000</v>
      </c>
      <c r="G52" s="111" t="s">
        <v>372</v>
      </c>
    </row>
    <row r="53" ht="15.75" customHeight="1" spans="1:7">
      <c r="A53" s="110">
        <v>9</v>
      </c>
      <c r="B53" s="83" t="s">
        <v>375</v>
      </c>
      <c r="C53" s="123">
        <v>35</v>
      </c>
      <c r="D53" s="123">
        <v>6</v>
      </c>
      <c r="E53" s="124">
        <v>300</v>
      </c>
      <c r="F53" s="125">
        <f t="shared" si="3"/>
        <v>63000</v>
      </c>
      <c r="G53" s="111" t="s">
        <v>372</v>
      </c>
    </row>
    <row r="54" ht="15.75" customHeight="1" spans="1:7">
      <c r="A54" s="110">
        <v>10</v>
      </c>
      <c r="B54" s="111" t="s">
        <v>376</v>
      </c>
      <c r="C54" s="110">
        <v>215</v>
      </c>
      <c r="D54" s="110">
        <v>1</v>
      </c>
      <c r="E54" s="112">
        <v>200</v>
      </c>
      <c r="F54" s="113">
        <f t="shared" si="3"/>
        <v>43000</v>
      </c>
      <c r="G54" s="111" t="s">
        <v>377</v>
      </c>
    </row>
    <row r="55" ht="15.75" customHeight="1" spans="1:7">
      <c r="A55" s="110">
        <v>11</v>
      </c>
      <c r="B55" s="111" t="s">
        <v>378</v>
      </c>
      <c r="C55" s="110">
        <v>215</v>
      </c>
      <c r="D55" s="110">
        <v>1</v>
      </c>
      <c r="E55" s="112">
        <v>200</v>
      </c>
      <c r="F55" s="113">
        <f t="shared" si="3"/>
        <v>43000</v>
      </c>
      <c r="G55" s="111" t="s">
        <v>379</v>
      </c>
    </row>
    <row r="56" ht="15.75" customHeight="1" spans="1:7">
      <c r="A56" s="110">
        <v>12</v>
      </c>
      <c r="B56" s="111" t="s">
        <v>380</v>
      </c>
      <c r="C56" s="110">
        <v>400</v>
      </c>
      <c r="D56" s="110">
        <v>2</v>
      </c>
      <c r="E56" s="112">
        <v>100</v>
      </c>
      <c r="F56" s="113">
        <f t="shared" si="3"/>
        <v>80000</v>
      </c>
      <c r="G56" s="114"/>
    </row>
    <row r="57" ht="15.75" customHeight="1" spans="1:7">
      <c r="A57" s="115" t="s">
        <v>338</v>
      </c>
      <c r="B57" s="116"/>
      <c r="C57" s="116"/>
      <c r="D57" s="116"/>
      <c r="E57" s="116"/>
      <c r="F57" s="117">
        <f>SUM(F45:F56)</f>
        <v>841600</v>
      </c>
      <c r="G57" s="116"/>
    </row>
    <row r="58" ht="15.75" customHeight="1" spans="1:7">
      <c r="A58" s="109"/>
      <c r="B58" s="77" t="s">
        <v>381</v>
      </c>
      <c r="C58" s="109"/>
      <c r="D58" s="109"/>
      <c r="E58" s="109"/>
      <c r="F58" s="109"/>
      <c r="G58" s="109"/>
    </row>
    <row r="59" ht="15.75" customHeight="1" spans="1:7">
      <c r="A59" s="110">
        <v>1</v>
      </c>
      <c r="B59" s="111" t="s">
        <v>382</v>
      </c>
      <c r="C59" s="110">
        <v>284</v>
      </c>
      <c r="D59" s="110">
        <v>1</v>
      </c>
      <c r="E59" s="112">
        <v>50</v>
      </c>
      <c r="F59" s="113">
        <f>C59*D59*E59</f>
        <v>14200</v>
      </c>
      <c r="G59" s="111" t="s">
        <v>383</v>
      </c>
    </row>
    <row r="60" ht="42" customHeight="1" spans="1:7">
      <c r="A60" s="110">
        <v>2</v>
      </c>
      <c r="B60" s="111" t="s">
        <v>384</v>
      </c>
      <c r="C60" s="110">
        <v>2</v>
      </c>
      <c r="D60" s="110">
        <v>6</v>
      </c>
      <c r="E60" s="112">
        <v>2500</v>
      </c>
      <c r="F60" s="113">
        <f>C60*D60*E60</f>
        <v>30000</v>
      </c>
      <c r="G60" s="111" t="s">
        <v>385</v>
      </c>
    </row>
    <row r="61" ht="15.75" customHeight="1" spans="1:7">
      <c r="A61" s="110">
        <v>3</v>
      </c>
      <c r="B61" s="111" t="s">
        <v>386</v>
      </c>
      <c r="C61" s="110">
        <v>2</v>
      </c>
      <c r="D61" s="110">
        <v>6</v>
      </c>
      <c r="E61" s="112">
        <v>1000</v>
      </c>
      <c r="F61" s="113">
        <f>C61*D61*E61</f>
        <v>12000</v>
      </c>
      <c r="G61" s="114"/>
    </row>
    <row r="62" ht="15.75" customHeight="1" spans="1:7">
      <c r="A62" s="110">
        <v>4</v>
      </c>
      <c r="B62" s="111" t="s">
        <v>387</v>
      </c>
      <c r="C62" s="110">
        <v>429</v>
      </c>
      <c r="D62" s="110">
        <v>6</v>
      </c>
      <c r="E62" s="112">
        <v>4</v>
      </c>
      <c r="F62" s="113">
        <f>C62*D62*E62</f>
        <v>10296</v>
      </c>
      <c r="G62" s="111" t="s">
        <v>388</v>
      </c>
    </row>
    <row r="63" ht="15.75" customHeight="1" spans="1:7">
      <c r="A63" s="110">
        <v>5</v>
      </c>
      <c r="B63" s="111" t="s">
        <v>389</v>
      </c>
      <c r="C63" s="110">
        <v>2</v>
      </c>
      <c r="D63" s="110">
        <v>6</v>
      </c>
      <c r="E63" s="112">
        <v>5000</v>
      </c>
      <c r="F63" s="113">
        <f>C63*D63*E63</f>
        <v>60000</v>
      </c>
      <c r="G63" s="114"/>
    </row>
    <row r="64" ht="15.75" customHeight="1" spans="1:7">
      <c r="A64" s="115" t="s">
        <v>338</v>
      </c>
      <c r="B64" s="116"/>
      <c r="C64" s="116"/>
      <c r="D64" s="116"/>
      <c r="E64" s="116"/>
      <c r="F64" s="117">
        <f>SUM(F59:F63)</f>
        <v>126496</v>
      </c>
      <c r="G64" s="116"/>
    </row>
    <row r="65" ht="15.75" customHeight="1" spans="1:7">
      <c r="A65" s="109"/>
      <c r="B65" s="77" t="s">
        <v>390</v>
      </c>
      <c r="C65" s="109"/>
      <c r="D65" s="109"/>
      <c r="E65" s="109"/>
      <c r="F65" s="109"/>
      <c r="G65" s="109"/>
    </row>
    <row r="66" ht="15.75" customHeight="1" spans="1:7">
      <c r="A66" s="110">
        <v>1</v>
      </c>
      <c r="B66" s="111" t="s">
        <v>391</v>
      </c>
      <c r="C66" s="110">
        <v>3</v>
      </c>
      <c r="D66" s="110">
        <v>25</v>
      </c>
      <c r="E66" s="112">
        <v>800</v>
      </c>
      <c r="F66" s="113">
        <f t="shared" ref="F66:F74" si="4">C66*D66*E66</f>
        <v>60000</v>
      </c>
      <c r="G66" s="114"/>
    </row>
    <row r="67" ht="27.75" customHeight="1" spans="1:7">
      <c r="A67" s="110">
        <v>2</v>
      </c>
      <c r="B67" s="111" t="s">
        <v>392</v>
      </c>
      <c r="C67" s="110">
        <v>23</v>
      </c>
      <c r="D67" s="110">
        <v>15</v>
      </c>
      <c r="E67" s="112">
        <v>800</v>
      </c>
      <c r="F67" s="113">
        <f t="shared" si="4"/>
        <v>276000</v>
      </c>
      <c r="G67" s="114"/>
    </row>
    <row r="68" ht="27.75" customHeight="1" spans="1:7">
      <c r="A68" s="110">
        <v>3</v>
      </c>
      <c r="B68" s="111" t="s">
        <v>393</v>
      </c>
      <c r="C68" s="110">
        <v>26</v>
      </c>
      <c r="D68" s="110">
        <v>10</v>
      </c>
      <c r="E68" s="112">
        <v>800</v>
      </c>
      <c r="F68" s="113">
        <f t="shared" si="4"/>
        <v>208000</v>
      </c>
      <c r="G68" s="111" t="s">
        <v>394</v>
      </c>
    </row>
    <row r="69" ht="27.75" customHeight="1" spans="1:7">
      <c r="A69" s="110">
        <v>4</v>
      </c>
      <c r="B69" s="111" t="s">
        <v>395</v>
      </c>
      <c r="C69" s="110">
        <v>10</v>
      </c>
      <c r="D69" s="110">
        <v>12</v>
      </c>
      <c r="E69" s="112">
        <v>600</v>
      </c>
      <c r="F69" s="113">
        <f t="shared" si="4"/>
        <v>72000</v>
      </c>
      <c r="G69" s="111" t="s">
        <v>396</v>
      </c>
    </row>
    <row r="70" ht="15.75" customHeight="1" spans="1:7">
      <c r="A70" s="110">
        <v>5</v>
      </c>
      <c r="B70" s="111" t="s">
        <v>397</v>
      </c>
      <c r="C70" s="110">
        <v>26</v>
      </c>
      <c r="D70" s="110">
        <v>2</v>
      </c>
      <c r="E70" s="112">
        <v>1000</v>
      </c>
      <c r="F70" s="113">
        <f t="shared" si="4"/>
        <v>52000</v>
      </c>
      <c r="G70" s="111" t="s">
        <v>398</v>
      </c>
    </row>
    <row r="71" ht="15.75" customHeight="1" spans="1:7">
      <c r="A71" s="110">
        <v>6</v>
      </c>
      <c r="B71" s="111" t="s">
        <v>399</v>
      </c>
      <c r="C71" s="110">
        <v>14</v>
      </c>
      <c r="D71" s="110">
        <v>9</v>
      </c>
      <c r="E71" s="112">
        <v>500</v>
      </c>
      <c r="F71" s="113">
        <f t="shared" si="4"/>
        <v>63000</v>
      </c>
      <c r="G71" s="111" t="s">
        <v>400</v>
      </c>
    </row>
    <row r="72" ht="27.75" customHeight="1" spans="1:7">
      <c r="A72" s="110">
        <v>7</v>
      </c>
      <c r="B72" s="111" t="s">
        <v>401</v>
      </c>
      <c r="C72" s="110">
        <v>26</v>
      </c>
      <c r="D72" s="110">
        <v>10</v>
      </c>
      <c r="E72" s="112">
        <v>60</v>
      </c>
      <c r="F72" s="113">
        <f t="shared" si="4"/>
        <v>15600</v>
      </c>
      <c r="G72" s="111" t="s">
        <v>402</v>
      </c>
    </row>
    <row r="73" ht="15.75" customHeight="1" spans="1:7">
      <c r="A73" s="110">
        <v>8</v>
      </c>
      <c r="B73" s="111" t="s">
        <v>403</v>
      </c>
      <c r="C73" s="110">
        <v>26</v>
      </c>
      <c r="D73" s="110">
        <v>10</v>
      </c>
      <c r="E73" s="112">
        <v>80</v>
      </c>
      <c r="F73" s="113">
        <f t="shared" si="4"/>
        <v>20800</v>
      </c>
      <c r="G73" s="111" t="s">
        <v>398</v>
      </c>
    </row>
    <row r="74" ht="15.75" customHeight="1" spans="1:7">
      <c r="A74" s="110">
        <v>9</v>
      </c>
      <c r="B74" s="111" t="s">
        <v>404</v>
      </c>
      <c r="C74" s="110">
        <v>26</v>
      </c>
      <c r="D74" s="110">
        <v>10</v>
      </c>
      <c r="E74" s="112">
        <v>100</v>
      </c>
      <c r="F74" s="113">
        <f t="shared" si="4"/>
        <v>26000</v>
      </c>
      <c r="G74" s="111" t="s">
        <v>398</v>
      </c>
    </row>
    <row r="75" ht="15.75" customHeight="1" spans="1:7">
      <c r="A75" s="115" t="s">
        <v>338</v>
      </c>
      <c r="B75" s="116"/>
      <c r="C75" s="116"/>
      <c r="D75" s="116"/>
      <c r="E75" s="116"/>
      <c r="F75" s="117">
        <f>SUM(F66:F74)</f>
        <v>793400</v>
      </c>
      <c r="G75" s="116"/>
    </row>
    <row r="76" ht="15.75" customHeight="1" spans="1:7">
      <c r="A76" s="109"/>
      <c r="B76" s="77" t="s">
        <v>405</v>
      </c>
      <c r="C76" s="109"/>
      <c r="D76" s="109"/>
      <c r="E76" s="109"/>
      <c r="F76" s="109"/>
      <c r="G76" s="109"/>
    </row>
    <row r="77" ht="27.75" customHeight="1" spans="1:7">
      <c r="A77" s="110">
        <v>1</v>
      </c>
      <c r="B77" s="111" t="s">
        <v>406</v>
      </c>
      <c r="C77" s="110">
        <v>2</v>
      </c>
      <c r="D77" s="110">
        <v>10</v>
      </c>
      <c r="E77" s="112">
        <v>800</v>
      </c>
      <c r="F77" s="113">
        <f t="shared" ref="F77:F96" si="5">C77*D77*E77</f>
        <v>16000</v>
      </c>
      <c r="G77" s="111" t="s">
        <v>407</v>
      </c>
    </row>
    <row r="78" ht="84" customHeight="1" spans="1:7">
      <c r="A78" s="110">
        <v>8</v>
      </c>
      <c r="B78" s="111" t="s">
        <v>408</v>
      </c>
      <c r="C78" s="110">
        <v>81</v>
      </c>
      <c r="D78" s="110">
        <v>1</v>
      </c>
      <c r="E78" s="112">
        <v>600</v>
      </c>
      <c r="F78" s="113">
        <f t="shared" si="5"/>
        <v>48600</v>
      </c>
      <c r="G78" s="111" t="s">
        <v>409</v>
      </c>
    </row>
    <row r="79" ht="69.75" customHeight="1" spans="1:7">
      <c r="A79" s="110">
        <v>9</v>
      </c>
      <c r="B79" s="111" t="s">
        <v>410</v>
      </c>
      <c r="C79" s="110">
        <v>30</v>
      </c>
      <c r="D79" s="110">
        <v>1</v>
      </c>
      <c r="E79" s="112">
        <v>1000</v>
      </c>
      <c r="F79" s="113">
        <f t="shared" si="5"/>
        <v>30000</v>
      </c>
      <c r="G79" s="111" t="s">
        <v>411</v>
      </c>
    </row>
    <row r="80" ht="69.75" customHeight="1" spans="1:7">
      <c r="A80" s="110">
        <v>10</v>
      </c>
      <c r="B80" s="111" t="s">
        <v>412</v>
      </c>
      <c r="C80" s="110">
        <v>52</v>
      </c>
      <c r="D80" s="110">
        <v>1</v>
      </c>
      <c r="E80" s="112">
        <v>800</v>
      </c>
      <c r="F80" s="113">
        <f t="shared" si="5"/>
        <v>41600</v>
      </c>
      <c r="G80" s="111" t="s">
        <v>413</v>
      </c>
    </row>
    <row r="81" ht="69.75" customHeight="1" spans="1:7">
      <c r="A81" s="110">
        <v>11</v>
      </c>
      <c r="B81" s="111" t="s">
        <v>414</v>
      </c>
      <c r="C81" s="110">
        <v>11</v>
      </c>
      <c r="D81" s="110">
        <v>1</v>
      </c>
      <c r="E81" s="112">
        <v>3000</v>
      </c>
      <c r="F81" s="113">
        <f t="shared" si="5"/>
        <v>33000</v>
      </c>
      <c r="G81" s="111" t="s">
        <v>415</v>
      </c>
    </row>
    <row r="82" ht="84" customHeight="1" spans="1:7">
      <c r="A82" s="110">
        <v>12</v>
      </c>
      <c r="B82" s="111" t="s">
        <v>416</v>
      </c>
      <c r="C82" s="110">
        <v>63</v>
      </c>
      <c r="D82" s="110">
        <v>1</v>
      </c>
      <c r="E82" s="112">
        <v>600</v>
      </c>
      <c r="F82" s="113">
        <f t="shared" si="5"/>
        <v>37800</v>
      </c>
      <c r="G82" s="111" t="s">
        <v>417</v>
      </c>
    </row>
    <row r="83" ht="69.75" customHeight="1" spans="1:7">
      <c r="A83" s="110">
        <v>13</v>
      </c>
      <c r="B83" s="111" t="s">
        <v>418</v>
      </c>
      <c r="C83" s="110">
        <v>22</v>
      </c>
      <c r="D83" s="132">
        <v>1</v>
      </c>
      <c r="E83" s="112">
        <v>1000</v>
      </c>
      <c r="F83" s="113">
        <f t="shared" si="5"/>
        <v>22000</v>
      </c>
      <c r="G83" s="111" t="s">
        <v>411</v>
      </c>
    </row>
    <row r="84" ht="69.75" customHeight="1" spans="1:7">
      <c r="A84" s="110">
        <v>14</v>
      </c>
      <c r="B84" s="111" t="s">
        <v>419</v>
      </c>
      <c r="C84" s="110">
        <v>30</v>
      </c>
      <c r="D84" s="132">
        <v>1</v>
      </c>
      <c r="E84" s="112">
        <v>800</v>
      </c>
      <c r="F84" s="113">
        <f t="shared" si="5"/>
        <v>24000</v>
      </c>
      <c r="G84" s="111" t="s">
        <v>413</v>
      </c>
    </row>
    <row r="85" ht="69.75" customHeight="1" spans="1:7">
      <c r="A85" s="110">
        <v>15</v>
      </c>
      <c r="B85" s="111" t="s">
        <v>420</v>
      </c>
      <c r="C85" s="110">
        <v>7</v>
      </c>
      <c r="D85" s="110">
        <v>1</v>
      </c>
      <c r="E85" s="112">
        <v>3000</v>
      </c>
      <c r="F85" s="113">
        <f t="shared" si="5"/>
        <v>21000</v>
      </c>
      <c r="G85" s="111" t="s">
        <v>415</v>
      </c>
    </row>
    <row r="86" ht="55.5" customHeight="1" spans="1:7">
      <c r="A86" s="110">
        <v>16</v>
      </c>
      <c r="B86" s="111" t="s">
        <v>421</v>
      </c>
      <c r="C86" s="110">
        <v>116</v>
      </c>
      <c r="D86" s="110">
        <v>1</v>
      </c>
      <c r="E86" s="112">
        <v>600</v>
      </c>
      <c r="F86" s="113">
        <f t="shared" si="5"/>
        <v>69600</v>
      </c>
      <c r="G86" s="111" t="s">
        <v>422</v>
      </c>
    </row>
    <row r="87" ht="55.5" customHeight="1" spans="1:7">
      <c r="A87" s="110">
        <v>17</v>
      </c>
      <c r="B87" s="111" t="s">
        <v>423</v>
      </c>
      <c r="C87" s="110">
        <v>142</v>
      </c>
      <c r="D87" s="110">
        <v>1</v>
      </c>
      <c r="E87" s="112">
        <v>600</v>
      </c>
      <c r="F87" s="113">
        <f t="shared" si="5"/>
        <v>85200</v>
      </c>
      <c r="G87" s="111" t="s">
        <v>422</v>
      </c>
    </row>
    <row r="88" ht="69.75" customHeight="1" spans="1:7">
      <c r="A88" s="110">
        <v>18</v>
      </c>
      <c r="B88" s="111" t="s">
        <v>424</v>
      </c>
      <c r="C88" s="110">
        <v>58</v>
      </c>
      <c r="D88" s="110">
        <v>1</v>
      </c>
      <c r="E88" s="112">
        <v>1000</v>
      </c>
      <c r="F88" s="113">
        <f t="shared" si="5"/>
        <v>58000</v>
      </c>
      <c r="G88" s="111" t="s">
        <v>411</v>
      </c>
    </row>
    <row r="89" ht="69.75" customHeight="1" spans="1:7">
      <c r="A89" s="110">
        <v>19</v>
      </c>
      <c r="B89" s="111" t="s">
        <v>425</v>
      </c>
      <c r="C89" s="110">
        <v>92</v>
      </c>
      <c r="D89" s="110">
        <v>1</v>
      </c>
      <c r="E89" s="112">
        <v>800</v>
      </c>
      <c r="F89" s="113">
        <f t="shared" si="5"/>
        <v>73600</v>
      </c>
      <c r="G89" s="111" t="s">
        <v>413</v>
      </c>
    </row>
    <row r="90" ht="69.75" customHeight="1" spans="1:7">
      <c r="A90" s="110">
        <v>20</v>
      </c>
      <c r="B90" s="111" t="s">
        <v>426</v>
      </c>
      <c r="C90" s="110">
        <v>21</v>
      </c>
      <c r="D90" s="110">
        <v>1</v>
      </c>
      <c r="E90" s="112">
        <v>3000</v>
      </c>
      <c r="F90" s="113">
        <f t="shared" si="5"/>
        <v>63000</v>
      </c>
      <c r="G90" s="111" t="s">
        <v>415</v>
      </c>
    </row>
    <row r="91" ht="55.5" customHeight="1" spans="1:7">
      <c r="A91" s="110">
        <v>21</v>
      </c>
      <c r="B91" s="111" t="s">
        <v>427</v>
      </c>
      <c r="C91" s="110">
        <v>73</v>
      </c>
      <c r="D91" s="110">
        <v>1</v>
      </c>
      <c r="E91" s="112">
        <v>600</v>
      </c>
      <c r="F91" s="113">
        <f t="shared" si="5"/>
        <v>43800</v>
      </c>
      <c r="G91" s="111" t="s">
        <v>422</v>
      </c>
    </row>
    <row r="92" ht="15.75" customHeight="1" spans="1:7">
      <c r="A92" s="110">
        <v>23</v>
      </c>
      <c r="B92" s="111" t="s">
        <v>428</v>
      </c>
      <c r="C92" s="110">
        <v>140</v>
      </c>
      <c r="D92" s="110">
        <v>8</v>
      </c>
      <c r="E92" s="112">
        <v>60</v>
      </c>
      <c r="F92" s="113">
        <f t="shared" si="5"/>
        <v>67200</v>
      </c>
      <c r="G92" s="114"/>
    </row>
    <row r="93" ht="15.75" customHeight="1" spans="1:7">
      <c r="A93" s="110">
        <v>24</v>
      </c>
      <c r="B93" s="111" t="s">
        <v>429</v>
      </c>
      <c r="C93" s="110">
        <v>140</v>
      </c>
      <c r="D93" s="110">
        <v>8</v>
      </c>
      <c r="E93" s="112">
        <v>80</v>
      </c>
      <c r="F93" s="113">
        <f t="shared" si="5"/>
        <v>89600</v>
      </c>
      <c r="G93" s="114"/>
    </row>
    <row r="94" ht="15.75" customHeight="1" spans="1:7">
      <c r="A94" s="110">
        <v>25</v>
      </c>
      <c r="B94" s="111" t="s">
        <v>430</v>
      </c>
      <c r="C94" s="110">
        <v>175</v>
      </c>
      <c r="D94" s="110">
        <v>8</v>
      </c>
      <c r="E94" s="112">
        <v>4</v>
      </c>
      <c r="F94" s="113">
        <f t="shared" si="5"/>
        <v>5600</v>
      </c>
      <c r="G94" s="114"/>
    </row>
    <row r="95" ht="15.75" customHeight="1" spans="1:7">
      <c r="A95" s="110">
        <v>26</v>
      </c>
      <c r="B95" s="111" t="s">
        <v>431</v>
      </c>
      <c r="C95" s="110">
        <v>80</v>
      </c>
      <c r="D95" s="110">
        <v>1</v>
      </c>
      <c r="E95" s="112">
        <v>300</v>
      </c>
      <c r="F95" s="113">
        <f t="shared" si="5"/>
        <v>24000</v>
      </c>
      <c r="G95" s="114"/>
    </row>
    <row r="96" ht="15.75" customHeight="1" spans="1:7">
      <c r="A96" s="110">
        <v>27</v>
      </c>
      <c r="B96" s="111" t="s">
        <v>432</v>
      </c>
      <c r="C96" s="110">
        <v>80</v>
      </c>
      <c r="D96" s="110">
        <v>6</v>
      </c>
      <c r="E96" s="112">
        <v>80</v>
      </c>
      <c r="F96" s="113">
        <f t="shared" si="5"/>
        <v>38400</v>
      </c>
      <c r="G96" s="114"/>
    </row>
    <row r="97" ht="15.75" customHeight="1" spans="1:7">
      <c r="A97" s="115" t="s">
        <v>338</v>
      </c>
      <c r="B97" s="116"/>
      <c r="C97" s="116"/>
      <c r="D97" s="116"/>
      <c r="E97" s="116"/>
      <c r="F97" s="117">
        <f>SUM(F77:F96)</f>
        <v>892000</v>
      </c>
      <c r="G97" s="116"/>
    </row>
    <row r="98" ht="15.75" customHeight="1" spans="1:7">
      <c r="A98" s="109"/>
      <c r="B98" s="77" t="s">
        <v>433</v>
      </c>
      <c r="C98" s="109"/>
      <c r="D98" s="109"/>
      <c r="E98" s="109"/>
      <c r="F98" s="109"/>
      <c r="G98" s="109"/>
    </row>
    <row r="99" ht="15.75" customHeight="1" spans="1:7">
      <c r="A99" s="110">
        <v>1</v>
      </c>
      <c r="B99" s="111" t="s">
        <v>254</v>
      </c>
      <c r="C99" s="110">
        <v>18</v>
      </c>
      <c r="D99" s="110">
        <v>1</v>
      </c>
      <c r="E99" s="112">
        <v>80</v>
      </c>
      <c r="F99" s="113">
        <f t="shared" ref="F99:F129" si="6">C99*D99*E99</f>
        <v>1440</v>
      </c>
      <c r="G99" s="114"/>
    </row>
    <row r="100" ht="15.75" customHeight="1" spans="1:7">
      <c r="A100" s="110">
        <v>2</v>
      </c>
      <c r="B100" s="111" t="s">
        <v>255</v>
      </c>
      <c r="C100" s="110">
        <v>284</v>
      </c>
      <c r="D100" s="110">
        <v>1</v>
      </c>
      <c r="E100" s="112">
        <v>150</v>
      </c>
      <c r="F100" s="113">
        <f t="shared" si="6"/>
        <v>42600</v>
      </c>
      <c r="G100" s="114"/>
    </row>
    <row r="101" ht="15.75" customHeight="1" spans="1:7">
      <c r="A101" s="110">
        <v>3</v>
      </c>
      <c r="B101" s="111" t="s">
        <v>256</v>
      </c>
      <c r="C101" s="110">
        <v>1</v>
      </c>
      <c r="D101" s="110">
        <v>1</v>
      </c>
      <c r="E101" s="112">
        <v>2000</v>
      </c>
      <c r="F101" s="113">
        <f t="shared" si="6"/>
        <v>2000</v>
      </c>
      <c r="G101" s="111" t="s">
        <v>434</v>
      </c>
    </row>
    <row r="102" ht="15.75" customHeight="1" spans="1:7">
      <c r="A102" s="110">
        <v>4</v>
      </c>
      <c r="B102" s="111" t="s">
        <v>257</v>
      </c>
      <c r="C102" s="110">
        <v>76</v>
      </c>
      <c r="D102" s="110">
        <v>1</v>
      </c>
      <c r="E102" s="112">
        <v>30</v>
      </c>
      <c r="F102" s="113">
        <f t="shared" si="6"/>
        <v>2280</v>
      </c>
      <c r="G102" s="114"/>
    </row>
    <row r="103" ht="27.75" customHeight="1" spans="1:7">
      <c r="A103" s="110">
        <v>5</v>
      </c>
      <c r="B103" s="111" t="s">
        <v>435</v>
      </c>
      <c r="C103" s="110">
        <v>2</v>
      </c>
      <c r="D103" s="110">
        <v>6</v>
      </c>
      <c r="E103" s="112">
        <v>200</v>
      </c>
      <c r="F103" s="113">
        <f t="shared" si="6"/>
        <v>2400</v>
      </c>
      <c r="G103" s="111" t="s">
        <v>436</v>
      </c>
    </row>
    <row r="104" ht="15.75" customHeight="1" spans="1:7">
      <c r="A104" s="110">
        <v>6</v>
      </c>
      <c r="B104" s="111" t="s">
        <v>437</v>
      </c>
      <c r="C104" s="110">
        <v>2</v>
      </c>
      <c r="D104" s="110">
        <v>1</v>
      </c>
      <c r="E104" s="112">
        <v>3000</v>
      </c>
      <c r="F104" s="113">
        <f t="shared" si="6"/>
        <v>6000</v>
      </c>
      <c r="G104" s="114"/>
    </row>
    <row r="105" ht="27.75" customHeight="1" spans="1:7">
      <c r="A105" s="110">
        <v>7</v>
      </c>
      <c r="B105" s="111" t="s">
        <v>438</v>
      </c>
      <c r="C105" s="110">
        <v>32</v>
      </c>
      <c r="D105" s="110">
        <v>8.5</v>
      </c>
      <c r="E105" s="112">
        <v>100</v>
      </c>
      <c r="F105" s="113">
        <f t="shared" si="6"/>
        <v>27200</v>
      </c>
      <c r="G105" s="111" t="s">
        <v>436</v>
      </c>
    </row>
    <row r="106" ht="15.75" customHeight="1" spans="1:7">
      <c r="A106" s="110">
        <v>8</v>
      </c>
      <c r="B106" s="111" t="s">
        <v>439</v>
      </c>
      <c r="C106" s="110">
        <v>32</v>
      </c>
      <c r="D106" s="110">
        <v>1</v>
      </c>
      <c r="E106" s="112">
        <v>500</v>
      </c>
      <c r="F106" s="113">
        <f t="shared" si="6"/>
        <v>16000</v>
      </c>
      <c r="G106" s="114"/>
    </row>
    <row r="107" ht="27.75" customHeight="1" spans="1:7">
      <c r="A107" s="110">
        <v>9</v>
      </c>
      <c r="B107" s="111" t="s">
        <v>440</v>
      </c>
      <c r="C107" s="110">
        <v>40</v>
      </c>
      <c r="D107" s="110">
        <v>1</v>
      </c>
      <c r="E107" s="112">
        <v>100</v>
      </c>
      <c r="F107" s="113">
        <f t="shared" si="6"/>
        <v>4000</v>
      </c>
      <c r="G107" s="111" t="s">
        <v>441</v>
      </c>
    </row>
    <row r="108" ht="15.75" customHeight="1" spans="1:7">
      <c r="A108" s="110">
        <v>10</v>
      </c>
      <c r="B108" s="111" t="s">
        <v>442</v>
      </c>
      <c r="C108" s="110">
        <v>15</v>
      </c>
      <c r="D108" s="110">
        <v>1</v>
      </c>
      <c r="E108" s="112">
        <v>100</v>
      </c>
      <c r="F108" s="113">
        <f t="shared" si="6"/>
        <v>1500</v>
      </c>
      <c r="G108" s="111" t="s">
        <v>443</v>
      </c>
    </row>
    <row r="109" ht="15.75" customHeight="1" spans="1:7">
      <c r="A109" s="110">
        <v>11</v>
      </c>
      <c r="B109" s="111" t="s">
        <v>444</v>
      </c>
      <c r="C109" s="110">
        <v>40</v>
      </c>
      <c r="D109" s="110">
        <v>1</v>
      </c>
      <c r="E109" s="112">
        <v>500</v>
      </c>
      <c r="F109" s="113">
        <f t="shared" si="6"/>
        <v>20000</v>
      </c>
      <c r="G109" s="114"/>
    </row>
    <row r="110" ht="15.75" customHeight="1" spans="1:7">
      <c r="A110" s="110">
        <v>12</v>
      </c>
      <c r="B110" s="111" t="s">
        <v>445</v>
      </c>
      <c r="C110" s="110">
        <v>10</v>
      </c>
      <c r="D110" s="110">
        <v>1</v>
      </c>
      <c r="E110" s="112">
        <v>1500</v>
      </c>
      <c r="F110" s="113">
        <f t="shared" si="6"/>
        <v>15000</v>
      </c>
      <c r="G110" s="114"/>
    </row>
    <row r="111" ht="27.75" customHeight="1" spans="1:7">
      <c r="A111" s="110">
        <v>13</v>
      </c>
      <c r="B111" s="111" t="s">
        <v>265</v>
      </c>
      <c r="C111" s="110">
        <v>10</v>
      </c>
      <c r="D111" s="110">
        <v>2</v>
      </c>
      <c r="E111" s="112">
        <v>600</v>
      </c>
      <c r="F111" s="113">
        <f t="shared" si="6"/>
        <v>12000</v>
      </c>
      <c r="G111" s="111" t="s">
        <v>446</v>
      </c>
    </row>
    <row r="112" ht="27.75" customHeight="1" spans="1:7">
      <c r="A112" s="110">
        <v>14</v>
      </c>
      <c r="B112" s="111" t="s">
        <v>266</v>
      </c>
      <c r="C112" s="110">
        <v>8</v>
      </c>
      <c r="D112" s="110">
        <v>2</v>
      </c>
      <c r="E112" s="112">
        <v>800</v>
      </c>
      <c r="F112" s="113">
        <f t="shared" si="6"/>
        <v>12800</v>
      </c>
      <c r="G112" s="111" t="s">
        <v>447</v>
      </c>
    </row>
    <row r="113" ht="42" customHeight="1" spans="1:7">
      <c r="A113" s="110">
        <v>15</v>
      </c>
      <c r="B113" s="111" t="s">
        <v>267</v>
      </c>
      <c r="C113" s="110">
        <v>5</v>
      </c>
      <c r="D113" s="110">
        <v>2</v>
      </c>
      <c r="E113" s="112">
        <v>30</v>
      </c>
      <c r="F113" s="113">
        <f t="shared" si="6"/>
        <v>300</v>
      </c>
      <c r="G113" s="111" t="s">
        <v>448</v>
      </c>
    </row>
    <row r="114" ht="27.75" customHeight="1" spans="1:7">
      <c r="A114" s="110">
        <v>16</v>
      </c>
      <c r="B114" s="111" t="s">
        <v>268</v>
      </c>
      <c r="C114" s="110">
        <v>1</v>
      </c>
      <c r="D114" s="110">
        <v>2</v>
      </c>
      <c r="E114" s="112">
        <v>1000</v>
      </c>
      <c r="F114" s="113">
        <f t="shared" si="6"/>
        <v>2000</v>
      </c>
      <c r="G114" s="111" t="s">
        <v>449</v>
      </c>
    </row>
    <row r="115" ht="27.75" customHeight="1" spans="1:7">
      <c r="A115" s="110">
        <v>17</v>
      </c>
      <c r="B115" s="111" t="s">
        <v>269</v>
      </c>
      <c r="C115" s="110">
        <v>429</v>
      </c>
      <c r="D115" s="110">
        <v>14</v>
      </c>
      <c r="E115" s="112">
        <v>5</v>
      </c>
      <c r="F115" s="113">
        <f t="shared" si="6"/>
        <v>30030</v>
      </c>
      <c r="G115" s="111" t="s">
        <v>450</v>
      </c>
    </row>
    <row r="116" ht="15.75" customHeight="1" spans="1:7">
      <c r="A116" s="110">
        <v>18</v>
      </c>
      <c r="B116" s="111" t="s">
        <v>270</v>
      </c>
      <c r="C116" s="110">
        <v>429</v>
      </c>
      <c r="D116" s="110">
        <v>1</v>
      </c>
      <c r="E116" s="112">
        <v>10</v>
      </c>
      <c r="F116" s="113">
        <f t="shared" si="6"/>
        <v>4290</v>
      </c>
      <c r="G116" s="114"/>
    </row>
    <row r="117" ht="15.75" customHeight="1" spans="1:7">
      <c r="A117" s="110">
        <v>19</v>
      </c>
      <c r="B117" s="111" t="s">
        <v>271</v>
      </c>
      <c r="C117" s="110">
        <v>429</v>
      </c>
      <c r="D117" s="110">
        <v>1</v>
      </c>
      <c r="E117" s="112">
        <v>10</v>
      </c>
      <c r="F117" s="113">
        <f t="shared" si="6"/>
        <v>4290</v>
      </c>
      <c r="G117" s="114"/>
    </row>
    <row r="118" ht="15.75" customHeight="1" spans="1:7">
      <c r="A118" s="110">
        <v>20</v>
      </c>
      <c r="B118" s="111" t="s">
        <v>272</v>
      </c>
      <c r="C118" s="110">
        <v>284</v>
      </c>
      <c r="D118" s="110">
        <v>1</v>
      </c>
      <c r="E118" s="112">
        <v>10</v>
      </c>
      <c r="F118" s="113">
        <f t="shared" si="6"/>
        <v>2840</v>
      </c>
      <c r="G118" s="114"/>
    </row>
    <row r="119" ht="15.75" customHeight="1" spans="1:7">
      <c r="A119" s="110">
        <v>21</v>
      </c>
      <c r="B119" s="111" t="s">
        <v>273</v>
      </c>
      <c r="C119" s="110">
        <v>429</v>
      </c>
      <c r="D119" s="110">
        <v>1</v>
      </c>
      <c r="E119" s="112">
        <v>20</v>
      </c>
      <c r="F119" s="113">
        <f t="shared" si="6"/>
        <v>8580</v>
      </c>
      <c r="G119" s="114"/>
    </row>
    <row r="120" ht="15.75" customHeight="1" spans="1:7">
      <c r="A120" s="110">
        <v>22</v>
      </c>
      <c r="B120" s="111" t="s">
        <v>274</v>
      </c>
      <c r="C120" s="110">
        <v>284</v>
      </c>
      <c r="D120" s="110">
        <v>1</v>
      </c>
      <c r="E120" s="112">
        <v>10</v>
      </c>
      <c r="F120" s="113">
        <f t="shared" si="6"/>
        <v>2840</v>
      </c>
      <c r="G120" s="114"/>
    </row>
    <row r="121" ht="15.75" customHeight="1" spans="1:7">
      <c r="A121" s="110">
        <v>23</v>
      </c>
      <c r="B121" s="111" t="s">
        <v>275</v>
      </c>
      <c r="C121" s="110">
        <v>284</v>
      </c>
      <c r="D121" s="110">
        <v>1</v>
      </c>
      <c r="E121" s="112">
        <v>300</v>
      </c>
      <c r="F121" s="113">
        <f t="shared" si="6"/>
        <v>85200</v>
      </c>
      <c r="G121" s="114"/>
    </row>
    <row r="122" ht="15.75" customHeight="1" spans="1:7">
      <c r="A122" s="110">
        <v>24</v>
      </c>
      <c r="B122" s="111" t="s">
        <v>276</v>
      </c>
      <c r="C122" s="110">
        <v>284</v>
      </c>
      <c r="D122" s="110">
        <v>1</v>
      </c>
      <c r="E122" s="112">
        <v>100</v>
      </c>
      <c r="F122" s="113">
        <f t="shared" si="6"/>
        <v>28400</v>
      </c>
      <c r="G122" s="114"/>
    </row>
    <row r="123" ht="15.75" customHeight="1" spans="1:7">
      <c r="A123" s="110">
        <v>25</v>
      </c>
      <c r="B123" s="111" t="s">
        <v>277</v>
      </c>
      <c r="C123" s="110">
        <v>284</v>
      </c>
      <c r="D123" s="110">
        <v>1</v>
      </c>
      <c r="E123" s="112">
        <v>150</v>
      </c>
      <c r="F123" s="113">
        <f t="shared" si="6"/>
        <v>42600</v>
      </c>
      <c r="G123" s="114"/>
    </row>
    <row r="124" ht="15.75" customHeight="1" spans="1:7">
      <c r="A124" s="110">
        <v>26</v>
      </c>
      <c r="B124" s="111" t="s">
        <v>278</v>
      </c>
      <c r="C124" s="110">
        <v>0</v>
      </c>
      <c r="D124" s="110">
        <v>1</v>
      </c>
      <c r="E124" s="112">
        <v>5000</v>
      </c>
      <c r="F124" s="113">
        <f t="shared" si="6"/>
        <v>0</v>
      </c>
      <c r="G124" s="114"/>
    </row>
    <row r="125" ht="27.75" customHeight="1" spans="1:7">
      <c r="A125" s="110">
        <v>27</v>
      </c>
      <c r="B125" s="111" t="s">
        <v>279</v>
      </c>
      <c r="C125" s="110">
        <v>1000</v>
      </c>
      <c r="D125" s="110">
        <v>5</v>
      </c>
      <c r="E125" s="112">
        <v>5</v>
      </c>
      <c r="F125" s="113">
        <f t="shared" si="6"/>
        <v>25000</v>
      </c>
      <c r="G125" s="111" t="s">
        <v>451</v>
      </c>
    </row>
    <row r="126" ht="15.75" customHeight="1" spans="1:7">
      <c r="A126" s="110">
        <v>28</v>
      </c>
      <c r="B126" s="111" t="s">
        <v>280</v>
      </c>
      <c r="C126" s="110">
        <v>200</v>
      </c>
      <c r="D126" s="110">
        <v>1</v>
      </c>
      <c r="E126" s="112">
        <v>150</v>
      </c>
      <c r="F126" s="113">
        <f t="shared" si="6"/>
        <v>30000</v>
      </c>
      <c r="G126" s="111" t="s">
        <v>452</v>
      </c>
    </row>
    <row r="127" ht="15.75" customHeight="1" spans="1:7">
      <c r="A127" s="110">
        <v>29</v>
      </c>
      <c r="B127" s="111" t="s">
        <v>281</v>
      </c>
      <c r="C127" s="110">
        <v>4</v>
      </c>
      <c r="D127" s="110">
        <v>1</v>
      </c>
      <c r="E127" s="112">
        <v>600</v>
      </c>
      <c r="F127" s="113">
        <f t="shared" si="6"/>
        <v>2400</v>
      </c>
      <c r="G127" s="111" t="s">
        <v>453</v>
      </c>
    </row>
    <row r="128" ht="15.75" customHeight="1" spans="1:7">
      <c r="A128" s="110">
        <v>30</v>
      </c>
      <c r="B128" s="111" t="s">
        <v>282</v>
      </c>
      <c r="C128" s="110">
        <v>1</v>
      </c>
      <c r="D128" s="110">
        <v>1</v>
      </c>
      <c r="E128" s="112">
        <v>10000</v>
      </c>
      <c r="F128" s="113">
        <f t="shared" si="6"/>
        <v>10000</v>
      </c>
      <c r="G128" s="114"/>
    </row>
    <row r="129" ht="15.75" customHeight="1" spans="1:7">
      <c r="A129" s="110">
        <v>31</v>
      </c>
      <c r="B129" s="111" t="s">
        <v>283</v>
      </c>
      <c r="C129" s="110">
        <v>1</v>
      </c>
      <c r="D129" s="110">
        <v>1</v>
      </c>
      <c r="E129" s="112">
        <v>5000</v>
      </c>
      <c r="F129" s="113">
        <f t="shared" si="6"/>
        <v>5000</v>
      </c>
      <c r="G129" s="114"/>
    </row>
    <row r="130" ht="15.75" customHeight="1" spans="1:7">
      <c r="A130" s="115" t="s">
        <v>338</v>
      </c>
      <c r="B130" s="116"/>
      <c r="C130" s="116"/>
      <c r="D130" s="116"/>
      <c r="E130" s="116"/>
      <c r="F130" s="117">
        <f>SUM(F99:F129)</f>
        <v>448990</v>
      </c>
      <c r="G130" s="116"/>
    </row>
    <row r="131" ht="15.75" customHeight="1" spans="1:7">
      <c r="A131" s="109"/>
      <c r="B131" s="77" t="s">
        <v>454</v>
      </c>
      <c r="C131" s="109"/>
      <c r="D131" s="109"/>
      <c r="E131" s="109"/>
      <c r="F131" s="109"/>
      <c r="G131" s="109"/>
    </row>
    <row r="132" ht="15.75" customHeight="1" spans="1:7">
      <c r="A132" s="110">
        <v>1</v>
      </c>
      <c r="B132" s="111" t="s">
        <v>285</v>
      </c>
      <c r="C132" s="110">
        <v>20</v>
      </c>
      <c r="D132" s="110">
        <v>1</v>
      </c>
      <c r="E132" s="112">
        <v>800</v>
      </c>
      <c r="F132" s="113">
        <f t="shared" ref="F132:F138" si="7">C132*D132*E132</f>
        <v>16000</v>
      </c>
      <c r="G132" s="114"/>
    </row>
    <row r="133" ht="15.75" customHeight="1" spans="1:7">
      <c r="A133" s="110">
        <v>3</v>
      </c>
      <c r="B133" s="111" t="s">
        <v>286</v>
      </c>
      <c r="C133" s="110">
        <v>1</v>
      </c>
      <c r="D133" s="110">
        <v>1</v>
      </c>
      <c r="E133" s="112">
        <v>38000</v>
      </c>
      <c r="F133" s="113">
        <f t="shared" si="7"/>
        <v>38000</v>
      </c>
      <c r="G133" s="114"/>
    </row>
    <row r="134" ht="15.75" customHeight="1" spans="1:7">
      <c r="A134" s="110">
        <v>4</v>
      </c>
      <c r="B134" s="111" t="s">
        <v>287</v>
      </c>
      <c r="C134" s="110">
        <v>1</v>
      </c>
      <c r="D134" s="110">
        <v>1</v>
      </c>
      <c r="E134" s="112">
        <v>26000</v>
      </c>
      <c r="F134" s="113">
        <f t="shared" si="7"/>
        <v>26000</v>
      </c>
      <c r="G134" s="114"/>
    </row>
    <row r="135" ht="15.75" customHeight="1" spans="1:7">
      <c r="A135" s="110">
        <v>6</v>
      </c>
      <c r="B135" s="111" t="s">
        <v>288</v>
      </c>
      <c r="C135" s="110">
        <v>1</v>
      </c>
      <c r="D135" s="110">
        <v>1</v>
      </c>
      <c r="E135" s="112">
        <v>20000</v>
      </c>
      <c r="F135" s="113">
        <f t="shared" si="7"/>
        <v>20000</v>
      </c>
      <c r="G135" s="114"/>
    </row>
    <row r="136" ht="15.75" customHeight="1" spans="1:7">
      <c r="A136" s="110">
        <v>7</v>
      </c>
      <c r="B136" s="111" t="s">
        <v>289</v>
      </c>
      <c r="C136" s="110">
        <v>1</v>
      </c>
      <c r="D136" s="110">
        <v>1</v>
      </c>
      <c r="E136" s="112">
        <v>26000</v>
      </c>
      <c r="F136" s="113">
        <f t="shared" si="7"/>
        <v>26000</v>
      </c>
      <c r="G136" s="111" t="s">
        <v>455</v>
      </c>
    </row>
    <row r="137" ht="15.75" customHeight="1" spans="1:7">
      <c r="A137" s="110">
        <v>8</v>
      </c>
      <c r="B137" s="111" t="s">
        <v>290</v>
      </c>
      <c r="C137" s="110">
        <v>1</v>
      </c>
      <c r="D137" s="110">
        <v>1</v>
      </c>
      <c r="E137" s="112">
        <v>20000</v>
      </c>
      <c r="F137" s="113">
        <f t="shared" si="7"/>
        <v>20000</v>
      </c>
      <c r="G137" s="111" t="s">
        <v>456</v>
      </c>
    </row>
    <row r="138" ht="15.75" customHeight="1" spans="1:7">
      <c r="A138" s="110">
        <v>11</v>
      </c>
      <c r="B138" s="111" t="s">
        <v>291</v>
      </c>
      <c r="C138" s="110">
        <v>1</v>
      </c>
      <c r="D138" s="110">
        <v>1</v>
      </c>
      <c r="E138" s="112">
        <v>24000</v>
      </c>
      <c r="F138" s="113">
        <f t="shared" si="7"/>
        <v>24000</v>
      </c>
      <c r="G138" s="114"/>
    </row>
    <row r="139" ht="15.75" customHeight="1" spans="1:7">
      <c r="A139" s="115" t="s">
        <v>338</v>
      </c>
      <c r="B139" s="116"/>
      <c r="C139" s="116"/>
      <c r="D139" s="116"/>
      <c r="E139" s="116"/>
      <c r="F139" s="117">
        <f>SUM(F132:F138)</f>
        <v>170000</v>
      </c>
      <c r="G139" s="116"/>
    </row>
    <row r="140" ht="15.75" customHeight="1" spans="1:7">
      <c r="A140" s="109"/>
      <c r="B140" s="77" t="s">
        <v>202</v>
      </c>
      <c r="C140" s="109"/>
      <c r="D140" s="109"/>
      <c r="E140" s="109"/>
      <c r="F140" s="109"/>
      <c r="G140" s="109"/>
    </row>
    <row r="141" ht="15.75" customHeight="1" spans="1:7">
      <c r="A141" s="110">
        <v>1</v>
      </c>
      <c r="B141" s="111" t="s">
        <v>457</v>
      </c>
      <c r="C141" s="110">
        <v>2</v>
      </c>
      <c r="D141" s="110">
        <v>10</v>
      </c>
      <c r="E141" s="112">
        <v>5000</v>
      </c>
      <c r="F141" s="113">
        <f t="shared" ref="F141:F146" si="8">C141*D141*E141</f>
        <v>100000</v>
      </c>
      <c r="G141" s="111" t="s">
        <v>458</v>
      </c>
    </row>
    <row r="142" ht="15.75" customHeight="1" spans="1:7">
      <c r="A142" s="110">
        <v>2</v>
      </c>
      <c r="B142" s="111" t="s">
        <v>459</v>
      </c>
      <c r="C142" s="110">
        <v>1</v>
      </c>
      <c r="D142" s="110">
        <v>1</v>
      </c>
      <c r="E142" s="112">
        <v>5000</v>
      </c>
      <c r="F142" s="113">
        <f t="shared" si="8"/>
        <v>5000</v>
      </c>
      <c r="G142" s="111" t="s">
        <v>458</v>
      </c>
    </row>
    <row r="143" ht="15.75" customHeight="1" spans="1:7">
      <c r="A143" s="110">
        <v>3</v>
      </c>
      <c r="B143" s="111" t="s">
        <v>284</v>
      </c>
      <c r="C143" s="110">
        <v>1</v>
      </c>
      <c r="D143" s="110">
        <v>1</v>
      </c>
      <c r="E143" s="112">
        <v>30000</v>
      </c>
      <c r="F143" s="113">
        <f t="shared" si="8"/>
        <v>30000</v>
      </c>
      <c r="G143" s="114"/>
    </row>
    <row r="144" ht="15.75" customHeight="1" spans="1:7">
      <c r="A144" s="110">
        <v>4</v>
      </c>
      <c r="B144" s="111" t="s">
        <v>143</v>
      </c>
      <c r="C144" s="110">
        <v>1</v>
      </c>
      <c r="D144" s="110">
        <v>1</v>
      </c>
      <c r="E144" s="112">
        <v>25000</v>
      </c>
      <c r="F144" s="113">
        <f t="shared" si="8"/>
        <v>25000</v>
      </c>
      <c r="G144" s="114"/>
    </row>
    <row r="145" ht="15.75" customHeight="1" spans="1:7">
      <c r="A145" s="110">
        <v>5</v>
      </c>
      <c r="B145" s="111" t="s">
        <v>460</v>
      </c>
      <c r="C145" s="110">
        <v>1</v>
      </c>
      <c r="D145" s="110">
        <v>1</v>
      </c>
      <c r="E145" s="112">
        <v>2000</v>
      </c>
      <c r="F145" s="113">
        <f t="shared" si="8"/>
        <v>2000</v>
      </c>
      <c r="G145" s="114"/>
    </row>
    <row r="146" ht="15.75" customHeight="1" spans="1:7">
      <c r="A146" s="110">
        <v>6</v>
      </c>
      <c r="B146" s="111" t="s">
        <v>461</v>
      </c>
      <c r="C146" s="110">
        <v>1</v>
      </c>
      <c r="D146" s="110">
        <v>1</v>
      </c>
      <c r="E146" s="112">
        <v>2000</v>
      </c>
      <c r="F146" s="113">
        <f t="shared" si="8"/>
        <v>2000</v>
      </c>
      <c r="G146" s="111" t="s">
        <v>458</v>
      </c>
    </row>
    <row r="147" ht="15.75" customHeight="1" spans="1:7">
      <c r="A147" s="115" t="s">
        <v>338</v>
      </c>
      <c r="B147" s="116"/>
      <c r="C147" s="116"/>
      <c r="D147" s="116"/>
      <c r="E147" s="116"/>
      <c r="F147" s="117">
        <f>SUM(F141:F146)</f>
        <v>164000</v>
      </c>
      <c r="G147" s="116"/>
    </row>
    <row r="148" ht="15.75" customHeight="1" spans="1:7">
      <c r="A148" s="109"/>
      <c r="B148" s="77" t="s">
        <v>462</v>
      </c>
      <c r="C148" s="109"/>
      <c r="D148" s="109"/>
      <c r="E148" s="109"/>
      <c r="F148" s="109"/>
      <c r="G148" s="109"/>
    </row>
    <row r="149" ht="15.75" customHeight="1" spans="1:7">
      <c r="A149" s="110">
        <v>1</v>
      </c>
      <c r="B149" s="111" t="s">
        <v>463</v>
      </c>
      <c r="C149" s="110">
        <v>1</v>
      </c>
      <c r="D149" s="110">
        <v>1</v>
      </c>
      <c r="E149" s="112">
        <v>10000</v>
      </c>
      <c r="F149" s="113">
        <f>C149*D149*E149</f>
        <v>10000</v>
      </c>
      <c r="G149" s="114"/>
    </row>
    <row r="150" ht="15.75" customHeight="1" spans="1:7">
      <c r="A150" s="110">
        <v>2</v>
      </c>
      <c r="B150" s="111" t="s">
        <v>464</v>
      </c>
      <c r="C150" s="110">
        <v>1</v>
      </c>
      <c r="D150" s="110">
        <v>1</v>
      </c>
      <c r="E150" s="112">
        <v>10000</v>
      </c>
      <c r="F150" s="113">
        <f>C150*D150*E150</f>
        <v>10000</v>
      </c>
      <c r="G150" s="114"/>
    </row>
    <row r="151" ht="15.75" customHeight="1" spans="1:7">
      <c r="A151" s="115" t="s">
        <v>338</v>
      </c>
      <c r="B151" s="116"/>
      <c r="C151" s="116"/>
      <c r="D151" s="116"/>
      <c r="E151" s="116"/>
      <c r="F151" s="117">
        <f>SUM(F149:F150)</f>
        <v>20000</v>
      </c>
      <c r="G151" s="116"/>
    </row>
    <row r="152" ht="15.75" customHeight="1" spans="1:7">
      <c r="A152" s="98" t="s">
        <v>465</v>
      </c>
      <c r="B152" s="99"/>
      <c r="C152" s="99"/>
      <c r="D152" s="99"/>
      <c r="E152" s="99"/>
      <c r="F152" s="133">
        <f>SUM(F151,F147,F130,F97,F75,F64,F57,F43,F28,F11,F139)</f>
        <v>8144079</v>
      </c>
      <c r="G152" s="134"/>
    </row>
    <row r="153" ht="15.75" customHeight="1" spans="1:7">
      <c r="A153" s="102"/>
      <c r="B153" s="102"/>
      <c r="C153" s="102"/>
      <c r="D153" s="102"/>
      <c r="E153" s="103" t="s">
        <v>466</v>
      </c>
      <c r="F153" s="135">
        <f>F152*4%</f>
        <v>325763.16</v>
      </c>
      <c r="G153" s="114"/>
    </row>
    <row r="154" ht="15.75" customHeight="1" spans="1:7">
      <c r="A154" s="114"/>
      <c r="B154" s="114"/>
      <c r="C154" s="114"/>
      <c r="D154" s="114"/>
      <c r="E154" s="103" t="s">
        <v>467</v>
      </c>
      <c r="F154" s="135">
        <f>(F152+F153)*6%</f>
        <v>508190.5296</v>
      </c>
      <c r="G154" s="114"/>
    </row>
    <row r="155" ht="15.75" customHeight="1" spans="1:7">
      <c r="A155" s="105"/>
      <c r="B155" s="94"/>
      <c r="C155" s="94"/>
      <c r="D155" s="94"/>
      <c r="E155" s="103" t="s">
        <v>294</v>
      </c>
      <c r="F155" s="107">
        <f>SUM(F152:F154)</f>
        <v>8978032.6896</v>
      </c>
      <c r="G155" s="108"/>
    </row>
    <row r="156" ht="15.75" customHeight="1" spans="2:7">
      <c r="B156" s="46"/>
      <c r="E156" s="46"/>
      <c r="G156" s="46"/>
    </row>
    <row r="157" ht="15.75" customHeight="1" spans="2:7">
      <c r="B157" s="46"/>
      <c r="E157" s="46"/>
      <c r="G157" s="46"/>
    </row>
    <row r="158" ht="15.75" customHeight="1" spans="2:7">
      <c r="B158" s="46"/>
      <c r="E158" s="46"/>
      <c r="G158" s="46"/>
    </row>
    <row r="159" ht="15.75" customHeight="1" spans="2:7">
      <c r="B159" s="46"/>
      <c r="E159" s="46"/>
      <c r="G159" s="46"/>
    </row>
    <row r="160" ht="15.75" customHeight="1" spans="2:7">
      <c r="B160" s="46"/>
      <c r="E160" s="46"/>
      <c r="G160" s="46"/>
    </row>
    <row r="161" ht="15" spans="2:7">
      <c r="B161" s="46"/>
      <c r="E161" s="46"/>
      <c r="G161" s="46"/>
    </row>
    <row r="162" ht="15" spans="2:7">
      <c r="B162" s="46"/>
      <c r="E162" s="46"/>
      <c r="G162" s="46"/>
    </row>
    <row r="163" ht="15" spans="2:7">
      <c r="B163" s="46"/>
      <c r="E163" s="46"/>
      <c r="G163" s="46"/>
    </row>
    <row r="164" ht="15" spans="2:7">
      <c r="B164" s="46"/>
      <c r="E164" s="46"/>
      <c r="G164" s="46"/>
    </row>
    <row r="165" ht="15" spans="2:7">
      <c r="B165" s="46"/>
      <c r="E165" s="46"/>
      <c r="G165" s="46"/>
    </row>
    <row r="166" ht="15" spans="2:7">
      <c r="B166" s="46"/>
      <c r="E166" s="46"/>
      <c r="G166" s="46"/>
    </row>
    <row r="167" ht="15" spans="2:7">
      <c r="B167" s="46"/>
      <c r="E167" s="46"/>
      <c r="G167" s="46"/>
    </row>
    <row r="168" ht="15" spans="2:7">
      <c r="B168" s="46"/>
      <c r="E168" s="46"/>
      <c r="G168" s="46"/>
    </row>
    <row r="169" ht="15" spans="2:7">
      <c r="B169" s="46"/>
      <c r="E169" s="46"/>
      <c r="G169" s="46"/>
    </row>
    <row r="170" ht="15" spans="2:7">
      <c r="B170" s="46"/>
      <c r="E170" s="46"/>
      <c r="G170" s="46"/>
    </row>
    <row r="171" ht="15" spans="2:7">
      <c r="B171" s="46"/>
      <c r="E171" s="46"/>
      <c r="G171" s="46"/>
    </row>
    <row r="172" ht="15" spans="2:7">
      <c r="B172" s="46"/>
      <c r="E172" s="46"/>
      <c r="G172" s="46"/>
    </row>
    <row r="173" ht="15" spans="2:7">
      <c r="B173" s="46"/>
      <c r="E173" s="46"/>
      <c r="G173" s="46"/>
    </row>
    <row r="174" ht="15" spans="2:7">
      <c r="B174" s="46"/>
      <c r="E174" s="46"/>
      <c r="G174" s="46"/>
    </row>
    <row r="175" ht="15" spans="2:7">
      <c r="B175" s="46"/>
      <c r="E175" s="46"/>
      <c r="G175" s="46"/>
    </row>
    <row r="176" ht="15" spans="2:7">
      <c r="B176" s="46"/>
      <c r="E176" s="46"/>
      <c r="G176" s="46"/>
    </row>
    <row r="177" ht="15" spans="2:7">
      <c r="B177" s="46"/>
      <c r="E177" s="46"/>
      <c r="G177" s="46"/>
    </row>
    <row r="178" ht="15" spans="2:7">
      <c r="B178" s="46"/>
      <c r="E178" s="46"/>
      <c r="G178" s="46"/>
    </row>
    <row r="179" ht="15" spans="2:7">
      <c r="B179" s="46"/>
      <c r="E179" s="46"/>
      <c r="G179" s="46"/>
    </row>
    <row r="180" ht="15" spans="2:7">
      <c r="B180" s="46"/>
      <c r="E180" s="46"/>
      <c r="G180" s="46"/>
    </row>
    <row r="181" ht="15" spans="2:7">
      <c r="B181" s="46"/>
      <c r="E181" s="46"/>
      <c r="G181" s="46"/>
    </row>
    <row r="182" ht="15" spans="2:7">
      <c r="B182" s="46"/>
      <c r="E182" s="46"/>
      <c r="G182" s="46"/>
    </row>
    <row r="183" ht="15" spans="2:7">
      <c r="B183" s="46"/>
      <c r="E183" s="46"/>
      <c r="G183" s="46"/>
    </row>
    <row r="184" ht="15" spans="2:7">
      <c r="B184" s="46"/>
      <c r="E184" s="46"/>
      <c r="G184" s="46"/>
    </row>
    <row r="185" ht="15" spans="2:7">
      <c r="B185" s="46"/>
      <c r="E185" s="46"/>
      <c r="G185" s="46"/>
    </row>
    <row r="186" ht="15" spans="2:7">
      <c r="B186" s="46"/>
      <c r="E186" s="46"/>
      <c r="G186" s="46"/>
    </row>
    <row r="187" ht="15" spans="2:7">
      <c r="B187" s="46"/>
      <c r="E187" s="46"/>
      <c r="G187" s="46"/>
    </row>
    <row r="188" ht="15" spans="2:7">
      <c r="B188" s="46"/>
      <c r="E188" s="46"/>
      <c r="G188" s="46"/>
    </row>
    <row r="189" ht="15" spans="2:7">
      <c r="B189" s="46"/>
      <c r="E189" s="46"/>
      <c r="G189" s="46"/>
    </row>
    <row r="190" ht="15" spans="2:7">
      <c r="B190" s="46"/>
      <c r="E190" s="46"/>
      <c r="G190" s="46"/>
    </row>
    <row r="191" ht="15" spans="2:7">
      <c r="B191" s="46"/>
      <c r="E191" s="46"/>
      <c r="G191" s="46"/>
    </row>
    <row r="192" ht="15" spans="2:7">
      <c r="B192" s="46"/>
      <c r="E192" s="46"/>
      <c r="G192" s="46"/>
    </row>
    <row r="193" ht="15" spans="2:7">
      <c r="B193" s="46"/>
      <c r="E193" s="46"/>
      <c r="G193" s="46"/>
    </row>
    <row r="194" ht="15" spans="2:7">
      <c r="B194" s="46"/>
      <c r="E194" s="46"/>
      <c r="G194" s="46"/>
    </row>
    <row r="195" ht="15" spans="2:7">
      <c r="B195" s="46"/>
      <c r="E195" s="46"/>
      <c r="G195" s="46"/>
    </row>
    <row r="196" ht="15" spans="2:7">
      <c r="B196" s="46"/>
      <c r="E196" s="46"/>
      <c r="G196" s="46"/>
    </row>
    <row r="197" ht="15" spans="2:7">
      <c r="B197" s="46"/>
      <c r="E197" s="46"/>
      <c r="G197" s="46"/>
    </row>
    <row r="198" ht="15" spans="2:7">
      <c r="B198" s="46"/>
      <c r="E198" s="46"/>
      <c r="G198" s="46"/>
    </row>
    <row r="199" ht="15" spans="2:7">
      <c r="B199" s="46"/>
      <c r="E199" s="46"/>
      <c r="G199" s="46"/>
    </row>
    <row r="200" ht="15" spans="2:7">
      <c r="B200" s="46"/>
      <c r="E200" s="46"/>
      <c r="G200" s="46"/>
    </row>
  </sheetData>
  <mergeCells count="13">
    <mergeCell ref="A1:G1"/>
    <mergeCell ref="A11:E11"/>
    <mergeCell ref="A28:E28"/>
    <mergeCell ref="A43:E43"/>
    <mergeCell ref="A57:E57"/>
    <mergeCell ref="A64:E64"/>
    <mergeCell ref="A75:E75"/>
    <mergeCell ref="A97:E97"/>
    <mergeCell ref="A130:E130"/>
    <mergeCell ref="A139:E139"/>
    <mergeCell ref="A147:E147"/>
    <mergeCell ref="A151:E151"/>
    <mergeCell ref="A152:E15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汇总</vt:lpstr>
      <vt:lpstr>报价单拟制</vt:lpstr>
      <vt:lpstr>需求分类占比分析</vt:lpstr>
      <vt:lpstr>常用条目</vt:lpstr>
      <vt:lpstr>非常用条目</vt:lpstr>
      <vt:lpstr>地面交通-数量预估</vt:lpstr>
      <vt:lpstr>人员费用-数量预估</vt:lpstr>
      <vt:lpstr>物料-数量预估</vt:lpstr>
      <vt:lpstr>年度</vt:lpstr>
      <vt:lpstr>100万以上</vt:lpstr>
      <vt:lpstr>100万以下项目</vt:lpstr>
      <vt:lpstr>info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win11.x64</dc:creator>
  <cp:lastModifiedBy>杨天真</cp:lastModifiedBy>
  <dcterms:created xsi:type="dcterms:W3CDTF">2024-07-23T08:17:00Z</dcterms:created>
  <dcterms:modified xsi:type="dcterms:W3CDTF">2025-03-20T11:06:51Z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yLevel">
    <vt:lpwstr>3</vt:lpwstr>
  </property>
  <property fmtid="{D5CDD505-2E9C-101B-9397-08002B2CF9AE}" pid="3" name="fileName">
    <vt:lpwstr>夏季盛典场地及会务接待-报价单.xlsx</vt:lpwstr>
  </property>
  <property fmtid="{D5CDD505-2E9C-101B-9397-08002B2CF9AE}" pid="4" name="EXPORT_TIME">
    <vt:lpwstr>1717594320336</vt:lpwstr>
  </property>
  <property fmtid="{D5CDD505-2E9C-101B-9397-08002B2CF9AE}" pid="5" name="debug">
    <vt:lpwstr>false</vt:lpwstr>
  </property>
  <property fmtid="{D5CDD505-2E9C-101B-9397-08002B2CF9AE}" pid="6" name="requestUrl">
    <vt:lpwstr>https://docs.corp.kuaishou.com/s/export/fcABiQMUMPm1OpleeY4Wz0En9?format=xlsx&amp;excelGray=true</vt:lpwstr>
  </property>
  <property fmtid="{D5CDD505-2E9C-101B-9397-08002B2CF9AE}" pid="7" name="bizCode">
    <vt:lpwstr>DOCS</vt:lpwstr>
  </property>
  <property fmtid="{D5CDD505-2E9C-101B-9397-08002B2CF9AE}" pid="8" name="docType">
    <vt:lpwstr>XLSX</vt:lpwstr>
  </property>
  <property fmtid="{D5CDD505-2E9C-101B-9397-08002B2CF9AE}" pid="9" name="maxDocSize">
    <vt:lpwstr>31457280</vt:lpwstr>
  </property>
  <property fmtid="{D5CDD505-2E9C-101B-9397-08002B2CF9AE}" pid="10" name="docSize">
    <vt:lpwstr>88707</vt:lpwstr>
  </property>
  <property fmtid="{D5CDD505-2E9C-101B-9397-08002B2CF9AE}" pid="11" name="userName">
    <vt:lpwstr>xuyan</vt:lpwstr>
  </property>
  <property fmtid="{D5CDD505-2E9C-101B-9397-08002B2CF9AE}" pid="12" name="sysDocId">
    <vt:lpwstr>fcABiQMUMPm1OpleeY4Wz0En9</vt:lpwstr>
  </property>
  <property fmtid="{D5CDD505-2E9C-101B-9397-08002B2CF9AE}" pid="13" name="ksDocId">
    <vt:lpwstr>927f2394-8dcd-49bb-a69a-1e0c0b94873a</vt:lpwstr>
  </property>
  <property fmtid="{D5CDD505-2E9C-101B-9397-08002B2CF9AE}" pid="14" name="ICV">
    <vt:lpwstr>ED84BAC31A56497C8735266808546CC5_13</vt:lpwstr>
  </property>
  <property fmtid="{D5CDD505-2E9C-101B-9397-08002B2CF9AE}" pid="15" name="KSOProductBuildVer">
    <vt:lpwstr>2052-12.1.0.20305</vt:lpwstr>
  </property>
</Properties>
</file>