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mo/Desktop/字节-北欧艺人沃尔沃拍摄-七月中下旬/"/>
    </mc:Choice>
  </mc:AlternateContent>
  <xr:revisionPtr revIDLastSave="0" documentId="13_ncr:1_{75A4D96D-D655-BD4F-8889-59CFC633E2AF}" xr6:coauthVersionLast="47" xr6:coauthVersionMax="47" xr10:uidLastSave="{00000000-0000-0000-0000-000000000000}"/>
  <bookViews>
    <workbookView xWindow="1160" yWindow="500" windowWidth="28200" windowHeight="16020" activeTab="1" xr2:uid="{00000000-000D-0000-FFFF-FFFF00000000}"/>
  </bookViews>
  <sheets>
    <sheet name="隐藏计算页" sheetId="2" state="hidden" r:id="rId1"/>
    <sheet name="报价结算清单" sheetId="3" r:id="rId2"/>
    <sheet name="基准价格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2" i="3" l="1"/>
  <c r="P82" i="3"/>
  <c r="Q81" i="3"/>
  <c r="R81" i="3" s="1"/>
  <c r="P81" i="3"/>
  <c r="Q80" i="3"/>
  <c r="R80" i="3" s="1"/>
  <c r="P80" i="3"/>
  <c r="Q76" i="3"/>
  <c r="P76" i="3"/>
  <c r="Q75" i="3"/>
  <c r="P75" i="3"/>
  <c r="R75" i="3" s="1"/>
  <c r="Q74" i="3"/>
  <c r="R74" i="3" s="1"/>
  <c r="P74" i="3"/>
  <c r="Q70" i="3"/>
  <c r="Q69" i="3"/>
  <c r="R69" i="3" s="1"/>
  <c r="P69" i="3"/>
  <c r="Q68" i="3"/>
  <c r="R68" i="3" s="1"/>
  <c r="P68" i="3"/>
  <c r="P70" i="3" s="1"/>
  <c r="R65" i="3"/>
  <c r="Q65" i="3"/>
  <c r="P65" i="3"/>
  <c r="P64" i="3"/>
  <c r="P63" i="3"/>
  <c r="Q58" i="3"/>
  <c r="P58" i="3"/>
  <c r="Q57" i="3"/>
  <c r="P57" i="3"/>
  <c r="P56" i="3"/>
  <c r="K56" i="3"/>
  <c r="Q56" i="3" s="1"/>
  <c r="Q55" i="3"/>
  <c r="P55" i="3"/>
  <c r="Q54" i="3"/>
  <c r="P54" i="3"/>
  <c r="K54" i="3"/>
  <c r="P53" i="3"/>
  <c r="K53" i="3"/>
  <c r="Q53" i="3" s="1"/>
  <c r="P52" i="3"/>
  <c r="K52" i="3"/>
  <c r="Q52" i="3" s="1"/>
  <c r="Q51" i="3"/>
  <c r="P51" i="3"/>
  <c r="K51" i="3"/>
  <c r="P50" i="3"/>
  <c r="K50" i="3"/>
  <c r="Q50" i="3" s="1"/>
  <c r="Q49" i="3"/>
  <c r="P49" i="3"/>
  <c r="K49" i="3"/>
  <c r="Q48" i="3"/>
  <c r="P48" i="3"/>
  <c r="K48" i="3"/>
  <c r="Q47" i="3"/>
  <c r="P47" i="3"/>
  <c r="K47" i="3"/>
  <c r="Q46" i="3"/>
  <c r="P46" i="3"/>
  <c r="Q45" i="3"/>
  <c r="P45" i="3"/>
  <c r="Q44" i="3"/>
  <c r="P44" i="3"/>
  <c r="J44" i="3"/>
  <c r="Q43" i="3"/>
  <c r="P43" i="3"/>
  <c r="Q42" i="3"/>
  <c r="P42" i="3"/>
  <c r="Q41" i="3"/>
  <c r="J41" i="3"/>
  <c r="P41" i="3" s="1"/>
  <c r="Q40" i="3"/>
  <c r="J40" i="3"/>
  <c r="P40" i="3" s="1"/>
  <c r="Q39" i="3"/>
  <c r="P39" i="3"/>
  <c r="J39" i="3"/>
  <c r="Q38" i="3"/>
  <c r="P38" i="3"/>
  <c r="J38" i="3"/>
  <c r="Q37" i="3"/>
  <c r="P37" i="3"/>
  <c r="J37" i="3"/>
  <c r="Q36" i="3"/>
  <c r="P36" i="3"/>
  <c r="J36" i="3"/>
  <c r="Q35" i="3"/>
  <c r="J35" i="3"/>
  <c r="P35" i="3" s="1"/>
  <c r="Q34" i="3"/>
  <c r="J34" i="3"/>
  <c r="P34" i="3" s="1"/>
  <c r="K33" i="3"/>
  <c r="Q33" i="3" s="1"/>
  <c r="J33" i="3"/>
  <c r="P33" i="3" s="1"/>
  <c r="Q27" i="3"/>
  <c r="J27" i="3"/>
  <c r="P27" i="3" s="1"/>
  <c r="R27" i="3" s="1"/>
  <c r="I27" i="3"/>
  <c r="H27" i="3"/>
  <c r="G27" i="3"/>
  <c r="F27" i="3"/>
  <c r="Q26" i="3"/>
  <c r="Q28" i="3" s="1"/>
  <c r="J26" i="3"/>
  <c r="P26" i="3" s="1"/>
  <c r="I26" i="3"/>
  <c r="H26" i="3"/>
  <c r="G26" i="3"/>
  <c r="F26" i="3"/>
  <c r="Q23" i="3"/>
  <c r="R23" i="3" s="1"/>
  <c r="P23" i="3"/>
  <c r="Q22" i="3"/>
  <c r="J22" i="3"/>
  <c r="P22" i="3" s="1"/>
  <c r="R22" i="3" s="1"/>
  <c r="I22" i="3"/>
  <c r="H22" i="3"/>
  <c r="G22" i="3"/>
  <c r="F22" i="3"/>
  <c r="R21" i="3"/>
  <c r="Q21" i="3"/>
  <c r="P21" i="3"/>
  <c r="Q20" i="3"/>
  <c r="R20" i="3" s="1"/>
  <c r="P20" i="3"/>
  <c r="J20" i="3"/>
  <c r="I20" i="3"/>
  <c r="H20" i="3"/>
  <c r="G20" i="3"/>
  <c r="F20" i="3"/>
  <c r="Q19" i="3"/>
  <c r="R19" i="3" s="1"/>
  <c r="P19" i="3"/>
  <c r="Q18" i="3"/>
  <c r="R18" i="3" s="1"/>
  <c r="P18" i="3"/>
  <c r="P24" i="3" s="1"/>
  <c r="J18" i="3"/>
  <c r="I18" i="3"/>
  <c r="H18" i="3"/>
  <c r="G18" i="3"/>
  <c r="F18" i="3"/>
  <c r="P16" i="3"/>
  <c r="Q15" i="3"/>
  <c r="P15" i="3"/>
  <c r="R15" i="3" s="1"/>
  <c r="Q14" i="3"/>
  <c r="R14" i="3" s="1"/>
  <c r="P14" i="3"/>
  <c r="Q13" i="3"/>
  <c r="R13" i="3" s="1"/>
  <c r="P13" i="3"/>
  <c r="J13" i="3"/>
  <c r="I13" i="3"/>
  <c r="H13" i="3"/>
  <c r="G13" i="3"/>
  <c r="F13" i="3"/>
  <c r="Q12" i="3"/>
  <c r="Q16" i="3" s="1"/>
  <c r="P12" i="3"/>
  <c r="J12" i="3"/>
  <c r="I12" i="3"/>
  <c r="H12" i="3"/>
  <c r="G12" i="3"/>
  <c r="F12" i="3"/>
  <c r="E10" i="2"/>
  <c r="D10" i="2"/>
  <c r="C10" i="2"/>
  <c r="B10" i="2"/>
  <c r="B8" i="2"/>
  <c r="C8" i="2" s="1"/>
  <c r="E6" i="2"/>
  <c r="D6" i="2"/>
  <c r="C6" i="2"/>
  <c r="B6" i="2"/>
  <c r="E4" i="2"/>
  <c r="D4" i="2"/>
  <c r="C4" i="2"/>
  <c r="B4" i="2"/>
  <c r="E2" i="2"/>
  <c r="D2" i="2"/>
  <c r="C2" i="2"/>
  <c r="B2" i="2"/>
  <c r="R16" i="3" l="1"/>
  <c r="Q29" i="3"/>
  <c r="P59" i="3"/>
  <c r="Q59" i="3"/>
  <c r="P28" i="3"/>
  <c r="P29" i="3" s="1"/>
  <c r="P83" i="3" s="1"/>
  <c r="R26" i="3"/>
  <c r="P92" i="3"/>
  <c r="R12" i="3"/>
  <c r="R70" i="3"/>
  <c r="Q24" i="3"/>
  <c r="R24" i="3" s="1"/>
  <c r="R76" i="3"/>
  <c r="R82" i="3"/>
  <c r="P89" i="3" l="1"/>
  <c r="R28" i="3"/>
  <c r="P94" i="3"/>
  <c r="R29" i="3"/>
  <c r="P91" i="3"/>
  <c r="Q83" i="3"/>
  <c r="P90" i="3"/>
  <c r="P84" i="3"/>
  <c r="P93" i="3"/>
  <c r="Q84" i="3" l="1"/>
  <c r="Q89" i="3"/>
  <c r="Q86" i="3"/>
  <c r="Q87" i="3" s="1"/>
  <c r="Q93" i="3"/>
  <c r="Q92" i="3"/>
  <c r="Q91" i="3"/>
  <c r="Q94" i="3"/>
  <c r="Q90" i="3"/>
  <c r="P86" i="3"/>
  <c r="P87" i="3" s="1"/>
</calcChain>
</file>

<file path=xl/sharedStrings.xml><?xml version="1.0" encoding="utf-8"?>
<sst xmlns="http://schemas.openxmlformats.org/spreadsheetml/2006/main" count="2568" uniqueCount="1317">
  <si>
    <r>
      <rPr>
        <b/>
        <sz val="9"/>
        <color rgb="FF000000"/>
        <rFont val="Calibri"/>
        <family val="2"/>
      </rPr>
      <t>结算标色说明</t>
    </r>
    <r>
      <rPr>
        <sz val="9"/>
        <color rgb="FF000000"/>
        <rFont val="Calibri"/>
        <family val="2"/>
      </rPr>
      <t>（整行底色填充）</t>
    </r>
  </si>
  <si>
    <r>
      <rPr>
        <b/>
        <sz val="13.5"/>
        <color rgb="FF000000"/>
        <rFont val="Calibri"/>
        <family val="2"/>
      </rPr>
      <t>其他代垫付</t>
    </r>
    <r>
      <rPr>
        <sz val="13.5"/>
        <color rgb="FF000000"/>
        <rFont val="Calibri"/>
        <family val="2"/>
      </rPr>
      <t>（乙方拥有自有合适资源，甲方指定第三方供应商）</t>
    </r>
  </si>
  <si>
    <r>
      <rPr>
        <b/>
        <sz val="13.5"/>
        <color rgb="FF000000"/>
        <rFont val="Calibri"/>
        <family val="2"/>
      </rPr>
      <t>差旅接待类</t>
    </r>
    <r>
      <rPr>
        <sz val="13.5"/>
        <color rgb="FF000000"/>
        <rFont val="Calibri"/>
        <family val="2"/>
      </rPr>
      <t>（含乙方人员、接待嘉宾的机票、酒店、订车、餐食等）</t>
    </r>
  </si>
  <si>
    <r>
      <t>物资采买类</t>
    </r>
    <r>
      <rPr>
        <sz val="13.5"/>
        <color rgb="FF000000"/>
        <rFont val="Calibri"/>
        <family val="2"/>
      </rPr>
      <t>（直接采买型，需提供购买链接/购买凭证）</t>
    </r>
  </si>
  <si>
    <r>
      <rPr>
        <b/>
        <sz val="13.5"/>
        <color rgb="FF000000"/>
        <rFont val="Calibri"/>
        <family val="2"/>
      </rPr>
      <t>场地相关类</t>
    </r>
    <r>
      <rPr>
        <sz val="13.5"/>
        <color rgb="FF000000"/>
        <rFont val="Calibri"/>
        <family val="2"/>
      </rPr>
      <t>（与场地发生的直接费用及场地方强关联的间接费用，需提第三方合同/支付凭证）</t>
    </r>
  </si>
  <si>
    <r>
      <rPr>
        <b/>
        <sz val="13.5"/>
        <color rgb="FF000000"/>
        <rFont val="Calibri"/>
        <family val="2"/>
      </rPr>
      <t>报批相关类</t>
    </r>
    <r>
      <rPr>
        <sz val="13.5"/>
        <color rgb="FF000000"/>
        <rFont val="Calibri"/>
        <family val="2"/>
      </rPr>
      <t>（需提第三方合同/支付凭证）</t>
    </r>
  </si>
  <si>
    <r>
      <rPr>
        <u/>
        <sz val="10.5"/>
        <color theme="10"/>
        <rFont val="Calibri"/>
        <family val="2"/>
      </rPr>
      <t>zhangqingqing@cct,cn</t>
    </r>
  </si>
  <si>
    <r>
      <rPr>
        <u/>
        <sz val="10.5"/>
        <color theme="10"/>
        <rFont val="Calibri"/>
        <family val="2"/>
      </rPr>
      <t>liuyaxin@cct.cn</t>
    </r>
  </si>
  <si>
    <r>
      <rPr>
        <b/>
        <sz val="9"/>
        <color rgb="FF000000"/>
        <rFont val="Calibri"/>
        <family val="2"/>
      </rPr>
      <t>税费</t>
    </r>
    <r>
      <rPr>
        <b/>
        <sz val="9"/>
        <color rgb="FFFF0000"/>
        <rFont val="Calibri"/>
        <family val="2"/>
      </rPr>
      <t>（仅填写发票票面税费比例）</t>
    </r>
  </si>
  <si>
    <r>
      <rPr>
        <sz val="9"/>
        <color rgb="FF000000"/>
        <rFont val="Calibri"/>
        <family val="2"/>
      </rPr>
      <t>是否开具</t>
    </r>
    <r>
      <rPr>
        <b/>
        <sz val="9"/>
        <color rgb="FF000000"/>
        <rFont val="Calibri"/>
        <family val="2"/>
      </rPr>
      <t>增值税专用发票</t>
    </r>
  </si>
  <si>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</si>
  <si>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</si>
  <si>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</si>
  <si>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</si>
  <si>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</si>
  <si>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</si>
  <si>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</si>
  <si>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</si>
  <si>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</si>
  <si>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</si>
  <si>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</si>
  <si>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沃尔沃北欧租车及接待</t>
  </si>
  <si>
    <t>项目地址</t>
  </si>
  <si>
    <t>北欧（芬兰、瑞典、挪威）</t>
  </si>
  <si>
    <t>项目时间</t>
  </si>
  <si>
    <t>项目人数</t>
  </si>
  <si>
    <t>12人</t>
  </si>
  <si>
    <t>字节跳动业务接口人</t>
  </si>
  <si>
    <t>戚叶晖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</si>
  <si>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</si>
  <si>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</si>
  <si>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</si>
  <si>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</si>
  <si>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</si>
  <si>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</si>
  <si>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</si>
  <si>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</si>
  <si>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</si>
  <si>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刘雅鑫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</si>
  <si>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</si>
  <si>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</si>
  <si>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</si>
  <si>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</si>
  <si>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</si>
  <si>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</si>
  <si>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</si>
  <si>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</si>
  <si>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</si>
  <si>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</si>
  <si>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</si>
  <si>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</si>
  <si>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</si>
  <si>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</si>
  <si>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</si>
  <si>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</si>
  <si>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</si>
  <si>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</si>
  <si>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</si>
  <si>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</si>
  <si>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</si>
  <si>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</si>
  <si>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</si>
  <si>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</si>
  <si>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</si>
  <si>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</si>
  <si>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单项合计</t>
  </si>
  <si>
    <t>2.AVL设备类</t>
  </si>
  <si>
    <t>视频</t>
  </si>
  <si>
    <t>自定义物料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</si>
  <si>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</si>
  <si>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</si>
  <si>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</si>
  <si>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拍摄现场</t>
  </si>
  <si>
    <t>安保人员</t>
  </si>
  <si>
    <t>小计</t>
  </si>
  <si>
    <t>1.采买费</t>
  </si>
  <si>
    <t>活动嘉宾用车</t>
  </si>
  <si>
    <t>活动嘉宾用车-芬兰</t>
  </si>
  <si>
    <t>用车-芬兰</t>
  </si>
  <si>
    <t>芬兰境内</t>
  </si>
  <si>
    <t>芬兰段7-8座商务车，中文司机（司机每天工作10小时，超时费用另计费），车费+餐补+小费</t>
  </si>
  <si>
    <t>每辆每天</t>
  </si>
  <si>
    <t>司机每天工作10小时，超时费用另计费</t>
  </si>
  <si>
    <t>芬兰段7-8座商务车，中文司机，超时费</t>
  </si>
  <si>
    <t>时</t>
  </si>
  <si>
    <t>活动嘉宾用车-瑞典</t>
  </si>
  <si>
    <t>用车-瑞典</t>
  </si>
  <si>
    <t>瑞典境内</t>
  </si>
  <si>
    <t>瑞典段7-8座商务车，中文司机（司机每天工作10小时，超时费用另计费），车费+餐补+小费</t>
  </si>
  <si>
    <t>瑞典段7-8座商务车，中文司机，超时费</t>
  </si>
  <si>
    <t>活动嘉宾用车-挪威</t>
  </si>
  <si>
    <t>用车-挪威</t>
  </si>
  <si>
    <t>挪威境内</t>
  </si>
  <si>
    <t>挪威段7-8座商务车，中文司机（司机每天工作10小时，超时费用另计费），车费+餐补+小费</t>
  </si>
  <si>
    <t>挪威段7-8座商务车，中文司机，7月22日夜间单接机</t>
  </si>
  <si>
    <t>次</t>
  </si>
  <si>
    <t>挪威段7-8座商务车，中文司机，超时费</t>
  </si>
  <si>
    <t>用车超时费50欧/小时</t>
  </si>
  <si>
    <t>挪威峡湾空驶</t>
  </si>
  <si>
    <t>天</t>
  </si>
  <si>
    <t>挪威司机全程住宿</t>
  </si>
  <si>
    <t>活动嘉宾航班</t>
  </si>
  <si>
    <t>航班（斯德哥尔摩-卑尔根）</t>
  </si>
  <si>
    <t>斯德哥尔摩-卑尔根</t>
  </si>
  <si>
    <t>7月22日，斯德哥尔摩-卑尔根，DY813-DY620，13:15-17:15，含托运行李。</t>
  </si>
  <si>
    <t>人</t>
  </si>
  <si>
    <t>航班（卑尔根-斯德哥尔摩）</t>
  </si>
  <si>
    <t>卑尔根-斯德哥尔摩</t>
  </si>
  <si>
    <t>7月25日，卑尔根-斯德哥尔摩，SK898，13:25-14:45，含托运行李。</t>
  </si>
  <si>
    <t>活动嘉宾乘船</t>
  </si>
  <si>
    <t>乘船（赫尔辛基-斯德哥尔摩）</t>
  </si>
  <si>
    <t>赫尔辛基-斯德哥尔摩</t>
  </si>
  <si>
    <t>夜邮轮（诗丽雅邮轮），B舱（甲板上2人/间，内舱），含船票+早餐+晚餐自助</t>
  </si>
  <si>
    <t>2人/间</t>
  </si>
  <si>
    <t>活动嘉宾餐费</t>
  </si>
  <si>
    <t>7月16日用餐</t>
  </si>
  <si>
    <t>7月17日用餐</t>
  </si>
  <si>
    <t>7月18日用餐</t>
  </si>
  <si>
    <t>7月19日用餐</t>
  </si>
  <si>
    <t>7月20日用餐</t>
  </si>
  <si>
    <t>7月21日用餐</t>
  </si>
  <si>
    <t>7月22日用餐</t>
  </si>
  <si>
    <t>7月23日用餐</t>
  </si>
  <si>
    <t>7月24日用餐</t>
  </si>
  <si>
    <t>7月25日用餐</t>
  </si>
  <si>
    <t>7月26日用餐</t>
  </si>
  <si>
    <t>7月27日用餐</t>
  </si>
  <si>
    <t>活动嘉宾缆车</t>
  </si>
  <si>
    <t>Floibanen 缆车-7月22日</t>
  </si>
  <si>
    <t>Ulriken 缆车-7月23日</t>
  </si>
  <si>
    <t>费用类型</t>
  </si>
  <si>
    <t>场地名称</t>
  </si>
  <si>
    <t>具体厅名称</t>
  </si>
  <si>
    <t>1.场地费</t>
  </si>
  <si>
    <t>如：场租</t>
  </si>
  <si>
    <t>长宽高</t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</si>
  <si>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</si>
  <si>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</si>
  <si>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</si>
  <si>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</si>
  <si>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t>是</t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</si>
  <si>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</si>
  <si>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</si>
  <si>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</si>
  <si>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</si>
  <si>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</si>
  <si>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</si>
  <si>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</si>
  <si>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</si>
  <si>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</si>
  <si>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</si>
  <si>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</si>
  <si>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</si>
  <si>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</si>
  <si>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</si>
  <si>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</si>
  <si>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</si>
  <si>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</si>
  <si>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</si>
  <si>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</si>
  <si>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</si>
  <si>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</si>
  <si>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=SUMIF([1]报价结算清单!$E$12:$E$573,A3,[1]报价结算清单!$P$12:$P$573)</t>
  </si>
  <si>
    <t>A#002</t>
  </si>
  <si>
    <t>常规背景结构</t>
  </si>
  <si>
    <t>木质背板</t>
  </si>
  <si>
    <t>木制背景版+写真喷绘 （高度3m下）单面</t>
  </si>
  <si>
    <t>=SUMIF([1]报价结算清单!$E$12:$E$573,A4,[1]报价结算清单!$P$12:$P$573)</t>
  </si>
  <si>
    <t>A#003</t>
  </si>
  <si>
    <t>木制背景版+写真喷绘 （高度3m下）双面</t>
  </si>
  <si>
    <t>=SUMIF([1]报价结算清单!$E$12:$E$573,A5,[1]报价结算清单!$P$12:$P$573)</t>
  </si>
  <si>
    <t>A#004</t>
  </si>
  <si>
    <t>装饰材料</t>
  </si>
  <si>
    <t>KT板</t>
  </si>
  <si>
    <t>亚展A类板</t>
  </si>
  <si>
    <t>=SUMIF([1]报价结算清单!$E$12:$E$573,A6,[1]报价结算清单!$P$12:$P$573)</t>
  </si>
  <si>
    <t>A#005</t>
  </si>
  <si>
    <t>展板</t>
  </si>
  <si>
    <t>白色PVC展板，3.2mm</t>
  </si>
  <si>
    <t>=SUMIF([1]报价结算清单!$E$12:$E$573,A7,[1]报价结算清单!$P$12:$P$573)</t>
  </si>
  <si>
    <t>A#006</t>
  </si>
  <si>
    <t>地毯</t>
  </si>
  <si>
    <t>普通展览地毯</t>
  </si>
  <si>
    <t>3mm</t>
  </si>
  <si>
    <t>=SUMIF([1]报价结算清单!$E$12:$E$573,A8,[1]报价结算清单!$P$12:$P$573)</t>
  </si>
  <si>
    <t>A#007</t>
  </si>
  <si>
    <t>加厚展览地毯</t>
  </si>
  <si>
    <t>5-7mm</t>
  </si>
  <si>
    <t>=SUMIF([1]报价结算清单!$E$12:$E$573,A9,[1]报价结算清单!$P$12:$P$573)</t>
  </si>
  <si>
    <t>A#008</t>
  </si>
  <si>
    <t>地台</t>
  </si>
  <si>
    <t>舞台结构</t>
  </si>
  <si>
    <t>钢结构地台支撑 高10cm</t>
  </si>
  <si>
    <t>=SUMIF([1]报价结算清单!$E$12:$E$573,A10,[1]报价结算清单!$P$12:$P$573)</t>
  </si>
  <si>
    <t>A#009</t>
  </si>
  <si>
    <t>钢结构地台支撑 高20cm</t>
  </si>
  <si>
    <t>=SUMIF([1]报价结算清单!$E$12:$E$573,A11,[1]报价结算清单!$P$12:$P$573)</t>
  </si>
  <si>
    <t>A#010</t>
  </si>
  <si>
    <t>钢结构地台支撑 高40cm</t>
  </si>
  <si>
    <t>=SUMIF([1]报价结算清单!$E$12:$E$573,A12,[1]报价结算清单!$P$12:$P$573)</t>
  </si>
  <si>
    <t>A#011</t>
  </si>
  <si>
    <t>钢结构地台支撑 高60cm</t>
  </si>
  <si>
    <t>=SUMIF([1]报价结算清单!$E$12:$E$573,A13,[1]报价结算清单!$P$12:$P$573)</t>
  </si>
  <si>
    <t>A#012</t>
  </si>
  <si>
    <t>钢结构地台支撑 高80cm</t>
  </si>
  <si>
    <t>=SUMIF([1]报价结算清单!$E$12:$E$573,A14,[1]报价结算清单!$P$12:$P$573)</t>
  </si>
  <si>
    <t>A#013</t>
  </si>
  <si>
    <t>钢结构地台支撑 高100cm</t>
  </si>
  <si>
    <t>=SUMIF([1]报价结算清单!$E$12:$E$573,A15,[1]报价结算清单!$P$12:$P$573)</t>
  </si>
  <si>
    <t>A#014</t>
  </si>
  <si>
    <t>钢结构地台支撑 高150cm</t>
  </si>
  <si>
    <t>=SUMIF([1]报价结算清单!$E$12:$E$573,A16,[1]报价结算清单!$P$12:$P$573)</t>
  </si>
  <si>
    <t>A#015</t>
  </si>
  <si>
    <t>木结构，LED支撑地台 高20cm</t>
  </si>
  <si>
    <t>米</t>
  </si>
  <si>
    <t>=SUMIF([1]报价结算清单!$E$12:$E$573,A17,[1]报价结算清单!$P$12:$P$573)</t>
  </si>
  <si>
    <t>A#016</t>
  </si>
  <si>
    <t>木结构，LED支撑地台 高40cm</t>
  </si>
  <si>
    <t>=SUMIF([1]报价结算清单!$E$12:$E$573,A18,[1]报价结算清单!$P$12:$P$573)</t>
  </si>
  <si>
    <t>A#017</t>
  </si>
  <si>
    <t>木结构，LED支撑地台 高60cm</t>
  </si>
  <si>
    <t>=SUMIF([1]报价结算清单!$E$12:$E$573,A19,[1]报价结算清单!$P$12:$P$573)</t>
  </si>
  <si>
    <t>A#018</t>
  </si>
  <si>
    <t>木结构，LED支撑地台 高80cm</t>
  </si>
  <si>
    <t>=SUMIF([1]报价结算清单!$E$12:$E$573,A20,[1]报价结算清单!$P$12:$P$573)</t>
  </si>
  <si>
    <t>A#019</t>
  </si>
  <si>
    <t>木结构，LED支撑地台 高100cm</t>
  </si>
  <si>
    <t>=SUMIF([1]报价结算清单!$E$12:$E$573,A21,[1]报价结算清单!$P$12:$P$573)</t>
  </si>
  <si>
    <t>A#020</t>
  </si>
  <si>
    <t>台阶</t>
  </si>
  <si>
    <t>木结构，不含表面包裹材质</t>
  </si>
  <si>
    <t>常规台阶定制，非异形</t>
  </si>
  <si>
    <t>每阶每米</t>
  </si>
  <si>
    <t>=SUMIF([1]报价结算清单!$E$12:$E$573,A22,[1]报价结算清单!$P$12:$P$573)</t>
  </si>
  <si>
    <t>A#021</t>
  </si>
  <si>
    <t>异形烤漆台阶</t>
  </si>
  <si>
    <t>异形定制</t>
  </si>
  <si>
    <t>=SUMIF([1]报价结算清单!$E$12:$E$573,A23,[1]报价结算清单!$P$12:$P$573)</t>
  </si>
  <si>
    <t>A#022</t>
  </si>
  <si>
    <t>斜坡</t>
  </si>
  <si>
    <t>H15cm以内</t>
  </si>
  <si>
    <t>延米</t>
  </si>
  <si>
    <t>=SUMIF([1]报价结算清单!$E$12:$E$573,A24,[1]报价结算清单!$P$12:$P$573)</t>
  </si>
  <si>
    <t>A#023</t>
  </si>
  <si>
    <t>过桥板</t>
  </si>
  <si>
    <t>橡胶过桥板，30-40cm宽</t>
  </si>
  <si>
    <t>=SUMIF([1]报价结算清单!$E$12:$E$573,A25,[1]报价结算清单!$P$12:$P$573)</t>
  </si>
  <si>
    <t>A#024</t>
  </si>
  <si>
    <t>刻字</t>
  </si>
  <si>
    <t>即时贴字</t>
  </si>
  <si>
    <t>品牌：威诗柏/333 同级或以上</t>
  </si>
  <si>
    <t>=SUMIF([1]报价结算清单!$E$12:$E$573,A26,[1]报价结算清单!$P$12:$P$573)</t>
  </si>
  <si>
    <t>A#025</t>
  </si>
  <si>
    <t>立体雕刻字</t>
  </si>
  <si>
    <t>KT板字</t>
  </si>
  <si>
    <t>=SUMIF([1]报价结算清单!$E$12:$E$573,A27,[1]报价结算清单!$P$12:$P$573)</t>
  </si>
  <si>
    <t>A#026</t>
  </si>
  <si>
    <t>密度板字</t>
  </si>
  <si>
    <t>-</t>
  </si>
  <si>
    <t>=SUMIF([1]报价结算清单!$E$12:$E$573,A28,[1]报价结算清单!$P$12:$P$573)</t>
  </si>
  <si>
    <t>A#027</t>
  </si>
  <si>
    <t>喷漆立体字</t>
  </si>
  <si>
    <t>=SUMIF([1]报价结算清单!$E$12:$E$573,A29,[1]报价结算清单!$P$12:$P$573)</t>
  </si>
  <si>
    <t>A#028</t>
  </si>
  <si>
    <t>喷漆立体字+底座</t>
  </si>
  <si>
    <t>=SUMIF([1]报价结算清单!$E$12:$E$573,A30,[1]报价结算清单!$P$12:$P$573)</t>
  </si>
  <si>
    <t>A#029</t>
  </si>
  <si>
    <t>灯带</t>
  </si>
  <si>
    <t>LED单色灯带</t>
  </si>
  <si>
    <t>品牌greethink，灯带型号5050，灯珠颗数60珠/米</t>
  </si>
  <si>
    <t>=SUMIF([1]报价结算清单!$E$12:$E$573,A31,[1]报价结算清单!$P$12:$P$573)</t>
  </si>
  <si>
    <t>A#030</t>
  </si>
  <si>
    <t>匀光柔性霓虹灯条</t>
  </si>
  <si>
    <t>柔性、抗碎、防水专业线性霓虹灯光装饰</t>
  </si>
  <si>
    <t>=SUMIF([1]报价结算清单!$E$12:$E$573,A32,[1]报价结算清单!$P$12:$P$573)</t>
  </si>
  <si>
    <t>A#031</t>
  </si>
  <si>
    <t>RGB 灯带</t>
  </si>
  <si>
    <t>含电线，变压器</t>
  </si>
  <si>
    <t>=SUMIF([1]报价结算清单!$E$12:$E$573,A33,[1]报价结算清单!$P$12:$P$573)</t>
  </si>
  <si>
    <t>A#032</t>
  </si>
  <si>
    <t>灯箱</t>
  </si>
  <si>
    <t>内嵌灯箱</t>
  </si>
  <si>
    <t>木结构开凹槽， 藏led550贴片，外表与墙体齐平，深度大于150mm</t>
  </si>
  <si>
    <t>=SUMIF([1]报价结算清单!$E$12:$E$573,A34,[1]报价结算清单!$P$12:$P$573)</t>
  </si>
  <si>
    <t>A#033</t>
  </si>
  <si>
    <t>半嵌灯箱</t>
  </si>
  <si>
    <t>木结构开凹槽，藏led550贴片，外表突出墙体，深度大于150mm</t>
  </si>
  <si>
    <t>=SUMIF([1]报价结算清单!$E$12:$E$573,A35,[1]报价结算清单!$P$12:$P$573)</t>
  </si>
  <si>
    <t>A#034</t>
  </si>
  <si>
    <t>外挂灯箱</t>
  </si>
  <si>
    <t>藏led550贴片，外表突出墙体，深度大于150mm</t>
  </si>
  <si>
    <t>=SUMIF([1]报价结算清单!$E$12:$E$573,A36,[1]报价结算清单!$P$12:$P$573)</t>
  </si>
  <si>
    <t>A#035</t>
  </si>
  <si>
    <t>超薄灯箱</t>
  </si>
  <si>
    <t>深度小于150mm</t>
  </si>
  <si>
    <t>=SUMIF([1]报价结算清单!$E$12:$E$573,A37,[1]报价结算清单!$P$12:$P$573)</t>
  </si>
  <si>
    <t>A#036</t>
  </si>
  <si>
    <t>灯箱字</t>
  </si>
  <si>
    <t>亚克力围边立体字</t>
  </si>
  <si>
    <t>含led550贴片，含损耗，高度60cm以内,字体高度50CM以内</t>
  </si>
  <si>
    <t>=SUMIF([1]报价结算清单!$E$12:$E$573,A38,[1]报价结算清单!$P$12:$P$573)</t>
  </si>
  <si>
    <t>A#037</t>
  </si>
  <si>
    <t>亚克力吸塑立体字</t>
  </si>
  <si>
    <t>含led550贴片，含损耗，高度60cm以内</t>
  </si>
  <si>
    <t>=SUMIF([1]报价结算清单!$E$12:$E$573,A39,[1]报价结算清单!$P$12:$P$573)</t>
  </si>
  <si>
    <t>A#038</t>
  </si>
  <si>
    <t>不锈钢围边灯箱字</t>
  </si>
  <si>
    <t>=SUMIF([1]报价结算清单!$E$12:$E$573,A40,[1]报价结算清单!$P$12:$P$573)</t>
  </si>
  <si>
    <t>A#039</t>
  </si>
  <si>
    <t>指引</t>
  </si>
  <si>
    <t>油画架</t>
  </si>
  <si>
    <t>木质，不含画面</t>
  </si>
  <si>
    <t>个</t>
  </si>
  <si>
    <t>=SUMIF([1]报价结算清单!$E$12:$E$573,A41,[1]报价结算清单!$P$12:$P$573)</t>
  </si>
  <si>
    <t>A#040</t>
  </si>
  <si>
    <t>木质T型</t>
  </si>
  <si>
    <t>0.8m X 2m，含双面写真、钢板配重</t>
  </si>
  <si>
    <t>=SUMIF([1]报价结算清单!$E$12:$E$573,A42,[1]报价结算清单!$P$12:$P$573)</t>
  </si>
  <si>
    <t>A#041</t>
  </si>
  <si>
    <t>铝型材指示板</t>
  </si>
  <si>
    <t>=SUMIF([1]报价结算清单!$E$12:$E$573,A43,[1]报价结算清单!$P$12:$P$573)</t>
  </si>
  <si>
    <t>A#042</t>
  </si>
  <si>
    <t>注水道旗</t>
  </si>
  <si>
    <t>高度3米，加强铝合金旗杆，5级以上抗风性，双面画面旗帜布120cmx380cm（含30升以上升注水量配重支撑）</t>
  </si>
  <si>
    <t>=SUMIF([1]报价结算清单!$E$12:$E$573,A44,[1]报价结算清单!$P$12:$P$573)</t>
  </si>
  <si>
    <t>A#043</t>
  </si>
  <si>
    <t>高度5米，加强铝合金旗杆，5级以上抗风性，双面画面旗帜布120cmx380cm（含30升以上升注水量配重支撑）</t>
  </si>
  <si>
    <t>=SUMIF([1]报价结算清单!$E$12:$E$573,A45,[1]报价结算清单!$P$12:$P$573)</t>
  </si>
  <si>
    <t>A#044</t>
  </si>
  <si>
    <t>X展架</t>
  </si>
  <si>
    <t>铝合金材质，60*160cm，含写真画面</t>
  </si>
  <si>
    <t>套</t>
  </si>
  <si>
    <t>=SUMIF([1]报价结算清单!$E$12:$E$573,A46,[1]报价结算清单!$P$12:$P$573)</t>
  </si>
  <si>
    <t>A#045</t>
  </si>
  <si>
    <t>铝合金材质，80*180cm，含写真画面</t>
  </si>
  <si>
    <t>=SUMIF([1]报价结算清单!$E$12:$E$573,A47,[1]报价结算清单!$P$12:$P$573)</t>
  </si>
  <si>
    <t>A#046</t>
  </si>
  <si>
    <t>易拉宝</t>
  </si>
  <si>
    <t>铝合金材质，80*200cm，含写真画面</t>
  </si>
  <si>
    <t>=SUMIF([1]报价结算清单!$E$12:$E$573,A48,[1]报价结算清单!$P$12:$P$573)</t>
  </si>
  <si>
    <t>A#047</t>
  </si>
  <si>
    <t>铝合金材质，120*200cm，含写真画面</t>
  </si>
  <si>
    <t>=SUMIF([1]报价结算清单!$E$12:$E$573,A49,[1]报价结算清单!$P$12:$P$573)</t>
  </si>
  <si>
    <t>A#048</t>
  </si>
  <si>
    <t>立式KT板挂画架</t>
  </si>
  <si>
    <t>金属H型伸缩立杆，,不含画面</t>
  </si>
  <si>
    <t>=SUMIF([1]报价结算清单!$E$12:$E$573,A50,[1]报价结算清单!$P$12:$P$573)</t>
  </si>
  <si>
    <t>A#049</t>
  </si>
  <si>
    <t>抽奖箱</t>
  </si>
  <si>
    <t>亚克力材料</t>
  </si>
  <si>
    <t>50*50*50cm，含画面</t>
  </si>
  <si>
    <t>只</t>
  </si>
  <si>
    <t>=SUMIF([1]报价结算清单!$E$12:$E$573,A51,[1]报价结算清单!$P$12:$P$573)</t>
  </si>
  <si>
    <t>A#050</t>
  </si>
  <si>
    <t>kt板材料</t>
  </si>
  <si>
    <t>=SUMIF([1]报价结算清单!$E$12:$E$573,A52,[1]报价结算清单!$P$12:$P$573)</t>
  </si>
  <si>
    <t>A#051</t>
  </si>
  <si>
    <t>布艺</t>
  </si>
  <si>
    <t>黑、白丝绒布</t>
  </si>
  <si>
    <t>=SUMIF([1]报价结算清单!$E$12:$E$573,A53,[1]报价结算清单!$P$12:$P$573)</t>
  </si>
  <si>
    <t>A#052</t>
  </si>
  <si>
    <t>遮光布</t>
  </si>
  <si>
    <t>单层</t>
  </si>
  <si>
    <t>=SUMIF([1]报价结算清单!$E$12:$E$573,A54,[1]报价结算清单!$P$12:$P$573)</t>
  </si>
  <si>
    <t>A#053</t>
  </si>
  <si>
    <t>星空幕 （含星空灯）</t>
  </si>
  <si>
    <t>=SUMIF([1]报价结算清单!$E$12:$E$573,A55,[1]报价结算清单!$P$12:$P$573)</t>
  </si>
  <si>
    <t>A#054</t>
  </si>
  <si>
    <t>印刷</t>
  </si>
  <si>
    <t>喷绘灯布</t>
  </si>
  <si>
    <t>灯布</t>
  </si>
  <si>
    <t>3.2m宽幅，黑底材质+无味（环保）油墨</t>
  </si>
  <si>
    <t>=SUMIF([1]报价结算清单!$E$12:$E$573,A56,[1]报价结算清单!$P$12:$P$573)</t>
  </si>
  <si>
    <t>A#055</t>
  </si>
  <si>
    <t>5m宽幅，无味（环保）油墨</t>
  </si>
  <si>
    <t>=SUMIF([1]报价结算清单!$E$12:$E$573,A57,[1]报价结算清单!$P$12:$P$573)</t>
  </si>
  <si>
    <t>A#056</t>
  </si>
  <si>
    <t>喷绘宝丽布</t>
  </si>
  <si>
    <t>宝丽布</t>
  </si>
  <si>
    <t>=SUMIF([1]报价结算清单!$E$12:$E$573,A58,[1]报价结算清单!$P$12:$P$573)</t>
  </si>
  <si>
    <t>A#057</t>
  </si>
  <si>
    <t>5m宽幅，黑底材质+无味（环保）油墨</t>
  </si>
  <si>
    <t>=SUMIF([1]报价结算清单!$E$12:$E$573,A59,[1]报价结算清单!$P$12:$P$573)</t>
  </si>
  <si>
    <t>A#058</t>
  </si>
  <si>
    <t>喷绘UV，3.2m宽幅，黑底材质+无味（环保）油墨</t>
  </si>
  <si>
    <t>=SUMIF([1]报价结算清单!$E$12:$E$573,A60,[1]报价结算清单!$P$12:$P$573)</t>
  </si>
  <si>
    <t>A#059</t>
  </si>
  <si>
    <t>喷绘UV，5m宽幅，黑底材质+无味（环保）油墨</t>
  </si>
  <si>
    <t>=SUMIF([1]报价结算清单!$E$12:$E$573,A61,[1]报价结算清单!$P$12:$P$573)</t>
  </si>
  <si>
    <t>A#060</t>
  </si>
  <si>
    <t>写真网格布</t>
  </si>
  <si>
    <t>网格布</t>
  </si>
  <si>
    <t>喷绘UV，3.2m宽幅，白色材质+无味（环保）油墨</t>
  </si>
  <si>
    <t>=SUMIF([1]报价结算清单!$E$12:$E$573,A62,[1]报价结算清单!$P$12:$P$573)</t>
  </si>
  <si>
    <t>A#061</t>
  </si>
  <si>
    <t>喷绘UV，5m宽幅，白色材质+无味（环保）油墨</t>
  </si>
  <si>
    <t>=SUMIF([1]报价结算清单!$E$12:$E$573,A63,[1]报价结算清单!$P$12:$P$573)</t>
  </si>
  <si>
    <t>A#062</t>
  </si>
  <si>
    <t>写真刀刮布</t>
  </si>
  <si>
    <t>刀刮布</t>
  </si>
  <si>
    <t>喷绘UV，3.2m宽幅，刀刮布+无味（环保）油墨</t>
  </si>
  <si>
    <t>=SUMIF([1]报价结算清单!$E$12:$E$573,A64,[1]报价结算清单!$P$12:$P$573)</t>
  </si>
  <si>
    <t>A#063</t>
  </si>
  <si>
    <t>喷绘UV，5m宽幅，刀刮布+无味（环保）油墨</t>
  </si>
  <si>
    <t>=SUMIF([1]报价结算清单!$E$12:$E$573,A65,[1]报价结算清单!$P$12:$P$573)</t>
  </si>
  <si>
    <t>A#064</t>
  </si>
  <si>
    <t>写真油画布</t>
  </si>
  <si>
    <t>油画布</t>
  </si>
  <si>
    <t>1.5m宽幅，油画布+无味（环保）油墨</t>
  </si>
  <si>
    <t>=SUMIF([1]报价结算清单!$E$12:$E$573,A66,[1]报价结算清单!$P$12:$P$573)</t>
  </si>
  <si>
    <t>A#065</t>
  </si>
  <si>
    <t>写真</t>
  </si>
  <si>
    <t>背胶写真+覆膜+背胶</t>
  </si>
  <si>
    <t>125g</t>
  </si>
  <si>
    <t>=SUMIF([1]报价结算清单!$E$12:$E$573,A67,[1]报价结算清单!$P$12:$P$573)</t>
  </si>
  <si>
    <t>A#066</t>
  </si>
  <si>
    <t>可转移背胶+覆膜</t>
  </si>
  <si>
    <t>=SUMIF([1]报价结算清单!$E$12:$E$573,A68,[1]报价结算清单!$P$12:$P$573)</t>
  </si>
  <si>
    <t>A#067</t>
  </si>
  <si>
    <t>照相纸写真+覆膜+背胶</t>
  </si>
  <si>
    <t>=SUMIF([1]报价结算清单!$E$12:$E$573,A69,[1]报价结算清单!$P$12:$P$573)</t>
  </si>
  <si>
    <t>A#068</t>
  </si>
  <si>
    <t>车贴写真</t>
  </si>
  <si>
    <t>175g</t>
  </si>
  <si>
    <t>=SUMIF([1]报价结算清单!$E$12:$E$573,A70,[1]报价结算清单!$P$12:$P$573)</t>
  </si>
  <si>
    <t>A#069</t>
  </si>
  <si>
    <t>3M进口地贴</t>
  </si>
  <si>
    <t>3M进口加厚地贴</t>
  </si>
  <si>
    <t>=SUMIF([1]报价结算清单!$E$12:$E$573,A71,[1]报价结算清单!$P$12:$P$573)</t>
  </si>
  <si>
    <t>A#070</t>
  </si>
  <si>
    <t>单页</t>
  </si>
  <si>
    <t>A4彩色单面157克铜板纸</t>
  </si>
  <si>
    <t>数量(1-500)</t>
  </si>
  <si>
    <t>张</t>
  </si>
  <si>
    <t>=SUMIF([1]报价结算清单!$E$12:$E$573,A72,[1]报价结算清单!$P$12:$P$573)</t>
  </si>
  <si>
    <t>A#071</t>
  </si>
  <si>
    <t>数量(501-5000)</t>
  </si>
  <si>
    <t>=SUMIF([1]报价结算清单!$E$12:$E$573,A73,[1]报价结算清单!$P$12:$P$573)</t>
  </si>
  <si>
    <t>A#072</t>
  </si>
  <si>
    <t>A4彩色单面200克铜板纸</t>
  </si>
  <si>
    <t>=SUMIF([1]报价结算清单!$E$12:$E$573,A74,[1]报价结算清单!$P$12:$P$573)</t>
  </si>
  <si>
    <t>A#073</t>
  </si>
  <si>
    <t>=SUMIF([1]报价结算清单!$E$12:$E$573,A75,[1]报价结算清单!$P$12:$P$573)</t>
  </si>
  <si>
    <t>A#074</t>
  </si>
  <si>
    <t>A4彩色单面250克铜板纸</t>
  </si>
  <si>
    <t>=SUMIF([1]报价结算清单!$E$12:$E$573,A76,[1]报价结算清单!$P$12:$P$573)</t>
  </si>
  <si>
    <t>A#075</t>
  </si>
  <si>
    <t>=SUMIF([1]报价结算清单!$E$12:$E$573,A77,[1]报价结算清单!$P$12:$P$573)</t>
  </si>
  <si>
    <t>A#076</t>
  </si>
  <si>
    <t>A4彩色双面157克铜板纸</t>
  </si>
  <si>
    <t>=SUMIF([1]报价结算清单!$E$12:$E$573,A78,[1]报价结算清单!$P$12:$P$573)</t>
  </si>
  <si>
    <t>A#077</t>
  </si>
  <si>
    <t>=SUMIF([1]报价结算清单!$E$12:$E$573,A79,[1]报价结算清单!$P$12:$P$573)</t>
  </si>
  <si>
    <t>A#078</t>
  </si>
  <si>
    <t>A4彩色双面200克铜板纸</t>
  </si>
  <si>
    <t>=SUMIF([1]报价结算清单!$E$12:$E$573,A80,[1]报价结算清单!$P$12:$P$573)</t>
  </si>
  <si>
    <t>A#079</t>
  </si>
  <si>
    <t>=SUMIF([1]报价结算清单!$E$12:$E$573,A81,[1]报价结算清单!$P$12:$P$573)</t>
  </si>
  <si>
    <t>A#080</t>
  </si>
  <si>
    <t>A4彩色双面250克铜板纸</t>
  </si>
  <si>
    <t>=SUMIF([1]报价结算清单!$E$12:$E$573,A82,[1]报价结算清单!$P$12:$P$573)</t>
  </si>
  <si>
    <t>A#081</t>
  </si>
  <si>
    <t>=SUMIF([1]报价结算清单!$E$12:$E$573,A83,[1]报价结算清单!$P$12:$P$573)</t>
  </si>
  <si>
    <t>A#082</t>
  </si>
  <si>
    <t>海报</t>
  </si>
  <si>
    <t>彩色单面印刷250克</t>
  </si>
  <si>
    <t>420mm X 570mm，数量(1-500)</t>
  </si>
  <si>
    <t>=SUMIF([1]报价结算清单!$E$12:$E$573,A84,[1]报价结算清单!$P$12:$P$573)</t>
  </si>
  <si>
    <t>A#083</t>
  </si>
  <si>
    <t>桌卡</t>
  </si>
  <si>
    <t>200克铜版彩色打印三折页</t>
  </si>
  <si>
    <t>150mm X 210mm</t>
  </si>
  <si>
    <t>=SUMIF([1]报价结算清单!$E$12:$E$573,A85,[1]报价结算清单!$P$12:$P$573)</t>
  </si>
  <si>
    <t>A#084</t>
  </si>
  <si>
    <t>证件</t>
  </si>
  <si>
    <t>200克铜版彩色打印内页+卡套+挂绳（含挂绳印刷）</t>
  </si>
  <si>
    <t>125mm X 95mm，挂绳1cm宽，尼龙，含单色logo印刷</t>
  </si>
  <si>
    <t>=SUMIF([1]报价结算清单!$E$12:$E$573,A86,[1]报价结算清单!$P$12:$P$573)</t>
  </si>
  <si>
    <t>A#085</t>
  </si>
  <si>
    <t>PVC彩色印刷+挂绳（含挂绳印刷）</t>
  </si>
  <si>
    <t>=SUMIF([1]报价结算清单!$E$12:$E$573,A87,[1]报价结算清单!$P$12:$P$573)</t>
  </si>
  <si>
    <t>A#086</t>
  </si>
  <si>
    <t>250G克铜版纸对裱+覆膜</t>
  </si>
  <si>
    <t>=SUMIF([1]报价结算清单!$E$12:$E$573,A88,[1]报价结算清单!$P$12:$P$573)</t>
  </si>
  <si>
    <t>A#087</t>
  </si>
  <si>
    <t>麦克风套</t>
  </si>
  <si>
    <t>雪弗板裱写真</t>
  </si>
  <si>
    <t>80mm*50mm</t>
  </si>
  <si>
    <t>=SUMIF([1]报价结算清单!$E$12:$E$573,A89,[1]报价结算清单!$P$12:$P$573)</t>
  </si>
  <si>
    <t>A#088</t>
  </si>
  <si>
    <t>椅背贴</t>
  </si>
  <si>
    <t>不干胶印刷</t>
  </si>
  <si>
    <t>150mm*100mm</t>
  </si>
  <si>
    <t>=SUMIF([1]报价结算清单!$E$12:$E$573,A90,[1]报价结算清单!$P$12:$P$573)</t>
  </si>
  <si>
    <t>A#089</t>
  </si>
  <si>
    <t>主持人手卡</t>
  </si>
  <si>
    <t>彩色单面157克铜板纸</t>
  </si>
  <si>
    <t>=SUMIF([1]报价结算清单!$E$12:$E$573,A91,[1]报价结算清单!$P$12:$P$573)</t>
  </si>
  <si>
    <t>A#090</t>
  </si>
  <si>
    <t>臂贴</t>
  </si>
  <si>
    <t>80mm圆</t>
  </si>
  <si>
    <t>=SUMIF([1]报价结算清单!$E$12:$E$573,A92,[1]报价结算清单!$P$12:$P$573)</t>
  </si>
  <si>
    <t>A#091</t>
  </si>
  <si>
    <t>服装</t>
  </si>
  <si>
    <t>纯棉圆领T恤</t>
  </si>
  <si>
    <t>200g纯棉，丝印单色logo，热转印面积≤20*30cm，50件起订</t>
  </si>
  <si>
    <t>件</t>
  </si>
  <si>
    <t>=SUMIF([1]报价结算清单!$E$12:$E$573,A93,[1]报价结算清单!$P$12:$P$573)</t>
  </si>
  <si>
    <t>A#092</t>
  </si>
  <si>
    <t>纯棉polo</t>
  </si>
  <si>
    <t>=SUMIF([1]报价结算清单!$E$12:$E$573,A94,[1]报价结算清单!$P$12:$P$573)</t>
  </si>
  <si>
    <t>A#093</t>
  </si>
  <si>
    <t>棒球帽</t>
  </si>
  <si>
    <t>优质面涤，丝印单色logo，热转印面积≤20*30cm，50件起订</t>
  </si>
  <si>
    <t>=SUMIF([1]报价结算清单!$E$12:$E$573,A95,[1]报价结算清单!$P$12:$P$573)</t>
  </si>
  <si>
    <t>A#094</t>
  </si>
  <si>
    <t>卫衣</t>
  </si>
  <si>
    <t>400g纯棉，丝印单色logo，热转印面积≤20*30cm，50件起订</t>
  </si>
  <si>
    <t>=SUMIF([1]报价结算清单!$E$12:$E$573,A96,[1]报价结算清单!$P$12:$P$573)</t>
  </si>
  <si>
    <t>A#095</t>
  </si>
  <si>
    <t>手提袋</t>
  </si>
  <si>
    <t>纸质快印</t>
  </si>
  <si>
    <t>350mm*250mm*100mm（1-500）</t>
  </si>
  <si>
    <t>=SUMIF([1]报价结算清单!$E$12:$E$573,A97,[1]报价结算清单!$P$12:$P$573)</t>
  </si>
  <si>
    <t>A#096</t>
  </si>
  <si>
    <t>纸质印刷</t>
  </si>
  <si>
    <t>350mm*250mm*100mm（500-5000）</t>
  </si>
  <si>
    <t>=SUMIF([1]报价结算清单!$E$12:$E$573,A98,[1]报价结算清单!$P$12:$P$573)</t>
  </si>
  <si>
    <t>A#097</t>
  </si>
  <si>
    <t>无纺布</t>
  </si>
  <si>
    <t>350mm*250mm*100mm，含彩色logo印刷</t>
  </si>
  <si>
    <t>=SUMIF([1]报价结算清单!$E$12:$E$573,A99,[1]报价结算清单!$P$12:$P$573)</t>
  </si>
  <si>
    <t>A#098</t>
  </si>
  <si>
    <t>帆布</t>
  </si>
  <si>
    <t>=SUMIF([1]报价结算清单!$E$12:$E$573,A100,[1]报价结算清单!$P$12:$P$573)</t>
  </si>
  <si>
    <t>A#099</t>
  </si>
  <si>
    <t>隔离物</t>
  </si>
  <si>
    <t>一米栏</t>
  </si>
  <si>
    <t>租赁价，3天为1展期</t>
  </si>
  <si>
    <t>=SUMIF([1]报价结算清单!$E$12:$E$573,A101,[1]报价结算清单!$P$12:$P$573)</t>
  </si>
  <si>
    <t>A#100</t>
  </si>
  <si>
    <t>铁质护栏</t>
  </si>
  <si>
    <t>=SUMIF([1]报价结算清单!$E$12:$E$573,A102,[1]报价结算清单!$P$12:$P$573)</t>
  </si>
  <si>
    <t>A#101</t>
  </si>
  <si>
    <t>防爆铁马</t>
  </si>
  <si>
    <t>=SUMIF([1]报价结算清单!$E$12:$E$573,A103,[1]报价结算清单!$P$12:$P$573)</t>
  </si>
  <si>
    <t>A#102</t>
  </si>
  <si>
    <t>安装及运输</t>
  </si>
  <si>
    <t>单趟运输</t>
  </si>
  <si>
    <t>市内运输</t>
  </si>
  <si>
    <t>面包车</t>
  </si>
  <si>
    <t>车次</t>
  </si>
  <si>
    <t>=SUMIF([1]报价结算清单!$E$12:$E$573,A104,[1]报价结算清单!$P$12:$P$573)</t>
  </si>
  <si>
    <t>A#103</t>
  </si>
  <si>
    <t>厢式小货车</t>
  </si>
  <si>
    <t>=SUMIF([1]报价结算清单!$E$12:$E$573,A105,[1]报价结算清单!$P$12:$P$573)</t>
  </si>
  <si>
    <t>A#104</t>
  </si>
  <si>
    <t>9米货车</t>
  </si>
  <si>
    <t>=SUMIF([1]报价结算清单!$E$12:$E$573,A106,[1]报价结算清单!$P$12:$P$573)</t>
  </si>
  <si>
    <t>A#105</t>
  </si>
  <si>
    <t>14米货车</t>
  </si>
  <si>
    <t>=SUMIF([1]报价结算清单!$E$12:$E$573,A107,[1]报价结算清单!$P$12:$P$573)</t>
  </si>
  <si>
    <t>A#106</t>
  </si>
  <si>
    <t>17米货车</t>
  </si>
  <si>
    <t>=SUMIF([1]报价结算清单!$E$12:$E$573,A108,[1]报价结算清单!$P$12:$P$573)</t>
  </si>
  <si>
    <t>A#107</t>
  </si>
  <si>
    <t>网络设备</t>
  </si>
  <si>
    <t>WIFI布网</t>
  </si>
  <si>
    <t>路由器</t>
  </si>
  <si>
    <t>H3C ER8300G2-X</t>
  </si>
  <si>
    <t>台</t>
  </si>
  <si>
    <t>=SUMIF([1]报价结算清单!$E$12:$E$573,A109,[1]报价结算清单!$P$12:$P$573)</t>
  </si>
  <si>
    <t>#N/A</t>
  </si>
  <si>
    <t>B#001</t>
  </si>
  <si>
    <t>LED</t>
  </si>
  <si>
    <t>P1.8 LED Display Indoor Screen
国产 P1.8 室内显示屏</t>
  </si>
  <si>
    <t>光翔、利亚德，每场为5天，每增加1天按0.5场核算</t>
  </si>
  <si>
    <t>=SUMIF([1]报价结算清单!$E$12:$E$573,A111,[1]报价结算清单!$P$12:$P$573)</t>
  </si>
  <si>
    <t>B#002</t>
  </si>
  <si>
    <t>P2 LED Display Indoor Screen
国产 P2.5 室内显示屏</t>
  </si>
  <si>
    <t>=SUMIF([1]报价结算清单!$E$12:$E$573,A112,[1]报价结算清单!$P$12:$P$573)</t>
  </si>
  <si>
    <t>B#003</t>
  </si>
  <si>
    <t>P3 LED Display Indoor Screen
国产 P3 室内显示屏</t>
  </si>
  <si>
    <t>光翔</t>
  </si>
  <si>
    <t>=SUMIF([1]报价结算清单!$E$12:$E$573,A113,[1]报价结算清单!$P$12:$P$573)</t>
  </si>
  <si>
    <t>B#004</t>
  </si>
  <si>
    <t>P4 LED Display Indoor Screen
国产 P4 室内显示屏</t>
  </si>
  <si>
    <t>=SUMIF([1]报价结算清单!$E$12:$E$573,A114,[1]报价结算清单!$P$12:$P$573)</t>
  </si>
  <si>
    <t>B#005</t>
  </si>
  <si>
    <t>P4 LED Display Outdoor Screen
国产 P4 户外显示屏</t>
  </si>
  <si>
    <t>光祥</t>
  </si>
  <si>
    <t>=SUMIF([1]报价结算清单!$E$12:$E$573,A115,[1]报价结算清单!$P$12:$P$573)</t>
  </si>
  <si>
    <t>B#006</t>
  </si>
  <si>
    <t>Projector 投影机</t>
  </si>
  <si>
    <t>16000流明</t>
  </si>
  <si>
    <t>PANASONIC SLX16K 16000 ANSI LCD Projector
PANASONIC SLX16000 流明LCD 投影机</t>
  </si>
  <si>
    <t>=SUMIF([1]报价结算清单!$E$12:$E$573,A116,[1]报价结算清单!$P$12:$P$573)</t>
  </si>
  <si>
    <t>B#007</t>
  </si>
  <si>
    <t>12000流明</t>
  </si>
  <si>
    <t>SANYO PLC-XF4600C LCD Projector
SANYO PLC-XF4600C LCD 三洋12000流明投影机</t>
  </si>
  <si>
    <t>=SUMIF([1]报价结算清单!$E$12:$E$573,A117,[1]报价结算清单!$P$12:$P$573)</t>
  </si>
  <si>
    <t>B#008</t>
  </si>
  <si>
    <t>10000流明</t>
  </si>
  <si>
    <t>SANYO PLC-XF710C LCD Projector
SANYO PLC-XF710C LCD 三洋10000流明投影机</t>
  </si>
  <si>
    <t>=SUMIF([1]报价结算清单!$E$12:$E$573,A118,[1]报价结算清单!$P$12:$P$573)</t>
  </si>
  <si>
    <t>B#009</t>
  </si>
  <si>
    <t>6500流明</t>
  </si>
  <si>
    <t>SANYO PLC-XP1000C LCD Projector
SANYO PLC-XP1000C LCD 三洋6500流明投影机</t>
  </si>
  <si>
    <t>=SUMIF([1]报价结算清单!$E$12:$E$573,A119,[1]报价结算清单!$P$12:$P$573)</t>
  </si>
  <si>
    <t>B#010</t>
  </si>
  <si>
    <t>5000流明</t>
  </si>
  <si>
    <t>ANYO PLC-XT3500 LCD Projector
SANYO PLC-XT3500 LCD 三洋5000流明投影机</t>
  </si>
  <si>
    <t>=SUMIF([1]报价结算清单!$E$12:$E$573,A120,[1]报价结算清单!$P$12:$P$573)</t>
  </si>
  <si>
    <t>B#011</t>
  </si>
  <si>
    <t>显示器</t>
  </si>
  <si>
    <t>70寸等离子显示器</t>
  </si>
  <si>
    <t>夏普70液晶电视 70SU665A</t>
  </si>
  <si>
    <t>=SUMIF([1]报价结算清单!$E$12:$E$573,A121,[1]报价结算清单!$P$12:$P$573)</t>
  </si>
  <si>
    <t>B#012</t>
  </si>
  <si>
    <t>65 寸等离子显示器</t>
  </si>
  <si>
    <t>Panasonic TH-65PF10CK 65″HDTV Plasma Display
松下65 寸等离子显示器（70“）</t>
  </si>
  <si>
    <t>=SUMIF([1]报价结算清单!$E$12:$E$573,A122,[1]报价结算清单!$P$12:$P$573)</t>
  </si>
  <si>
    <t>B#013</t>
  </si>
  <si>
    <t>60 寸等离子显示器</t>
  </si>
  <si>
    <t>LG 60LG63CJ-CA 等离子电视</t>
  </si>
  <si>
    <t>=SUMIF([1]报价结算清单!$E$12:$E$573,A123,[1]报价结算清单!$P$12:$P$573)</t>
  </si>
  <si>
    <t>B#014</t>
  </si>
  <si>
    <t>50 寸等离子显示器</t>
  </si>
  <si>
    <t>Panasonic TH-50PF12CK 50″HDTV Plasma Display
松下50 寸等离子显示器</t>
  </si>
  <si>
    <t>=SUMIF([1]报价结算清单!$E$12:$E$573,A124,[1]报价结算清单!$P$12:$P$573)</t>
  </si>
  <si>
    <t>B#015</t>
  </si>
  <si>
    <t>42 寸等离子显示器</t>
  </si>
  <si>
    <t>Panasonic TH-42PWD 42″ Plasma Display
松下42 寸等离子显示器</t>
  </si>
  <si>
    <t>=SUMIF([1]报价结算清单!$E$12:$E$573,A125,[1]报价结算清单!$P$12:$P$573)</t>
  </si>
  <si>
    <t>B#016</t>
  </si>
  <si>
    <t>32″ LCD HDTV
32 寸高清液晶电视</t>
  </si>
  <si>
    <t>=SUMIF([1]报价结算清单!$E$12:$E$573,A126,[1]报价结算清单!$P$12:$P$573)</t>
  </si>
  <si>
    <t>B#017</t>
  </si>
  <si>
    <t>19-22″ LCD Display
19-22 寸液晶显示器</t>
  </si>
  <si>
    <t>=SUMIF([1]报价结算清单!$E$12:$E$573,A127,[1]报价结算清单!$P$12:$P$573)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</si>
  <si>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</si>
  <si>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</si>
  <si>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</si>
  <si>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</si>
  <si>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=SUMIF([1]报价结算清单!$E$12:$E$573,A128,[1]报价结算清单!$P$12:$P$573)</t>
  </si>
  <si>
    <t>B#019</t>
  </si>
  <si>
    <t>视频分配器</t>
  </si>
  <si>
    <t>EXTRON VGA DA1:4 DISTRIBUTION AMPLIFIER</t>
  </si>
  <si>
    <t>=SUMIF([1]报价结算清单!$E$12:$E$573,A129,[1]报价结算清单!$P$12:$P$573)</t>
  </si>
  <si>
    <t>B#020</t>
  </si>
  <si>
    <t>Other Video Auxiliary Equipment 其它视频辅助设备</t>
  </si>
  <si>
    <t>专业提示翻页器（一托二）</t>
  </si>
  <si>
    <t>PerfectCue</t>
  </si>
  <si>
    <t>=SUMIF([1]报价结算清单!$E$12:$E$573,A130,[1]报价结算清单!$P$12:$P$573)</t>
  </si>
  <si>
    <t>B#021</t>
  </si>
  <si>
    <t>专业提示翻页器（一托四）</t>
  </si>
  <si>
    <t>=SUMIF([1]报价结算清单!$E$12:$E$573,A131,[1]报价结算清单!$P$12:$P$573)</t>
  </si>
  <si>
    <t>B#022</t>
  </si>
  <si>
    <t>专业提示翻页器（一托八）</t>
  </si>
  <si>
    <t>=SUMIF([1]报价结算清单!$E$12:$E$573,A132,[1]报价结算清单!$P$12:$P$573)</t>
  </si>
  <si>
    <t>B#023</t>
  </si>
  <si>
    <t>Prompter
普通翻页提示器</t>
  </si>
  <si>
    <t>=SUMIF([1]报价结算清单!$E$12:$E$573,A133,[1]报价结算清单!$P$12:$P$573)</t>
  </si>
  <si>
    <t>B#024</t>
  </si>
  <si>
    <t>Loudspeaker
高档音箱</t>
  </si>
  <si>
    <t>线阵音箱</t>
  </si>
  <si>
    <t>L-acoustics、D&amp;B、EAW、Meyersound、C-MARK</t>
  </si>
  <si>
    <t>=SUMIF([1]报价结算清单!$E$12:$E$573,A134,[1]报价结算清单!$P$12:$P$573)</t>
  </si>
  <si>
    <t>B#025</t>
  </si>
  <si>
    <t>线阵超低音音箱</t>
  </si>
  <si>
    <t>=SUMIF([1]报价结算清单!$E$12:$E$573,A135,[1]报价结算清单!$P$12:$P$573)</t>
  </si>
  <si>
    <t>B#026</t>
  </si>
  <si>
    <t>线阵低音音箱</t>
  </si>
  <si>
    <t>=SUMIF([1]报价结算清单!$E$12:$E$573,A136,[1]报价结算清单!$P$12:$P$573)</t>
  </si>
  <si>
    <t>B#027</t>
  </si>
  <si>
    <t>线阵反送</t>
  </si>
  <si>
    <t>=SUMIF([1]报价结算清单!$E$12:$E$573,A137,[1]报价结算清单!$P$12:$P$573)</t>
  </si>
  <si>
    <t>B#028</t>
  </si>
  <si>
    <t>全频音箱</t>
  </si>
  <si>
    <t>JBL、EAW、Meyersound、D&amp;B</t>
  </si>
  <si>
    <t>=SUMIF([1]报价结算清单!$E$12:$E$573,A138,[1]报价结算清单!$P$12:$P$573)</t>
  </si>
  <si>
    <t>B#029</t>
  </si>
  <si>
    <t>全频低音音箱</t>
  </si>
  <si>
    <t>=SUMIF([1]报价结算清单!$E$12:$E$573,A139,[1]报价结算清单!$P$12:$P$573)</t>
  </si>
  <si>
    <t>B#030</t>
  </si>
  <si>
    <t>全频反送</t>
  </si>
  <si>
    <t>=SUMIF([1]报价结算清单!$E$12:$E$573,A140,[1]报价结算清单!$P$12:$P$573)</t>
  </si>
  <si>
    <t>B#031</t>
  </si>
  <si>
    <t>Loudspeaker
中档音箱</t>
  </si>
  <si>
    <t>JBL、Hivi、JVC、Peavey Electronics</t>
  </si>
  <si>
    <t>=SUMIF([1]报价结算清单!$E$12:$E$573,A141,[1]报价结算清单!$P$12:$P$573)</t>
  </si>
  <si>
    <t>B#032</t>
  </si>
  <si>
    <t>=SUMIF([1]报价结算清单!$E$12:$E$573,A142,[1]报价结算清单!$P$12:$P$573)</t>
  </si>
  <si>
    <t>B#033</t>
  </si>
  <si>
    <t>=SUMIF([1]报价结算清单!$E$12:$E$573,A143,[1]报价结算清单!$P$12:$P$573)</t>
  </si>
  <si>
    <t>B#034</t>
  </si>
  <si>
    <t>=SUMIF([1]报价结算清单!$E$12:$E$573,A144,[1]报价结算清单!$P$12:$P$573)</t>
  </si>
  <si>
    <t>B#035</t>
  </si>
  <si>
    <t>力素(NEXO)、JBL、JVC</t>
  </si>
  <si>
    <t>=SUMIF([1]报价结算清单!$E$12:$E$573,A145,[1]报价结算清单!$P$12:$P$573)</t>
  </si>
  <si>
    <t>B#036</t>
  </si>
  <si>
    <t>=SUMIF([1]报价结算清单!$E$12:$E$573,A146,[1]报价结算清单!$P$12:$P$573)</t>
  </si>
  <si>
    <t>B#037</t>
  </si>
  <si>
    <t>=SUMIF([1]报价结算清单!$E$12:$E$573,A147,[1]报价结算清单!$P$12:$P$573)</t>
  </si>
  <si>
    <t>B#038</t>
  </si>
  <si>
    <t>Loudspeaker
低档音箱</t>
  </si>
  <si>
    <t>锐丰、ZSOUND、jonshlong、C-MARK</t>
  </si>
  <si>
    <t>=SUMIF([1]报价结算清单!$E$12:$E$573,A148,[1]报价结算清单!$P$12:$P$573)</t>
  </si>
  <si>
    <t>B#039</t>
  </si>
  <si>
    <t>=SUMIF([1]报价结算清单!$E$12:$E$573,A149,[1]报价结算清单!$P$12:$P$573)</t>
  </si>
  <si>
    <t>B#040</t>
  </si>
  <si>
    <t>=SUMIF([1]报价结算清单!$E$12:$E$573,A150,[1]报价结算清单!$P$12:$P$573)</t>
  </si>
  <si>
    <t>B#041</t>
  </si>
  <si>
    <t>=SUMIF([1]报价结算清单!$E$12:$E$573,A151,[1]报价结算清单!$P$12:$P$573)</t>
  </si>
  <si>
    <t>B#042</t>
  </si>
  <si>
    <t>JEZZ、玛田、飞达Fidek</t>
  </si>
  <si>
    <t>=SUMIF([1]报价结算清单!$E$12:$E$573,A152,[1]报价结算清单!$P$12:$P$573)</t>
  </si>
  <si>
    <t>B#043</t>
  </si>
  <si>
    <t>=SUMIF([1]报价结算清单!$E$12:$E$573,A153,[1]报价结算清单!$P$12:$P$573)</t>
  </si>
  <si>
    <t>B#044</t>
  </si>
  <si>
    <t>=SUMIF([1]报价结算清单!$E$12:$E$573,A154,[1]报价结算清单!$P$12:$P$573)</t>
  </si>
  <si>
    <t>B#045</t>
  </si>
  <si>
    <t>音箱</t>
  </si>
  <si>
    <t>小音箱</t>
  </si>
  <si>
    <t>雅马哈（YAMAHA）NX-N500</t>
  </si>
  <si>
    <t>对</t>
  </si>
  <si>
    <t>=SUMIF([1]报价结算清单!$E$12:$E$573,A155,[1]报价结算清单!$P$12:$P$573)</t>
  </si>
  <si>
    <t>B#046</t>
  </si>
  <si>
    <t>AMP
功放</t>
  </si>
  <si>
    <t>数字功放</t>
  </si>
  <si>
    <t>Nexo、D&amp;B、Crown</t>
  </si>
  <si>
    <t>=SUMIF([1]报价结算清单!$E$12:$E$573,A156,[1]报价结算清单!$P$12:$P$573)</t>
  </si>
  <si>
    <t>B#047</t>
  </si>
  <si>
    <t>Mixer
调音台</t>
  </si>
  <si>
    <t>YAMAHA M7CL Digital Mixer (48ch)
YAMAHA M7CL 数字调音台（48 路）</t>
  </si>
  <si>
    <t>YAMAHA</t>
  </si>
  <si>
    <t>=SUMIF([1]报价结算清单!$E$12:$E$573,A157,[1]报价结算清单!$P$12:$P$573)</t>
  </si>
  <si>
    <t>B#048</t>
  </si>
  <si>
    <t>Microphone
话筒</t>
  </si>
  <si>
    <t>SHURE BETA53 Headset Mic
SHURE BETA53 无线头戴话筒</t>
  </si>
  <si>
    <t>SHURE</t>
  </si>
  <si>
    <t>=SUMIF([1]报价结算清单!$E$12:$E$573,A158,[1]报价结算清单!$P$12:$P$573)</t>
  </si>
  <si>
    <t>B#049</t>
  </si>
  <si>
    <t>SHURE UHF Wireless Lapel Mic WL183
SHURE WL183 无线领夹话筒</t>
  </si>
  <si>
    <t>=SUMIF([1]报价结算清单!$E$12:$E$573,A159,[1]报价结算清单!$P$12:$P$573)</t>
  </si>
  <si>
    <t>B#050</t>
  </si>
  <si>
    <t>SHURE U2 Wireless BETA58A Hand-hold Mic (Q10A)
SHURE U2 BETA58A（Q10A）无线手持话筒</t>
  </si>
  <si>
    <t>=SUMIF([1]报价结算清单!$E$12:$E$573,A160,[1]报价结算清单!$P$12:$P$573)</t>
  </si>
  <si>
    <t>B#051</t>
  </si>
  <si>
    <t>Other Audio Auxiliary Equipment 其它音频辅助设备</t>
  </si>
  <si>
    <t>Walking-Talkie
无线对讲机</t>
  </si>
  <si>
    <t>=SUMIF([1]报价结算清单!$E$12:$E$573,A161,[1]报价结算清单!$P$12:$P$573)</t>
  </si>
  <si>
    <t>B#052</t>
  </si>
  <si>
    <t>处理器</t>
  </si>
  <si>
    <t>Crossover/Controller PS 15 TD</t>
  </si>
  <si>
    <t>=SUMIF([1]报价结算清单!$E$12:$E$573,A162,[1]报价结算清单!$P$12:$P$573)</t>
  </si>
  <si>
    <t>B#053</t>
  </si>
  <si>
    <t>电脑灯</t>
  </si>
  <si>
    <t>多色LOGO 片</t>
  </si>
  <si>
    <t>含可做多色LOGO灯片</t>
  </si>
  <si>
    <t>片</t>
  </si>
  <si>
    <t>=SUMIF([1]报价结算清单!$E$12:$E$573,A163,[1]报价结算清单!$P$12:$P$573)</t>
  </si>
  <si>
    <t>B#054</t>
  </si>
  <si>
    <t>单色LOGO 片</t>
  </si>
  <si>
    <t>单色LOGO灯片</t>
  </si>
  <si>
    <t>=SUMIF([1]报价结算清单!$E$12:$E$573,A164,[1]报价结算清单!$P$12:$P$573)</t>
  </si>
  <si>
    <t>B#055</t>
  </si>
  <si>
    <t>电脑染色灯1500W WASH</t>
  </si>
  <si>
    <t>JOLLY COLOR 1500 /TERBLY V2000W-1500</t>
  </si>
  <si>
    <t>=SUMIF([1]报价结算清单!$E$12:$E$573,A165,[1]报价结算清单!$P$12:$P$573)</t>
  </si>
  <si>
    <t>B#056</t>
  </si>
  <si>
    <t>电脑图案切割灯</t>
  </si>
  <si>
    <t>TERBLY GL-6 /GTD-1500 /PR-5000 /FINE 1000E PERF</t>
  </si>
  <si>
    <t>=SUMIF([1]报价结算清单!$E$12:$E$573,A166,[1]报价结算清单!$P$12:$P$573)</t>
  </si>
  <si>
    <t>B#057</t>
  </si>
  <si>
    <t>电脑三合一光束灯</t>
  </si>
  <si>
    <t>JOLLY COUPE X-3 /ACME 380 /FINEART 470</t>
  </si>
  <si>
    <t>=SUMIF([1]报价结算清单!$E$12:$E$573,A167,[1]报价结算清单!$P$12:$P$573)</t>
  </si>
  <si>
    <t>B#058</t>
  </si>
  <si>
    <t>摇头LED染色灯</t>
  </si>
  <si>
    <t>TERBLY OK190Z- ZOOM MOVING /FINEART 1519</t>
  </si>
  <si>
    <t>=SUMIF([1]报价结算清单!$E$12:$E$573,A168,[1]报价结算清单!$P$12:$P$573)</t>
  </si>
  <si>
    <t>B#059</t>
  </si>
  <si>
    <t>Fixture 常规灯具</t>
  </si>
  <si>
    <t>Follow Spot (4000w)
追光灯</t>
  </si>
  <si>
    <t>HMI-4000W /XE-4000Z</t>
  </si>
  <si>
    <t>=SUMIF([1]报价结算清单!$E$12:$E$573,A169,[1]报价结算清单!$P$12:$P$573)</t>
  </si>
  <si>
    <t>B#060</t>
  </si>
  <si>
    <t>多功能面光灯</t>
  </si>
  <si>
    <t>ETC EA PAR 700W</t>
  </si>
  <si>
    <t>=SUMIF([1]报价结算清单!$E$12:$E$573,A170,[1]报价结算清单!$P$12:$P$573)</t>
  </si>
  <si>
    <t>B#061</t>
  </si>
  <si>
    <t>LED矩阵灯</t>
  </si>
  <si>
    <t>=SUMIF([1]报价结算清单!$E$12:$E$573,A171,[1]报价结算清单!$P$12:$P$573)</t>
  </si>
  <si>
    <t>B#062</t>
  </si>
  <si>
    <t>观众灯</t>
  </si>
  <si>
    <t>HEADLIGHT 4000W</t>
  </si>
  <si>
    <t>=SUMIF([1]报价结算清单!$E$12:$E$573,A172,[1]报价结算清单!$P$12:$P$573)</t>
  </si>
  <si>
    <t>B#063</t>
  </si>
  <si>
    <t>Lighting Control System 灯光控制系统</t>
  </si>
  <si>
    <t>数字调光台</t>
  </si>
  <si>
    <t>GRAND MA Controller
GRAND MA 调光台</t>
  </si>
  <si>
    <t>=SUMIF([1]报价结算清单!$E$12:$E$573,A173,[1]报价结算清单!$P$12:$P$573)</t>
  </si>
  <si>
    <t>B#064</t>
  </si>
  <si>
    <t>GRAND MA II Controller
GRAND MA II 调光台</t>
  </si>
  <si>
    <t>=SUMIF([1]报价结算清单!$E$12:$E$573,A174,[1]报价结算清单!$P$12:$P$573)</t>
  </si>
  <si>
    <t>B#065</t>
  </si>
  <si>
    <t>模拟调光台</t>
  </si>
  <si>
    <t>Avolites Pearl 2010 Controller
珍珠2010 调光台</t>
  </si>
  <si>
    <t>=SUMIF([1]报价结算清单!$E$12:$E$573,A175,[1]报价结算清单!$P$12:$P$573)</t>
  </si>
  <si>
    <t>B#066</t>
  </si>
  <si>
    <t>Isolated DMX512 Splitter
信号放大器</t>
  </si>
  <si>
    <t>=SUMIF([1]报价结算清单!$E$12:$E$573,A176,[1]报价结算清单!$P$12:$P$573)</t>
  </si>
  <si>
    <t>B#067</t>
  </si>
  <si>
    <t>MA信号处理器</t>
  </si>
  <si>
    <t>MA NSP</t>
  </si>
  <si>
    <t>=SUMIF([1]报价结算清单!$E$12:$E$573,A177,[1]报价结算清单!$P$12:$P$573)</t>
  </si>
  <si>
    <t>B#068</t>
  </si>
  <si>
    <t>灯光信号分配器</t>
  </si>
  <si>
    <t>Lighting DA</t>
  </si>
  <si>
    <t>=SUMIF([1]报价结算清单!$E$12:$E$573,A178,[1]报价结算清单!$P$12:$P$573)</t>
  </si>
  <si>
    <t>B#069</t>
  </si>
  <si>
    <t>结构</t>
  </si>
  <si>
    <t>Truss Syste
Truss 结构</t>
  </si>
  <si>
    <t>TRUSS (520 x 760 mm)
灯光吊架(520 x 760 毫米)</t>
  </si>
  <si>
    <t>=SUMIF([1]报价结算清单!$E$12:$E$573,A179,[1]报价结算清单!$P$12:$P$573)</t>
  </si>
  <si>
    <t>B#070</t>
  </si>
  <si>
    <t>TRUSS (400 x 600 mm)
灯光吊架(400 x 600 毫米)</t>
  </si>
  <si>
    <t>=SUMIF([1]报价结算清单!$E$12:$E$573,A180,[1]报价结算清单!$P$12:$P$573)</t>
  </si>
  <si>
    <t>B#071</t>
  </si>
  <si>
    <t>TRUSS (300 x 300 mm)
灯光吊架(300 x 300 毫米)</t>
  </si>
  <si>
    <t>=SUMIF([1]报价结算清单!$E$12:$E$573,A181,[1]报价结算清单!$P$12:$P$573)</t>
  </si>
  <si>
    <t>B#072</t>
  </si>
  <si>
    <t>特效</t>
  </si>
  <si>
    <t>烟雾、水雾油化物</t>
  </si>
  <si>
    <t>彩虹机</t>
  </si>
  <si>
    <t>=SUMIF([1]报价结算清单!$E$12:$E$573,A182,[1]报价结算清单!$P$12:$P$573)</t>
  </si>
  <si>
    <t>B#073</t>
  </si>
  <si>
    <t>大功率彩虹机</t>
  </si>
  <si>
    <t>=SUMIF([1]报价结算清单!$E$12:$E$573,A183,[1]报价结算清单!$P$12:$P$573)</t>
  </si>
  <si>
    <t>B#074</t>
  </si>
  <si>
    <t>泡泡机</t>
  </si>
  <si>
    <t>=SUMIF([1]报价结算清单!$E$12:$E$573,A184,[1]报价结算清单!$P$12:$P$573)</t>
  </si>
  <si>
    <t>B#075</t>
  </si>
  <si>
    <t>吹纸机</t>
  </si>
  <si>
    <t>=SUMIF([1]报价结算清单!$E$12:$E$573,A185,[1]报价结算清单!$P$12:$P$573)</t>
  </si>
  <si>
    <t>B#076</t>
  </si>
  <si>
    <t>布纱类</t>
  </si>
  <si>
    <t>电磁阀</t>
  </si>
  <si>
    <t>=SUMIF([1]报价结算清单!$E$12:$E$573,A186,[1]报价结算清单!$P$12:$P$573)</t>
  </si>
  <si>
    <t>B#077</t>
  </si>
  <si>
    <t>幕布</t>
  </si>
  <si>
    <t>=SUMIF([1]报价结算清单!$E$12:$E$573,A187,[1]报价结算清单!$P$12:$P$573)</t>
  </si>
  <si>
    <t>B#078</t>
  </si>
  <si>
    <t>同传及即席发言</t>
  </si>
  <si>
    <t>Presentation System
即席发言系统</t>
  </si>
  <si>
    <t>手拉手会议系统主机</t>
  </si>
  <si>
    <t>=SUMIF([1]报价结算清单!$E$12:$E$573,A188,[1]报价结算清单!$P$12:$P$573)</t>
  </si>
  <si>
    <t>B#079</t>
  </si>
  <si>
    <t>手拉手会议系统话筒</t>
  </si>
  <si>
    <t>=SUMIF([1]报价结算清单!$E$12:$E$573,A189,[1]报价结算清单!$P$12:$P$573)</t>
  </si>
  <si>
    <t>B#080</t>
  </si>
  <si>
    <t>设备</t>
  </si>
  <si>
    <t>音频扩展器</t>
  </si>
  <si>
    <t>同传音频输出设备（常用于同传音源提取）</t>
  </si>
  <si>
    <t>=SUMIF([1]报价结算清单!$E$12:$E$573,A190,[1]报价结算清单!$P$12:$P$573)</t>
  </si>
  <si>
    <t>B#081</t>
  </si>
  <si>
    <t>全息投影</t>
  </si>
  <si>
    <t>Holographic Projection File
全息投影膜</t>
  </si>
  <si>
    <t>=SUMIF([1]报价结算清单!$E$12:$E$573,A191,[1]报价结算清单!$P$12:$P$573)</t>
  </si>
  <si>
    <t>B#082</t>
  </si>
  <si>
    <t>直播</t>
  </si>
  <si>
    <t>摄像设备</t>
  </si>
  <si>
    <t>aja硬盘</t>
  </si>
  <si>
    <t>每台每天</t>
  </si>
  <si>
    <t>=SUMIF([1]报价结算清单!$E$12:$E$573,A192,[1]报价结算清单!$P$12:$P$573)</t>
  </si>
  <si>
    <t>B#083</t>
  </si>
  <si>
    <t>高清摄像机（天眼）</t>
  </si>
  <si>
    <t>SONY-2580</t>
  </si>
  <si>
    <t>=SUMIF([1]报价结算清单!$E$12:$E$573,A193,[1]报价结算清单!$P$12:$P$573)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</si>
  <si>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</si>
  <si>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</si>
  <si>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</si>
  <si>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</si>
  <si>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</si>
  <si>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=SUMIF([1]报价结算清单!$E$12:$E$573,A194,[1]报价结算清单!$P$12:$P$573)</t>
  </si>
  <si>
    <t>B#085</t>
  </si>
  <si>
    <t>视频设备</t>
  </si>
  <si>
    <t>切换台</t>
  </si>
  <si>
    <t>SNELL-Kahuna 9600（60P）</t>
  </si>
  <si>
    <t>=SUMIF([1]报价结算清单!$E$12:$E$573,A195,[1]报价结算清单!$P$12:$P$573)</t>
  </si>
  <si>
    <t>B#086</t>
  </si>
  <si>
    <t>SNELL-Kahuna 6400-6U CTO（60P）</t>
  </si>
  <si>
    <t>=SUMIF([1]报价结算清单!$E$12:$E$573,A196,[1]报价结算清单!$P$12:$P$573)</t>
  </si>
  <si>
    <t>B#087</t>
  </si>
  <si>
    <t>BMD-ATEM 2ME（50I）</t>
  </si>
  <si>
    <t>=SUMIF([1]报价结算清单!$E$12:$E$573,A197,[1]报价结算清单!$P$12:$P$573)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</si>
  <si>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</si>
  <si>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</si>
  <si>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</si>
  <si>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</si>
  <si>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</si>
  <si>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</si>
  <si>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=SUMIF([1]报价结算清单!$E$12:$E$573,A199,[1]报价结算清单!$P$12:$P$573)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</si>
  <si>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</si>
  <si>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</si>
  <si>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</si>
  <si>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</si>
  <si>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</si>
  <si>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</si>
  <si>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=SUMIF([1]报价结算清单!$E$12:$E$573,A200,[1]报价结算清单!$P$12:$P$573)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</si>
  <si>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</si>
  <si>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</si>
  <si>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</si>
  <si>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</si>
  <si>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=SUMIF([1]报价结算清单!$E$12:$E$573,A201,[1]报价结算清单!$P$12:$P$573)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</si>
  <si>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</si>
  <si>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</si>
  <si>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</si>
  <si>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</si>
  <si>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</si>
  <si>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=SUMIF([1]报价结算清单!$E$12:$E$573,A202,[1]报价结算清单!$P$12:$P$573)</t>
  </si>
  <si>
    <t>C#005</t>
  </si>
  <si>
    <t>摄像</t>
  </si>
  <si>
    <t>延时拍摄</t>
  </si>
  <si>
    <t>人员劳务费及基础拍摄设备。不含住宿、交通、补贴等费用（5年从业经验）</t>
  </si>
  <si>
    <t>=SUMIF([1]报价结算清单!$E$12:$E$573,A203,[1]报价结算清单!$P$12:$P$573)</t>
  </si>
  <si>
    <t>C#006</t>
  </si>
  <si>
    <t>普通数字视频拍摄</t>
  </si>
  <si>
    <t>=SUMIF([1]报价结算清单!$E$12:$E$573,A204,[1]报价结算清单!$P$12:$P$573)</t>
  </si>
  <si>
    <t>C#007</t>
  </si>
  <si>
    <t>航拍</t>
  </si>
  <si>
    <t>飞手人员及基础设备劳务费。不含住宿、交通、补贴等费用，每天不超过8小时，彩排与活动日价格一致</t>
  </si>
  <si>
    <t>=SUMIF([1]报价结算清单!$E$12:$E$573,A205,[1]报价结算清单!$P$12:$P$573)</t>
  </si>
  <si>
    <t>C#008</t>
  </si>
  <si>
    <t>云摄影</t>
  </si>
  <si>
    <t>现场修图师</t>
  </si>
  <si>
    <t>人员劳务，不含住宿、交通、补贴等费用，每天不超过8小时</t>
  </si>
  <si>
    <t>=SUMIF([1]报价结算清单!$E$12:$E$573,A206,[1]报价结算清单!$P$12:$P$573)</t>
  </si>
  <si>
    <t>C#009</t>
  </si>
  <si>
    <t>摄影师+修图+平台使用</t>
  </si>
  <si>
    <t>人员劳务费及基础拍摄设备。不含住宿、交通、补贴等费用，每天不超过8小时，彩排与活动日价格一致</t>
  </si>
  <si>
    <t>=SUMIF([1]报价结算清单!$E$12:$E$573,A207,[1]报价结算清单!$P$12:$P$573)</t>
  </si>
  <si>
    <t>C#010</t>
  </si>
  <si>
    <t>Ai修图+平台使用</t>
  </si>
  <si>
    <t>AI修图及平台使用，例如VPHOTO</t>
  </si>
  <si>
    <t>场</t>
  </si>
  <si>
    <t>=SUMIF([1]报价结算清单!$E$12:$E$573,A208,[1]报价结算清单!$P$12:$P$573)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</si>
  <si>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</si>
  <si>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</si>
  <si>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</si>
  <si>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</si>
  <si>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</si>
  <si>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=SUMIF([1]报价结算清单!$E$12:$E$573,A209,[1]报价结算清单!$P$12:$P$573)</t>
  </si>
  <si>
    <t>C#012</t>
  </si>
  <si>
    <t>技师-控台人员</t>
  </si>
  <si>
    <t>人员劳务费。不含住宿、交通、补贴等费用，每场不超过8小时</t>
  </si>
  <si>
    <t>=SUMIF([1]报价结算清单!$E$12:$E$573,A210,[1]报价结算清单!$P$12:$P$573)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</si>
  <si>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</si>
  <si>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</si>
  <si>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</si>
  <si>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</si>
  <si>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=SUMIF([1]报价结算清单!$E$12:$E$573,A211,[1]报价结算清单!$P$12:$P$573)</t>
  </si>
  <si>
    <t>C#014</t>
  </si>
  <si>
    <t>搭建人员</t>
  </si>
  <si>
    <t>搭建人工</t>
  </si>
  <si>
    <t>人员劳务费，每场不超过8小时</t>
  </si>
  <si>
    <t>每人每场</t>
  </si>
  <si>
    <t>=SUMIF([1]报价结算清单!$E$12:$E$573,A212,[1]报价结算清单!$P$12:$P$573)</t>
  </si>
  <si>
    <t>C#015</t>
  </si>
  <si>
    <t>高空作业</t>
  </si>
  <si>
    <t>持高空作业资格证专业上岗人员，人员劳务费，每场不超过8小时</t>
  </si>
  <si>
    <t>=SUMIF([1]报价结算清单!$E$12:$E$573,A213,[1]报价结算清单!$P$12:$P$573)</t>
  </si>
  <si>
    <t>C#016</t>
  </si>
  <si>
    <t>运营人员</t>
  </si>
  <si>
    <t>服务人员</t>
  </si>
  <si>
    <t>保洁</t>
  </si>
  <si>
    <t>人员劳务费，每场按4小时计，含个税</t>
  </si>
  <si>
    <t>=SUMIF([1]报价结算清单!$E$12:$E$573,A214,[1]报价结算清单!$P$12:$P$573)</t>
  </si>
  <si>
    <t>C#017</t>
  </si>
  <si>
    <t>普通保安</t>
  </si>
  <si>
    <t>搭建、展区、外场用安保（人员劳务费，每场不超过8小时，含个税）</t>
  </si>
  <si>
    <t>=SUMIF([1]报价结算清单!$E$12:$E$573,A215,[1]报价结算清单!$P$12:$P$573)</t>
  </si>
  <si>
    <t>C#018</t>
  </si>
  <si>
    <t>高级保安</t>
  </si>
  <si>
    <t>内场安保（对形象有要求）人员劳务费，每场不超过8小时，含个税</t>
  </si>
  <si>
    <t>=SUMIF([1]报价结算清单!$E$12:$E$573,A216,[1]报价结算清单!$P$12:$P$573)</t>
  </si>
  <si>
    <t>C#019</t>
  </si>
  <si>
    <t>手持金属检测器</t>
  </si>
  <si>
    <t>=SUMIF([1]报价结算清单!$E$12:$E$573,A217,[1]报价结算清单!$P$12:$P$573)</t>
  </si>
  <si>
    <t>C#020</t>
  </si>
  <si>
    <t>安检门</t>
  </si>
  <si>
    <t>=SUMIF([1]报价结算清单!$E$12:$E$573,A218,[1]报价结算清单!$P$12:$P$573)</t>
  </si>
  <si>
    <t>C#021</t>
  </si>
  <si>
    <t>安检机</t>
  </si>
  <si>
    <t>=SUMIF([1]报价结算清单!$E$12:$E$573,A219,[1]报价结算清单!$P$12:$P$573)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</si>
  <si>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</si>
  <si>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</si>
  <si>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</si>
  <si>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=SUMIF([1]报价结算清单!$E$12:$E$573,A220,[1]报价结算清单!$P$12:$P$573)</t>
  </si>
  <si>
    <t>C#023</t>
  </si>
  <si>
    <t>礼仪</t>
  </si>
  <si>
    <t>人员劳务费。不含住宿、交通、补贴等费用，每场不超过8小时
彩排按每人0.5场收费，含个税</t>
  </si>
  <si>
    <t>=SUMIF([1]报价结算清单!$E$12:$E$573,A221,[1]报价结算清单!$P$12:$P$573)</t>
  </si>
  <si>
    <t>C#024</t>
  </si>
  <si>
    <t>兼职人员</t>
  </si>
  <si>
    <t>=SUMIF([1]报价结算清单!$E$12:$E$573,A222,[1]报价结算清单!$P$12:$P$573)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</si>
  <si>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</si>
  <si>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</si>
  <si>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</si>
  <si>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</si>
  <si>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=SUMIF([1]报价结算清单!$E$12:$E$573,A223,[1]报价结算清单!$P$12:$P$573)</t>
  </si>
  <si>
    <t>C#026</t>
  </si>
  <si>
    <t>DJ</t>
  </si>
  <si>
    <t>3年以上DJ经验
人员劳务费。不含住宿、交通、补贴等费用，每场不超过8小时，含个税</t>
  </si>
  <si>
    <t>=SUMIF([1]报价结算清单!$E$12:$E$573,A224,[1]报价结算清单!$P$12:$P$573)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</si>
  <si>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</si>
  <si>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</si>
  <si>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</si>
  <si>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</si>
  <si>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=SUMIF([1]报价结算清单!$E$12:$E$573,A225,[1]报价结算清单!$P$12:$P$573)</t>
  </si>
  <si>
    <t>C#028</t>
  </si>
  <si>
    <t>翻译速记</t>
  </si>
  <si>
    <t>速记</t>
  </si>
  <si>
    <t>专业速记证书
人员劳务费。不含住宿、交通、补贴等费用，每场不超过4小时，含个税</t>
  </si>
  <si>
    <t>=SUMIF([1]报价结算清单!$E$12:$E$573,A226,[1]报价结算清单!$P$12:$P$573)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</si>
  <si>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</si>
  <si>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</si>
  <si>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</si>
  <si>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</si>
  <si>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=SUMIF([1]报价结算清单!$E$12:$E$573,A227,[1]报价结算清单!$P$12:$P$573)</t>
  </si>
  <si>
    <t>C#030</t>
  </si>
  <si>
    <t>=SUMIF([1]报价结算清单!$E$12:$E$573,A228,[1]报价结算清单!$P$12:$P$573)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</si>
  <si>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</si>
  <si>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</si>
  <si>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=SUMIF([1]报价结算清单!$E$12:$E$573,A229,[1]报价结算清单!$P$12:$P$573)</t>
  </si>
  <si>
    <t>C#032</t>
  </si>
  <si>
    <t>=SUMIF([1]报价结算清单!$E$12:$E$573,A230,[1]报价结算清单!$P$12:$P$573)</t>
  </si>
  <si>
    <t>C#033</t>
  </si>
  <si>
    <t>中英交传</t>
  </si>
  <si>
    <t>=SUMIF([1]报价结算清单!$E$12:$E$573,A231,[1]报价结算清单!$P$12:$P$573)</t>
  </si>
  <si>
    <t>C#034</t>
  </si>
  <si>
    <t>=SUMIF([1]报价结算清单!$E$12:$E$573,A232,[1]报价结算清单!$P$12:$P$573)</t>
  </si>
  <si>
    <t>C#035</t>
  </si>
  <si>
    <t>=SUMIF([1]报价结算清单!$E$12:$E$573,A233,[1]报价结算清单!$P$12:$P$573)</t>
  </si>
  <si>
    <t>C#036</t>
  </si>
  <si>
    <t>=SUMIF([1]报价结算清单!$E$12:$E$573,A234,[1]报价结算清单!$P$12:$P$573)</t>
  </si>
  <si>
    <t>C#037</t>
  </si>
  <si>
    <t>专业人员</t>
  </si>
  <si>
    <t>其他技术人员</t>
  </si>
  <si>
    <t>AR技术人员(8小时，不含住宿、交通、补贴等费用，含餐费）</t>
  </si>
  <si>
    <t>=SUMIF([1]报价结算清单!$E$12:$E$573,A235,[1]报价结算清单!$P$12:$P$573)</t>
  </si>
  <si>
    <t>C#038</t>
  </si>
  <si>
    <t>其他技术工程师(8小时，不含住宿、交通、补贴等费用，含餐费）</t>
  </si>
  <si>
    <t>=SUMIF([1]报价结算清单!$E$12:$E$573,A236,[1]报价结算清单!$P$12:$P$573)</t>
  </si>
  <si>
    <t>C#039</t>
  </si>
  <si>
    <t>录音师</t>
  </si>
  <si>
    <t>录音师助理-初级(8小时，不含住宿、交通、补贴等费用，含餐费）</t>
  </si>
  <si>
    <t>=SUMIF([1]报价结算清单!$E$12:$E$573,A237,[1]报价结算清单!$P$12:$P$573)</t>
  </si>
  <si>
    <t>C#040</t>
  </si>
  <si>
    <t>普通级别录音师-中级(8小时，不含住宿、交通、补贴等费用，含餐费）</t>
  </si>
  <si>
    <t>=SUMIF([1]报价结算清单!$E$12:$E$573,A238,[1]报价结算清单!$P$12:$P$573)</t>
  </si>
  <si>
    <t>C#041</t>
  </si>
  <si>
    <t>其他专业人员</t>
  </si>
  <si>
    <t>普通解说(8小时，不含住宿、交通、补贴等费用，含餐费）</t>
  </si>
  <si>
    <t>=SUMIF([1]报价结算清单!$E$12:$E$573,A239,[1]报价结算清单!$P$12:$P$573)</t>
  </si>
  <si>
    <t>C#042</t>
  </si>
  <si>
    <t>资深解说(8小时，不含住宿、交通、补贴等费用，含餐费）</t>
  </si>
  <si>
    <t>=SUMIF([1]报价结算清单!$E$12:$E$573,A240,[1]报价结算清单!$P$12:$P$573)</t>
  </si>
  <si>
    <t>C#043</t>
  </si>
  <si>
    <t>普通裁判(8小时，不含住宿、交通、补贴等费用，含餐费）</t>
  </si>
  <si>
    <t>=SUMIF([1]报价结算清单!$E$12:$E$573,A241,[1]报价结算清单!$P$12:$P$573)</t>
  </si>
  <si>
    <t>C#044</t>
  </si>
  <si>
    <t>普通讲师(8小时，不含住宿、交通、补贴等费用，含餐费）</t>
  </si>
  <si>
    <t>=SUMIF([1]报价结算清单!$E$12:$E$573,A242,[1]报价结算清单!$P$12:$P$573)</t>
  </si>
  <si>
    <t>C#045</t>
  </si>
  <si>
    <t>演艺人员</t>
  </si>
  <si>
    <t>导演</t>
  </si>
  <si>
    <t>导演助理-初级，不含住宿、交通、补贴、餐费等费用</t>
  </si>
  <si>
    <t>=SUMIF([1]报价结算清单!$E$12:$E$573,A243,[1]报价结算清单!$P$12:$P$573)</t>
  </si>
  <si>
    <t>C#046</t>
  </si>
  <si>
    <t>普通导演-中级，不含住宿、交通、补贴、餐费等费用</t>
  </si>
  <si>
    <t>=SUMIF([1]报价结算清单!$E$12:$E$573,A244,[1]报价结算清单!$P$12:$P$573)</t>
  </si>
  <si>
    <t>C#047</t>
  </si>
  <si>
    <t>资深级别导演-高级，不含住宿、交通、补贴、餐费等费用</t>
  </si>
  <si>
    <t>=SUMIF([1]报价结算清单!$E$12:$E$573,A245,[1]报价结算清单!$P$12:$P$573)</t>
  </si>
  <si>
    <t>C#048</t>
  </si>
  <si>
    <t>主持人</t>
  </si>
  <si>
    <t>普通单语主持人，每场不超过4小时，彩排与活动日价格一致，不含住宿、交通、补贴、餐费、个税等费用，含个税</t>
  </si>
  <si>
    <t>=SUMIF([1]报价结算清单!$E$12:$E$573,A246,[1]报价结算清单!$P$12:$P$573)</t>
  </si>
  <si>
    <t>C#049</t>
  </si>
  <si>
    <t>资深单语主持人，每场不超过4小时，彩排与活动日价格一致，不含住宿、交通、补贴、餐费等费用，含个税</t>
  </si>
  <si>
    <t>=SUMIF([1]报价结算清单!$E$12:$E$573,A247,[1]报价结算清单!$P$12:$P$573)</t>
  </si>
  <si>
    <t>C#050</t>
  </si>
  <si>
    <t>普通双语主持人，每场不超过4小时，彩排与活动日价格一致，不含住宿、交通、补贴、餐费等费用，含个税</t>
  </si>
  <si>
    <t>=SUMIF([1]报价结算清单!$E$12:$E$573,A248,[1]报价结算清单!$P$12:$P$573)</t>
  </si>
  <si>
    <t>C#051</t>
  </si>
  <si>
    <t>资深双语主持人，每场不超过4小时，彩排与活动日价格一致，不含住宿、交通、补贴、餐费等费用，含个税</t>
  </si>
  <si>
    <t>=SUMIF([1]报价结算清单!$E$12:$E$573,A249,[1]报价结算清单!$P$12:$P$573)</t>
  </si>
  <si>
    <t>C#052</t>
  </si>
  <si>
    <t>模特</t>
  </si>
  <si>
    <t>普通模特，彩排与活动日价格一致，不含住宿、交通、补贴、餐费等费用，含个税</t>
  </si>
  <si>
    <t>=SUMIF([1]报价结算清单!$E$12:$E$573,A250,[1]报价结算清单!$P$12:$P$573)</t>
  </si>
  <si>
    <t>C#053</t>
  </si>
  <si>
    <t>资深模特，彩排与活动日价格一致，不含住宿、交通、补贴、餐费等费用，含个税</t>
  </si>
  <si>
    <t>=SUMIF([1]报价结算清单!$E$12:$E$573,A251,[1]报价结算清单!$P$12:$P$573)</t>
  </si>
  <si>
    <t>C#054</t>
  </si>
  <si>
    <t>舞者</t>
  </si>
  <si>
    <t>普通舞者，彩排与活动日价格一致，不含住宿、交通、补贴、餐费等费用，含个税</t>
  </si>
  <si>
    <t>=SUMIF([1]报价结算清单!$E$12:$E$573,A252,[1]报价结算清单!$P$12:$P$573)</t>
  </si>
  <si>
    <t>C#055</t>
  </si>
  <si>
    <t>资深舞者，彩排与活动日价格一致，不含住宿、交通、补贴、餐费等费用，含个税</t>
  </si>
  <si>
    <t>=SUMIF([1]报价结算清单!$E$12:$E$573,A253,[1]报价结算清单!$P$12:$P$573)</t>
  </si>
  <si>
    <t>C#056</t>
  </si>
  <si>
    <t>演奏人员</t>
  </si>
  <si>
    <t>普通演奏，每场不超过4小时，彩排与活动日价格一致，不含住宿、交通、补贴、餐费等费用，含个税</t>
  </si>
  <si>
    <t>=SUMIF([1]报价结算清单!$E$12:$E$573,A254,[1]报价结算清单!$P$12:$P$573)</t>
  </si>
  <si>
    <t>C#057</t>
  </si>
  <si>
    <t>资深演奏，每场不超过4小时，彩排与活动日价格一致，不含住宿、交通、补贴、餐费等费用，含个税</t>
  </si>
  <si>
    <t>=SUMIF([1]报价结算清单!$E$12:$E$573,A255,[1]报价结算清单!$P$12:$P$573)</t>
  </si>
  <si>
    <t>C#058</t>
  </si>
  <si>
    <t>Coser</t>
  </si>
  <si>
    <t>专业Cos Play演出，彩排与活动日价格一致，不含住宿、交通、补贴、餐费等费用，含个税</t>
  </si>
  <si>
    <t>=SUMIF([1]报价结算清单!$E$12:$E$573,A256,[1]报价结算清单!$P$12:$P$573)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</si>
  <si>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</si>
  <si>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</si>
  <si>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</si>
  <si>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</si>
  <si>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</si>
  <si>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=SUMIF([1]报价结算清单!$E$12:$E$573,A257,[1]报价结算清单!$P$12:$P$573)</t>
  </si>
  <si>
    <t>C#060</t>
  </si>
  <si>
    <t>豪华轿车-奥迪A6，超时间收费</t>
  </si>
  <si>
    <t>每辆每小时</t>
  </si>
  <si>
    <t>=SUMIF([1]报价结算清单!$E$12:$E$573,A258,[1]报价结算清单!$P$12:$P$573)</t>
  </si>
  <si>
    <t>C#061</t>
  </si>
  <si>
    <t>豪华轿车-奥迪A6，超公里收费</t>
  </si>
  <si>
    <t>每辆每公里</t>
  </si>
  <si>
    <t>=SUMIF([1]报价结算清单!$E$12:$E$573,A259,[1]报价结算清单!$P$12:$P$573)</t>
  </si>
  <si>
    <t>C#062</t>
  </si>
  <si>
    <t>商务乘用车-GL8，可使用同等类型车辆，1天8小时 or 100km计算，超出公里数及时间另计费</t>
  </si>
  <si>
    <t>=SUMIF([1]报价结算清单!$E$12:$E$573,A260,[1]报价结算清单!$P$12:$P$573)</t>
  </si>
  <si>
    <t>C#063</t>
  </si>
  <si>
    <t>商务乘用车-GL8，超时间收费</t>
  </si>
  <si>
    <t>=SUMIF([1]报价结算清单!$E$12:$E$573,A261,[1]报价结算清单!$P$12:$P$573)</t>
  </si>
  <si>
    <t>C#064</t>
  </si>
  <si>
    <t>商务乘用车-GL8，超公里收费</t>
  </si>
  <si>
    <t>=SUMIF([1]报价结算清单!$E$12:$E$573,A262,[1]报价结算清单!$P$12:$P$573)</t>
  </si>
  <si>
    <t>C#065</t>
  </si>
  <si>
    <t>中型车-考斯特，可使用同等类型车辆，1天8小时 or 100km计算，超出公里数及时间另计费</t>
  </si>
  <si>
    <t>=SUMIF([1]报价结算清单!$E$12:$E$573,A263,[1]报价结算清单!$P$12:$P$573)</t>
  </si>
  <si>
    <t>C#066</t>
  </si>
  <si>
    <t>中型车-考斯特，超时间收费</t>
  </si>
  <si>
    <t>=SUMIF([1]报价结算清单!$E$12:$E$573,A264,[1]报价结算清单!$P$12:$P$573)</t>
  </si>
  <si>
    <t>C#067</t>
  </si>
  <si>
    <t>中型车-考斯特，超公里收费</t>
  </si>
  <si>
    <t>=SUMIF([1]报价结算清单!$E$12:$E$573,A265,[1]报价结算清单!$P$12:$P$573)</t>
  </si>
  <si>
    <t>C#068</t>
  </si>
  <si>
    <t>50人座大巴车(金龙)，1天8小时 or 100km计算，超出公里数及时间另计费</t>
  </si>
  <si>
    <t>=SUMIF([1]报价结算清单!$E$12:$E$573,A266,[1]报价结算清单!$P$12:$P$573)</t>
  </si>
  <si>
    <t>C#069</t>
  </si>
  <si>
    <t>50人座大巴车，超时间收费</t>
  </si>
  <si>
    <t>=SUMIF([1]报价结算清单!$E$12:$E$573,A267,[1]报价结算清单!$P$12:$P$573)</t>
  </si>
  <si>
    <t>C#070</t>
  </si>
  <si>
    <t>50人座大巴车，超公里收费</t>
  </si>
  <si>
    <t>=SUMIF([1]报价结算清单!$E$12:$E$573,A268,[1]报价结算清单!$P$12:$P$573)</t>
  </si>
  <si>
    <t>C#071</t>
  </si>
  <si>
    <t>货车-市内运输</t>
  </si>
  <si>
    <t>金杯车运输，距离30km内</t>
  </si>
  <si>
    <t>=SUMIF([1]报价结算清单!$E$12:$E$573,A269,[1]报价结算清单!$P$12:$P$573)</t>
  </si>
  <si>
    <t>C#072</t>
  </si>
  <si>
    <t>4.2m 货车，距离30km内</t>
  </si>
  <si>
    <t>=SUMIF([1]报价结算清单!$E$12:$E$573,A270,[1]报价结算清单!$P$12:$P$573)</t>
  </si>
  <si>
    <t>C#073</t>
  </si>
  <si>
    <t>6.2m 货车，距离30km内</t>
  </si>
  <si>
    <t>=SUMIF([1]报价结算清单!$E$12:$E$573,A271,[1]报价结算清单!$P$12:$P$573)</t>
  </si>
  <si>
    <t>C#074</t>
  </si>
  <si>
    <t>7.2m 货车，距离30km内</t>
  </si>
  <si>
    <t>=SUMIF([1]报价结算清单!$E$12:$E$573,A272,[1]报价结算清单!$P$12:$P$573)</t>
  </si>
  <si>
    <t>C#075</t>
  </si>
  <si>
    <t>9.6m 货车，距离30km内</t>
  </si>
  <si>
    <t>=SUMIF([1]报价结算清单!$E$12:$E$573,A273,[1]报价结算清单!$P$12:$P$573)</t>
  </si>
  <si>
    <t>C#076</t>
  </si>
  <si>
    <t>12.5m 货车，距离30km内</t>
  </si>
  <si>
    <t>=SUMIF([1]报价结算清单!$E$12:$E$573,A274,[1]报价结算清单!$P$12:$P$573)</t>
  </si>
  <si>
    <t>C#077</t>
  </si>
  <si>
    <t>15m 货车，距离30km内</t>
  </si>
  <si>
    <t>=SUMIF([1]报价结算清单!$E$12:$E$573,A275,[1]报价结算清单!$P$12:$P$573)</t>
  </si>
  <si>
    <t>C#078</t>
  </si>
  <si>
    <t>17.5m 货车，距离30km内</t>
  </si>
  <si>
    <t>=SUMIF([1]报价结算清单!$E$12:$E$573,A276,[1]报价结算清单!$P$12:$P$573)</t>
  </si>
  <si>
    <t>C#079</t>
  </si>
  <si>
    <t>货车-城际运输</t>
  </si>
  <si>
    <t>金杯车运输</t>
  </si>
  <si>
    <t>每车每公里</t>
  </si>
  <si>
    <t>=SUMIF([1]报价结算清单!$E$12:$E$573,A277,[1]报价结算清单!$P$12:$P$573)</t>
  </si>
  <si>
    <t>C#080</t>
  </si>
  <si>
    <t>4.2m 货车</t>
  </si>
  <si>
    <t>=SUMIF([1]报价结算清单!$E$12:$E$573,A278,[1]报价结算清单!$P$12:$P$573)</t>
  </si>
  <si>
    <t>C#081</t>
  </si>
  <si>
    <t>6.2m 货车</t>
  </si>
  <si>
    <t>=SUMIF([1]报价结算清单!$E$12:$E$573,A279,[1]报价结算清单!$P$12:$P$573)</t>
  </si>
  <si>
    <t>C#082</t>
  </si>
  <si>
    <t>9.6m 货车</t>
  </si>
  <si>
    <t>=SUMIF([1]报价结算清单!$E$12:$E$573,A280,[1]报价结算清单!$P$12:$P$573)</t>
  </si>
  <si>
    <t>C#083</t>
  </si>
  <si>
    <t>12.5m 货车</t>
  </si>
  <si>
    <t>=SUMIF([1]报价结算清单!$E$12:$E$573,A281,[1]报价结算清单!$P$12:$P$573)</t>
  </si>
  <si>
    <t>C#084</t>
  </si>
  <si>
    <t>17.5m 货车</t>
  </si>
  <si>
    <t>=SUMIF([1]报价结算清单!$E$12:$E$573,A282,[1]报价结算清单!$P$12:$P$573)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</si>
  <si>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</si>
  <si>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</si>
  <si>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</si>
  <si>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</si>
  <si>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</si>
  <si>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</si>
  <si>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=SUMIF([1]报价结算清单!$E$12:$E$573,A284,[1]报价结算清单!$P$12:$P$573)</t>
  </si>
  <si>
    <t>E#001</t>
  </si>
  <si>
    <t>场地费用</t>
  </si>
  <si>
    <t>场地租金</t>
  </si>
  <si>
    <t>会议中心</t>
  </si>
  <si>
    <t>=SUMIF([1]报价结算清单!$E$12:$E$573,A286,[1]报价结算清单!$P$12:$P$573)</t>
  </si>
  <si>
    <t>E#002</t>
  </si>
  <si>
    <t>体育场馆</t>
  </si>
  <si>
    <t>=SUMIF([1]报价结算清单!$E$12:$E$573,A287,[1]报价结算清单!$P$12:$P$573)</t>
  </si>
  <si>
    <t>E#003</t>
  </si>
  <si>
    <t>=SUMIF([1]报价结算清单!$E$12:$E$573,A288,[1]报价结算清单!$P$12:$P$573)</t>
  </si>
  <si>
    <t>E#004</t>
  </si>
  <si>
    <t>其他</t>
  </si>
  <si>
    <t>=SUMIF([1]报价结算清单!$E$12:$E$573,A289,[1]报价结算清单!$P$12:$P$573)</t>
  </si>
  <si>
    <t>E#005</t>
  </si>
  <si>
    <t>场地广告位</t>
  </si>
  <si>
    <t>=SUMIF([1]报价结算清单!$E$12:$E$573,A290,[1]报价结算清单!$P$12:$P$573)</t>
  </si>
  <si>
    <t>E#006</t>
  </si>
  <si>
    <t>管理费用</t>
  </si>
  <si>
    <t>政府监管</t>
  </si>
  <si>
    <t>场地报批</t>
  </si>
  <si>
    <t>=SUMIF([1]报价结算清单!$E$12:$E$573,A291,[1]报价结算清单!$P$12:$P$573)</t>
  </si>
  <si>
    <t>E#007</t>
  </si>
  <si>
    <t>消电检查</t>
  </si>
  <si>
    <t>=SUMIF([1]报价结算清单!$E$12:$E$573,A292,[1]报价结算清单!$P$12:$P$573)</t>
  </si>
  <si>
    <t>E#008</t>
  </si>
  <si>
    <t>场地公安报批</t>
  </si>
  <si>
    <t>=SUMIF([1]报价结算清单!$E$12:$E$573,A293,[1]报价结算清单!$P$12:$P$573)</t>
  </si>
  <si>
    <t>E#009</t>
  </si>
  <si>
    <t>场地文化报批</t>
  </si>
  <si>
    <t>=SUMIF([1]报价结算清单!$E$12:$E$573,A294,[1]报价结算清单!$P$12:$P$573)</t>
  </si>
  <si>
    <t>E#010</t>
  </si>
  <si>
    <t>场地搭建</t>
  </si>
  <si>
    <t>搭建费用</t>
  </si>
  <si>
    <t>资质证明</t>
  </si>
  <si>
    <t>搭建安全资质证明</t>
  </si>
  <si>
    <t>=SUMIF([1]报价结算清单!$E$12:$E$573,A295,[1]报价结算清单!$P$12:$P$573)</t>
  </si>
  <si>
    <t>E#011</t>
  </si>
  <si>
    <t>防水认证</t>
  </si>
  <si>
    <t>=SUMIF([1]报价结算清单!$E$12:$E$573,A296,[1]报价结算清单!$P$12:$P$573)</t>
  </si>
  <si>
    <t>E#012</t>
  </si>
  <si>
    <t>防火认证</t>
  </si>
  <si>
    <t>=SUMIF([1]报价结算清单!$E$12:$E$573,A297,[1]报价结算清单!$P$12:$P$573)</t>
  </si>
  <si>
    <t>E#013</t>
  </si>
  <si>
    <t>场地管理</t>
  </si>
  <si>
    <t>场地管理费</t>
  </si>
  <si>
    <t>=SUMIF([1]报价结算清单!$E$12:$E$573,A298,[1]报价结算清单!$P$12:$P$573)</t>
  </si>
  <si>
    <t>E#014</t>
  </si>
  <si>
    <t>吊点费</t>
  </si>
  <si>
    <t>=SUMIF([1]报价结算清单!$E$12:$E$573,A299,[1]报价结算清单!$P$12:$P$573)</t>
  </si>
  <si>
    <t>E#015</t>
  </si>
  <si>
    <t>施工证</t>
  </si>
  <si>
    <t>=SUMIF([1]报价结算清单!$E$12:$E$573,A300,[1]报价结算清单!$P$12:$P$573)</t>
  </si>
  <si>
    <t>E#016</t>
  </si>
  <si>
    <t>车证</t>
  </si>
  <si>
    <t>=SUMIF([1]报价结算清单!$E$12:$E$573,A301,[1]报价结算清单!$P$12:$P$573)</t>
  </si>
  <si>
    <t>E#017</t>
  </si>
  <si>
    <t>专业服务</t>
  </si>
  <si>
    <t>监理</t>
  </si>
  <si>
    <t>=SUMIF([1]报价结算清单!$E$12:$E$573,A302,[1]报价结算清单!$P$12:$P$573)</t>
  </si>
  <si>
    <t>E#018</t>
  </si>
  <si>
    <t>结构审核</t>
  </si>
  <si>
    <t>=SUMIF([1]报价结算清单!$E$12:$E$573,A303,[1]报价结算清单!$P$12:$P$573)</t>
  </si>
  <si>
    <t>E#019</t>
  </si>
  <si>
    <t>其他场地费用</t>
  </si>
  <si>
    <t>水电费</t>
  </si>
  <si>
    <t>电费</t>
  </si>
  <si>
    <t>=SUMIF([1]报价结算清单!$E$12:$E$573,A304,[1]报价结算清单!$P$12:$P$573)</t>
  </si>
  <si>
    <t>E#020</t>
  </si>
  <si>
    <t>水费</t>
  </si>
  <si>
    <t>=SUMIF([1]报价结算清单!$E$12:$E$573,A305,[1]报价结算清单!$P$12:$P$573)</t>
  </si>
  <si>
    <t>E#021</t>
  </si>
  <si>
    <t>场地杂费</t>
  </si>
  <si>
    <t>=SUMIF([1]报价结算清单!$E$12:$E$573,A306,[1]报价结算清单!$P$12:$P$573)</t>
  </si>
  <si>
    <t>F#001</t>
  </si>
  <si>
    <t>项目服务费</t>
  </si>
  <si>
    <t>服务费</t>
  </si>
  <si>
    <t>整体项目服务费</t>
  </si>
  <si>
    <t>服务费比例</t>
  </si>
  <si>
    <t>=SUMIF([1]报价结算清单!$E$12:$E$573,A308,[1]报价结算清单!$P$12:$P$573)</t>
  </si>
  <si>
    <t>F#002</t>
  </si>
  <si>
    <t>项目税费</t>
  </si>
  <si>
    <t>场地类费用增值税率</t>
  </si>
  <si>
    <t>场地类提供增值税发票</t>
  </si>
  <si>
    <t>增值税比例</t>
  </si>
  <si>
    <t>=SUMIF([1]报价结算清单!$E$12:$E$573,A309,[1]报价结算清单!$P$12:$P$573)</t>
  </si>
  <si>
    <t>F#003</t>
  </si>
  <si>
    <t>场地类无增值税发票</t>
  </si>
  <si>
    <t>=SUMIF([1]报价结算清单!$E$12:$E$573,A310,[1]报价结算清单!$P$12:$P$573)</t>
  </si>
  <si>
    <t>F#004</t>
  </si>
  <si>
    <t>整体项目增值税率</t>
  </si>
  <si>
    <t>除场地类以外</t>
  </si>
  <si>
    <t>=SUMIF([1]报价结算清单!$E$12:$E$573,A311,[1]报价结算清单!$P$12:$P$573)</t>
  </si>
  <si>
    <t>P6（地接账单）</t>
    <phoneticPr fontId="177" type="noConversion"/>
  </si>
  <si>
    <t>P6（超时费账单）</t>
    <phoneticPr fontId="177" type="noConversion"/>
  </si>
  <si>
    <t>P4（机票invoice1）</t>
    <phoneticPr fontId="177" type="noConversion"/>
  </si>
  <si>
    <t>P4（机票invoice2）</t>
    <phoneticPr fontId="177" type="noConversion"/>
  </si>
  <si>
    <t>P5（地接账单）</t>
    <phoneticPr fontId="177" type="noConversion"/>
  </si>
  <si>
    <t>P7（线上doc1）</t>
  </si>
  <si>
    <t>P7（线上doc1）</t>
    <phoneticPr fontId="177" type="noConversion"/>
  </si>
  <si>
    <t>P7（线上doc2）</t>
    <phoneticPr fontId="17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</si>
</sst>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 \¥* #,##0.00_ ;_ \¥* \-#,##0.00_ ;_ \¥* &quot;-&quot;??_ ;_ @_ "/>
    <numFmt numFmtId="177" formatCode="&quot;￥&quot;#,##0.00;&quot;￥&quot;\-#,##0.00"/>
    <numFmt numFmtId="178" formatCode="\¥#,##0.00"/>
    <numFmt numFmtId="179" formatCode="0.00_ "/>
    <numFmt numFmtId="180" formatCode="#,##0_ "/>
    <numFmt numFmtId="181" formatCode="0_);[Red]\(0\)"/>
    <numFmt numFmtId="182" formatCode="&quot;¥&quot;#,##0.00"/>
    <numFmt numFmtId="183" formatCode="_ * #,##0.00_ ;_ * \-#,##0.00_ ;_ * &quot;-&quot;??_ ;_ @_ "/>
  </numFmts>
  <fonts count="178">
    <font>
      <sz val="10"/>
      <color theme="1"/>
      <name val="等线"/>
      <family val="2"/>
      <scheme val="minor"/>
    </font>
    <font>
      <sz val="9.75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trike/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FFFF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z val="9"/>
      <color rgb="FFFF0000"/>
      <name val="等线"/>
      <family val="2"/>
      <scheme val="minor"/>
    </font>
    <font>
      <sz val="9"/>
      <color rgb="FFFF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13.5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sz val="9"/>
      <color rgb="FF1F2329"/>
      <name val="等线"/>
      <family val="2"/>
      <scheme val="minor"/>
    </font>
    <font>
      <sz val="9"/>
      <color rgb="FF1F2329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z val="9"/>
      <color rgb="FFFF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u/>
      <sz val="10.5"/>
      <color rgb="FF0000FF"/>
      <name val="等线"/>
      <family val="2"/>
      <scheme val="minor"/>
    </font>
    <font>
      <u/>
      <sz val="10.5"/>
      <color rgb="FF0000FF"/>
      <name val="等线"/>
      <family val="2"/>
      <scheme val="minor"/>
    </font>
    <font>
      <u/>
      <sz val="10.5"/>
      <color rgb="FF0000FF"/>
      <name val="等线"/>
      <family val="2"/>
      <scheme val="minor"/>
    </font>
    <font>
      <b/>
      <sz val="9"/>
      <color rgb="FF000000"/>
      <name val="等线"/>
      <family val="2"/>
      <scheme val="minor"/>
    </font>
    <font>
      <u/>
      <sz val="10.5"/>
      <color rgb="FF0000FF"/>
      <name val="等线"/>
      <family val="2"/>
      <scheme val="minor"/>
    </font>
    <font>
      <b/>
      <sz val="9"/>
      <color rgb="FFFF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3.5"/>
      <color rgb="FF000000"/>
      <name val="Calibri"/>
      <family val="2"/>
    </font>
    <font>
      <sz val="13.5"/>
      <color rgb="FF000000"/>
      <name val="Calibri"/>
      <family val="2"/>
    </font>
    <font>
      <u/>
      <sz val="10.5"/>
      <color theme="10"/>
      <name val="Calibri"/>
      <family val="2"/>
    </font>
    <font>
      <b/>
      <sz val="9"/>
      <color rgb="FFFF0000"/>
      <name val="Calibri"/>
      <family val="2"/>
    </font>
    <font>
      <sz val="9"/>
      <name val="等线"/>
      <family val="3"/>
      <charset val="134"/>
      <scheme val="minor"/>
    </font>
  </fonts>
  <fills count="99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rgb="FF7891B0"/>
      </patternFill>
    </fill>
    <fill>
      <patternFill patternType="solid">
        <fgColor rgb="FF7891B0"/>
      </patternFill>
    </fill>
    <fill>
      <patternFill patternType="solid">
        <fgColor rgb="FF7891B0"/>
      </patternFill>
    </fill>
    <fill>
      <patternFill patternType="solid">
        <fgColor rgb="FF7891B0"/>
      </patternFill>
    </fill>
    <fill>
      <patternFill patternType="solid">
        <fgColor rgb="FFFFC60A"/>
      </patternFill>
    </fill>
    <fill>
      <patternFill patternType="solid">
        <fgColor rgb="FFFFC60A"/>
      </patternFill>
    </fill>
    <fill>
      <patternFill patternType="solid">
        <fgColor rgb="FFFFC60A"/>
      </patternFill>
    </fill>
    <fill>
      <patternFill patternType="solid">
        <fgColor rgb="FFFFC60A"/>
      </patternFill>
    </fill>
    <fill>
      <patternFill patternType="solid">
        <fgColor rgb="FFFFC60A"/>
      </patternFill>
    </fill>
    <fill>
      <patternFill patternType="solid">
        <fgColor rgb="FFFFC60A"/>
      </patternFill>
    </fill>
    <fill>
      <patternFill patternType="solid">
        <fgColor rgb="FFFFC60A"/>
      </patternFill>
    </fill>
    <fill>
      <patternFill patternType="solid">
        <fgColor rgb="FFFFC60A"/>
      </patternFill>
    </fill>
    <fill>
      <patternFill patternType="solid">
        <fgColor rgb="FFFFC60A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DAEEF3"/>
      </patternFill>
    </fill>
    <fill>
      <patternFill patternType="solid">
        <fgColor rgb="FFFFC60A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FFC60A"/>
      </patternFill>
    </fill>
    <fill>
      <patternFill patternType="solid">
        <fgColor rgb="FFFFC60A"/>
      </patternFill>
    </fill>
    <fill>
      <patternFill patternType="solid">
        <fgColor rgb="FFFFC60A"/>
      </patternFill>
    </fill>
    <fill>
      <patternFill patternType="solid">
        <fgColor rgb="FFFFC60A"/>
      </patternFill>
    </fill>
    <fill>
      <patternFill patternType="solid">
        <fgColor rgb="FFFFC60A"/>
      </patternFill>
    </fill>
    <fill>
      <patternFill patternType="solid">
        <fgColor rgb="FFFFC000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FDE9D9"/>
      </patternFill>
    </fill>
    <fill>
      <patternFill patternType="solid">
        <fgColor rgb="FF00B0F0"/>
      </patternFill>
    </fill>
    <fill>
      <patternFill patternType="solid">
        <fgColor rgb="FFFDE9D9"/>
      </patternFill>
    </fill>
    <fill>
      <patternFill patternType="solid">
        <fgColor rgb="FF7F7F7F"/>
      </patternFill>
    </fill>
    <fill>
      <patternFill patternType="solid">
        <fgColor rgb="FFFDE9D9"/>
      </patternFill>
    </fill>
    <fill>
      <patternFill patternType="solid">
        <fgColor rgb="FF7F7F7F"/>
      </patternFill>
    </fill>
    <fill>
      <patternFill patternType="solid">
        <fgColor rgb="FFFFFF00"/>
      </patternFill>
    </fill>
    <fill>
      <patternFill patternType="solid">
        <fgColor rgb="FFFFC000"/>
      </patternFill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rgb="FFFDE9D9"/>
      </patternFill>
    </fill>
    <fill>
      <patternFill patternType="solid">
        <fgColor rgb="FF2EA121"/>
      </patternFill>
    </fill>
    <fill>
      <patternFill patternType="solid">
        <fgColor rgb="FF2EA121"/>
      </patternFill>
    </fill>
    <fill>
      <patternFill patternType="solid">
        <fgColor rgb="FF2EA121"/>
      </patternFill>
    </fill>
    <fill>
      <patternFill patternType="solid">
        <fgColor rgb="FF2EA121"/>
      </patternFill>
    </fill>
    <fill>
      <patternFill patternType="solid">
        <fgColor rgb="FF2EA121"/>
      </patternFill>
    </fill>
    <fill>
      <patternFill patternType="solid">
        <fgColor rgb="FF2EA121"/>
      </patternFill>
    </fill>
    <fill>
      <patternFill patternType="solid">
        <fgColor rgb="FF2EA121"/>
      </patternFill>
    </fill>
    <fill>
      <patternFill patternType="solid">
        <fgColor rgb="FF2EA121"/>
      </patternFill>
    </fill>
    <fill>
      <patternFill patternType="solid">
        <fgColor rgb="FF2EA121"/>
      </patternFill>
    </fill>
    <fill>
      <patternFill patternType="solid">
        <fgColor rgb="FF2EA121"/>
      </patternFill>
    </fill>
    <fill>
      <patternFill patternType="solid">
        <fgColor rgb="FFD83931"/>
      </patternFill>
    </fill>
    <fill>
      <patternFill patternType="solid">
        <fgColor rgb="FFD83931"/>
      </patternFill>
    </fill>
    <fill>
      <patternFill patternType="solid">
        <fgColor rgb="FFD83931"/>
      </patternFill>
    </fill>
    <fill>
      <patternFill patternType="solid">
        <fgColor rgb="FFD83931"/>
      </patternFill>
    </fill>
    <fill>
      <patternFill patternType="solid">
        <fgColor rgb="FFD83931"/>
      </patternFill>
    </fill>
    <fill>
      <patternFill patternType="solid">
        <fgColor rgb="FFD83931"/>
      </patternFill>
    </fill>
    <fill>
      <patternFill patternType="solid">
        <fgColor rgb="FFD83931"/>
      </patternFill>
    </fill>
    <fill>
      <patternFill patternType="solid">
        <fgColor rgb="FFD83931"/>
      </patternFill>
    </fill>
    <fill>
      <patternFill patternType="solid">
        <fgColor rgb="FFD83931"/>
      </patternFill>
    </fill>
    <fill>
      <patternFill patternType="solid">
        <fgColor rgb="FFD83931"/>
      </patternFill>
    </fill>
    <fill>
      <patternFill patternType="solid">
        <fgColor rgb="FFD83931"/>
      </patternFill>
    </fill>
    <fill>
      <patternFill patternType="solid">
        <fgColor rgb="FFFF0000"/>
      </patternFill>
    </fill>
    <fill>
      <patternFill patternType="solid">
        <fgColor rgb="FFD8D8D8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2EA121"/>
      </patternFill>
    </fill>
    <fill>
      <patternFill patternType="solid">
        <fgColor rgb="FF00B050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7891B0"/>
      </patternFill>
    </fill>
    <fill>
      <patternFill patternType="solid">
        <fgColor rgb="FFFDE9D9"/>
      </patternFill>
    </fill>
    <fill>
      <patternFill patternType="solid">
        <fgColor rgb="FFFFC000"/>
      </patternFill>
    </fill>
    <fill>
      <patternFill patternType="solid">
        <fgColor rgb="FFFFFF00"/>
      </patternFill>
    </fill>
    <fill>
      <patternFill patternType="solid">
        <fgColor rgb="FF7F7F7F"/>
      </patternFill>
    </fill>
    <fill>
      <patternFill patternType="solid">
        <fgColor rgb="FF7F7F7F"/>
      </patternFill>
    </fill>
    <fill>
      <patternFill patternType="solid">
        <fgColor rgb="FF7F7F7F"/>
      </patternFill>
    </fill>
    <fill>
      <patternFill patternType="solid">
        <fgColor rgb="FF000000"/>
      </patternFill>
    </fill>
    <fill>
      <patternFill patternType="solid">
        <fgColor rgb="FF000000"/>
      </patternFill>
    </fill>
    <fill>
      <patternFill patternType="solid">
        <fgColor rgb="FF7F7F7F"/>
      </patternFill>
    </fill>
    <fill>
      <patternFill patternType="solid">
        <fgColor rgb="FF7F7F7F"/>
      </patternFill>
    </fill>
  </fills>
  <borders count="17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NumberFormat="0" applyFont="0" applyFill="0" applyBorder="0" applyProtection="0"/>
  </cellStyleXfs>
  <cellXfs count="191">
    <xf numFmtId="0" fontId="0" fillId="0" borderId="0" xfId="0" applyAlignment="1">
      <alignment vertical="center"/>
    </xf>
    <xf numFmtId="0" fontId="1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right" vertical="center" wrapText="1"/>
    </xf>
    <xf numFmtId="177" fontId="12" fillId="0" borderId="12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178" fontId="18" fillId="5" borderId="18" xfId="0" applyNumberFormat="1" applyFont="1" applyFill="1" applyBorder="1" applyAlignment="1">
      <alignment horizontal="center" vertical="center" wrapText="1"/>
    </xf>
    <xf numFmtId="178" fontId="19" fillId="6" borderId="19" xfId="0" applyNumberFormat="1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 wrapText="1"/>
    </xf>
    <xf numFmtId="177" fontId="21" fillId="8" borderId="21" xfId="0" applyNumberFormat="1" applyFont="1" applyFill="1" applyBorder="1" applyAlignment="1">
      <alignment horizontal="center" vertical="center" wrapText="1"/>
    </xf>
    <xf numFmtId="0" fontId="22" fillId="9" borderId="22" xfId="0" applyFont="1" applyFill="1" applyBorder="1" applyAlignment="1">
      <alignment horizontal="center" vertical="center"/>
    </xf>
    <xf numFmtId="0" fontId="23" fillId="10" borderId="23" xfId="0" applyFont="1" applyFill="1" applyBorder="1" applyAlignment="1">
      <alignment horizontal="center" vertical="center" wrapText="1"/>
    </xf>
    <xf numFmtId="178" fontId="24" fillId="11" borderId="24" xfId="0" applyNumberFormat="1" applyFont="1" applyFill="1" applyBorder="1" applyAlignment="1">
      <alignment horizontal="center" vertical="center" wrapText="1"/>
    </xf>
    <xf numFmtId="49" fontId="25" fillId="12" borderId="25" xfId="0" applyNumberFormat="1" applyFont="1" applyFill="1" applyBorder="1" applyAlignment="1">
      <alignment horizontal="center" vertical="center" wrapText="1"/>
    </xf>
    <xf numFmtId="177" fontId="26" fillId="13" borderId="26" xfId="0" applyNumberFormat="1" applyFont="1" applyFill="1" applyBorder="1" applyAlignment="1">
      <alignment horizontal="center" vertical="center" wrapText="1"/>
    </xf>
    <xf numFmtId="176" fontId="27" fillId="15" borderId="28" xfId="0" applyNumberFormat="1" applyFont="1" applyFill="1" applyBorder="1" applyAlignment="1">
      <alignment horizontal="center" vertical="center"/>
    </xf>
    <xf numFmtId="0" fontId="33" fillId="0" borderId="34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45" fillId="0" borderId="46" xfId="0" applyFont="1" applyBorder="1" applyAlignment="1">
      <alignment horizontal="center" vertical="center" wrapText="1"/>
    </xf>
    <xf numFmtId="179" fontId="46" fillId="22" borderId="47" xfId="0" applyNumberFormat="1" applyFont="1" applyFill="1" applyBorder="1" applyAlignment="1">
      <alignment horizontal="center" vertical="center" wrapText="1"/>
    </xf>
    <xf numFmtId="176" fontId="48" fillId="23" borderId="49" xfId="0" applyNumberFormat="1" applyFont="1" applyFill="1" applyBorder="1" applyAlignment="1">
      <alignment horizontal="center" vertical="center" wrapText="1"/>
    </xf>
    <xf numFmtId="177" fontId="50" fillId="25" borderId="51" xfId="0" applyNumberFormat="1" applyFont="1" applyFill="1" applyBorder="1" applyAlignment="1">
      <alignment horizontal="center" vertical="center" wrapText="1"/>
    </xf>
    <xf numFmtId="176" fontId="51" fillId="26" borderId="52" xfId="0" applyNumberFormat="1" applyFont="1" applyFill="1" applyBorder="1" applyAlignment="1">
      <alignment horizontal="center" vertical="center" wrapText="1"/>
    </xf>
    <xf numFmtId="0" fontId="52" fillId="27" borderId="53" xfId="0" applyFont="1" applyFill="1" applyBorder="1" applyAlignment="1">
      <alignment vertical="center"/>
    </xf>
    <xf numFmtId="176" fontId="53" fillId="28" borderId="54" xfId="0" applyNumberFormat="1" applyFont="1" applyFill="1" applyBorder="1" applyAlignment="1">
      <alignment horizontal="center" vertical="center"/>
    </xf>
    <xf numFmtId="180" fontId="54" fillId="0" borderId="55" xfId="0" applyNumberFormat="1" applyFont="1" applyBorder="1" applyAlignment="1">
      <alignment vertical="center" wrapText="1"/>
    </xf>
    <xf numFmtId="180" fontId="55" fillId="0" borderId="56" xfId="0" applyNumberFormat="1" applyFont="1" applyBorder="1" applyAlignment="1">
      <alignment vertical="center" wrapText="1"/>
    </xf>
    <xf numFmtId="49" fontId="56" fillId="0" borderId="57" xfId="0" applyNumberFormat="1" applyFont="1" applyBorder="1" applyAlignment="1">
      <alignment horizontal="center" vertical="center" wrapText="1"/>
    </xf>
    <xf numFmtId="176" fontId="57" fillId="0" borderId="58" xfId="0" applyNumberFormat="1" applyFont="1" applyBorder="1" applyAlignment="1">
      <alignment vertical="center" wrapText="1"/>
    </xf>
    <xf numFmtId="181" fontId="58" fillId="0" borderId="59" xfId="0" applyNumberFormat="1" applyFont="1" applyBorder="1" applyAlignment="1">
      <alignment vertical="center" wrapText="1"/>
    </xf>
    <xf numFmtId="176" fontId="59" fillId="0" borderId="60" xfId="0" applyNumberFormat="1" applyFont="1" applyBorder="1" applyAlignment="1">
      <alignment horizontal="center" vertical="center" wrapText="1"/>
    </xf>
    <xf numFmtId="0" fontId="60" fillId="0" borderId="61" xfId="0" applyFont="1" applyBorder="1" applyAlignment="1">
      <alignment horizontal="right" vertical="center" wrapText="1"/>
    </xf>
    <xf numFmtId="176" fontId="61" fillId="0" borderId="62" xfId="0" applyNumberFormat="1" applyFont="1" applyBorder="1" applyAlignment="1">
      <alignment horizontal="center" vertical="center" wrapText="1"/>
    </xf>
    <xf numFmtId="177" fontId="62" fillId="0" borderId="63" xfId="0" applyNumberFormat="1" applyFont="1" applyBorder="1" applyAlignment="1">
      <alignment horizontal="center" vertical="center" wrapText="1"/>
    </xf>
    <xf numFmtId="181" fontId="63" fillId="29" borderId="64" xfId="0" applyNumberFormat="1" applyFont="1" applyFill="1" applyBorder="1" applyAlignment="1">
      <alignment horizontal="center" vertical="center" wrapText="1"/>
    </xf>
    <xf numFmtId="179" fontId="64" fillId="30" borderId="65" xfId="0" applyNumberFormat="1" applyFont="1" applyFill="1" applyBorder="1" applyAlignment="1">
      <alignment horizontal="center" vertical="center" wrapText="1"/>
    </xf>
    <xf numFmtId="182" fontId="65" fillId="32" borderId="67" xfId="0" applyNumberFormat="1" applyFont="1" applyFill="1" applyBorder="1" applyAlignment="1">
      <alignment horizontal="center" vertical="center" wrapText="1"/>
    </xf>
    <xf numFmtId="176" fontId="66" fillId="33" borderId="68" xfId="0" applyNumberFormat="1" applyFont="1" applyFill="1" applyBorder="1" applyAlignment="1">
      <alignment horizontal="center" vertical="center" wrapText="1"/>
    </xf>
    <xf numFmtId="0" fontId="68" fillId="0" borderId="70" xfId="0" applyFont="1" applyBorder="1" applyAlignment="1">
      <alignment vertical="center" wrapText="1"/>
    </xf>
    <xf numFmtId="0" fontId="70" fillId="34" borderId="72" xfId="0" applyFont="1" applyFill="1" applyBorder="1" applyAlignment="1">
      <alignment horizontal="left" vertical="center" wrapText="1"/>
    </xf>
    <xf numFmtId="0" fontId="71" fillId="35" borderId="73" xfId="0" applyFont="1" applyFill="1" applyBorder="1" applyAlignment="1">
      <alignment vertical="center" wrapText="1"/>
    </xf>
    <xf numFmtId="0" fontId="77" fillId="0" borderId="79" xfId="0" applyFont="1" applyBorder="1" applyAlignment="1">
      <alignment horizontal="center" vertical="center"/>
    </xf>
    <xf numFmtId="0" fontId="78" fillId="0" borderId="80" xfId="0" applyFont="1" applyBorder="1" applyAlignment="1">
      <alignment horizontal="center" vertical="center" wrapText="1"/>
    </xf>
    <xf numFmtId="0" fontId="80" fillId="0" borderId="82" xfId="0" applyFont="1" applyBorder="1" applyAlignment="1">
      <alignment vertical="center" wrapText="1"/>
    </xf>
    <xf numFmtId="0" fontId="81" fillId="41" borderId="83" xfId="0" applyFont="1" applyFill="1" applyBorder="1" applyAlignment="1">
      <alignment horizontal="center" vertical="center" wrapText="1"/>
    </xf>
    <xf numFmtId="0" fontId="82" fillId="42" borderId="84" xfId="0" applyFont="1" applyFill="1" applyBorder="1" applyAlignment="1">
      <alignment horizontal="center" vertical="center" wrapText="1"/>
    </xf>
    <xf numFmtId="177" fontId="83" fillId="43" borderId="85" xfId="0" applyNumberFormat="1" applyFont="1" applyFill="1" applyBorder="1" applyAlignment="1">
      <alignment horizontal="center" vertical="center" wrapText="1"/>
    </xf>
    <xf numFmtId="0" fontId="84" fillId="44" borderId="86" xfId="0" applyFont="1" applyFill="1" applyBorder="1" applyAlignment="1">
      <alignment horizontal="center" vertical="center" wrapText="1"/>
    </xf>
    <xf numFmtId="176" fontId="85" fillId="45" borderId="87" xfId="0" applyNumberFormat="1" applyFont="1" applyFill="1" applyBorder="1" applyAlignment="1">
      <alignment horizontal="center" vertical="center" wrapText="1"/>
    </xf>
    <xf numFmtId="0" fontId="94" fillId="0" borderId="96" xfId="0" applyFont="1" applyBorder="1" applyAlignment="1">
      <alignment horizontal="center" vertical="center"/>
    </xf>
    <xf numFmtId="179" fontId="95" fillId="0" borderId="97" xfId="0" applyNumberFormat="1" applyFont="1" applyBorder="1" applyAlignment="1">
      <alignment horizontal="center" vertical="center" wrapText="1"/>
    </xf>
    <xf numFmtId="179" fontId="96" fillId="51" borderId="98" xfId="0" applyNumberFormat="1" applyFont="1" applyFill="1" applyBorder="1" applyAlignment="1">
      <alignment horizontal="center" vertical="center" wrapText="1"/>
    </xf>
    <xf numFmtId="0" fontId="98" fillId="0" borderId="100" xfId="0" applyFont="1" applyBorder="1" applyAlignment="1">
      <alignment horizontal="center" vertical="center" wrapText="1"/>
    </xf>
    <xf numFmtId="0" fontId="101" fillId="0" borderId="103" xfId="0" applyFont="1" applyBorder="1" applyAlignment="1">
      <alignment vertical="center"/>
    </xf>
    <xf numFmtId="182" fontId="103" fillId="0" borderId="105" xfId="0" applyNumberFormat="1" applyFont="1" applyBorder="1" applyAlignment="1">
      <alignment horizontal="center" vertical="center" wrapText="1"/>
    </xf>
    <xf numFmtId="0" fontId="104" fillId="0" borderId="106" xfId="0" applyFont="1" applyBorder="1" applyAlignment="1">
      <alignment horizontal="center" vertical="center" wrapText="1"/>
    </xf>
    <xf numFmtId="177" fontId="105" fillId="0" borderId="107" xfId="0" applyNumberFormat="1" applyFont="1" applyBorder="1" applyAlignment="1">
      <alignment horizontal="center" vertical="center" wrapText="1"/>
    </xf>
    <xf numFmtId="182" fontId="106" fillId="0" borderId="109" xfId="0" applyNumberFormat="1" applyFont="1" applyBorder="1" applyAlignment="1">
      <alignment horizontal="center" vertical="center" wrapText="1"/>
    </xf>
    <xf numFmtId="176" fontId="107" fillId="0" borderId="110" xfId="0" applyNumberFormat="1" applyFont="1" applyBorder="1" applyAlignment="1">
      <alignment horizontal="center" vertical="center" wrapText="1"/>
    </xf>
    <xf numFmtId="0" fontId="108" fillId="52" borderId="111" xfId="0" applyFont="1" applyFill="1" applyBorder="1" applyAlignment="1">
      <alignment horizontal="center" vertical="center" wrapText="1"/>
    </xf>
    <xf numFmtId="0" fontId="109" fillId="53" borderId="112" xfId="0" applyFont="1" applyFill="1" applyBorder="1" applyAlignment="1">
      <alignment horizontal="center" vertical="center" wrapText="1"/>
    </xf>
    <xf numFmtId="0" fontId="110" fillId="55" borderId="114" xfId="0" applyFont="1" applyFill="1" applyBorder="1" applyAlignment="1">
      <alignment horizontal="center" vertical="center"/>
    </xf>
    <xf numFmtId="179" fontId="111" fillId="56" borderId="115" xfId="0" applyNumberFormat="1" applyFont="1" applyFill="1" applyBorder="1" applyAlignment="1">
      <alignment horizontal="center" vertical="center" wrapText="1"/>
    </xf>
    <xf numFmtId="176" fontId="112" fillId="57" borderId="116" xfId="0" applyNumberFormat="1" applyFont="1" applyFill="1" applyBorder="1" applyAlignment="1">
      <alignment horizontal="center" vertical="center"/>
    </xf>
    <xf numFmtId="182" fontId="113" fillId="58" borderId="117" xfId="0" applyNumberFormat="1" applyFont="1" applyFill="1" applyBorder="1" applyAlignment="1">
      <alignment horizontal="center" vertical="center" wrapText="1"/>
    </xf>
    <xf numFmtId="177" fontId="114" fillId="59" borderId="118" xfId="0" applyNumberFormat="1" applyFont="1" applyFill="1" applyBorder="1" applyAlignment="1">
      <alignment horizontal="center" vertical="center" wrapText="1"/>
    </xf>
    <xf numFmtId="182" fontId="115" fillId="60" borderId="119" xfId="0" applyNumberFormat="1" applyFont="1" applyFill="1" applyBorder="1" applyAlignment="1">
      <alignment horizontal="center" vertical="center" wrapText="1"/>
    </xf>
    <xf numFmtId="176" fontId="116" fillId="61" borderId="120" xfId="0" applyNumberFormat="1" applyFont="1" applyFill="1" applyBorder="1" applyAlignment="1">
      <alignment horizontal="center" vertical="center" wrapText="1"/>
    </xf>
    <xf numFmtId="177" fontId="117" fillId="62" borderId="121" xfId="0" applyNumberFormat="1" applyFont="1" applyFill="1" applyBorder="1" applyAlignment="1">
      <alignment horizontal="center" vertical="center" wrapText="1"/>
    </xf>
    <xf numFmtId="0" fontId="118" fillId="63" borderId="122" xfId="0" applyFont="1" applyFill="1" applyBorder="1" applyAlignment="1">
      <alignment horizontal="center" vertical="center" wrapText="1"/>
    </xf>
    <xf numFmtId="177" fontId="119" fillId="64" borderId="123" xfId="0" applyNumberFormat="1" applyFont="1" applyFill="1" applyBorder="1" applyAlignment="1">
      <alignment horizontal="center" vertical="center" wrapText="1"/>
    </xf>
    <xf numFmtId="0" fontId="120" fillId="65" borderId="124" xfId="0" applyFont="1" applyFill="1" applyBorder="1" applyAlignment="1">
      <alignment horizontal="center" vertical="center" wrapText="1"/>
    </xf>
    <xf numFmtId="0" fontId="121" fillId="66" borderId="125" xfId="0" applyFont="1" applyFill="1" applyBorder="1" applyAlignment="1">
      <alignment horizontal="center" vertical="center"/>
    </xf>
    <xf numFmtId="176" fontId="122" fillId="67" borderId="126" xfId="0" applyNumberFormat="1" applyFont="1" applyFill="1" applyBorder="1" applyAlignment="1">
      <alignment horizontal="center" vertical="center" wrapText="1"/>
    </xf>
    <xf numFmtId="182" fontId="123" fillId="68" borderId="127" xfId="0" applyNumberFormat="1" applyFont="1" applyFill="1" applyBorder="1" applyAlignment="1">
      <alignment horizontal="center" vertical="center" wrapText="1"/>
    </xf>
    <xf numFmtId="176" fontId="124" fillId="69" borderId="128" xfId="0" applyNumberFormat="1" applyFont="1" applyFill="1" applyBorder="1" applyAlignment="1">
      <alignment horizontal="center" vertical="center" wrapText="1"/>
    </xf>
    <xf numFmtId="49" fontId="125" fillId="71" borderId="130" xfId="0" applyNumberFormat="1" applyFont="1" applyFill="1" applyBorder="1" applyAlignment="1">
      <alignment horizontal="center" vertical="center" wrapText="1"/>
    </xf>
    <xf numFmtId="181" fontId="126" fillId="72" borderId="131" xfId="0" applyNumberFormat="1" applyFont="1" applyFill="1" applyBorder="1" applyAlignment="1">
      <alignment horizontal="center" vertical="center" wrapText="1"/>
    </xf>
    <xf numFmtId="0" fontId="127" fillId="73" borderId="132" xfId="0" applyFont="1" applyFill="1" applyBorder="1" applyAlignment="1">
      <alignment vertical="center" wrapText="1"/>
    </xf>
    <xf numFmtId="0" fontId="128" fillId="74" borderId="133" xfId="0" applyFont="1" applyFill="1" applyBorder="1" applyAlignment="1">
      <alignment horizontal="center" vertical="center" wrapText="1"/>
    </xf>
    <xf numFmtId="0" fontId="129" fillId="0" borderId="134" xfId="0" applyFont="1" applyBorder="1" applyAlignment="1">
      <alignment vertical="center"/>
    </xf>
    <xf numFmtId="9" fontId="130" fillId="0" borderId="135" xfId="0" applyNumberFormat="1" applyFont="1" applyBorder="1" applyAlignment="1">
      <alignment vertical="center" wrapText="1"/>
    </xf>
    <xf numFmtId="0" fontId="131" fillId="0" borderId="136" xfId="0" applyFont="1" applyBorder="1" applyAlignment="1">
      <alignment vertical="center"/>
    </xf>
    <xf numFmtId="183" fontId="132" fillId="0" borderId="137" xfId="0" applyNumberFormat="1" applyFont="1" applyBorder="1" applyAlignment="1">
      <alignment horizontal="center" vertical="center" wrapText="1"/>
    </xf>
    <xf numFmtId="176" fontId="133" fillId="0" borderId="138" xfId="0" applyNumberFormat="1" applyFont="1" applyBorder="1" applyAlignment="1">
      <alignment horizontal="center" vertical="center"/>
    </xf>
    <xf numFmtId="181" fontId="138" fillId="0" borderId="143" xfId="0" applyNumberFormat="1" applyFont="1" applyBorder="1" applyAlignment="1">
      <alignment horizontal="center" vertical="center" wrapText="1"/>
    </xf>
    <xf numFmtId="0" fontId="139" fillId="79" borderId="144" xfId="0" applyFont="1" applyFill="1" applyBorder="1" applyAlignment="1">
      <alignment horizontal="center" vertical="center"/>
    </xf>
    <xf numFmtId="0" fontId="140" fillId="80" borderId="145" xfId="0" applyFont="1" applyFill="1" applyBorder="1" applyAlignment="1">
      <alignment horizontal="left" vertical="center" wrapText="1"/>
    </xf>
    <xf numFmtId="49" fontId="141" fillId="0" borderId="146" xfId="0" applyNumberFormat="1" applyFont="1" applyBorder="1" applyAlignment="1">
      <alignment horizontal="center" vertical="center" wrapText="1"/>
    </xf>
    <xf numFmtId="177" fontId="142" fillId="0" borderId="147" xfId="0" applyNumberFormat="1" applyFont="1" applyBorder="1" applyAlignment="1">
      <alignment vertical="center"/>
    </xf>
    <xf numFmtId="181" fontId="143" fillId="0" borderId="148" xfId="0" applyNumberFormat="1" applyFont="1" applyBorder="1" applyAlignment="1">
      <alignment horizontal="center" vertical="center" wrapText="1"/>
    </xf>
    <xf numFmtId="176" fontId="146" fillId="83" borderId="151" xfId="0" applyNumberFormat="1" applyFont="1" applyFill="1" applyBorder="1" applyAlignment="1">
      <alignment horizontal="center" vertical="center" wrapText="1"/>
    </xf>
    <xf numFmtId="177" fontId="147" fillId="84" borderId="152" xfId="0" applyNumberFormat="1" applyFont="1" applyFill="1" applyBorder="1" applyAlignment="1">
      <alignment horizontal="center" vertical="center" wrapText="1"/>
    </xf>
    <xf numFmtId="0" fontId="154" fillId="88" borderId="159" xfId="0" applyFont="1" applyFill="1" applyBorder="1" applyAlignment="1">
      <alignment horizontal="left" vertical="center" wrapText="1"/>
    </xf>
    <xf numFmtId="0" fontId="156" fillId="0" borderId="161" xfId="0" applyFont="1" applyBorder="1" applyAlignment="1">
      <alignment horizontal="center" vertical="center" wrapText="1"/>
    </xf>
    <xf numFmtId="0" fontId="158" fillId="90" borderId="163" xfId="0" applyFont="1" applyFill="1" applyBorder="1" applyAlignment="1">
      <alignment horizontal="center" vertical="center" wrapText="1"/>
    </xf>
    <xf numFmtId="0" fontId="159" fillId="0" borderId="164" xfId="0" applyFont="1" applyBorder="1" applyAlignment="1">
      <alignment horizontal="center" vertical="center"/>
    </xf>
    <xf numFmtId="179" fontId="160" fillId="0" borderId="165" xfId="0" applyNumberFormat="1" applyFont="1" applyBorder="1" applyAlignment="1">
      <alignment horizontal="center" vertical="center" wrapText="1"/>
    </xf>
    <xf numFmtId="0" fontId="161" fillId="91" borderId="166" xfId="0" applyFont="1" applyFill="1" applyBorder="1" applyAlignment="1">
      <alignment horizontal="center" vertical="center"/>
    </xf>
    <xf numFmtId="179" fontId="162" fillId="0" borderId="167" xfId="0" applyNumberFormat="1" applyFont="1" applyBorder="1" applyAlignment="1">
      <alignment horizontal="center" vertical="center" wrapText="1"/>
    </xf>
    <xf numFmtId="179" fontId="163" fillId="0" borderId="168" xfId="0" applyNumberFormat="1" applyFont="1" applyBorder="1" applyAlignment="1">
      <alignment vertical="center" wrapText="1"/>
    </xf>
    <xf numFmtId="0" fontId="164" fillId="92" borderId="169" xfId="0" applyFont="1" applyFill="1" applyBorder="1" applyAlignment="1">
      <alignment horizontal="center" vertical="center" wrapText="1"/>
    </xf>
    <xf numFmtId="176" fontId="165" fillId="93" borderId="170" xfId="0" applyNumberFormat="1" applyFont="1" applyFill="1" applyBorder="1" applyAlignment="1">
      <alignment horizontal="center" vertical="center" wrapText="1"/>
    </xf>
    <xf numFmtId="176" fontId="166" fillId="94" borderId="171" xfId="0" applyNumberFormat="1" applyFont="1" applyFill="1" applyBorder="1" applyAlignment="1">
      <alignment horizontal="center" vertical="center" wrapText="1"/>
    </xf>
    <xf numFmtId="176" fontId="167" fillId="95" borderId="172" xfId="0" applyNumberFormat="1" applyFont="1" applyFill="1" applyBorder="1" applyAlignment="1">
      <alignment horizontal="center" vertical="center" wrapText="1"/>
    </xf>
    <xf numFmtId="0" fontId="168" fillId="96" borderId="173" xfId="0" applyFont="1" applyFill="1" applyBorder="1" applyAlignment="1">
      <alignment horizontal="center" vertical="center" wrapText="1"/>
    </xf>
    <xf numFmtId="176" fontId="169" fillId="97" borderId="174" xfId="0" applyNumberFormat="1" applyFont="1" applyFill="1" applyBorder="1" applyAlignment="1">
      <alignment horizontal="center" vertical="center" wrapText="1"/>
    </xf>
    <xf numFmtId="0" fontId="170" fillId="98" borderId="175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/>
    </xf>
    <xf numFmtId="177" fontId="37" fillId="0" borderId="38" xfId="0" applyNumberFormat="1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67" fillId="0" borderId="69" xfId="0" applyFont="1" applyBorder="1" applyAlignment="1">
      <alignment horizontal="left" vertical="center"/>
    </xf>
    <xf numFmtId="177" fontId="69" fillId="0" borderId="71" xfId="0" applyNumberFormat="1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91" fillId="0" borderId="93" xfId="0" applyFont="1" applyBorder="1" applyAlignment="1">
      <alignment horizontal="center" vertical="center" wrapText="1"/>
    </xf>
    <xf numFmtId="0" fontId="93" fillId="0" borderId="95" xfId="0" applyFont="1" applyBorder="1" applyAlignment="1">
      <alignment horizontal="center" vertical="center" wrapText="1"/>
    </xf>
    <xf numFmtId="58" fontId="92" fillId="0" borderId="94" xfId="0" applyNumberFormat="1" applyFont="1" applyBorder="1" applyAlignment="1">
      <alignment horizontal="center" vertical="center" wrapText="1"/>
    </xf>
    <xf numFmtId="0" fontId="30" fillId="0" borderId="31" xfId="0" applyFont="1" applyBorder="1" applyAlignment="1">
      <alignment horizontal="left" vertical="center"/>
    </xf>
    <xf numFmtId="0" fontId="74" fillId="38" borderId="76" xfId="0" applyFont="1" applyFill="1" applyBorder="1" applyAlignment="1">
      <alignment horizontal="center" vertical="center" wrapText="1"/>
    </xf>
    <xf numFmtId="0" fontId="73" fillId="37" borderId="75" xfId="0" applyFont="1" applyFill="1" applyBorder="1" applyAlignment="1">
      <alignment horizontal="center" vertical="center" wrapText="1"/>
    </xf>
    <xf numFmtId="177" fontId="76" fillId="40" borderId="78" xfId="0" applyNumberFormat="1" applyFont="1" applyFill="1" applyBorder="1" applyAlignment="1">
      <alignment horizontal="center" vertical="center" wrapText="1"/>
    </xf>
    <xf numFmtId="0" fontId="75" fillId="39" borderId="77" xfId="0" applyFont="1" applyFill="1" applyBorder="1" applyAlignment="1">
      <alignment horizontal="center" vertical="center" wrapText="1"/>
    </xf>
    <xf numFmtId="0" fontId="47" fillId="0" borderId="48" xfId="0" applyFont="1" applyBorder="1" applyAlignment="1">
      <alignment horizontal="center" vertical="center" wrapText="1"/>
    </xf>
    <xf numFmtId="0" fontId="44" fillId="0" borderId="45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155" fillId="0" borderId="160" xfId="0" applyFont="1" applyBorder="1" applyAlignment="1">
      <alignment horizontal="center" vertical="center" wrapText="1"/>
    </xf>
    <xf numFmtId="177" fontId="151" fillId="0" borderId="156" xfId="0" applyNumberFormat="1" applyFont="1" applyBorder="1" applyAlignment="1">
      <alignment horizontal="center" vertical="center" wrapText="1"/>
    </xf>
    <xf numFmtId="0" fontId="152" fillId="0" borderId="157" xfId="0" applyFont="1" applyBorder="1" applyAlignment="1">
      <alignment horizontal="center" vertical="center" wrapText="1"/>
    </xf>
    <xf numFmtId="0" fontId="153" fillId="0" borderId="158" xfId="0" applyFont="1" applyBorder="1" applyAlignment="1">
      <alignment horizontal="center" vertical="center" wrapText="1"/>
    </xf>
    <xf numFmtId="0" fontId="39" fillId="17" borderId="40" xfId="0" applyFont="1" applyFill="1" applyBorder="1" applyAlignment="1">
      <alignment horizontal="center" vertical="center" wrapText="1"/>
    </xf>
    <xf numFmtId="0" fontId="41" fillId="19" borderId="42" xfId="0" applyFont="1" applyFill="1" applyBorder="1" applyAlignment="1">
      <alignment horizontal="center" vertical="center" wrapText="1"/>
    </xf>
    <xf numFmtId="0" fontId="40" fillId="18" borderId="41" xfId="0" applyFont="1" applyFill="1" applyBorder="1" applyAlignment="1">
      <alignment horizontal="left" vertical="center" wrapText="1"/>
    </xf>
    <xf numFmtId="0" fontId="38" fillId="16" borderId="39" xfId="0" applyFont="1" applyFill="1" applyBorder="1" applyAlignment="1">
      <alignment horizontal="left" vertical="center" wrapText="1"/>
    </xf>
    <xf numFmtId="177" fontId="43" fillId="21" borderId="44" xfId="0" applyNumberFormat="1" applyFont="1" applyFill="1" applyBorder="1" applyAlignment="1">
      <alignment horizontal="center" vertical="center" wrapText="1"/>
    </xf>
    <xf numFmtId="177" fontId="42" fillId="20" borderId="43" xfId="0" applyNumberFormat="1" applyFont="1" applyFill="1" applyBorder="1" applyAlignment="1">
      <alignment horizontal="left" vertical="center" wrapText="1"/>
    </xf>
    <xf numFmtId="0" fontId="88" fillId="48" borderId="90" xfId="0" applyFont="1" applyFill="1" applyBorder="1" applyAlignment="1">
      <alignment horizontal="center" vertical="center" wrapText="1"/>
    </xf>
    <xf numFmtId="0" fontId="89" fillId="49" borderId="91" xfId="0" applyFont="1" applyFill="1" applyBorder="1" applyAlignment="1">
      <alignment horizontal="center" vertical="center" wrapText="1"/>
    </xf>
    <xf numFmtId="0" fontId="87" fillId="47" borderId="89" xfId="0" applyFont="1" applyFill="1" applyBorder="1" applyAlignment="1">
      <alignment horizontal="center" vertical="center" wrapText="1"/>
    </xf>
    <xf numFmtId="177" fontId="90" fillId="50" borderId="92" xfId="0" applyNumberFormat="1" applyFont="1" applyFill="1" applyBorder="1" applyAlignment="1">
      <alignment horizontal="center" vertical="center" wrapText="1"/>
    </xf>
    <xf numFmtId="0" fontId="136" fillId="77" borderId="141" xfId="0" applyFont="1" applyFill="1" applyBorder="1" applyAlignment="1">
      <alignment horizontal="left" vertical="center" wrapText="1"/>
    </xf>
    <xf numFmtId="0" fontId="135" fillId="76" borderId="140" xfId="0" applyFont="1" applyFill="1" applyBorder="1" applyAlignment="1">
      <alignment horizontal="left" vertical="center" wrapText="1"/>
    </xf>
    <xf numFmtId="177" fontId="134" fillId="75" borderId="139" xfId="0" applyNumberFormat="1" applyFont="1" applyFill="1" applyBorder="1" applyAlignment="1">
      <alignment horizontal="center" vertical="center" wrapText="1"/>
    </xf>
    <xf numFmtId="177" fontId="137" fillId="78" borderId="142" xfId="0" applyNumberFormat="1" applyFont="1" applyFill="1" applyBorder="1" applyAlignment="1">
      <alignment horizontal="left" vertical="center" wrapText="1"/>
    </xf>
    <xf numFmtId="0" fontId="102" fillId="0" borderId="104" xfId="0" applyFont="1" applyBorder="1" applyAlignment="1">
      <alignment horizontal="right" vertical="center" wrapText="1"/>
    </xf>
    <xf numFmtId="0" fontId="97" fillId="0" borderId="99" xfId="0" applyFont="1" applyBorder="1" applyAlignment="1">
      <alignment horizontal="right" vertical="center" wrapText="1"/>
    </xf>
    <xf numFmtId="177" fontId="100" fillId="0" borderId="102" xfId="0" applyNumberFormat="1" applyFont="1" applyBorder="1" applyAlignment="1">
      <alignment horizontal="center" vertical="center" wrapText="1"/>
    </xf>
    <xf numFmtId="0" fontId="99" fillId="0" borderId="101" xfId="0" applyFont="1" applyBorder="1" applyAlignment="1">
      <alignment horizontal="right" vertical="center" wrapText="1"/>
    </xf>
    <xf numFmtId="0" fontId="60" fillId="0" borderId="61" xfId="0" applyFont="1" applyBorder="1" applyAlignment="1">
      <alignment horizontal="right" vertical="center" wrapText="1"/>
    </xf>
    <xf numFmtId="177" fontId="62" fillId="0" borderId="63" xfId="0" applyNumberFormat="1" applyFont="1" applyBorder="1" applyAlignment="1">
      <alignment horizontal="center" vertical="center" wrapText="1"/>
    </xf>
    <xf numFmtId="0" fontId="79" fillId="0" borderId="81" xfId="0" applyFont="1" applyBorder="1" applyAlignment="1">
      <alignment horizontal="right" vertical="center" wrapText="1"/>
    </xf>
    <xf numFmtId="0" fontId="49" fillId="24" borderId="50" xfId="0" applyFont="1" applyFill="1" applyBorder="1" applyAlignment="1">
      <alignment horizontal="right" vertical="center" wrapText="1"/>
    </xf>
    <xf numFmtId="177" fontId="50" fillId="25" borderId="51" xfId="0" applyNumberFormat="1" applyFont="1" applyFill="1" applyBorder="1" applyAlignment="1">
      <alignment horizontal="center" vertical="center" wrapText="1"/>
    </xf>
    <xf numFmtId="0" fontId="68" fillId="0" borderId="70" xfId="0" applyFont="1" applyBorder="1" applyAlignment="1">
      <alignment vertical="center" wrapText="1"/>
    </xf>
    <xf numFmtId="0" fontId="14" fillId="0" borderId="14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177" fontId="15" fillId="0" borderId="15" xfId="0" applyNumberFormat="1" applyFont="1" applyBorder="1" applyAlignment="1">
      <alignment horizontal="center" vertical="center" wrapText="1"/>
    </xf>
    <xf numFmtId="0" fontId="144" fillId="81" borderId="149" xfId="0" applyFont="1" applyFill="1" applyBorder="1" applyAlignment="1">
      <alignment horizontal="right" vertical="center" wrapText="1"/>
    </xf>
    <xf numFmtId="0" fontId="145" fillId="82" borderId="150" xfId="0" applyFont="1" applyFill="1" applyBorder="1" applyAlignment="1">
      <alignment horizontal="right" vertical="center" wrapText="1"/>
    </xf>
    <xf numFmtId="177" fontId="149" fillId="86" borderId="154" xfId="0" applyNumberFormat="1" applyFont="1" applyFill="1" applyBorder="1" applyAlignment="1">
      <alignment horizontal="center" vertical="center" wrapText="1"/>
    </xf>
    <xf numFmtId="0" fontId="150" fillId="87" borderId="155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8" xfId="0" applyFont="1" applyBorder="1" applyAlignment="1">
      <alignment horizontal="center" vertical="center"/>
    </xf>
    <xf numFmtId="0" fontId="68" fillId="0" borderId="70" xfId="0" applyFont="1" applyBorder="1" applyAlignment="1">
      <alignment horizontal="center" vertical="center" wrapText="1"/>
    </xf>
    <xf numFmtId="176" fontId="157" fillId="89" borderId="162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01" fillId="0" borderId="103" xfId="0" applyFont="1" applyBorder="1" applyAlignment="1">
      <alignment horizontal="center" vertical="center"/>
    </xf>
    <xf numFmtId="176" fontId="86" fillId="46" borderId="88" xfId="0" applyNumberFormat="1" applyFont="1" applyFill="1" applyBorder="1" applyAlignment="1">
      <alignment horizontal="center" vertical="center" wrapText="1"/>
    </xf>
    <xf numFmtId="0" fontId="72" fillId="36" borderId="74" xfId="0" applyFont="1" applyFill="1" applyBorder="1" applyAlignment="1">
      <alignment horizontal="center" vertical="center" wrapText="1"/>
    </xf>
    <xf numFmtId="0" fontId="52" fillId="27" borderId="53" xfId="0" applyFont="1" applyFill="1" applyBorder="1" applyAlignment="1">
      <alignment horizontal="center" vertical="center"/>
    </xf>
    <xf numFmtId="0" fontId="131" fillId="0" borderId="136" xfId="0" applyFont="1" applyBorder="1" applyAlignment="1">
      <alignment horizontal="center" vertical="center"/>
    </xf>
    <xf numFmtId="176" fontId="148" fillId="85" borderId="15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54" borderId="113" xfId="0" applyFont="1" applyFill="1" applyBorder="1" applyAlignment="1">
      <alignment horizontal="center" vertical="center"/>
    </xf>
    <xf numFmtId="0" fontId="2" fillId="31" borderId="66" xfId="0" applyFont="1" applyFill="1" applyBorder="1" applyAlignment="1">
      <alignment horizontal="center" vertical="center"/>
    </xf>
    <xf numFmtId="0" fontId="2" fillId="70" borderId="129" xfId="0" applyFont="1" applyFill="1" applyBorder="1" applyAlignment="1">
      <alignment horizontal="center" vertical="center"/>
    </xf>
    <xf numFmtId="0" fontId="2" fillId="14" borderId="27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liuyaxin@cct.cn" TargetMode="External"/><Relationship Id="rId2" Type="http://schemas.openxmlformats.org/officeDocument/2006/relationships/hyperlink" Target="mailto:liuyaxin@cct.cn" TargetMode="External"/><Relationship Id="rId1" Type="http://schemas.openxmlformats.org/officeDocument/2006/relationships/hyperlink" Target="mailto:liuyaxin@cct.cn" TargetMode="External"/><Relationship Id="rId4" Type="http://schemas.openxmlformats.org/officeDocument/2006/relationships/hyperlink" Target="mailto:liuyaxi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5074C-B616-D74C-A637-5D8D68FD61A2}">
  <sheetPr>
    <outlinePr summaryBelow="0" summaryRight="0"/>
  </sheetPr>
  <dimension ref="A1:E20"/>
  <sheetViews>
    <sheetView workbookViewId="0"/>
  </sheetViews>
  <sheetFormatPr baseColWidth="10" defaultColWidth="14" defaultRowHeight="13"/>
  <cols>
    <col min="1" max="1" width="12" customWidth="1"/>
    <col min="2" max="2" width="13" customWidth="1"/>
    <col min="3" max="3" width="14" customWidth="1"/>
    <col min="4" max="5" width="19" customWidth="1"/>
    <col min="6" max="20" width="11" customWidth="1"/>
  </cols>
  <sheetData>
    <row r="1" spans="1:5" ht="19" customHeight="1">
      <c r="B1" s="1" t="s">
        <v>10</v>
      </c>
      <c r="C1" s="1" t="s">
        <v>11</v>
      </c>
      <c r="D1" s="1" t="s">
        <v>12</v>
      </c>
      <c r="E1" s="1" t="s">
        <v>13</v>
      </c>
    </row>
    <row r="2" spans="1:5" ht="19" customHeight="1">
      <c r="A2" s="1" t="s">
        <v>14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3" spans="1:5" ht="19" customHeight="1"/>
    <row r="4" spans="1:5" ht="19" customHeight="1">
      <c r="A4" s="1" t="s">
        <v>15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5" spans="1:5" ht="19" customHeight="1"/>
    <row r="6" spans="1:5" ht="19" customHeight="1">
      <c r="A6" s="1" t="s">
        <v>16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7" spans="1:5" ht="19" customHeight="1"/>
    <row r="8" spans="1:5" ht="19" customHeight="1">
      <c r="A8" s="1" t="s">
        <v>17</v>
      </c>
      <c r="B8" s="1">
        <f>SUM(报价结算清单!J60:J77)</f>
        <v>0</v>
      </c>
      <c r="C8" s="1">
        <f>B8</f>
        <v>0</v>
      </c>
    </row>
    <row r="9" spans="1:5" ht="19" customHeight="1"/>
    <row r="10" spans="1:5" ht="19" customHeight="1">
      <c r="A10" s="1" t="s">
        <v>18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  <row r="11" spans="1:5" ht="19" customHeight="1"/>
    <row r="12" spans="1:5" ht="19" customHeight="1"/>
    <row r="13" spans="1:5" ht="19" customHeight="1"/>
    <row r="14" spans="1:5" ht="19" customHeight="1"/>
    <row r="15" spans="1:5" ht="19" customHeight="1"/>
    <row r="16" spans="1:5" ht="19" customHeight="1"/>
    <row r="17" ht="19" customHeight="1"/>
    <row r="18" ht="19" customHeight="1"/>
    <row r="19" ht="19" customHeight="1"/>
    <row r="20" ht="19" customHeight="1"/>
  </sheetData>
  <phoneticPr fontId="17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021FB-F6EB-AF4F-8972-DDE50DA9BE84}">
  <sheetPr>
    <outlinePr summaryBelow="0" summaryRight="0"/>
  </sheetPr>
  <dimension ref="A1:T94"/>
  <sheetViews>
    <sheetView tabSelected="1" topLeftCell="D43" workbookViewId="0">
      <selection activeCell="U56" sqref="U56"/>
    </sheetView>
  </sheetViews>
  <sheetFormatPr baseColWidth="10" defaultColWidth="14" defaultRowHeight="13"/>
  <cols>
    <col min="1" max="1" width="4" customWidth="1"/>
    <col min="2" max="2" width="11" customWidth="1"/>
    <col min="3" max="3" width="15" customWidth="1"/>
    <col min="4" max="4" width="16" customWidth="1"/>
    <col min="5" max="5" width="14" customWidth="1"/>
    <col min="6" max="7" width="16" customWidth="1"/>
    <col min="8" max="8" width="49" customWidth="1"/>
    <col min="9" max="9" width="10" customWidth="1"/>
    <col min="10" max="10" width="13" customWidth="1"/>
    <col min="11" max="11" width="12" customWidth="1"/>
    <col min="12" max="14" width="8" customWidth="1"/>
    <col min="15" max="15" width="9" customWidth="1"/>
    <col min="16" max="17" width="14" customWidth="1"/>
    <col min="18" max="18" width="11" customWidth="1"/>
    <col min="19" max="19" width="32" customWidth="1"/>
    <col min="20" max="20" width="17" style="186" customWidth="1"/>
  </cols>
  <sheetData>
    <row r="1" spans="1:20" ht="26" customHeight="1">
      <c r="A1" s="133" t="s">
        <v>19</v>
      </c>
      <c r="B1" s="134"/>
      <c r="C1" s="134"/>
      <c r="D1" s="134"/>
      <c r="E1" s="134"/>
      <c r="F1" s="134"/>
      <c r="G1" s="134"/>
      <c r="H1" s="134"/>
      <c r="I1" s="134"/>
      <c r="J1" s="135"/>
      <c r="K1" s="134"/>
      <c r="L1" s="134"/>
      <c r="M1" s="134"/>
      <c r="N1" s="134"/>
      <c r="O1" s="134"/>
      <c r="P1" s="135"/>
      <c r="Q1" s="134"/>
      <c r="R1" s="134"/>
      <c r="S1" s="134"/>
      <c r="T1" s="136"/>
    </row>
    <row r="2" spans="1:20" ht="19" customHeight="1">
      <c r="A2" s="132" t="s">
        <v>20</v>
      </c>
      <c r="B2" s="132"/>
      <c r="C2" s="122" t="s">
        <v>21</v>
      </c>
      <c r="D2" s="123"/>
      <c r="E2" s="123"/>
      <c r="F2" s="123"/>
      <c r="G2" s="124"/>
      <c r="H2" s="26" t="s">
        <v>22</v>
      </c>
      <c r="I2" s="118" t="s">
        <v>23</v>
      </c>
      <c r="J2" s="119"/>
      <c r="K2" s="120"/>
      <c r="L2" s="120"/>
      <c r="M2" s="120"/>
      <c r="N2" s="120"/>
      <c r="O2" s="120"/>
      <c r="P2" s="119"/>
      <c r="Q2" s="120"/>
      <c r="R2" s="121"/>
      <c r="S2" s="127" t="s">
        <v>0</v>
      </c>
      <c r="T2" s="128"/>
    </row>
    <row r="3" spans="1:20" ht="19" customHeight="1">
      <c r="A3" s="125" t="s">
        <v>24</v>
      </c>
      <c r="B3" s="125"/>
      <c r="C3" s="131">
        <v>45123</v>
      </c>
      <c r="D3" s="123"/>
      <c r="E3" s="123"/>
      <c r="F3" s="123"/>
      <c r="G3" s="124"/>
      <c r="H3" s="2" t="s">
        <v>25</v>
      </c>
      <c r="I3" s="118" t="s">
        <v>26</v>
      </c>
      <c r="J3" s="119"/>
      <c r="K3" s="120"/>
      <c r="L3" s="120"/>
      <c r="M3" s="120"/>
      <c r="N3" s="120"/>
      <c r="O3" s="120"/>
      <c r="P3" s="119"/>
      <c r="Q3" s="120"/>
      <c r="R3" s="121"/>
      <c r="S3" s="129"/>
      <c r="T3" s="130"/>
    </row>
    <row r="4" spans="1:20" ht="19" customHeight="1">
      <c r="A4" s="125" t="s">
        <v>27</v>
      </c>
      <c r="B4" s="125"/>
      <c r="C4" s="122" t="s">
        <v>28</v>
      </c>
      <c r="D4" s="123"/>
      <c r="E4" s="123"/>
      <c r="F4" s="123"/>
      <c r="G4" s="124"/>
      <c r="H4" s="6" t="s">
        <v>29</v>
      </c>
      <c r="I4" s="118"/>
      <c r="J4" s="119"/>
      <c r="K4" s="120"/>
      <c r="L4" s="120"/>
      <c r="M4" s="121"/>
      <c r="N4" s="2" t="s">
        <v>30</v>
      </c>
      <c r="O4" s="122"/>
      <c r="P4" s="126"/>
      <c r="Q4" s="123"/>
      <c r="R4" s="124"/>
      <c r="S4" s="88"/>
      <c r="T4" s="177" t="s">
        <v>31</v>
      </c>
    </row>
    <row r="5" spans="1:20" ht="19" customHeight="1">
      <c r="A5" s="125" t="s">
        <v>32</v>
      </c>
      <c r="B5" s="125"/>
      <c r="C5" s="122"/>
      <c r="D5" s="123"/>
      <c r="E5" s="123"/>
      <c r="F5" s="123"/>
      <c r="G5" s="124"/>
      <c r="H5" s="6" t="s">
        <v>29</v>
      </c>
      <c r="I5" s="118"/>
      <c r="J5" s="119"/>
      <c r="K5" s="120"/>
      <c r="L5" s="120"/>
      <c r="M5" s="121"/>
      <c r="N5" s="2" t="s">
        <v>30</v>
      </c>
      <c r="O5" s="122"/>
      <c r="P5" s="126"/>
      <c r="Q5" s="123"/>
      <c r="R5" s="124"/>
      <c r="S5" s="49"/>
      <c r="T5" s="177" t="s">
        <v>33</v>
      </c>
    </row>
    <row r="6" spans="1:20" ht="19" customHeight="1">
      <c r="A6" s="125" t="s">
        <v>34</v>
      </c>
      <c r="B6" s="125"/>
      <c r="C6" s="122" t="s">
        <v>35</v>
      </c>
      <c r="D6" s="123"/>
      <c r="E6" s="123"/>
      <c r="F6" s="123"/>
      <c r="G6" s="123"/>
      <c r="H6" s="123"/>
      <c r="I6" s="123"/>
      <c r="J6" s="126"/>
      <c r="K6" s="123"/>
      <c r="L6" s="123"/>
      <c r="M6" s="123"/>
      <c r="N6" s="123"/>
      <c r="O6" s="123"/>
      <c r="P6" s="126"/>
      <c r="Q6" s="123"/>
      <c r="R6" s="124"/>
      <c r="S6" s="97"/>
      <c r="T6" s="177" t="s">
        <v>36</v>
      </c>
    </row>
    <row r="7" spans="1:20" ht="19" customHeight="1">
      <c r="A7" s="125" t="s">
        <v>37</v>
      </c>
      <c r="B7" s="125"/>
      <c r="C7" s="122" t="s">
        <v>38</v>
      </c>
      <c r="D7" s="123"/>
      <c r="E7" s="123"/>
      <c r="F7" s="123"/>
      <c r="G7" s="124"/>
      <c r="H7" s="6" t="s">
        <v>29</v>
      </c>
      <c r="I7" s="118">
        <v>18810679773</v>
      </c>
      <c r="J7" s="119"/>
      <c r="K7" s="120"/>
      <c r="L7" s="120"/>
      <c r="M7" s="121"/>
      <c r="N7" s="2" t="s">
        <v>30</v>
      </c>
      <c r="O7" s="140" t="s">
        <v>7</v>
      </c>
      <c r="P7" s="141" t="s">
        <v>6</v>
      </c>
      <c r="Q7" s="142" t="s">
        <v>6</v>
      </c>
      <c r="R7" s="143" t="s">
        <v>6</v>
      </c>
      <c r="S7" s="103"/>
      <c r="T7" s="177" t="s">
        <v>39</v>
      </c>
    </row>
    <row r="8" spans="1:20" ht="196" customHeight="1">
      <c r="A8" s="154" t="s">
        <v>40</v>
      </c>
      <c r="B8" s="155"/>
      <c r="C8" s="155"/>
      <c r="D8" s="155"/>
      <c r="E8" s="155"/>
      <c r="F8" s="155"/>
      <c r="G8" s="155"/>
      <c r="H8" s="155"/>
      <c r="I8" s="155"/>
      <c r="J8" s="156"/>
      <c r="K8" s="155"/>
      <c r="L8" s="155"/>
      <c r="M8" s="155"/>
      <c r="N8" s="155"/>
      <c r="O8" s="155"/>
      <c r="P8" s="157"/>
      <c r="Q8" s="155"/>
      <c r="R8" s="155"/>
      <c r="S8" s="155"/>
      <c r="T8" s="155"/>
    </row>
    <row r="9" spans="1:20" ht="26" customHeight="1">
      <c r="A9" s="151" t="s">
        <v>41</v>
      </c>
      <c r="B9" s="152"/>
      <c r="C9" s="152"/>
      <c r="D9" s="152"/>
      <c r="E9" s="152"/>
      <c r="F9" s="152"/>
      <c r="G9" s="152"/>
      <c r="H9" s="152"/>
      <c r="I9" s="152"/>
      <c r="J9" s="153"/>
      <c r="K9" s="152"/>
      <c r="L9" s="152"/>
      <c r="M9" s="152"/>
      <c r="N9" s="152"/>
      <c r="O9" s="152"/>
      <c r="P9" s="153"/>
      <c r="Q9" s="152"/>
      <c r="R9" s="150"/>
      <c r="S9" s="150"/>
      <c r="T9" s="150"/>
    </row>
    <row r="10" spans="1:20" ht="26">
      <c r="A10" s="54" t="s">
        <v>42</v>
      </c>
      <c r="B10" s="54" t="s">
        <v>43</v>
      </c>
      <c r="C10" s="54" t="s">
        <v>44</v>
      </c>
      <c r="D10" s="54" t="s">
        <v>45</v>
      </c>
      <c r="E10" s="105" t="s">
        <v>46</v>
      </c>
      <c r="F10" s="54" t="s">
        <v>47</v>
      </c>
      <c r="G10" s="54" t="s">
        <v>48</v>
      </c>
      <c r="H10" s="54" t="s">
        <v>49</v>
      </c>
      <c r="I10" s="54" t="s">
        <v>50</v>
      </c>
      <c r="J10" s="56" t="s">
        <v>51</v>
      </c>
      <c r="K10" s="55" t="s">
        <v>52</v>
      </c>
      <c r="L10" s="54" t="s">
        <v>53</v>
      </c>
      <c r="M10" s="55" t="s">
        <v>54</v>
      </c>
      <c r="N10" s="54" t="s">
        <v>55</v>
      </c>
      <c r="O10" s="55" t="s">
        <v>56</v>
      </c>
      <c r="P10" s="56" t="s">
        <v>57</v>
      </c>
      <c r="Q10" s="55" t="s">
        <v>58</v>
      </c>
      <c r="R10" s="58" t="s">
        <v>59</v>
      </c>
      <c r="S10" s="58" t="s">
        <v>60</v>
      </c>
      <c r="T10" s="178" t="s">
        <v>61</v>
      </c>
    </row>
    <row r="11" spans="1:20" ht="17" customHeight="1">
      <c r="A11" s="146" t="s">
        <v>62</v>
      </c>
      <c r="B11" s="147"/>
      <c r="C11" s="147"/>
      <c r="D11" s="147"/>
      <c r="E11" s="147"/>
      <c r="F11" s="147"/>
      <c r="G11" s="147"/>
      <c r="H11" s="147"/>
      <c r="I11" s="147"/>
      <c r="J11" s="148"/>
      <c r="K11" s="147"/>
      <c r="L11" s="147"/>
      <c r="M11" s="147"/>
      <c r="N11" s="147"/>
      <c r="O11" s="147"/>
      <c r="P11" s="149"/>
      <c r="Q11" s="147"/>
      <c r="R11" s="144"/>
      <c r="S11" s="144"/>
      <c r="T11" s="145"/>
    </row>
    <row r="12" spans="1:20" ht="17" customHeight="1">
      <c r="A12" s="6">
        <v>1</v>
      </c>
      <c r="B12" s="175" t="s">
        <v>63</v>
      </c>
      <c r="C12" s="137" t="s">
        <v>64</v>
      </c>
      <c r="D12" s="2"/>
      <c r="E12" s="29"/>
      <c r="F12" s="2" t="e">
        <f>VLOOKUP($E12,基准价格!3:328,3,0)</f>
        <v>#N/A</v>
      </c>
      <c r="G12" s="2" t="e">
        <f>VLOOKUP($E12,基准价格!3:328,4,0)</f>
        <v>#N/A</v>
      </c>
      <c r="H12" s="2" t="e">
        <f>IF(VLOOKUP($E12,基准价格!3:311,5,0)=0,"",VLOOKUP($E12,基准价格!3:313,5,0))</f>
        <v>#N/A</v>
      </c>
      <c r="I12" s="2" t="e">
        <f>VLOOKUP($E12,基准价格!3:328,6,0)</f>
        <v>#N/A</v>
      </c>
      <c r="J12" s="7" t="e">
        <f>VLOOKUP($E12,基准价格!3:328,7,0)</f>
        <v>#N/A</v>
      </c>
      <c r="K12" s="28"/>
      <c r="L12" s="2"/>
      <c r="M12" s="2"/>
      <c r="N12" s="2"/>
      <c r="O12" s="2"/>
      <c r="P12" s="7" t="e">
        <f>N12*L12*J12</f>
        <v>#N/A</v>
      </c>
      <c r="Q12" s="3">
        <f>K12*M12*O12</f>
        <v>0</v>
      </c>
      <c r="R12" s="4" t="e">
        <f>Q12-P12</f>
        <v>#N/A</v>
      </c>
      <c r="S12" s="6"/>
      <c r="T12" s="179"/>
    </row>
    <row r="13" spans="1:20" ht="17" customHeight="1">
      <c r="A13" s="6">
        <v>2</v>
      </c>
      <c r="B13" s="175"/>
      <c r="C13" s="138"/>
      <c r="D13" s="2"/>
      <c r="E13" s="29"/>
      <c r="F13" s="2" t="e">
        <f>VLOOKUP($E13,基准价格!4:329,3,0)</f>
        <v>#N/A</v>
      </c>
      <c r="G13" s="2" t="e">
        <f>VLOOKUP($E13,基准价格!4:329,4,0)</f>
        <v>#N/A</v>
      </c>
      <c r="H13" s="2" t="e">
        <f>IF(VLOOKUP($E13,基准价格!4:312,5,0)=0,"",VLOOKUP($E13,基准价格!4:314,5,0))</f>
        <v>#N/A</v>
      </c>
      <c r="I13" s="2" t="e">
        <f>VLOOKUP($E13,基准价格!4:329,6,0)</f>
        <v>#N/A</v>
      </c>
      <c r="J13" s="7" t="e">
        <f>VLOOKUP($E13,基准价格!4:329,7,0)</f>
        <v>#N/A</v>
      </c>
      <c r="K13" s="28"/>
      <c r="L13" s="2"/>
      <c r="M13" s="2"/>
      <c r="N13" s="2"/>
      <c r="O13" s="2"/>
      <c r="P13" s="7" t="e">
        <f>N13*L13*J13</f>
        <v>#N/A</v>
      </c>
      <c r="Q13" s="3">
        <f>K13*M13*O13</f>
        <v>0</v>
      </c>
      <c r="R13" s="4" t="e">
        <f>Q13-P13</f>
        <v>#N/A</v>
      </c>
      <c r="S13" s="6"/>
      <c r="T13" s="179"/>
    </row>
    <row r="14" spans="1:20" ht="17" customHeight="1">
      <c r="A14" s="6">
        <v>3</v>
      </c>
      <c r="B14" s="175"/>
      <c r="C14" s="138"/>
      <c r="D14" s="2"/>
      <c r="E14" s="2"/>
      <c r="F14" s="2"/>
      <c r="G14" s="2"/>
      <c r="H14" s="2"/>
      <c r="I14" s="2"/>
      <c r="J14" s="7"/>
      <c r="K14" s="51"/>
      <c r="L14" s="2"/>
      <c r="M14" s="52"/>
      <c r="N14" s="27"/>
      <c r="O14" s="2"/>
      <c r="P14" s="7">
        <f>N14*L14*J14</f>
        <v>0</v>
      </c>
      <c r="Q14" s="3">
        <f>K14*M14*O14</f>
        <v>0</v>
      </c>
      <c r="R14" s="4">
        <f>Q14-P14</f>
        <v>0</v>
      </c>
      <c r="S14" s="6"/>
      <c r="T14" s="179"/>
    </row>
    <row r="15" spans="1:20" ht="17" customHeight="1">
      <c r="A15" s="6">
        <v>4</v>
      </c>
      <c r="B15" s="175"/>
      <c r="C15" s="139"/>
      <c r="D15" s="2"/>
      <c r="E15" s="60"/>
      <c r="F15" s="6"/>
      <c r="G15" s="6"/>
      <c r="H15" s="2"/>
      <c r="I15" s="2"/>
      <c r="J15" s="7"/>
      <c r="K15" s="28"/>
      <c r="L15" s="2"/>
      <c r="M15" s="2"/>
      <c r="N15" s="2"/>
      <c r="O15" s="2"/>
      <c r="P15" s="7">
        <f>N15*L15*J15</f>
        <v>0</v>
      </c>
      <c r="Q15" s="3">
        <f>K15*M15*O15</f>
        <v>0</v>
      </c>
      <c r="R15" s="4">
        <f>Q15-P15</f>
        <v>0</v>
      </c>
      <c r="S15" s="6"/>
      <c r="T15" s="179"/>
    </row>
    <row r="16" spans="1:20" ht="17" customHeight="1">
      <c r="A16" s="162" t="s">
        <v>65</v>
      </c>
      <c r="B16" s="164"/>
      <c r="C16" s="164"/>
      <c r="D16" s="164"/>
      <c r="E16" s="164"/>
      <c r="F16" s="162"/>
      <c r="G16" s="162"/>
      <c r="H16" s="162"/>
      <c r="I16" s="162"/>
      <c r="J16" s="163"/>
      <c r="K16" s="162"/>
      <c r="L16" s="162"/>
      <c r="M16" s="162"/>
      <c r="N16" s="162"/>
      <c r="O16" s="41"/>
      <c r="P16" s="7">
        <f>SUMIF(P12:P15,"&lt;&gt;#N/A")</f>
        <v>0</v>
      </c>
      <c r="Q16" s="3">
        <f>SUM(Q12:Q15)</f>
        <v>0</v>
      </c>
      <c r="R16" s="4">
        <f>Q16-P16</f>
        <v>0</v>
      </c>
      <c r="S16" s="5"/>
      <c r="T16" s="179"/>
    </row>
    <row r="17" spans="1:20" ht="17" customHeight="1">
      <c r="A17" s="146" t="s">
        <v>66</v>
      </c>
      <c r="B17" s="147"/>
      <c r="C17" s="147"/>
      <c r="D17" s="147"/>
      <c r="E17" s="147"/>
      <c r="F17" s="147"/>
      <c r="G17" s="147"/>
      <c r="H17" s="147"/>
      <c r="I17" s="147"/>
      <c r="J17" s="148"/>
      <c r="K17" s="147"/>
      <c r="L17" s="147"/>
      <c r="M17" s="147"/>
      <c r="N17" s="147"/>
      <c r="O17" s="147"/>
      <c r="P17" s="149"/>
      <c r="Q17" s="147"/>
      <c r="R17" s="144"/>
      <c r="S17" s="144"/>
      <c r="T17" s="145"/>
    </row>
    <row r="18" spans="1:20" ht="19" customHeight="1">
      <c r="A18" s="6">
        <v>1</v>
      </c>
      <c r="B18" s="137" t="s">
        <v>63</v>
      </c>
      <c r="C18" s="137" t="s">
        <v>67</v>
      </c>
      <c r="D18" s="2"/>
      <c r="E18" s="29"/>
      <c r="F18" s="2" t="e">
        <f>VLOOKUP($E18,基准价格!12:337,3,0)</f>
        <v>#N/A</v>
      </c>
      <c r="G18" s="2" t="e">
        <f>VLOOKUP($E18,基准价格!12:337,4,0)</f>
        <v>#N/A</v>
      </c>
      <c r="H18" s="2" t="e">
        <f>IF(VLOOKUP($E18,基准价格!12:320,5,0)=0,"",VLOOKUP($E18,基准价格!12:322,5,0))</f>
        <v>#N/A</v>
      </c>
      <c r="I18" s="2" t="e">
        <f>VLOOKUP($E18,基准价格!12:337,6,0)</f>
        <v>#N/A</v>
      </c>
      <c r="J18" s="7" t="e">
        <f>VLOOKUP($E18,基准价格!12:337,7,0)</f>
        <v>#N/A</v>
      </c>
      <c r="K18" s="28"/>
      <c r="L18" s="2"/>
      <c r="M18" s="2"/>
      <c r="N18" s="2"/>
      <c r="O18" s="2"/>
      <c r="P18" s="7" t="e">
        <f t="shared" ref="P18:P23" si="0">N18*L18*J18</f>
        <v>#N/A</v>
      </c>
      <c r="Q18" s="3">
        <f t="shared" ref="Q18:Q23" si="1">K18*M18*O18</f>
        <v>0</v>
      </c>
      <c r="R18" s="4" t="e">
        <f t="shared" ref="R18:R24" si="2">Q18-P18</f>
        <v>#N/A</v>
      </c>
      <c r="S18" s="5"/>
      <c r="T18" s="179"/>
    </row>
    <row r="19" spans="1:20" ht="19" customHeight="1">
      <c r="A19" s="6">
        <v>2</v>
      </c>
      <c r="B19" s="138"/>
      <c r="C19" s="139"/>
      <c r="D19" s="26"/>
      <c r="E19" s="61" t="s">
        <v>68</v>
      </c>
      <c r="F19" s="2"/>
      <c r="G19" s="2"/>
      <c r="H19" s="2"/>
      <c r="I19" s="2"/>
      <c r="J19" s="7"/>
      <c r="K19" s="28"/>
      <c r="L19" s="2"/>
      <c r="M19" s="2"/>
      <c r="N19" s="2"/>
      <c r="O19" s="2"/>
      <c r="P19" s="7">
        <f t="shared" si="0"/>
        <v>0</v>
      </c>
      <c r="Q19" s="3">
        <f t="shared" si="1"/>
        <v>0</v>
      </c>
      <c r="R19" s="4">
        <f t="shared" si="2"/>
        <v>0</v>
      </c>
      <c r="S19" s="5"/>
      <c r="T19" s="179"/>
    </row>
    <row r="20" spans="1:20" ht="19" customHeight="1">
      <c r="A20" s="6">
        <v>3</v>
      </c>
      <c r="B20" s="138"/>
      <c r="C20" s="137" t="s">
        <v>69</v>
      </c>
      <c r="D20" s="2"/>
      <c r="E20" s="29"/>
      <c r="F20" s="2" t="e">
        <f>VLOOKUP($E20,基准价格!14:339,3,0)</f>
        <v>#N/A</v>
      </c>
      <c r="G20" s="2" t="e">
        <f>VLOOKUP($E20,基准价格!14:339,4,0)</f>
        <v>#N/A</v>
      </c>
      <c r="H20" s="2" t="e">
        <f>IF(VLOOKUP($E20,基准价格!14:322,5,0)=0,"",VLOOKUP($E20,基准价格!14:324,5,0))</f>
        <v>#N/A</v>
      </c>
      <c r="I20" s="2" t="e">
        <f>VLOOKUP($E20,基准价格!14:339,6,0)</f>
        <v>#N/A</v>
      </c>
      <c r="J20" s="7" t="e">
        <f>VLOOKUP($E20,基准价格!14:339,7,0)</f>
        <v>#N/A</v>
      </c>
      <c r="K20" s="28"/>
      <c r="L20" s="2"/>
      <c r="M20" s="2"/>
      <c r="N20" s="2"/>
      <c r="O20" s="2"/>
      <c r="P20" s="7" t="e">
        <f t="shared" si="0"/>
        <v>#N/A</v>
      </c>
      <c r="Q20" s="3">
        <f t="shared" si="1"/>
        <v>0</v>
      </c>
      <c r="R20" s="4" t="e">
        <f t="shared" si="2"/>
        <v>#N/A</v>
      </c>
      <c r="S20" s="5"/>
      <c r="T20" s="179"/>
    </row>
    <row r="21" spans="1:20" ht="19" customHeight="1">
      <c r="A21" s="6">
        <v>4</v>
      </c>
      <c r="B21" s="138"/>
      <c r="C21" s="139"/>
      <c r="D21" s="26"/>
      <c r="E21" s="61" t="s">
        <v>68</v>
      </c>
      <c r="F21" s="2"/>
      <c r="G21" s="2"/>
      <c r="H21" s="2"/>
      <c r="I21" s="2"/>
      <c r="J21" s="7"/>
      <c r="K21" s="28"/>
      <c r="L21" s="2"/>
      <c r="M21" s="2"/>
      <c r="N21" s="2"/>
      <c r="O21" s="2"/>
      <c r="P21" s="7">
        <f t="shared" si="0"/>
        <v>0</v>
      </c>
      <c r="Q21" s="3">
        <f t="shared" si="1"/>
        <v>0</v>
      </c>
      <c r="R21" s="4">
        <f t="shared" si="2"/>
        <v>0</v>
      </c>
      <c r="S21" s="5"/>
      <c r="T21" s="179"/>
    </row>
    <row r="22" spans="1:20" ht="19" customHeight="1">
      <c r="A22" s="6">
        <v>5</v>
      </c>
      <c r="B22" s="138"/>
      <c r="C22" s="137" t="s">
        <v>70</v>
      </c>
      <c r="D22" s="2"/>
      <c r="E22" s="29"/>
      <c r="F22" s="2" t="e">
        <f>VLOOKUP($E22,基准价格!16:341,3,0)</f>
        <v>#N/A</v>
      </c>
      <c r="G22" s="2" t="e">
        <f>VLOOKUP($E22,基准价格!16:341,4,0)</f>
        <v>#N/A</v>
      </c>
      <c r="H22" s="2" t="e">
        <f>IF(VLOOKUP($E22,基准价格!16:324,5,0)=0,"",VLOOKUP($E22,基准价格!16:326,5,0))</f>
        <v>#N/A</v>
      </c>
      <c r="I22" s="2" t="e">
        <f>VLOOKUP($E22,基准价格!16:341,6,0)</f>
        <v>#N/A</v>
      </c>
      <c r="J22" s="7" t="e">
        <f>VLOOKUP($E22,基准价格!16:341,7,0)</f>
        <v>#N/A</v>
      </c>
      <c r="K22" s="28"/>
      <c r="L22" s="2"/>
      <c r="M22" s="2"/>
      <c r="N22" s="2"/>
      <c r="O22" s="2"/>
      <c r="P22" s="7" t="e">
        <f t="shared" si="0"/>
        <v>#N/A</v>
      </c>
      <c r="Q22" s="3">
        <f t="shared" si="1"/>
        <v>0</v>
      </c>
      <c r="R22" s="4" t="e">
        <f t="shared" si="2"/>
        <v>#N/A</v>
      </c>
      <c r="S22" s="5"/>
      <c r="T22" s="179"/>
    </row>
    <row r="23" spans="1:20" ht="19" customHeight="1">
      <c r="A23" s="6">
        <v>6</v>
      </c>
      <c r="B23" s="139"/>
      <c r="C23" s="139"/>
      <c r="D23" s="26"/>
      <c r="E23" s="61" t="s">
        <v>68</v>
      </c>
      <c r="F23" s="2"/>
      <c r="G23" s="2"/>
      <c r="H23" s="2"/>
      <c r="I23" s="2"/>
      <c r="J23" s="7"/>
      <c r="K23" s="28"/>
      <c r="L23" s="2"/>
      <c r="M23" s="2"/>
      <c r="N23" s="2"/>
      <c r="O23" s="2"/>
      <c r="P23" s="7">
        <f t="shared" si="0"/>
        <v>0</v>
      </c>
      <c r="Q23" s="3">
        <f t="shared" si="1"/>
        <v>0</v>
      </c>
      <c r="R23" s="4">
        <f t="shared" si="2"/>
        <v>0</v>
      </c>
      <c r="S23" s="5"/>
      <c r="T23" s="179"/>
    </row>
    <row r="24" spans="1:20" ht="17" customHeight="1">
      <c r="A24" s="158" t="s">
        <v>65</v>
      </c>
      <c r="B24" s="159"/>
      <c r="C24" s="159"/>
      <c r="D24" s="159"/>
      <c r="E24" s="159"/>
      <c r="F24" s="159"/>
      <c r="G24" s="159"/>
      <c r="H24" s="159"/>
      <c r="I24" s="159"/>
      <c r="J24" s="160"/>
      <c r="K24" s="159"/>
      <c r="L24" s="159"/>
      <c r="M24" s="159"/>
      <c r="N24" s="161"/>
      <c r="O24" s="62"/>
      <c r="P24" s="7">
        <f>SUMIF(P18:P23,"&lt;&gt;#N/A")</f>
        <v>0</v>
      </c>
      <c r="Q24" s="3">
        <f>SUM(Q18:Q23)</f>
        <v>0</v>
      </c>
      <c r="R24" s="4">
        <f t="shared" si="2"/>
        <v>0</v>
      </c>
      <c r="S24" s="63"/>
      <c r="T24" s="180"/>
    </row>
    <row r="25" spans="1:20" ht="17" customHeight="1">
      <c r="A25" s="146" t="s">
        <v>71</v>
      </c>
      <c r="B25" s="147"/>
      <c r="C25" s="147"/>
      <c r="D25" s="147"/>
      <c r="E25" s="147"/>
      <c r="F25" s="147"/>
      <c r="G25" s="147"/>
      <c r="H25" s="147"/>
      <c r="I25" s="147"/>
      <c r="J25" s="148"/>
      <c r="K25" s="147"/>
      <c r="L25" s="147"/>
      <c r="M25" s="147"/>
      <c r="N25" s="147"/>
      <c r="O25" s="147"/>
      <c r="P25" s="149"/>
      <c r="Q25" s="147"/>
      <c r="R25" s="144"/>
      <c r="S25" s="144"/>
      <c r="T25" s="145"/>
    </row>
    <row r="26" spans="1:20" ht="19" customHeight="1">
      <c r="A26" s="6">
        <v>1</v>
      </c>
      <c r="B26" s="2" t="s">
        <v>63</v>
      </c>
      <c r="C26" s="48"/>
      <c r="D26" s="2"/>
      <c r="E26" s="29"/>
      <c r="F26" s="2" t="e">
        <f>VLOOKUP($E26,基准价格!28:353,3,0)</f>
        <v>#N/A</v>
      </c>
      <c r="G26" s="2" t="e">
        <f>VLOOKUP($E26,基准价格!28:353,4,0)</f>
        <v>#N/A</v>
      </c>
      <c r="H26" s="2" t="e">
        <f>IF(VLOOKUP($E26,基准价格!28:336,5,0)=0,"",VLOOKUP($E26,基准价格!28:338,5,0))</f>
        <v>#N/A</v>
      </c>
      <c r="I26" s="2" t="e">
        <f>VLOOKUP($E26,基准价格!28:353,6,0)</f>
        <v>#N/A</v>
      </c>
      <c r="J26" s="7" t="e">
        <f>VLOOKUP($E26,基准价格!28:353,7,0)</f>
        <v>#N/A</v>
      </c>
      <c r="K26" s="28"/>
      <c r="L26" s="2"/>
      <c r="M26" s="2"/>
      <c r="N26" s="2"/>
      <c r="O26" s="2"/>
      <c r="P26" s="7" t="e">
        <f>N26*L26*J26</f>
        <v>#N/A</v>
      </c>
      <c r="Q26" s="3">
        <f>K26*M26*O26</f>
        <v>0</v>
      </c>
      <c r="R26" s="4" t="e">
        <f>Q26-P26</f>
        <v>#N/A</v>
      </c>
      <c r="S26" s="53"/>
      <c r="T26" s="179"/>
    </row>
    <row r="27" spans="1:20" ht="19" customHeight="1">
      <c r="A27" s="6">
        <v>2</v>
      </c>
      <c r="B27" s="2" t="s">
        <v>72</v>
      </c>
      <c r="C27" s="2" t="s">
        <v>73</v>
      </c>
      <c r="D27" s="2" t="s">
        <v>73</v>
      </c>
      <c r="E27" s="29"/>
      <c r="F27" s="2" t="e">
        <f>VLOOKUP($E27,基准价格!30:355,3,0)</f>
        <v>#N/A</v>
      </c>
      <c r="G27" s="2" t="e">
        <f>VLOOKUP($E27,基准价格!30:355,4,0)</f>
        <v>#N/A</v>
      </c>
      <c r="H27" s="2" t="e">
        <f>IF(VLOOKUP($E27,基准价格!30:338,5,0)=0,"",VLOOKUP($E27,基准价格!30:340,5,0))</f>
        <v>#N/A</v>
      </c>
      <c r="I27" s="2" t="e">
        <f>VLOOKUP($E27,基准价格!30:355,6,0)</f>
        <v>#N/A</v>
      </c>
      <c r="J27" s="7" t="e">
        <f>VLOOKUP($E27,基准价格!30:355,7,0)</f>
        <v>#N/A</v>
      </c>
      <c r="K27" s="52"/>
      <c r="L27" s="2"/>
      <c r="M27" s="52"/>
      <c r="N27" s="2"/>
      <c r="O27" s="52"/>
      <c r="P27" s="7" t="e">
        <f>N27*L27*J27</f>
        <v>#N/A</v>
      </c>
      <c r="Q27" s="3">
        <f>K27*M27*O27</f>
        <v>0</v>
      </c>
      <c r="R27" s="4" t="e">
        <f>Q27-P27</f>
        <v>#N/A</v>
      </c>
      <c r="S27" s="53"/>
      <c r="T27" s="179"/>
    </row>
    <row r="28" spans="1:20" ht="17" customHeight="1">
      <c r="A28" s="158" t="s">
        <v>65</v>
      </c>
      <c r="B28" s="159"/>
      <c r="C28" s="159"/>
      <c r="D28" s="159"/>
      <c r="E28" s="159"/>
      <c r="F28" s="159"/>
      <c r="G28" s="159"/>
      <c r="H28" s="159"/>
      <c r="I28" s="159"/>
      <c r="J28" s="160"/>
      <c r="K28" s="159"/>
      <c r="L28" s="159"/>
      <c r="M28" s="159"/>
      <c r="N28" s="161"/>
      <c r="O28" s="41"/>
      <c r="P28" s="7">
        <f>SUMIF(P26:P27,"&lt;&gt;#N/A")</f>
        <v>0</v>
      </c>
      <c r="Q28" s="3">
        <f>SUM(Q26:Q27)</f>
        <v>0</v>
      </c>
      <c r="R28" s="4">
        <f>Q28-P28</f>
        <v>0</v>
      </c>
      <c r="S28" s="5"/>
      <c r="T28" s="179"/>
    </row>
    <row r="29" spans="1:20" ht="17" customHeight="1">
      <c r="A29" s="162" t="s">
        <v>74</v>
      </c>
      <c r="B29" s="162"/>
      <c r="C29" s="162"/>
      <c r="D29" s="162"/>
      <c r="E29" s="162"/>
      <c r="F29" s="162"/>
      <c r="G29" s="162"/>
      <c r="H29" s="162"/>
      <c r="I29" s="162"/>
      <c r="J29" s="163"/>
      <c r="K29" s="162"/>
      <c r="L29" s="162"/>
      <c r="M29" s="162"/>
      <c r="N29" s="162"/>
      <c r="O29" s="41"/>
      <c r="P29" s="7">
        <f>P28+P24+P16</f>
        <v>0</v>
      </c>
      <c r="Q29" s="3">
        <f>Q16+Q24+Q28</f>
        <v>0</v>
      </c>
      <c r="R29" s="4">
        <f>Q29-P29</f>
        <v>0</v>
      </c>
      <c r="S29" s="5"/>
      <c r="T29" s="179"/>
    </row>
    <row r="30" spans="1:20" ht="26" customHeight="1">
      <c r="A30" s="151" t="s">
        <v>2</v>
      </c>
      <c r="B30" s="152"/>
      <c r="C30" s="152"/>
      <c r="D30" s="152"/>
      <c r="E30" s="152"/>
      <c r="F30" s="152"/>
      <c r="G30" s="152"/>
      <c r="H30" s="152"/>
      <c r="I30" s="152"/>
      <c r="J30" s="153"/>
      <c r="K30" s="152"/>
      <c r="L30" s="152"/>
      <c r="M30" s="152"/>
      <c r="N30" s="152"/>
      <c r="O30" s="152"/>
      <c r="P30" s="153"/>
      <c r="Q30" s="152"/>
      <c r="R30" s="150"/>
      <c r="S30" s="150"/>
      <c r="T30" s="150"/>
    </row>
    <row r="31" spans="1:20" ht="26">
      <c r="A31" s="54" t="s">
        <v>42</v>
      </c>
      <c r="B31" s="54" t="s">
        <v>43</v>
      </c>
      <c r="C31" s="54" t="s">
        <v>44</v>
      </c>
      <c r="D31" s="54" t="s">
        <v>45</v>
      </c>
      <c r="E31" s="57" t="s">
        <v>46</v>
      </c>
      <c r="F31" s="54" t="s">
        <v>47</v>
      </c>
      <c r="G31" s="54" t="s">
        <v>48</v>
      </c>
      <c r="H31" s="54" t="s">
        <v>49</v>
      </c>
      <c r="I31" s="54" t="s">
        <v>50</v>
      </c>
      <c r="J31" s="56" t="s">
        <v>51</v>
      </c>
      <c r="K31" s="55" t="s">
        <v>52</v>
      </c>
      <c r="L31" s="54" t="s">
        <v>53</v>
      </c>
      <c r="M31" s="55" t="s">
        <v>54</v>
      </c>
      <c r="N31" s="54" t="s">
        <v>55</v>
      </c>
      <c r="O31" s="55" t="s">
        <v>56</v>
      </c>
      <c r="P31" s="56" t="s">
        <v>57</v>
      </c>
      <c r="Q31" s="55" t="s">
        <v>58</v>
      </c>
      <c r="R31" s="58" t="s">
        <v>59</v>
      </c>
      <c r="S31" s="58" t="s">
        <v>60</v>
      </c>
      <c r="T31" s="181" t="s">
        <v>61</v>
      </c>
    </row>
    <row r="32" spans="1:20" ht="17" customHeight="1">
      <c r="A32" s="146" t="s">
        <v>75</v>
      </c>
      <c r="B32" s="147"/>
      <c r="C32" s="147"/>
      <c r="D32" s="147"/>
      <c r="E32" s="147"/>
      <c r="F32" s="147"/>
      <c r="G32" s="147"/>
      <c r="H32" s="147"/>
      <c r="I32" s="147"/>
      <c r="J32" s="148"/>
      <c r="K32" s="147"/>
      <c r="L32" s="147"/>
      <c r="M32" s="147"/>
      <c r="N32" s="147"/>
      <c r="O32" s="147"/>
      <c r="P32" s="149"/>
      <c r="Q32" s="147"/>
      <c r="R32" s="144"/>
      <c r="S32" s="144"/>
      <c r="T32" s="145"/>
    </row>
    <row r="33" spans="1:20" ht="36" customHeight="1">
      <c r="A33" s="6">
        <v>1</v>
      </c>
      <c r="B33" s="2" t="s">
        <v>76</v>
      </c>
      <c r="C33" s="6" t="s">
        <v>77</v>
      </c>
      <c r="D33" s="6" t="s">
        <v>78</v>
      </c>
      <c r="E33" s="60"/>
      <c r="F33" s="2" t="s">
        <v>79</v>
      </c>
      <c r="G33" s="2" t="s">
        <v>79</v>
      </c>
      <c r="H33" s="2" t="s">
        <v>80</v>
      </c>
      <c r="I33" s="2" t="s">
        <v>81</v>
      </c>
      <c r="J33" s="64">
        <f>710*7.93</f>
        <v>5630.3</v>
      </c>
      <c r="K33" s="67">
        <f>500*1.15*8.06</f>
        <v>4634.5</v>
      </c>
      <c r="L33" s="65">
        <v>2</v>
      </c>
      <c r="M33" s="65">
        <v>2</v>
      </c>
      <c r="N33" s="65">
        <v>3</v>
      </c>
      <c r="O33" s="65">
        <v>3</v>
      </c>
      <c r="P33" s="66">
        <f t="shared" ref="P33:P44" si="3">N33*L33*J33</f>
        <v>33781.800000000003</v>
      </c>
      <c r="Q33" s="68">
        <f t="shared" ref="Q33:Q58" si="4">K33*M33*O33</f>
        <v>27807</v>
      </c>
      <c r="R33" s="4"/>
      <c r="S33" s="2" t="s">
        <v>82</v>
      </c>
      <c r="T33" s="176" t="s">
        <v>1309</v>
      </c>
    </row>
    <row r="34" spans="1:20" ht="19" customHeight="1">
      <c r="A34" s="13">
        <v>2</v>
      </c>
      <c r="B34" s="13" t="s">
        <v>76</v>
      </c>
      <c r="C34" s="13" t="s">
        <v>77</v>
      </c>
      <c r="D34" s="13" t="s">
        <v>78</v>
      </c>
      <c r="E34" s="13"/>
      <c r="F34" s="13" t="s">
        <v>79</v>
      </c>
      <c r="G34" s="13" t="s">
        <v>79</v>
      </c>
      <c r="H34" s="13" t="s">
        <v>83</v>
      </c>
      <c r="I34" s="13" t="s">
        <v>84</v>
      </c>
      <c r="J34" s="16">
        <f>80*7.93</f>
        <v>634.4</v>
      </c>
      <c r="K34" s="14">
        <v>0</v>
      </c>
      <c r="L34" s="14">
        <v>2</v>
      </c>
      <c r="M34" s="14">
        <v>0</v>
      </c>
      <c r="N34" s="14">
        <v>0</v>
      </c>
      <c r="O34" s="14">
        <v>0</v>
      </c>
      <c r="P34" s="15">
        <f t="shared" si="3"/>
        <v>0</v>
      </c>
      <c r="Q34" s="15">
        <f t="shared" si="4"/>
        <v>0</v>
      </c>
      <c r="R34" s="13"/>
      <c r="S34" s="13"/>
      <c r="T34" s="13"/>
    </row>
    <row r="35" spans="1:20" ht="36" customHeight="1">
      <c r="A35" s="6">
        <v>3</v>
      </c>
      <c r="B35" s="2" t="s">
        <v>76</v>
      </c>
      <c r="C35" s="6" t="s">
        <v>85</v>
      </c>
      <c r="D35" s="6" t="s">
        <v>86</v>
      </c>
      <c r="E35" s="60"/>
      <c r="F35" s="2" t="s">
        <v>87</v>
      </c>
      <c r="G35" s="2" t="s">
        <v>87</v>
      </c>
      <c r="H35" s="2" t="s">
        <v>88</v>
      </c>
      <c r="I35" s="2" t="s">
        <v>81</v>
      </c>
      <c r="J35" s="64">
        <f>710*7.93</f>
        <v>5630.3</v>
      </c>
      <c r="K35" s="67">
        <v>5097.95</v>
      </c>
      <c r="L35" s="65">
        <v>2</v>
      </c>
      <c r="M35" s="65">
        <v>2</v>
      </c>
      <c r="N35" s="65">
        <v>4</v>
      </c>
      <c r="O35" s="95">
        <v>4</v>
      </c>
      <c r="P35" s="66">
        <f t="shared" si="3"/>
        <v>45042.400000000001</v>
      </c>
      <c r="Q35" s="68">
        <f t="shared" si="4"/>
        <v>40783.599999999999</v>
      </c>
      <c r="R35" s="4"/>
      <c r="S35" s="2" t="s">
        <v>82</v>
      </c>
      <c r="T35" s="176" t="s">
        <v>1309</v>
      </c>
    </row>
    <row r="36" spans="1:20" ht="19" customHeight="1">
      <c r="A36" s="13">
        <v>4</v>
      </c>
      <c r="B36" s="13" t="s">
        <v>76</v>
      </c>
      <c r="C36" s="13" t="s">
        <v>85</v>
      </c>
      <c r="D36" s="13" t="s">
        <v>86</v>
      </c>
      <c r="E36" s="13"/>
      <c r="F36" s="13" t="s">
        <v>87</v>
      </c>
      <c r="G36" s="13" t="s">
        <v>87</v>
      </c>
      <c r="H36" s="13" t="s">
        <v>89</v>
      </c>
      <c r="I36" s="13" t="s">
        <v>84</v>
      </c>
      <c r="J36" s="16">
        <f>80*7.93</f>
        <v>634.4</v>
      </c>
      <c r="K36" s="14">
        <v>0</v>
      </c>
      <c r="L36" s="14">
        <v>2</v>
      </c>
      <c r="M36" s="14">
        <v>0</v>
      </c>
      <c r="N36" s="14">
        <v>0</v>
      </c>
      <c r="O36" s="14">
        <v>0</v>
      </c>
      <c r="P36" s="15">
        <f t="shared" si="3"/>
        <v>0</v>
      </c>
      <c r="Q36" s="15">
        <f t="shared" si="4"/>
        <v>0</v>
      </c>
      <c r="R36" s="13"/>
      <c r="S36" s="13"/>
      <c r="T36" s="13"/>
    </row>
    <row r="37" spans="1:20" ht="36" customHeight="1">
      <c r="A37" s="71">
        <v>5</v>
      </c>
      <c r="B37" s="69" t="s">
        <v>76</v>
      </c>
      <c r="C37" s="71" t="s">
        <v>90</v>
      </c>
      <c r="D37" s="71" t="s">
        <v>91</v>
      </c>
      <c r="E37" s="72"/>
      <c r="F37" s="69" t="s">
        <v>92</v>
      </c>
      <c r="G37" s="69" t="s">
        <v>92</v>
      </c>
      <c r="H37" s="69" t="s">
        <v>93</v>
      </c>
      <c r="I37" s="69" t="s">
        <v>81</v>
      </c>
      <c r="J37" s="76">
        <f>770*7.93</f>
        <v>6106.0999999999995</v>
      </c>
      <c r="K37" s="74">
        <v>6488.3</v>
      </c>
      <c r="L37" s="70">
        <v>2</v>
      </c>
      <c r="M37" s="70">
        <v>2</v>
      </c>
      <c r="N37" s="70">
        <v>5</v>
      </c>
      <c r="O37" s="70">
        <v>3.5</v>
      </c>
      <c r="P37" s="75">
        <f t="shared" si="3"/>
        <v>61060.999999999993</v>
      </c>
      <c r="Q37" s="77">
        <f t="shared" si="4"/>
        <v>45418.1</v>
      </c>
      <c r="R37" s="73"/>
      <c r="S37" s="69" t="s">
        <v>82</v>
      </c>
      <c r="T37" s="187" t="s">
        <v>1309</v>
      </c>
    </row>
    <row r="38" spans="1:20" ht="19" customHeight="1">
      <c r="A38" s="13">
        <v>6</v>
      </c>
      <c r="B38" s="13" t="s">
        <v>76</v>
      </c>
      <c r="C38" s="13" t="s">
        <v>90</v>
      </c>
      <c r="D38" s="13" t="s">
        <v>91</v>
      </c>
      <c r="E38" s="13"/>
      <c r="F38" s="13" t="s">
        <v>92</v>
      </c>
      <c r="G38" s="13" t="s">
        <v>92</v>
      </c>
      <c r="H38" s="13" t="s">
        <v>94</v>
      </c>
      <c r="I38" s="13" t="s">
        <v>95</v>
      </c>
      <c r="J38" s="16">
        <f>520*7.93</f>
        <v>4123.5999999999995</v>
      </c>
      <c r="K38" s="14">
        <v>0</v>
      </c>
      <c r="L38" s="14">
        <v>2</v>
      </c>
      <c r="M38" s="14">
        <v>0</v>
      </c>
      <c r="N38" s="14">
        <v>1</v>
      </c>
      <c r="O38" s="14">
        <v>0</v>
      </c>
      <c r="P38" s="15">
        <f t="shared" si="3"/>
        <v>8247.1999999999989</v>
      </c>
      <c r="Q38" s="15">
        <f t="shared" si="4"/>
        <v>0</v>
      </c>
      <c r="R38" s="13"/>
      <c r="S38" s="13"/>
      <c r="T38" s="13"/>
    </row>
    <row r="39" spans="1:20" ht="19" customHeight="1">
      <c r="A39" s="6">
        <v>7</v>
      </c>
      <c r="B39" s="2" t="s">
        <v>76</v>
      </c>
      <c r="C39" s="6" t="s">
        <v>90</v>
      </c>
      <c r="D39" s="6" t="s">
        <v>91</v>
      </c>
      <c r="E39" s="60"/>
      <c r="F39" s="2" t="s">
        <v>92</v>
      </c>
      <c r="G39" s="2" t="s">
        <v>92</v>
      </c>
      <c r="H39" s="2" t="s">
        <v>96</v>
      </c>
      <c r="I39" s="2" t="s">
        <v>84</v>
      </c>
      <c r="J39" s="64">
        <f>90*7.93</f>
        <v>713.69999999999993</v>
      </c>
      <c r="K39" s="67">
        <v>400</v>
      </c>
      <c r="L39" s="65">
        <v>2</v>
      </c>
      <c r="M39" s="65">
        <v>2.5</v>
      </c>
      <c r="N39" s="65">
        <v>0</v>
      </c>
      <c r="O39" s="65">
        <v>1</v>
      </c>
      <c r="P39" s="66">
        <f t="shared" si="3"/>
        <v>0</v>
      </c>
      <c r="Q39" s="68">
        <f t="shared" si="4"/>
        <v>1000</v>
      </c>
      <c r="R39" s="4"/>
      <c r="S39" s="2" t="s">
        <v>97</v>
      </c>
      <c r="T39" s="176" t="s">
        <v>1310</v>
      </c>
    </row>
    <row r="40" spans="1:20" ht="19" customHeight="1">
      <c r="A40" s="13">
        <v>8</v>
      </c>
      <c r="B40" s="13" t="s">
        <v>76</v>
      </c>
      <c r="C40" s="13" t="s">
        <v>90</v>
      </c>
      <c r="D40" s="13" t="s">
        <v>91</v>
      </c>
      <c r="E40" s="13"/>
      <c r="F40" s="13" t="s">
        <v>92</v>
      </c>
      <c r="G40" s="13" t="s">
        <v>92</v>
      </c>
      <c r="H40" s="13" t="s">
        <v>98</v>
      </c>
      <c r="I40" s="13" t="s">
        <v>99</v>
      </c>
      <c r="J40" s="16">
        <f>1400*7.93</f>
        <v>11102</v>
      </c>
      <c r="K40" s="14">
        <v>0</v>
      </c>
      <c r="L40" s="14">
        <v>2</v>
      </c>
      <c r="M40" s="14">
        <v>0</v>
      </c>
      <c r="N40" s="14">
        <v>1</v>
      </c>
      <c r="O40" s="14">
        <v>0</v>
      </c>
      <c r="P40" s="15">
        <f t="shared" si="3"/>
        <v>22204</v>
      </c>
      <c r="Q40" s="15">
        <f t="shared" si="4"/>
        <v>0</v>
      </c>
      <c r="R40" s="13"/>
      <c r="S40" s="13"/>
      <c r="T40" s="13"/>
    </row>
    <row r="41" spans="1:20" ht="19" customHeight="1">
      <c r="A41" s="13">
        <v>9</v>
      </c>
      <c r="B41" s="13" t="s">
        <v>76</v>
      </c>
      <c r="C41" s="13" t="s">
        <v>90</v>
      </c>
      <c r="D41" s="13" t="s">
        <v>91</v>
      </c>
      <c r="E41" s="13"/>
      <c r="F41" s="13" t="s">
        <v>92</v>
      </c>
      <c r="G41" s="13" t="s">
        <v>92</v>
      </c>
      <c r="H41" s="13" t="s">
        <v>100</v>
      </c>
      <c r="I41" s="13" t="s">
        <v>99</v>
      </c>
      <c r="J41" s="16">
        <f>150*7.93</f>
        <v>1189.5</v>
      </c>
      <c r="K41" s="14">
        <v>0</v>
      </c>
      <c r="L41" s="14">
        <v>2</v>
      </c>
      <c r="M41" s="14">
        <v>0</v>
      </c>
      <c r="N41" s="14">
        <v>4</v>
      </c>
      <c r="O41" s="14">
        <v>0</v>
      </c>
      <c r="P41" s="15">
        <f t="shared" si="3"/>
        <v>9516</v>
      </c>
      <c r="Q41" s="15">
        <f t="shared" si="4"/>
        <v>0</v>
      </c>
      <c r="R41" s="13"/>
      <c r="S41" s="13"/>
      <c r="T41" s="13"/>
    </row>
    <row r="42" spans="1:20" ht="41" customHeight="1">
      <c r="A42" s="71">
        <v>10</v>
      </c>
      <c r="B42" s="69" t="s">
        <v>101</v>
      </c>
      <c r="C42" s="69" t="s">
        <v>101</v>
      </c>
      <c r="D42" s="69" t="s">
        <v>102</v>
      </c>
      <c r="E42" s="72"/>
      <c r="F42" s="69" t="s">
        <v>103</v>
      </c>
      <c r="G42" s="69" t="s">
        <v>103</v>
      </c>
      <c r="H42" s="69" t="s">
        <v>104</v>
      </c>
      <c r="I42" s="69" t="s">
        <v>105</v>
      </c>
      <c r="J42" s="76">
        <v>1800</v>
      </c>
      <c r="K42" s="74">
        <v>2447</v>
      </c>
      <c r="L42" s="70">
        <v>2</v>
      </c>
      <c r="M42" s="70">
        <v>1</v>
      </c>
      <c r="N42" s="70">
        <v>1</v>
      </c>
      <c r="O42" s="96">
        <v>1</v>
      </c>
      <c r="P42" s="75">
        <f t="shared" si="3"/>
        <v>3600</v>
      </c>
      <c r="Q42" s="77">
        <f t="shared" si="4"/>
        <v>2447</v>
      </c>
      <c r="R42" s="73"/>
      <c r="S42" s="69"/>
      <c r="T42" s="187" t="s">
        <v>1311</v>
      </c>
    </row>
    <row r="43" spans="1:20" ht="36" customHeight="1">
      <c r="A43" s="19">
        <v>11</v>
      </c>
      <c r="B43" s="20" t="s">
        <v>101</v>
      </c>
      <c r="C43" s="20" t="s">
        <v>101</v>
      </c>
      <c r="D43" s="20" t="s">
        <v>106</v>
      </c>
      <c r="E43" s="45"/>
      <c r="F43" s="20" t="s">
        <v>107</v>
      </c>
      <c r="G43" s="20" t="s">
        <v>107</v>
      </c>
      <c r="H43" s="20" t="s">
        <v>108</v>
      </c>
      <c r="I43" s="20" t="s">
        <v>105</v>
      </c>
      <c r="J43" s="46">
        <v>0</v>
      </c>
      <c r="K43" s="21">
        <v>2440</v>
      </c>
      <c r="L43" s="17">
        <v>0</v>
      </c>
      <c r="M43" s="17">
        <v>1</v>
      </c>
      <c r="N43" s="17">
        <v>0</v>
      </c>
      <c r="O43" s="44">
        <v>1</v>
      </c>
      <c r="P43" s="18">
        <f t="shared" si="3"/>
        <v>0</v>
      </c>
      <c r="Q43" s="47">
        <f t="shared" si="4"/>
        <v>2440</v>
      </c>
      <c r="R43" s="30"/>
      <c r="S43" s="20"/>
      <c r="T43" s="188" t="s">
        <v>1312</v>
      </c>
    </row>
    <row r="44" spans="1:20" ht="36" customHeight="1">
      <c r="A44" s="82">
        <v>12</v>
      </c>
      <c r="B44" s="79" t="s">
        <v>109</v>
      </c>
      <c r="C44" s="82" t="s">
        <v>109</v>
      </c>
      <c r="D44" s="79" t="s">
        <v>110</v>
      </c>
      <c r="E44" s="86"/>
      <c r="F44" s="79" t="s">
        <v>111</v>
      </c>
      <c r="G44" s="79" t="s">
        <v>111</v>
      </c>
      <c r="H44" s="79" t="s">
        <v>112</v>
      </c>
      <c r="I44" s="79" t="s">
        <v>113</v>
      </c>
      <c r="J44" s="80">
        <f>(278+18*2+45*2)*7.93</f>
        <v>3203.72</v>
      </c>
      <c r="K44" s="84">
        <v>3336.84</v>
      </c>
      <c r="L44" s="81">
        <v>6</v>
      </c>
      <c r="M44" s="81">
        <v>8</v>
      </c>
      <c r="N44" s="81">
        <v>1</v>
      </c>
      <c r="O44" s="87">
        <v>1</v>
      </c>
      <c r="P44" s="78">
        <f t="shared" si="3"/>
        <v>19222.32</v>
      </c>
      <c r="Q44" s="83">
        <f t="shared" si="4"/>
        <v>26694.720000000001</v>
      </c>
      <c r="R44" s="85"/>
      <c r="S44" s="82"/>
      <c r="T44" s="189" t="s">
        <v>1313</v>
      </c>
    </row>
    <row r="45" spans="1:20" ht="19" customHeight="1">
      <c r="A45" s="19">
        <v>13</v>
      </c>
      <c r="B45" s="20" t="s">
        <v>114</v>
      </c>
      <c r="C45" s="20" t="s">
        <v>114</v>
      </c>
      <c r="D45" s="20" t="s">
        <v>114</v>
      </c>
      <c r="E45" s="22"/>
      <c r="F45" s="20" t="s">
        <v>114</v>
      </c>
      <c r="G45" s="20" t="s">
        <v>114</v>
      </c>
      <c r="H45" s="20" t="s">
        <v>115</v>
      </c>
      <c r="I45" s="20" t="s">
        <v>99</v>
      </c>
      <c r="J45" s="23">
        <v>0</v>
      </c>
      <c r="K45" s="21">
        <v>2302.27</v>
      </c>
      <c r="L45" s="17">
        <v>0</v>
      </c>
      <c r="M45" s="17">
        <v>1</v>
      </c>
      <c r="N45" s="17">
        <v>0</v>
      </c>
      <c r="O45" s="17">
        <v>1</v>
      </c>
      <c r="P45" s="18">
        <f t="shared" ref="P45:P58" si="5">J45*L45*N45</f>
        <v>0</v>
      </c>
      <c r="Q45" s="18">
        <f t="shared" si="4"/>
        <v>2302.27</v>
      </c>
      <c r="R45" s="30"/>
      <c r="S45" s="19"/>
      <c r="T45" s="190" t="s">
        <v>1315</v>
      </c>
    </row>
    <row r="46" spans="1:20" ht="19" customHeight="1">
      <c r="A46" s="19">
        <v>14</v>
      </c>
      <c r="B46" s="20" t="s">
        <v>114</v>
      </c>
      <c r="C46" s="20" t="s">
        <v>114</v>
      </c>
      <c r="D46" s="20" t="s">
        <v>114</v>
      </c>
      <c r="E46" s="22"/>
      <c r="F46" s="20" t="s">
        <v>114</v>
      </c>
      <c r="G46" s="20" t="s">
        <v>114</v>
      </c>
      <c r="H46" s="20" t="s">
        <v>116</v>
      </c>
      <c r="I46" s="20" t="s">
        <v>99</v>
      </c>
      <c r="J46" s="23">
        <v>0</v>
      </c>
      <c r="K46" s="21">
        <v>3947.08</v>
      </c>
      <c r="L46" s="17">
        <v>0</v>
      </c>
      <c r="M46" s="17">
        <v>1</v>
      </c>
      <c r="N46" s="17">
        <v>0</v>
      </c>
      <c r="O46" s="17">
        <v>1</v>
      </c>
      <c r="P46" s="18">
        <f t="shared" si="5"/>
        <v>0</v>
      </c>
      <c r="Q46" s="18">
        <f t="shared" si="4"/>
        <v>3947.08</v>
      </c>
      <c r="R46" s="30"/>
      <c r="S46" s="19"/>
      <c r="T46" s="190" t="s">
        <v>1315</v>
      </c>
    </row>
    <row r="47" spans="1:20" ht="19" customHeight="1">
      <c r="A47" s="19">
        <v>15</v>
      </c>
      <c r="B47" s="20" t="s">
        <v>114</v>
      </c>
      <c r="C47" s="20" t="s">
        <v>114</v>
      </c>
      <c r="D47" s="20" t="s">
        <v>114</v>
      </c>
      <c r="E47" s="22"/>
      <c r="F47" s="20" t="s">
        <v>114</v>
      </c>
      <c r="G47" s="20" t="s">
        <v>114</v>
      </c>
      <c r="H47" s="20" t="s">
        <v>117</v>
      </c>
      <c r="I47" s="20" t="s">
        <v>99</v>
      </c>
      <c r="J47" s="23">
        <v>0</v>
      </c>
      <c r="K47" s="21">
        <f>768.69+486.4+3980</f>
        <v>5235.09</v>
      </c>
      <c r="L47" s="17">
        <v>0</v>
      </c>
      <c r="M47" s="17">
        <v>1</v>
      </c>
      <c r="N47" s="17">
        <v>0</v>
      </c>
      <c r="O47" s="17">
        <v>1</v>
      </c>
      <c r="P47" s="18">
        <f t="shared" si="5"/>
        <v>0</v>
      </c>
      <c r="Q47" s="18">
        <f t="shared" si="4"/>
        <v>5235.09</v>
      </c>
      <c r="R47" s="30"/>
      <c r="S47" s="19"/>
      <c r="T47" s="190" t="s">
        <v>1314</v>
      </c>
    </row>
    <row r="48" spans="1:20" ht="19" customHeight="1">
      <c r="A48" s="19">
        <v>16</v>
      </c>
      <c r="B48" s="20" t="s">
        <v>114</v>
      </c>
      <c r="C48" s="20" t="s">
        <v>114</v>
      </c>
      <c r="D48" s="20" t="s">
        <v>114</v>
      </c>
      <c r="E48" s="22"/>
      <c r="F48" s="20" t="s">
        <v>114</v>
      </c>
      <c r="G48" s="20" t="s">
        <v>114</v>
      </c>
      <c r="H48" s="20" t="s">
        <v>118</v>
      </c>
      <c r="I48" s="20" t="s">
        <v>99</v>
      </c>
      <c r="J48" s="23">
        <v>0</v>
      </c>
      <c r="K48" s="21">
        <f>136.88+3220</f>
        <v>3356.88</v>
      </c>
      <c r="L48" s="17">
        <v>0</v>
      </c>
      <c r="M48" s="17">
        <v>1</v>
      </c>
      <c r="N48" s="17">
        <v>0</v>
      </c>
      <c r="O48" s="17">
        <v>1</v>
      </c>
      <c r="P48" s="18">
        <f t="shared" si="5"/>
        <v>0</v>
      </c>
      <c r="Q48" s="18">
        <f t="shared" si="4"/>
        <v>3356.88</v>
      </c>
      <c r="R48" s="30"/>
      <c r="S48" s="19"/>
      <c r="T48" s="190" t="s">
        <v>1314</v>
      </c>
    </row>
    <row r="49" spans="1:20" ht="19" customHeight="1">
      <c r="A49" s="19">
        <v>17</v>
      </c>
      <c r="B49" s="20" t="s">
        <v>114</v>
      </c>
      <c r="C49" s="20" t="s">
        <v>114</v>
      </c>
      <c r="D49" s="20" t="s">
        <v>114</v>
      </c>
      <c r="E49" s="22"/>
      <c r="F49" s="20" t="s">
        <v>114</v>
      </c>
      <c r="G49" s="20" t="s">
        <v>114</v>
      </c>
      <c r="H49" s="20" t="s">
        <v>119</v>
      </c>
      <c r="I49" s="20" t="s">
        <v>99</v>
      </c>
      <c r="J49" s="23">
        <v>0</v>
      </c>
      <c r="K49" s="21">
        <f>1423.55+884.1</f>
        <v>2307.65</v>
      </c>
      <c r="L49" s="17">
        <v>0</v>
      </c>
      <c r="M49" s="17">
        <v>1</v>
      </c>
      <c r="N49" s="17">
        <v>0</v>
      </c>
      <c r="O49" s="17">
        <v>1</v>
      </c>
      <c r="P49" s="18">
        <f t="shared" si="5"/>
        <v>0</v>
      </c>
      <c r="Q49" s="18">
        <f t="shared" si="4"/>
        <v>2307.65</v>
      </c>
      <c r="R49" s="30"/>
      <c r="S49" s="19"/>
      <c r="T49" s="190" t="s">
        <v>1314</v>
      </c>
    </row>
    <row r="50" spans="1:20" ht="19" customHeight="1">
      <c r="A50" s="19">
        <v>18</v>
      </c>
      <c r="B50" s="20" t="s">
        <v>114</v>
      </c>
      <c r="C50" s="20" t="s">
        <v>114</v>
      </c>
      <c r="D50" s="20" t="s">
        <v>114</v>
      </c>
      <c r="E50" s="22"/>
      <c r="F50" s="20" t="s">
        <v>114</v>
      </c>
      <c r="G50" s="20" t="s">
        <v>114</v>
      </c>
      <c r="H50" s="20" t="s">
        <v>120</v>
      </c>
      <c r="I50" s="20" t="s">
        <v>99</v>
      </c>
      <c r="J50" s="23">
        <v>0</v>
      </c>
      <c r="K50" s="21">
        <f>285.39+1954.183</f>
        <v>2239.5729999999999</v>
      </c>
      <c r="L50" s="17">
        <v>0</v>
      </c>
      <c r="M50" s="17">
        <v>1</v>
      </c>
      <c r="N50" s="17">
        <v>0</v>
      </c>
      <c r="O50" s="17">
        <v>1</v>
      </c>
      <c r="P50" s="18">
        <f t="shared" si="5"/>
        <v>0</v>
      </c>
      <c r="Q50" s="18">
        <f t="shared" si="4"/>
        <v>2239.5729999999999</v>
      </c>
      <c r="R50" s="24"/>
      <c r="S50" s="19"/>
      <c r="T50" s="190" t="s">
        <v>1314</v>
      </c>
    </row>
    <row r="51" spans="1:20" ht="19" customHeight="1">
      <c r="A51" s="19">
        <v>19</v>
      </c>
      <c r="B51" s="20" t="s">
        <v>114</v>
      </c>
      <c r="C51" s="20" t="s">
        <v>114</v>
      </c>
      <c r="D51" s="20" t="s">
        <v>114</v>
      </c>
      <c r="E51" s="22"/>
      <c r="F51" s="20" t="s">
        <v>114</v>
      </c>
      <c r="G51" s="20" t="s">
        <v>114</v>
      </c>
      <c r="H51" s="20" t="s">
        <v>121</v>
      </c>
      <c r="I51" s="20" t="s">
        <v>99</v>
      </c>
      <c r="J51" s="23">
        <v>0</v>
      </c>
      <c r="K51" s="21">
        <f>6669.88+1003.1</f>
        <v>7672.9800000000005</v>
      </c>
      <c r="L51" s="17">
        <v>0</v>
      </c>
      <c r="M51" s="17">
        <v>1</v>
      </c>
      <c r="N51" s="17">
        <v>0</v>
      </c>
      <c r="O51" s="17">
        <v>1</v>
      </c>
      <c r="P51" s="18">
        <f t="shared" si="5"/>
        <v>0</v>
      </c>
      <c r="Q51" s="18">
        <f t="shared" si="4"/>
        <v>7672.9800000000005</v>
      </c>
      <c r="R51" s="24"/>
      <c r="S51" s="19"/>
      <c r="T51" s="190" t="s">
        <v>1314</v>
      </c>
    </row>
    <row r="52" spans="1:20" ht="19" customHeight="1">
      <c r="A52" s="19">
        <v>20</v>
      </c>
      <c r="B52" s="20" t="s">
        <v>114</v>
      </c>
      <c r="C52" s="20" t="s">
        <v>114</v>
      </c>
      <c r="D52" s="20" t="s">
        <v>114</v>
      </c>
      <c r="E52" s="22"/>
      <c r="F52" s="20" t="s">
        <v>114</v>
      </c>
      <c r="G52" s="20" t="s">
        <v>114</v>
      </c>
      <c r="H52" s="20" t="s">
        <v>122</v>
      </c>
      <c r="I52" s="20" t="s">
        <v>99</v>
      </c>
      <c r="J52" s="23">
        <v>0</v>
      </c>
      <c r="K52" s="21">
        <f>394.79+136.75+2222.5</f>
        <v>2754.04</v>
      </c>
      <c r="L52" s="17">
        <v>0</v>
      </c>
      <c r="M52" s="17">
        <v>1</v>
      </c>
      <c r="N52" s="17">
        <v>0</v>
      </c>
      <c r="O52" s="17">
        <v>1</v>
      </c>
      <c r="P52" s="18">
        <f t="shared" si="5"/>
        <v>0</v>
      </c>
      <c r="Q52" s="18">
        <f t="shared" si="4"/>
        <v>2754.04</v>
      </c>
      <c r="R52" s="24"/>
      <c r="S52" s="19"/>
      <c r="T52" s="190" t="s">
        <v>1314</v>
      </c>
    </row>
    <row r="53" spans="1:20" ht="19" customHeight="1">
      <c r="A53" s="19">
        <v>21</v>
      </c>
      <c r="B53" s="20" t="s">
        <v>114</v>
      </c>
      <c r="C53" s="20" t="s">
        <v>114</v>
      </c>
      <c r="D53" s="20" t="s">
        <v>114</v>
      </c>
      <c r="E53" s="22"/>
      <c r="F53" s="20" t="s">
        <v>114</v>
      </c>
      <c r="G53" s="20" t="s">
        <v>114</v>
      </c>
      <c r="H53" s="20" t="s">
        <v>123</v>
      </c>
      <c r="I53" s="20" t="s">
        <v>99</v>
      </c>
      <c r="J53" s="23">
        <v>0</v>
      </c>
      <c r="K53" s="21">
        <f>2077.07+1848.7</f>
        <v>3925.7700000000004</v>
      </c>
      <c r="L53" s="17">
        <v>0</v>
      </c>
      <c r="M53" s="17">
        <v>1</v>
      </c>
      <c r="N53" s="17">
        <v>0</v>
      </c>
      <c r="O53" s="17">
        <v>1</v>
      </c>
      <c r="P53" s="18">
        <f t="shared" si="5"/>
        <v>0</v>
      </c>
      <c r="Q53" s="18">
        <f t="shared" si="4"/>
        <v>3925.7700000000004</v>
      </c>
      <c r="R53" s="24"/>
      <c r="S53" s="19"/>
      <c r="T53" s="190" t="s">
        <v>1314</v>
      </c>
    </row>
    <row r="54" spans="1:20" ht="19" customHeight="1">
      <c r="A54" s="19">
        <v>22</v>
      </c>
      <c r="B54" s="20" t="s">
        <v>114</v>
      </c>
      <c r="C54" s="20" t="s">
        <v>114</v>
      </c>
      <c r="D54" s="20" t="s">
        <v>114</v>
      </c>
      <c r="E54" s="22"/>
      <c r="F54" s="20" t="s">
        <v>114</v>
      </c>
      <c r="G54" s="20" t="s">
        <v>114</v>
      </c>
      <c r="H54" s="20" t="s">
        <v>124</v>
      </c>
      <c r="I54" s="20" t="s">
        <v>99</v>
      </c>
      <c r="J54" s="23">
        <v>0</v>
      </c>
      <c r="K54" s="21">
        <f>1319.64+276.75+313.18</f>
        <v>1909.5700000000002</v>
      </c>
      <c r="L54" s="17">
        <v>0</v>
      </c>
      <c r="M54" s="17">
        <v>1</v>
      </c>
      <c r="N54" s="17">
        <v>0</v>
      </c>
      <c r="O54" s="17">
        <v>1</v>
      </c>
      <c r="P54" s="18">
        <f t="shared" si="5"/>
        <v>0</v>
      </c>
      <c r="Q54" s="18">
        <f t="shared" si="4"/>
        <v>1909.5700000000002</v>
      </c>
      <c r="R54" s="24"/>
      <c r="S54" s="19"/>
      <c r="T54" s="190" t="s">
        <v>1314</v>
      </c>
    </row>
    <row r="55" spans="1:20" ht="19" customHeight="1">
      <c r="A55" s="19">
        <v>23</v>
      </c>
      <c r="B55" s="20" t="s">
        <v>114</v>
      </c>
      <c r="C55" s="20" t="s">
        <v>114</v>
      </c>
      <c r="D55" s="20" t="s">
        <v>114</v>
      </c>
      <c r="E55" s="22"/>
      <c r="F55" s="20" t="s">
        <v>114</v>
      </c>
      <c r="G55" s="20" t="s">
        <v>114</v>
      </c>
      <c r="H55" s="20" t="s">
        <v>125</v>
      </c>
      <c r="I55" s="20" t="s">
        <v>99</v>
      </c>
      <c r="J55" s="23">
        <v>0</v>
      </c>
      <c r="K55" s="21">
        <v>1467.97</v>
      </c>
      <c r="L55" s="17">
        <v>0</v>
      </c>
      <c r="M55" s="17">
        <v>1</v>
      </c>
      <c r="N55" s="17">
        <v>0</v>
      </c>
      <c r="O55" s="17">
        <v>1</v>
      </c>
      <c r="P55" s="18">
        <f t="shared" si="5"/>
        <v>0</v>
      </c>
      <c r="Q55" s="18">
        <f t="shared" si="4"/>
        <v>1467.97</v>
      </c>
      <c r="R55" s="24"/>
      <c r="S55" s="19"/>
      <c r="T55" s="190" t="s">
        <v>1314</v>
      </c>
    </row>
    <row r="56" spans="1:20" ht="19" customHeight="1">
      <c r="A56" s="19">
        <v>24</v>
      </c>
      <c r="B56" s="20" t="s">
        <v>114</v>
      </c>
      <c r="C56" s="20" t="s">
        <v>114</v>
      </c>
      <c r="D56" s="20" t="s">
        <v>114</v>
      </c>
      <c r="E56" s="22"/>
      <c r="F56" s="20" t="s">
        <v>114</v>
      </c>
      <c r="G56" s="20" t="s">
        <v>114</v>
      </c>
      <c r="H56" s="20" t="s">
        <v>126</v>
      </c>
      <c r="I56" s="20" t="s">
        <v>99</v>
      </c>
      <c r="J56" s="23">
        <v>0</v>
      </c>
      <c r="K56" s="21">
        <f>592+1681.4</f>
        <v>2273.4</v>
      </c>
      <c r="L56" s="17">
        <v>0</v>
      </c>
      <c r="M56" s="17">
        <v>1</v>
      </c>
      <c r="N56" s="17">
        <v>0</v>
      </c>
      <c r="O56" s="17">
        <v>1</v>
      </c>
      <c r="P56" s="18">
        <f t="shared" si="5"/>
        <v>0</v>
      </c>
      <c r="Q56" s="18">
        <f t="shared" si="4"/>
        <v>2273.4</v>
      </c>
      <c r="R56" s="24"/>
      <c r="S56" s="19"/>
      <c r="T56" s="190" t="s">
        <v>1314</v>
      </c>
    </row>
    <row r="57" spans="1:20" ht="19" customHeight="1">
      <c r="A57" s="19">
        <v>25</v>
      </c>
      <c r="B57" s="20" t="s">
        <v>127</v>
      </c>
      <c r="C57" s="20" t="s">
        <v>127</v>
      </c>
      <c r="D57" s="20" t="s">
        <v>127</v>
      </c>
      <c r="E57" s="22"/>
      <c r="F57" s="20" t="s">
        <v>114</v>
      </c>
      <c r="G57" s="20" t="s">
        <v>114</v>
      </c>
      <c r="H57" s="20" t="s">
        <v>128</v>
      </c>
      <c r="I57" s="20" t="s">
        <v>99</v>
      </c>
      <c r="J57" s="23">
        <v>0</v>
      </c>
      <c r="K57" s="21">
        <v>1033.99</v>
      </c>
      <c r="L57" s="17">
        <v>0</v>
      </c>
      <c r="M57" s="17">
        <v>1</v>
      </c>
      <c r="N57" s="17">
        <v>0</v>
      </c>
      <c r="O57" s="17">
        <v>1</v>
      </c>
      <c r="P57" s="18">
        <f t="shared" si="5"/>
        <v>0</v>
      </c>
      <c r="Q57" s="18">
        <f t="shared" si="4"/>
        <v>1033.99</v>
      </c>
      <c r="R57" s="24"/>
      <c r="S57" s="19"/>
      <c r="T57" s="190" t="s">
        <v>1316</v>
      </c>
    </row>
    <row r="58" spans="1:20" ht="19" customHeight="1">
      <c r="A58" s="19">
        <v>26</v>
      </c>
      <c r="B58" s="20" t="s">
        <v>127</v>
      </c>
      <c r="C58" s="20" t="s">
        <v>127</v>
      </c>
      <c r="D58" s="20" t="s">
        <v>127</v>
      </c>
      <c r="E58" s="22"/>
      <c r="F58" s="20" t="s">
        <v>114</v>
      </c>
      <c r="G58" s="20" t="s">
        <v>114</v>
      </c>
      <c r="H58" s="20" t="s">
        <v>129</v>
      </c>
      <c r="I58" s="20" t="s">
        <v>99</v>
      </c>
      <c r="J58" s="23">
        <v>0</v>
      </c>
      <c r="K58" s="21">
        <v>2358.86</v>
      </c>
      <c r="L58" s="17">
        <v>0</v>
      </c>
      <c r="M58" s="17">
        <v>1</v>
      </c>
      <c r="N58" s="17">
        <v>0</v>
      </c>
      <c r="O58" s="17">
        <v>1</v>
      </c>
      <c r="P58" s="18">
        <f t="shared" si="5"/>
        <v>0</v>
      </c>
      <c r="Q58" s="18">
        <f t="shared" si="4"/>
        <v>2358.86</v>
      </c>
      <c r="R58" s="24"/>
      <c r="S58" s="19"/>
      <c r="T58" s="190" t="s">
        <v>1316</v>
      </c>
    </row>
    <row r="59" spans="1:20" ht="17" customHeight="1">
      <c r="A59" s="162" t="s">
        <v>74</v>
      </c>
      <c r="B59" s="162"/>
      <c r="C59" s="162"/>
      <c r="D59" s="162"/>
      <c r="E59" s="162"/>
      <c r="F59" s="162"/>
      <c r="G59" s="162"/>
      <c r="H59" s="162"/>
      <c r="I59" s="162"/>
      <c r="J59" s="163"/>
      <c r="K59" s="162"/>
      <c r="L59" s="162"/>
      <c r="M59" s="162"/>
      <c r="N59" s="162"/>
      <c r="O59" s="41"/>
      <c r="P59" s="43">
        <f>SUM(P33:P58)</f>
        <v>202674.72000000003</v>
      </c>
      <c r="Q59" s="42">
        <f>SUM(Q33:Q58)</f>
        <v>189375.54299999998</v>
      </c>
      <c r="R59" s="4"/>
      <c r="S59" s="6"/>
      <c r="T59" s="179"/>
    </row>
    <row r="60" spans="1:20" ht="26" customHeight="1">
      <c r="A60" s="151" t="s">
        <v>3</v>
      </c>
      <c r="B60" s="152"/>
      <c r="C60" s="152"/>
      <c r="D60" s="152"/>
      <c r="E60" s="152"/>
      <c r="F60" s="152"/>
      <c r="G60" s="152"/>
      <c r="H60" s="152"/>
      <c r="I60" s="152"/>
      <c r="J60" s="153"/>
      <c r="K60" s="152"/>
      <c r="L60" s="152"/>
      <c r="M60" s="152"/>
      <c r="N60" s="152"/>
      <c r="O60" s="152"/>
      <c r="P60" s="153"/>
      <c r="Q60" s="152"/>
      <c r="R60" s="150"/>
      <c r="S60" s="150"/>
      <c r="T60" s="150"/>
    </row>
    <row r="61" spans="1:20" ht="19" customHeight="1">
      <c r="A61" s="54" t="s">
        <v>42</v>
      </c>
      <c r="B61" s="54" t="s">
        <v>43</v>
      </c>
      <c r="C61" s="54" t="s">
        <v>44</v>
      </c>
      <c r="D61" s="54" t="s">
        <v>45</v>
      </c>
      <c r="E61" s="57" t="s">
        <v>46</v>
      </c>
      <c r="F61" s="54" t="s">
        <v>47</v>
      </c>
      <c r="G61" s="54" t="s">
        <v>48</v>
      </c>
      <c r="H61" s="54" t="s">
        <v>49</v>
      </c>
      <c r="I61" s="54" t="s">
        <v>50</v>
      </c>
      <c r="J61" s="56" t="s">
        <v>51</v>
      </c>
      <c r="K61" s="55" t="s">
        <v>52</v>
      </c>
      <c r="L61" s="54" t="s">
        <v>53</v>
      </c>
      <c r="M61" s="55" t="s">
        <v>54</v>
      </c>
      <c r="N61" s="54" t="s">
        <v>55</v>
      </c>
      <c r="O61" s="55" t="s">
        <v>56</v>
      </c>
      <c r="P61" s="56" t="s">
        <v>57</v>
      </c>
      <c r="Q61" s="55" t="s">
        <v>58</v>
      </c>
      <c r="R61" s="58" t="s">
        <v>59</v>
      </c>
      <c r="S61" s="58" t="s">
        <v>60</v>
      </c>
      <c r="T61" s="181" t="s">
        <v>61</v>
      </c>
    </row>
    <row r="62" spans="1:20" ht="17" customHeight="1">
      <c r="A62" s="146" t="s">
        <v>75</v>
      </c>
      <c r="B62" s="147"/>
      <c r="C62" s="147"/>
      <c r="D62" s="147"/>
      <c r="E62" s="147"/>
      <c r="F62" s="147"/>
      <c r="G62" s="147"/>
      <c r="H62" s="147"/>
      <c r="I62" s="147"/>
      <c r="J62" s="148"/>
      <c r="K62" s="147"/>
      <c r="L62" s="147"/>
      <c r="M62" s="147"/>
      <c r="N62" s="147"/>
      <c r="O62" s="147"/>
      <c r="P62" s="149"/>
      <c r="Q62" s="147"/>
      <c r="R62" s="144"/>
      <c r="S62" s="144"/>
      <c r="T62" s="145"/>
    </row>
    <row r="63" spans="1:20" ht="17" customHeight="1">
      <c r="A63" s="6">
        <v>1</v>
      </c>
      <c r="B63" s="2"/>
      <c r="C63" s="2"/>
      <c r="D63" s="2"/>
      <c r="E63" s="37"/>
      <c r="F63" s="2"/>
      <c r="G63" s="2"/>
      <c r="H63" s="2"/>
      <c r="I63" s="2"/>
      <c r="J63" s="7"/>
      <c r="K63" s="38"/>
      <c r="L63" s="36"/>
      <c r="M63" s="35"/>
      <c r="N63" s="36"/>
      <c r="O63" s="39"/>
      <c r="P63" s="7">
        <f>N63*L63*J63</f>
        <v>0</v>
      </c>
      <c r="Q63" s="40"/>
      <c r="R63" s="4"/>
      <c r="S63" s="2"/>
      <c r="T63" s="179"/>
    </row>
    <row r="64" spans="1:20" ht="17" customHeight="1">
      <c r="A64" s="6">
        <v>2</v>
      </c>
      <c r="B64" s="2"/>
      <c r="C64" s="2"/>
      <c r="D64" s="2"/>
      <c r="E64" s="98"/>
      <c r="F64" s="122"/>
      <c r="G64" s="123"/>
      <c r="H64" s="124"/>
      <c r="I64" s="2"/>
      <c r="J64" s="7"/>
      <c r="K64" s="99"/>
      <c r="L64" s="2"/>
      <c r="M64" s="52"/>
      <c r="N64" s="2"/>
      <c r="O64" s="100"/>
      <c r="P64" s="7">
        <f>N64*L64*J64</f>
        <v>0</v>
      </c>
      <c r="Q64" s="40"/>
      <c r="R64" s="4"/>
      <c r="S64" s="2"/>
      <c r="T64" s="179"/>
    </row>
    <row r="65" spans="1:20" ht="17" customHeight="1">
      <c r="A65" s="162" t="s">
        <v>74</v>
      </c>
      <c r="B65" s="162"/>
      <c r="C65" s="162"/>
      <c r="D65" s="162"/>
      <c r="E65" s="162"/>
      <c r="F65" s="162"/>
      <c r="G65" s="162"/>
      <c r="H65" s="162"/>
      <c r="I65" s="162"/>
      <c r="J65" s="163"/>
      <c r="K65" s="162"/>
      <c r="L65" s="162"/>
      <c r="M65" s="162"/>
      <c r="N65" s="162"/>
      <c r="O65" s="41"/>
      <c r="P65" s="43">
        <f>SUM(P63:P64)</f>
        <v>0</v>
      </c>
      <c r="Q65" s="42">
        <f>SUM(Q63:Q64)</f>
        <v>0</v>
      </c>
      <c r="R65" s="4">
        <f>Q65-P65</f>
        <v>0</v>
      </c>
      <c r="S65" s="5"/>
      <c r="T65" s="179"/>
    </row>
    <row r="66" spans="1:20" ht="26" customHeight="1">
      <c r="A66" s="151" t="s">
        <v>5</v>
      </c>
      <c r="B66" s="152"/>
      <c r="C66" s="152"/>
      <c r="D66" s="152"/>
      <c r="E66" s="152"/>
      <c r="F66" s="152"/>
      <c r="G66" s="152"/>
      <c r="H66" s="152"/>
      <c r="I66" s="152"/>
      <c r="J66" s="153"/>
      <c r="K66" s="152"/>
      <c r="L66" s="152"/>
      <c r="M66" s="152"/>
      <c r="N66" s="152"/>
      <c r="O66" s="152"/>
      <c r="P66" s="153"/>
      <c r="Q66" s="152"/>
      <c r="R66" s="150"/>
      <c r="S66" s="150"/>
      <c r="T66" s="150"/>
    </row>
    <row r="67" spans="1:20" ht="19" customHeight="1">
      <c r="A67" s="54" t="s">
        <v>42</v>
      </c>
      <c r="B67" s="54" t="s">
        <v>43</v>
      </c>
      <c r="C67" s="54" t="s">
        <v>44</v>
      </c>
      <c r="D67" s="54" t="s">
        <v>45</v>
      </c>
      <c r="E67" s="57" t="s">
        <v>46</v>
      </c>
      <c r="F67" s="54" t="s">
        <v>47</v>
      </c>
      <c r="G67" s="54" t="s">
        <v>48</v>
      </c>
      <c r="H67" s="54" t="s">
        <v>49</v>
      </c>
      <c r="I67" s="54" t="s">
        <v>50</v>
      </c>
      <c r="J67" s="56" t="s">
        <v>51</v>
      </c>
      <c r="K67" s="55" t="s">
        <v>52</v>
      </c>
      <c r="L67" s="54" t="s">
        <v>53</v>
      </c>
      <c r="M67" s="55" t="s">
        <v>54</v>
      </c>
      <c r="N67" s="54" t="s">
        <v>55</v>
      </c>
      <c r="O67" s="55" t="s">
        <v>56</v>
      </c>
      <c r="P67" s="56" t="s">
        <v>57</v>
      </c>
      <c r="Q67" s="55" t="s">
        <v>58</v>
      </c>
      <c r="R67" s="58" t="s">
        <v>59</v>
      </c>
      <c r="S67" s="58" t="s">
        <v>60</v>
      </c>
      <c r="T67" s="181" t="s">
        <v>61</v>
      </c>
    </row>
    <row r="68" spans="1:20" ht="17" customHeight="1">
      <c r="A68" s="6">
        <v>1</v>
      </c>
      <c r="B68" s="5"/>
      <c r="C68" s="5"/>
      <c r="D68" s="2"/>
      <c r="E68" s="8"/>
      <c r="F68" s="2"/>
      <c r="G68" s="2"/>
      <c r="H68" s="2"/>
      <c r="I68" s="2"/>
      <c r="J68" s="7"/>
      <c r="K68" s="2"/>
      <c r="L68" s="2"/>
      <c r="M68" s="2"/>
      <c r="N68" s="2"/>
      <c r="O68" s="2"/>
      <c r="P68" s="7">
        <f>N68*L68*J68</f>
        <v>0</v>
      </c>
      <c r="Q68" s="3">
        <f>K68*M68*O68</f>
        <v>0</v>
      </c>
      <c r="R68" s="4">
        <f>Q68-P68</f>
        <v>0</v>
      </c>
      <c r="S68" s="5"/>
      <c r="T68" s="179"/>
    </row>
    <row r="69" spans="1:20" ht="17" customHeight="1">
      <c r="A69" s="6">
        <v>2</v>
      </c>
      <c r="B69" s="5"/>
      <c r="C69" s="5"/>
      <c r="D69" s="2"/>
      <c r="E69" s="8"/>
      <c r="F69" s="2"/>
      <c r="G69" s="52"/>
      <c r="H69" s="2"/>
      <c r="I69" s="2"/>
      <c r="J69" s="7"/>
      <c r="K69" s="2"/>
      <c r="L69" s="2"/>
      <c r="M69" s="2"/>
      <c r="N69" s="2"/>
      <c r="O69" s="2"/>
      <c r="P69" s="7">
        <f>N69*L69*J69</f>
        <v>0</v>
      </c>
      <c r="Q69" s="3">
        <f>K69*M69*O69</f>
        <v>0</v>
      </c>
      <c r="R69" s="4">
        <f>Q69-P69</f>
        <v>0</v>
      </c>
      <c r="S69" s="90"/>
      <c r="T69" s="179"/>
    </row>
    <row r="70" spans="1:20" ht="17" customHeight="1">
      <c r="A70" s="162" t="s">
        <v>74</v>
      </c>
      <c r="B70" s="162"/>
      <c r="C70" s="162"/>
      <c r="D70" s="162"/>
      <c r="E70" s="162"/>
      <c r="F70" s="162"/>
      <c r="G70" s="162"/>
      <c r="H70" s="162"/>
      <c r="I70" s="162"/>
      <c r="J70" s="163"/>
      <c r="K70" s="162"/>
      <c r="L70" s="162"/>
      <c r="M70" s="162"/>
      <c r="N70" s="162"/>
      <c r="O70" s="41"/>
      <c r="P70" s="43">
        <f>SUM(P68:P69)</f>
        <v>0</v>
      </c>
      <c r="Q70" s="42">
        <f>SUM(Q68:Q69)</f>
        <v>0</v>
      </c>
      <c r="R70" s="4">
        <f>Q70-P70</f>
        <v>0</v>
      </c>
      <c r="S70" s="5"/>
      <c r="T70" s="179"/>
    </row>
    <row r="71" spans="1:20" ht="26" customHeight="1">
      <c r="A71" s="151" t="s">
        <v>4</v>
      </c>
      <c r="B71" s="152"/>
      <c r="C71" s="152"/>
      <c r="D71" s="152"/>
      <c r="E71" s="152"/>
      <c r="F71" s="152"/>
      <c r="G71" s="152"/>
      <c r="H71" s="152"/>
      <c r="I71" s="152"/>
      <c r="J71" s="153"/>
      <c r="K71" s="152"/>
      <c r="L71" s="152"/>
      <c r="M71" s="152"/>
      <c r="N71" s="152"/>
      <c r="O71" s="152"/>
      <c r="P71" s="153"/>
      <c r="Q71" s="152"/>
      <c r="R71" s="150"/>
      <c r="S71" s="150"/>
      <c r="T71" s="150"/>
    </row>
    <row r="72" spans="1:20" ht="19" customHeight="1">
      <c r="A72" s="54" t="s">
        <v>42</v>
      </c>
      <c r="B72" s="54" t="s">
        <v>43</v>
      </c>
      <c r="C72" s="54" t="s">
        <v>44</v>
      </c>
      <c r="D72" s="54" t="s">
        <v>130</v>
      </c>
      <c r="E72" s="57" t="s">
        <v>46</v>
      </c>
      <c r="F72" s="54" t="s">
        <v>131</v>
      </c>
      <c r="G72" s="54" t="s">
        <v>132</v>
      </c>
      <c r="H72" s="54" t="s">
        <v>49</v>
      </c>
      <c r="I72" s="54" t="s">
        <v>50</v>
      </c>
      <c r="J72" s="56" t="s">
        <v>51</v>
      </c>
      <c r="K72" s="55" t="s">
        <v>52</v>
      </c>
      <c r="L72" s="54" t="s">
        <v>53</v>
      </c>
      <c r="M72" s="55" t="s">
        <v>54</v>
      </c>
      <c r="N72" s="54" t="s">
        <v>55</v>
      </c>
      <c r="O72" s="55" t="s">
        <v>56</v>
      </c>
      <c r="P72" s="56" t="s">
        <v>57</v>
      </c>
      <c r="Q72" s="55" t="s">
        <v>58</v>
      </c>
      <c r="R72" s="58" t="s">
        <v>59</v>
      </c>
      <c r="S72" s="58" t="s">
        <v>60</v>
      </c>
      <c r="T72" s="181" t="s">
        <v>61</v>
      </c>
    </row>
    <row r="73" spans="1:20" ht="17" customHeight="1">
      <c r="A73" s="146" t="s">
        <v>133</v>
      </c>
      <c r="B73" s="147"/>
      <c r="C73" s="147"/>
      <c r="D73" s="147"/>
      <c r="E73" s="147"/>
      <c r="F73" s="147"/>
      <c r="G73" s="147"/>
      <c r="H73" s="147"/>
      <c r="I73" s="147"/>
      <c r="J73" s="148"/>
      <c r="K73" s="147"/>
      <c r="L73" s="147"/>
      <c r="M73" s="147"/>
      <c r="N73" s="147"/>
      <c r="O73" s="147"/>
      <c r="P73" s="149"/>
      <c r="Q73" s="147"/>
      <c r="R73" s="50"/>
      <c r="S73" s="50"/>
      <c r="T73" s="182"/>
    </row>
    <row r="74" spans="1:20" ht="19" customHeight="1">
      <c r="A74" s="6">
        <v>1</v>
      </c>
      <c r="B74" s="2"/>
      <c r="C74" s="5"/>
      <c r="D74" s="6" t="s">
        <v>134</v>
      </c>
      <c r="E74" s="8"/>
      <c r="F74" s="2"/>
      <c r="G74" s="2"/>
      <c r="H74" s="2" t="s">
        <v>135</v>
      </c>
      <c r="I74" s="2"/>
      <c r="J74" s="7"/>
      <c r="K74" s="2"/>
      <c r="L74" s="2"/>
      <c r="M74" s="2"/>
      <c r="N74" s="2"/>
      <c r="O74" s="2"/>
      <c r="P74" s="7">
        <f>N74*L74*J74</f>
        <v>0</v>
      </c>
      <c r="Q74" s="3">
        <f>K74*M74*O74</f>
        <v>0</v>
      </c>
      <c r="R74" s="4">
        <f>Q74-P74</f>
        <v>0</v>
      </c>
      <c r="S74" s="5"/>
      <c r="T74" s="179"/>
    </row>
    <row r="75" spans="1:20" ht="17" customHeight="1">
      <c r="A75" s="6">
        <v>2</v>
      </c>
      <c r="B75" s="2"/>
      <c r="C75" s="5"/>
      <c r="D75" s="6"/>
      <c r="E75" s="8"/>
      <c r="F75" s="2"/>
      <c r="G75" s="2"/>
      <c r="H75" s="2"/>
      <c r="I75" s="2"/>
      <c r="J75" s="7"/>
      <c r="K75" s="2"/>
      <c r="L75" s="2"/>
      <c r="M75" s="2"/>
      <c r="N75" s="2"/>
      <c r="O75" s="2"/>
      <c r="P75" s="7">
        <f>N75*L75*J75</f>
        <v>0</v>
      </c>
      <c r="Q75" s="3">
        <f>K75*M75*O75</f>
        <v>0</v>
      </c>
      <c r="R75" s="4">
        <f>Q75-P75</f>
        <v>0</v>
      </c>
      <c r="S75" s="5"/>
      <c r="T75" s="179"/>
    </row>
    <row r="76" spans="1:20" ht="17" customHeight="1">
      <c r="A76" s="162" t="s">
        <v>74</v>
      </c>
      <c r="B76" s="162"/>
      <c r="C76" s="162"/>
      <c r="D76" s="162"/>
      <c r="E76" s="162"/>
      <c r="F76" s="162"/>
      <c r="G76" s="162"/>
      <c r="H76" s="162"/>
      <c r="I76" s="162"/>
      <c r="J76" s="163"/>
      <c r="K76" s="162"/>
      <c r="L76" s="162"/>
      <c r="M76" s="162"/>
      <c r="N76" s="162"/>
      <c r="O76" s="41"/>
      <c r="P76" s="43">
        <f>SUM(P74:P75)</f>
        <v>0</v>
      </c>
      <c r="Q76" s="42">
        <f>SUM(Q74:Q75)</f>
        <v>0</v>
      </c>
      <c r="R76" s="4">
        <f>Q76-P76</f>
        <v>0</v>
      </c>
      <c r="S76" s="5"/>
      <c r="T76" s="179"/>
    </row>
    <row r="77" spans="1:20" ht="26" customHeight="1">
      <c r="A77" s="151" t="s">
        <v>1</v>
      </c>
      <c r="B77" s="152"/>
      <c r="C77" s="152"/>
      <c r="D77" s="152"/>
      <c r="E77" s="152"/>
      <c r="F77" s="152"/>
      <c r="G77" s="152"/>
      <c r="H77" s="152"/>
      <c r="I77" s="152"/>
      <c r="J77" s="153"/>
      <c r="K77" s="152"/>
      <c r="L77" s="152"/>
      <c r="M77" s="152"/>
      <c r="N77" s="152"/>
      <c r="O77" s="152"/>
      <c r="P77" s="153"/>
      <c r="Q77" s="152"/>
      <c r="R77" s="150"/>
      <c r="S77" s="150"/>
      <c r="T77" s="150"/>
    </row>
    <row r="78" spans="1:20" ht="19" customHeight="1">
      <c r="A78" s="54" t="s">
        <v>42</v>
      </c>
      <c r="B78" s="54" t="s">
        <v>43</v>
      </c>
      <c r="C78" s="54" t="s">
        <v>44</v>
      </c>
      <c r="D78" s="54" t="s">
        <v>45</v>
      </c>
      <c r="E78" s="57" t="s">
        <v>46</v>
      </c>
      <c r="F78" s="54" t="s">
        <v>47</v>
      </c>
      <c r="G78" s="54" t="s">
        <v>48</v>
      </c>
      <c r="H78" s="54" t="s">
        <v>49</v>
      </c>
      <c r="I78" s="54" t="s">
        <v>50</v>
      </c>
      <c r="J78" s="56" t="s">
        <v>51</v>
      </c>
      <c r="K78" s="55" t="s">
        <v>52</v>
      </c>
      <c r="L78" s="54" t="s">
        <v>53</v>
      </c>
      <c r="M78" s="55" t="s">
        <v>54</v>
      </c>
      <c r="N78" s="54" t="s">
        <v>55</v>
      </c>
      <c r="O78" s="55" t="s">
        <v>56</v>
      </c>
      <c r="P78" s="56" t="s">
        <v>57</v>
      </c>
      <c r="Q78" s="55" t="s">
        <v>58</v>
      </c>
      <c r="R78" s="58" t="s">
        <v>59</v>
      </c>
      <c r="S78" s="58" t="s">
        <v>60</v>
      </c>
      <c r="T78" s="181" t="s">
        <v>61</v>
      </c>
    </row>
    <row r="79" spans="1:20" ht="17" customHeight="1">
      <c r="A79" s="146" t="s">
        <v>136</v>
      </c>
      <c r="B79" s="147"/>
      <c r="C79" s="147"/>
      <c r="D79" s="147"/>
      <c r="E79" s="147"/>
      <c r="F79" s="147"/>
      <c r="G79" s="147"/>
      <c r="H79" s="147"/>
      <c r="I79" s="147"/>
      <c r="J79" s="148"/>
      <c r="K79" s="147"/>
      <c r="L79" s="147"/>
      <c r="M79" s="147"/>
      <c r="N79" s="147"/>
      <c r="O79" s="147"/>
      <c r="P79" s="149"/>
      <c r="Q79" s="147"/>
      <c r="R79" s="50"/>
      <c r="S79" s="50"/>
      <c r="T79" s="182"/>
    </row>
    <row r="80" spans="1:20" ht="17" customHeight="1">
      <c r="A80" s="6">
        <v>1</v>
      </c>
      <c r="B80" s="2"/>
      <c r="C80" s="48"/>
      <c r="D80" s="2"/>
      <c r="E80" s="89"/>
      <c r="F80" s="2"/>
      <c r="G80" s="2"/>
      <c r="H80" s="2"/>
      <c r="I80" s="2"/>
      <c r="J80" s="7"/>
      <c r="K80" s="2"/>
      <c r="L80" s="2"/>
      <c r="M80" s="2"/>
      <c r="N80" s="2"/>
      <c r="O80" s="2"/>
      <c r="P80" s="7">
        <f>N80*L80*J80</f>
        <v>0</v>
      </c>
      <c r="Q80" s="3">
        <f>K80*M80*O80</f>
        <v>0</v>
      </c>
      <c r="R80" s="4">
        <f>Q80-P80</f>
        <v>0</v>
      </c>
      <c r="S80" s="90"/>
      <c r="T80" s="179"/>
    </row>
    <row r="81" spans="1:20" ht="17" customHeight="1">
      <c r="A81" s="6">
        <v>2</v>
      </c>
      <c r="B81" s="2"/>
      <c r="C81" s="48"/>
      <c r="D81" s="2"/>
      <c r="E81" s="89"/>
      <c r="F81" s="2"/>
      <c r="G81" s="2"/>
      <c r="H81" s="2"/>
      <c r="I81" s="2"/>
      <c r="J81" s="7"/>
      <c r="K81" s="2"/>
      <c r="L81" s="2"/>
      <c r="M81" s="2"/>
      <c r="N81" s="2"/>
      <c r="O81" s="2"/>
      <c r="P81" s="7">
        <f>N81*L81*J81</f>
        <v>0</v>
      </c>
      <c r="Q81" s="3">
        <f>K81*M81*O81</f>
        <v>0</v>
      </c>
      <c r="R81" s="4">
        <f>Q81-P81</f>
        <v>0</v>
      </c>
      <c r="S81" s="90"/>
      <c r="T81" s="179"/>
    </row>
    <row r="82" spans="1:20" ht="17" customHeight="1">
      <c r="A82" s="162" t="s">
        <v>74</v>
      </c>
      <c r="B82" s="162"/>
      <c r="C82" s="162"/>
      <c r="D82" s="162"/>
      <c r="E82" s="162"/>
      <c r="F82" s="162"/>
      <c r="G82" s="162"/>
      <c r="H82" s="162"/>
      <c r="I82" s="162"/>
      <c r="J82" s="163"/>
      <c r="K82" s="162"/>
      <c r="L82" s="162"/>
      <c r="M82" s="162"/>
      <c r="N82" s="162"/>
      <c r="O82" s="41"/>
      <c r="P82" s="43">
        <f>SUM(P80:P81)</f>
        <v>0</v>
      </c>
      <c r="Q82" s="42">
        <f>SUM(Q80:Q81)</f>
        <v>0</v>
      </c>
      <c r="R82" s="4">
        <f>Q82-P82</f>
        <v>0</v>
      </c>
      <c r="S82" s="5"/>
      <c r="T82" s="179"/>
    </row>
    <row r="83" spans="1:20" ht="17" customHeight="1">
      <c r="A83" s="165" t="s">
        <v>137</v>
      </c>
      <c r="B83" s="165"/>
      <c r="C83" s="165"/>
      <c r="D83" s="165"/>
      <c r="E83" s="165"/>
      <c r="F83" s="165"/>
      <c r="G83" s="165"/>
      <c r="H83" s="165"/>
      <c r="I83" s="165"/>
      <c r="J83" s="166"/>
      <c r="K83" s="165"/>
      <c r="L83" s="165"/>
      <c r="M83" s="165"/>
      <c r="N83" s="165"/>
      <c r="O83" s="165"/>
      <c r="P83" s="31">
        <f>P29+P65+P70+P76+P82+P59</f>
        <v>202674.72000000003</v>
      </c>
      <c r="Q83" s="32">
        <f>Q59+Q29</f>
        <v>189375.54299999998</v>
      </c>
      <c r="R83" s="34"/>
      <c r="S83" s="33"/>
      <c r="T83" s="183"/>
    </row>
    <row r="84" spans="1:20" ht="21" customHeight="1">
      <c r="A84" s="162" t="s">
        <v>138</v>
      </c>
      <c r="B84" s="162"/>
      <c r="C84" s="162"/>
      <c r="D84" s="162"/>
      <c r="E84" s="162"/>
      <c r="F84" s="162"/>
      <c r="G84" s="162"/>
      <c r="H84" s="162"/>
      <c r="I84" s="162"/>
      <c r="J84" s="163"/>
      <c r="K84" s="162"/>
      <c r="L84" s="162"/>
      <c r="M84" s="162"/>
      <c r="N84" s="162"/>
      <c r="O84" s="91">
        <v>0.05</v>
      </c>
      <c r="P84" s="7">
        <f>(P59+P65+P29)*O84</f>
        <v>10133.736000000003</v>
      </c>
      <c r="Q84" s="93">
        <f>Q83*O84</f>
        <v>9468.7771499999999</v>
      </c>
      <c r="R84" s="94"/>
      <c r="S84" s="92"/>
      <c r="T84" s="184"/>
    </row>
    <row r="85" spans="1:20" ht="21" customHeight="1">
      <c r="A85" s="162" t="s">
        <v>139</v>
      </c>
      <c r="B85" s="162"/>
      <c r="C85" s="162"/>
      <c r="D85" s="162"/>
      <c r="E85" s="162"/>
      <c r="F85" s="162"/>
      <c r="G85" s="162"/>
      <c r="H85" s="162"/>
      <c r="I85" s="162"/>
      <c r="J85" s="163"/>
      <c r="K85" s="162"/>
      <c r="L85" s="162"/>
      <c r="M85" s="162"/>
      <c r="N85" s="162"/>
      <c r="O85" s="91">
        <v>0.1</v>
      </c>
      <c r="P85" s="7"/>
      <c r="Q85" s="93"/>
      <c r="R85" s="94"/>
      <c r="S85" s="92"/>
      <c r="T85" s="184"/>
    </row>
    <row r="86" spans="1:20" ht="19" customHeight="1">
      <c r="A86" s="167" t="s">
        <v>9</v>
      </c>
      <c r="B86" s="167"/>
      <c r="C86" s="167"/>
      <c r="D86" s="167"/>
      <c r="E86" s="167"/>
      <c r="F86" s="167"/>
      <c r="G86" s="104" t="s">
        <v>140</v>
      </c>
      <c r="H86" s="162" t="s">
        <v>8</v>
      </c>
      <c r="I86" s="162"/>
      <c r="J86" s="163"/>
      <c r="K86" s="162"/>
      <c r="L86" s="162"/>
      <c r="M86" s="162"/>
      <c r="N86" s="162"/>
      <c r="O86" s="91">
        <v>0.06</v>
      </c>
      <c r="P86" s="7">
        <f>(P83+P84+P85)*O86</f>
        <v>12768.507360000001</v>
      </c>
      <c r="Q86" s="3">
        <f>SUM(Q83+Q84)*0.06</f>
        <v>11930.659208999999</v>
      </c>
      <c r="R86" s="4"/>
      <c r="S86" s="5"/>
      <c r="T86" s="179"/>
    </row>
    <row r="87" spans="1:20" ht="17" customHeight="1">
      <c r="A87" s="158" t="s">
        <v>141</v>
      </c>
      <c r="B87" s="159"/>
      <c r="C87" s="159"/>
      <c r="D87" s="159"/>
      <c r="E87" s="159"/>
      <c r="F87" s="159"/>
      <c r="G87" s="159"/>
      <c r="H87" s="159"/>
      <c r="I87" s="159"/>
      <c r="J87" s="160"/>
      <c r="K87" s="159"/>
      <c r="L87" s="159"/>
      <c r="M87" s="159"/>
      <c r="N87" s="159"/>
      <c r="O87" s="161"/>
      <c r="P87" s="7">
        <f>SUM(P83:P86)</f>
        <v>225576.96336000002</v>
      </c>
      <c r="Q87" s="3">
        <f>Q83+Q84+Q86</f>
        <v>210774.97935899999</v>
      </c>
      <c r="R87" s="4"/>
      <c r="S87" s="5"/>
      <c r="T87" s="179"/>
    </row>
    <row r="88" spans="1:20" ht="17" customHeight="1">
      <c r="A88" s="171" t="s">
        <v>142</v>
      </c>
      <c r="B88" s="172"/>
      <c r="C88" s="172"/>
      <c r="D88" s="172"/>
      <c r="E88" s="172"/>
      <c r="F88" s="172"/>
      <c r="G88" s="172"/>
      <c r="H88" s="172"/>
      <c r="I88" s="172"/>
      <c r="J88" s="173"/>
      <c r="K88" s="172"/>
      <c r="L88" s="172"/>
      <c r="M88" s="172"/>
      <c r="N88" s="172"/>
      <c r="O88" s="174"/>
      <c r="P88" s="102"/>
      <c r="Q88" s="101"/>
      <c r="R88" s="101"/>
      <c r="S88" s="101"/>
      <c r="T88" s="185"/>
    </row>
    <row r="89" spans="1:20" ht="19" customHeight="1">
      <c r="A89" s="168" t="s">
        <v>68</v>
      </c>
      <c r="B89" s="169"/>
      <c r="C89" s="169"/>
      <c r="D89" s="169"/>
      <c r="E89" s="169"/>
      <c r="F89" s="169"/>
      <c r="G89" s="169"/>
      <c r="H89" s="169"/>
      <c r="I89" s="169"/>
      <c r="J89" s="170"/>
      <c r="K89" s="169"/>
      <c r="L89" s="169"/>
      <c r="M89" s="169"/>
      <c r="N89" s="10" t="s">
        <v>143</v>
      </c>
      <c r="O89" s="12" t="s">
        <v>144</v>
      </c>
      <c r="P89" s="11">
        <f>SUMIF($E$12:$E$993,A89,$P$12:$P$993)/P83</f>
        <v>0</v>
      </c>
      <c r="Q89" s="59">
        <f>SUMIF($E$12:$E$993,B89,$Q$12:$Q$993)/Q83</f>
        <v>0</v>
      </c>
      <c r="R89" s="4"/>
      <c r="S89" s="5"/>
      <c r="T89" s="179"/>
    </row>
    <row r="90" spans="1:20" ht="19" customHeight="1">
      <c r="A90" s="168" t="s">
        <v>145</v>
      </c>
      <c r="B90" s="169"/>
      <c r="C90" s="169"/>
      <c r="D90" s="169"/>
      <c r="E90" s="169"/>
      <c r="F90" s="169"/>
      <c r="G90" s="169"/>
      <c r="H90" s="169"/>
      <c r="I90" s="169"/>
      <c r="J90" s="170"/>
      <c r="K90" s="169"/>
      <c r="L90" s="169"/>
      <c r="M90" s="169"/>
      <c r="N90" s="10" t="s">
        <v>146</v>
      </c>
      <c r="O90" s="12" t="s">
        <v>144</v>
      </c>
      <c r="P90" s="11">
        <f>P59/P83</f>
        <v>1</v>
      </c>
      <c r="Q90" s="9">
        <f>Q59/Q83</f>
        <v>1</v>
      </c>
      <c r="R90" s="4"/>
      <c r="S90" s="5"/>
      <c r="T90" s="179"/>
    </row>
    <row r="91" spans="1:20" ht="19" customHeight="1">
      <c r="A91" s="168" t="s">
        <v>147</v>
      </c>
      <c r="B91" s="169"/>
      <c r="C91" s="169"/>
      <c r="D91" s="169"/>
      <c r="E91" s="169"/>
      <c r="F91" s="169"/>
      <c r="G91" s="169"/>
      <c r="H91" s="169"/>
      <c r="I91" s="169"/>
      <c r="J91" s="170"/>
      <c r="K91" s="169"/>
      <c r="L91" s="169"/>
      <c r="M91" s="169"/>
      <c r="N91" s="10" t="s">
        <v>146</v>
      </c>
      <c r="O91" s="12" t="s">
        <v>144</v>
      </c>
      <c r="P91" s="11">
        <f>P65/P83</f>
        <v>0</v>
      </c>
      <c r="Q91" s="9">
        <f>Q65/Q83</f>
        <v>0</v>
      </c>
      <c r="R91" s="4"/>
      <c r="S91" s="5"/>
      <c r="T91" s="179"/>
    </row>
    <row r="92" spans="1:20" ht="19" customHeight="1">
      <c r="A92" s="168" t="s">
        <v>148</v>
      </c>
      <c r="B92" s="169"/>
      <c r="C92" s="169"/>
      <c r="D92" s="169"/>
      <c r="E92" s="169"/>
      <c r="F92" s="169"/>
      <c r="G92" s="169"/>
      <c r="H92" s="169"/>
      <c r="I92" s="169"/>
      <c r="J92" s="170"/>
      <c r="K92" s="169"/>
      <c r="L92" s="169"/>
      <c r="M92" s="169"/>
      <c r="N92" s="10" t="s">
        <v>146</v>
      </c>
      <c r="O92" s="12" t="s">
        <v>144</v>
      </c>
      <c r="P92" s="11">
        <f>P70/P83</f>
        <v>0</v>
      </c>
      <c r="Q92" s="9">
        <f>Q70/Q83</f>
        <v>0</v>
      </c>
      <c r="R92" s="4"/>
      <c r="S92" s="5"/>
      <c r="T92" s="179"/>
    </row>
    <row r="93" spans="1:20" ht="19" customHeight="1">
      <c r="A93" s="168" t="s">
        <v>149</v>
      </c>
      <c r="B93" s="169"/>
      <c r="C93" s="169"/>
      <c r="D93" s="169"/>
      <c r="E93" s="169"/>
      <c r="F93" s="169"/>
      <c r="G93" s="169"/>
      <c r="H93" s="169"/>
      <c r="I93" s="169"/>
      <c r="J93" s="170"/>
      <c r="K93" s="169"/>
      <c r="L93" s="169"/>
      <c r="M93" s="169"/>
      <c r="N93" s="10" t="s">
        <v>146</v>
      </c>
      <c r="O93" s="12" t="s">
        <v>144</v>
      </c>
      <c r="P93" s="11">
        <f>P76/P83</f>
        <v>0</v>
      </c>
      <c r="Q93" s="9">
        <f>Q76/Q83</f>
        <v>0</v>
      </c>
      <c r="R93" s="4"/>
      <c r="S93" s="5"/>
      <c r="T93" s="179"/>
    </row>
    <row r="94" spans="1:20" ht="19" customHeight="1">
      <c r="A94" s="168" t="s">
        <v>150</v>
      </c>
      <c r="B94" s="169"/>
      <c r="C94" s="169"/>
      <c r="D94" s="169"/>
      <c r="E94" s="169"/>
      <c r="F94" s="169"/>
      <c r="G94" s="169"/>
      <c r="H94" s="169"/>
      <c r="I94" s="169"/>
      <c r="J94" s="170"/>
      <c r="K94" s="169"/>
      <c r="L94" s="169"/>
      <c r="M94" s="169"/>
      <c r="N94" s="10" t="s">
        <v>151</v>
      </c>
      <c r="O94" s="12" t="s">
        <v>144</v>
      </c>
      <c r="P94" s="11">
        <f>P82/P83</f>
        <v>0</v>
      </c>
      <c r="Q94" s="9">
        <f>Q82/Q83</f>
        <v>0</v>
      </c>
      <c r="R94" s="4"/>
      <c r="S94" s="5"/>
      <c r="T94" s="179"/>
    </row>
  </sheetData>
  <mergeCells count="76">
    <mergeCell ref="A94:M94"/>
    <mergeCell ref="A93:M93"/>
    <mergeCell ref="A92:M92"/>
    <mergeCell ref="A91:M91"/>
    <mergeCell ref="A90:M90"/>
    <mergeCell ref="C20:C21"/>
    <mergeCell ref="C18:C19"/>
    <mergeCell ref="B18:B23"/>
    <mergeCell ref="R77:T77"/>
    <mergeCell ref="A73:Q73"/>
    <mergeCell ref="H86:N86"/>
    <mergeCell ref="A86:F86"/>
    <mergeCell ref="A89:M89"/>
    <mergeCell ref="A88:O88"/>
    <mergeCell ref="A87:O87"/>
    <mergeCell ref="A82:N82"/>
    <mergeCell ref="A77:Q77"/>
    <mergeCell ref="A85:N85"/>
    <mergeCell ref="A84:N84"/>
    <mergeCell ref="A83:O83"/>
    <mergeCell ref="A79:Q79"/>
    <mergeCell ref="R60:T60"/>
    <mergeCell ref="R32:T32"/>
    <mergeCell ref="A32:Q32"/>
    <mergeCell ref="R30:T30"/>
    <mergeCell ref="R71:T71"/>
    <mergeCell ref="R66:T66"/>
    <mergeCell ref="A66:Q66"/>
    <mergeCell ref="A65:N65"/>
    <mergeCell ref="R62:T62"/>
    <mergeCell ref="A62:Q62"/>
    <mergeCell ref="A71:Q71"/>
    <mergeCell ref="A70:N70"/>
    <mergeCell ref="A60:Q60"/>
    <mergeCell ref="A59:N59"/>
    <mergeCell ref="A76:N76"/>
    <mergeCell ref="F64:H64"/>
    <mergeCell ref="A30:Q30"/>
    <mergeCell ref="A29:N29"/>
    <mergeCell ref="A28:N28"/>
    <mergeCell ref="A17:Q17"/>
    <mergeCell ref="A16:N16"/>
    <mergeCell ref="C22:C23"/>
    <mergeCell ref="R25:T25"/>
    <mergeCell ref="A25:Q25"/>
    <mergeCell ref="A24:N24"/>
    <mergeCell ref="R17:T17"/>
    <mergeCell ref="A1:T1"/>
    <mergeCell ref="C12:C15"/>
    <mergeCell ref="O7:R7"/>
    <mergeCell ref="I7:M7"/>
    <mergeCell ref="C7:G7"/>
    <mergeCell ref="A7:B7"/>
    <mergeCell ref="C6:R6"/>
    <mergeCell ref="A6:B6"/>
    <mergeCell ref="O5:R5"/>
    <mergeCell ref="R11:T11"/>
    <mergeCell ref="A11:Q11"/>
    <mergeCell ref="R9:T9"/>
    <mergeCell ref="A9:Q9"/>
    <mergeCell ref="A8:T8"/>
    <mergeCell ref="B12:B15"/>
    <mergeCell ref="S2:T3"/>
    <mergeCell ref="I3:R3"/>
    <mergeCell ref="C3:G3"/>
    <mergeCell ref="A3:B3"/>
    <mergeCell ref="I2:R2"/>
    <mergeCell ref="C2:G2"/>
    <mergeCell ref="A2:B2"/>
    <mergeCell ref="I5:M5"/>
    <mergeCell ref="C5:G5"/>
    <mergeCell ref="A5:B5"/>
    <mergeCell ref="O4:R4"/>
    <mergeCell ref="I4:M4"/>
    <mergeCell ref="C4:G4"/>
    <mergeCell ref="A4:B4"/>
  </mergeCells>
  <phoneticPr fontId="177" type="noConversion"/>
  <dataValidations count="3">
    <dataValidation type="list" allowBlank="1" showErrorMessage="1" sqref="O84:O85" xr:uid="{00000000-0002-0000-0100-000000000000}">
      <formula1>"0%,5%,10%"</formula1>
    </dataValidation>
    <dataValidation type="list" allowBlank="1" showErrorMessage="1" sqref="G86" xr:uid="{00000000-0002-0000-0100-000001000000}">
      <formula1>"是,否"</formula1>
    </dataValidation>
    <dataValidation type="list" allowBlank="1" showErrorMessage="1" sqref="O86" xr:uid="{00000000-0002-0000-0100-000002000000}">
      <formula1>"0%,1%,3%,6%"</formula1>
    </dataValidation>
  </dataValidations>
  <hyperlinks>
    <hyperlink ref="R7" r:id="rId1" xr:uid="{00000000-0004-0000-0100-000000000000}"/>
    <hyperlink ref="O7" r:id="rId2" xr:uid="{00000000-0004-0000-0100-000001000000}"/>
    <hyperlink ref="P7" r:id="rId3" xr:uid="{00000000-0004-0000-0100-000002000000}"/>
    <hyperlink ref="Q7" r:id="rId4" xr:uid="{00000000-0004-0000-0100-000003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7E88A-2DB5-9843-BDBD-F121EE7C98E0}">
  <sheetPr>
    <outlinePr summaryBelow="0" summaryRight="0"/>
  </sheetPr>
  <dimension ref="A1:H311"/>
  <sheetViews>
    <sheetView workbookViewId="0">
      <pane ySplit="1" topLeftCell="A2" activePane="bottomLeft" state="frozen"/>
      <selection pane="bottomLeft"/>
    </sheetView>
  </sheetViews>
  <sheetFormatPr baseColWidth="10" defaultColWidth="14" defaultRowHeight="13"/>
  <cols>
    <col min="1" max="2" width="14" customWidth="1"/>
    <col min="3" max="3" width="26" customWidth="1"/>
    <col min="4" max="4" width="27" customWidth="1"/>
    <col min="5" max="5" width="34" customWidth="1"/>
    <col min="6" max="6" width="12" customWidth="1"/>
    <col min="7" max="20" width="14" customWidth="1"/>
  </cols>
  <sheetData>
    <row r="1" spans="1:8" ht="19" customHeight="1">
      <c r="A1" s="114" t="s">
        <v>42</v>
      </c>
      <c r="B1" s="114" t="s">
        <v>152</v>
      </c>
      <c r="C1" s="114" t="s">
        <v>153</v>
      </c>
      <c r="D1" s="114" t="s">
        <v>48</v>
      </c>
      <c r="E1" s="114" t="s">
        <v>49</v>
      </c>
      <c r="F1" s="114" t="s">
        <v>50</v>
      </c>
      <c r="G1" s="114" t="s">
        <v>154</v>
      </c>
      <c r="H1" s="115" t="s">
        <v>155</v>
      </c>
    </row>
    <row r="2" spans="1:8" ht="17" customHeight="1">
      <c r="A2" s="116"/>
      <c r="B2" s="116"/>
      <c r="C2" s="116"/>
      <c r="D2" s="116"/>
      <c r="E2" s="116"/>
      <c r="F2" s="116"/>
      <c r="G2" s="116"/>
      <c r="H2" s="117"/>
    </row>
    <row r="3" spans="1:8" ht="19" customHeight="1">
      <c r="A3" s="2" t="s">
        <v>156</v>
      </c>
      <c r="B3" s="2" t="s">
        <v>157</v>
      </c>
      <c r="C3" s="2" t="s">
        <v>158</v>
      </c>
      <c r="D3" s="2" t="s">
        <v>159</v>
      </c>
      <c r="E3" s="2" t="s">
        <v>160</v>
      </c>
      <c r="F3" s="25" t="s">
        <v>161</v>
      </c>
      <c r="G3" s="106">
        <v>100</v>
      </c>
      <c r="H3" s="107" t="s">
        <v>162</v>
      </c>
    </row>
    <row r="4" spans="1:8" ht="36" customHeight="1">
      <c r="A4" s="2" t="s">
        <v>163</v>
      </c>
      <c r="B4" s="2" t="s">
        <v>157</v>
      </c>
      <c r="C4" s="2" t="s">
        <v>164</v>
      </c>
      <c r="D4" s="2" t="s">
        <v>165</v>
      </c>
      <c r="E4" s="2" t="s">
        <v>166</v>
      </c>
      <c r="F4" s="25" t="s">
        <v>161</v>
      </c>
      <c r="G4" s="106">
        <v>240</v>
      </c>
      <c r="H4" s="107" t="s">
        <v>167</v>
      </c>
    </row>
    <row r="5" spans="1:8" ht="36" customHeight="1">
      <c r="A5" s="2" t="s">
        <v>168</v>
      </c>
      <c r="B5" s="2" t="s">
        <v>157</v>
      </c>
      <c r="C5" s="2" t="s">
        <v>164</v>
      </c>
      <c r="D5" s="2" t="s">
        <v>165</v>
      </c>
      <c r="E5" s="2" t="s">
        <v>169</v>
      </c>
      <c r="F5" s="25" t="s">
        <v>161</v>
      </c>
      <c r="G5" s="106">
        <v>240</v>
      </c>
      <c r="H5" s="107" t="s">
        <v>170</v>
      </c>
    </row>
    <row r="6" spans="1:8" ht="19" customHeight="1">
      <c r="A6" s="2" t="s">
        <v>171</v>
      </c>
      <c r="B6" s="2" t="s">
        <v>157</v>
      </c>
      <c r="C6" s="2" t="s">
        <v>172</v>
      </c>
      <c r="D6" s="2" t="s">
        <v>173</v>
      </c>
      <c r="E6" s="2" t="s">
        <v>174</v>
      </c>
      <c r="F6" s="25" t="s">
        <v>161</v>
      </c>
      <c r="G6" s="106">
        <v>48</v>
      </c>
      <c r="H6" s="107" t="s">
        <v>175</v>
      </c>
    </row>
    <row r="7" spans="1:8" ht="19" customHeight="1">
      <c r="A7" s="2" t="s">
        <v>176</v>
      </c>
      <c r="B7" s="2" t="s">
        <v>157</v>
      </c>
      <c r="C7" s="2" t="s">
        <v>172</v>
      </c>
      <c r="D7" s="2" t="s">
        <v>177</v>
      </c>
      <c r="E7" s="2" t="s">
        <v>178</v>
      </c>
      <c r="F7" s="25" t="s">
        <v>161</v>
      </c>
      <c r="G7" s="106">
        <v>60</v>
      </c>
      <c r="H7" s="107" t="s">
        <v>179</v>
      </c>
    </row>
    <row r="8" spans="1:8" ht="19" customHeight="1">
      <c r="A8" s="2" t="s">
        <v>180</v>
      </c>
      <c r="B8" s="2" t="s">
        <v>157</v>
      </c>
      <c r="C8" s="2" t="s">
        <v>181</v>
      </c>
      <c r="D8" s="2" t="s">
        <v>182</v>
      </c>
      <c r="E8" s="2" t="s">
        <v>183</v>
      </c>
      <c r="F8" s="25" t="s">
        <v>161</v>
      </c>
      <c r="G8" s="106">
        <v>16</v>
      </c>
      <c r="H8" s="107" t="s">
        <v>184</v>
      </c>
    </row>
    <row r="9" spans="1:8" ht="19" customHeight="1">
      <c r="A9" s="2" t="s">
        <v>185</v>
      </c>
      <c r="B9" s="2" t="s">
        <v>157</v>
      </c>
      <c r="C9" s="2" t="s">
        <v>181</v>
      </c>
      <c r="D9" s="2" t="s">
        <v>186</v>
      </c>
      <c r="E9" s="2" t="s">
        <v>187</v>
      </c>
      <c r="F9" s="25" t="s">
        <v>161</v>
      </c>
      <c r="G9" s="106">
        <v>20</v>
      </c>
      <c r="H9" s="107" t="s">
        <v>188</v>
      </c>
    </row>
    <row r="10" spans="1:8" ht="19" customHeight="1">
      <c r="A10" s="2" t="s">
        <v>189</v>
      </c>
      <c r="B10" s="2" t="s">
        <v>157</v>
      </c>
      <c r="C10" s="2" t="s">
        <v>190</v>
      </c>
      <c r="D10" s="2" t="s">
        <v>191</v>
      </c>
      <c r="E10" s="2" t="s">
        <v>192</v>
      </c>
      <c r="F10" s="25" t="s">
        <v>161</v>
      </c>
      <c r="G10" s="106">
        <v>100</v>
      </c>
      <c r="H10" s="107" t="s">
        <v>193</v>
      </c>
    </row>
    <row r="11" spans="1:8" ht="19" customHeight="1">
      <c r="A11" s="2" t="s">
        <v>194</v>
      </c>
      <c r="B11" s="2" t="s">
        <v>157</v>
      </c>
      <c r="C11" s="2" t="s">
        <v>190</v>
      </c>
      <c r="D11" s="2" t="s">
        <v>191</v>
      </c>
      <c r="E11" s="2" t="s">
        <v>195</v>
      </c>
      <c r="F11" s="25" t="s">
        <v>161</v>
      </c>
      <c r="G11" s="106">
        <v>100</v>
      </c>
      <c r="H11" s="107" t="s">
        <v>196</v>
      </c>
    </row>
    <row r="12" spans="1:8" ht="19" customHeight="1">
      <c r="A12" s="2" t="s">
        <v>197</v>
      </c>
      <c r="B12" s="2" t="s">
        <v>157</v>
      </c>
      <c r="C12" s="2" t="s">
        <v>190</v>
      </c>
      <c r="D12" s="2" t="s">
        <v>191</v>
      </c>
      <c r="E12" s="2" t="s">
        <v>198</v>
      </c>
      <c r="F12" s="25" t="s">
        <v>161</v>
      </c>
      <c r="G12" s="108">
        <v>110</v>
      </c>
      <c r="H12" s="107" t="s">
        <v>199</v>
      </c>
    </row>
    <row r="13" spans="1:8" ht="19" customHeight="1">
      <c r="A13" s="2" t="s">
        <v>200</v>
      </c>
      <c r="B13" s="2" t="s">
        <v>157</v>
      </c>
      <c r="C13" s="2" t="s">
        <v>190</v>
      </c>
      <c r="D13" s="2" t="s">
        <v>191</v>
      </c>
      <c r="E13" s="2" t="s">
        <v>201</v>
      </c>
      <c r="F13" s="25" t="s">
        <v>161</v>
      </c>
      <c r="G13" s="108">
        <v>120</v>
      </c>
      <c r="H13" s="107" t="s">
        <v>202</v>
      </c>
    </row>
    <row r="14" spans="1:8" ht="19" customHeight="1">
      <c r="A14" s="2" t="s">
        <v>203</v>
      </c>
      <c r="B14" s="2" t="s">
        <v>157</v>
      </c>
      <c r="C14" s="2" t="s">
        <v>190</v>
      </c>
      <c r="D14" s="2" t="s">
        <v>191</v>
      </c>
      <c r="E14" s="2" t="s">
        <v>204</v>
      </c>
      <c r="F14" s="25" t="s">
        <v>161</v>
      </c>
      <c r="G14" s="108">
        <v>180</v>
      </c>
      <c r="H14" s="107" t="s">
        <v>205</v>
      </c>
    </row>
    <row r="15" spans="1:8" ht="19" customHeight="1">
      <c r="A15" s="2" t="s">
        <v>206</v>
      </c>
      <c r="B15" s="2" t="s">
        <v>157</v>
      </c>
      <c r="C15" s="2" t="s">
        <v>190</v>
      </c>
      <c r="D15" s="2" t="s">
        <v>191</v>
      </c>
      <c r="E15" s="2" t="s">
        <v>207</v>
      </c>
      <c r="F15" s="25" t="s">
        <v>161</v>
      </c>
      <c r="G15" s="108">
        <v>180</v>
      </c>
      <c r="H15" s="107" t="s">
        <v>208</v>
      </c>
    </row>
    <row r="16" spans="1:8" ht="19" customHeight="1">
      <c r="A16" s="2" t="s">
        <v>209</v>
      </c>
      <c r="B16" s="2" t="s">
        <v>157</v>
      </c>
      <c r="C16" s="2" t="s">
        <v>190</v>
      </c>
      <c r="D16" s="2" t="s">
        <v>191</v>
      </c>
      <c r="E16" s="2" t="s">
        <v>210</v>
      </c>
      <c r="F16" s="25" t="s">
        <v>161</v>
      </c>
      <c r="G16" s="106">
        <v>220</v>
      </c>
      <c r="H16" s="107" t="s">
        <v>211</v>
      </c>
    </row>
    <row r="17" spans="1:8" ht="19" customHeight="1">
      <c r="A17" s="2" t="s">
        <v>212</v>
      </c>
      <c r="B17" s="2" t="s">
        <v>157</v>
      </c>
      <c r="C17" s="2" t="s">
        <v>190</v>
      </c>
      <c r="D17" s="2" t="s">
        <v>191</v>
      </c>
      <c r="E17" s="2" t="s">
        <v>213</v>
      </c>
      <c r="F17" s="25" t="s">
        <v>214</v>
      </c>
      <c r="G17" s="106">
        <v>100</v>
      </c>
      <c r="H17" s="107" t="s">
        <v>215</v>
      </c>
    </row>
    <row r="18" spans="1:8" ht="19" customHeight="1">
      <c r="A18" s="2" t="s">
        <v>216</v>
      </c>
      <c r="B18" s="2" t="s">
        <v>157</v>
      </c>
      <c r="C18" s="2" t="s">
        <v>190</v>
      </c>
      <c r="D18" s="2" t="s">
        <v>191</v>
      </c>
      <c r="E18" s="2" t="s">
        <v>217</v>
      </c>
      <c r="F18" s="25" t="s">
        <v>214</v>
      </c>
      <c r="G18" s="106">
        <v>120</v>
      </c>
      <c r="H18" s="107" t="s">
        <v>218</v>
      </c>
    </row>
    <row r="19" spans="1:8" ht="19" customHeight="1">
      <c r="A19" s="2" t="s">
        <v>219</v>
      </c>
      <c r="B19" s="2" t="s">
        <v>157</v>
      </c>
      <c r="C19" s="2" t="s">
        <v>190</v>
      </c>
      <c r="D19" s="2" t="s">
        <v>191</v>
      </c>
      <c r="E19" s="2" t="s">
        <v>220</v>
      </c>
      <c r="F19" s="25" t="s">
        <v>214</v>
      </c>
      <c r="G19" s="106">
        <v>120</v>
      </c>
      <c r="H19" s="107" t="s">
        <v>221</v>
      </c>
    </row>
    <row r="20" spans="1:8" ht="19" customHeight="1">
      <c r="A20" s="2" t="s">
        <v>222</v>
      </c>
      <c r="B20" s="2" t="s">
        <v>157</v>
      </c>
      <c r="C20" s="2" t="s">
        <v>190</v>
      </c>
      <c r="D20" s="2" t="s">
        <v>191</v>
      </c>
      <c r="E20" s="2" t="s">
        <v>223</v>
      </c>
      <c r="F20" s="25" t="s">
        <v>214</v>
      </c>
      <c r="G20" s="106">
        <v>140</v>
      </c>
      <c r="H20" s="107" t="s">
        <v>224</v>
      </c>
    </row>
    <row r="21" spans="1:8" ht="19" customHeight="1">
      <c r="A21" s="2" t="s">
        <v>225</v>
      </c>
      <c r="B21" s="2" t="s">
        <v>157</v>
      </c>
      <c r="C21" s="2" t="s">
        <v>190</v>
      </c>
      <c r="D21" s="2" t="s">
        <v>191</v>
      </c>
      <c r="E21" s="2" t="s">
        <v>226</v>
      </c>
      <c r="F21" s="25" t="s">
        <v>214</v>
      </c>
      <c r="G21" s="106">
        <v>140</v>
      </c>
      <c r="H21" s="107" t="s">
        <v>227</v>
      </c>
    </row>
    <row r="22" spans="1:8" ht="19" customHeight="1">
      <c r="A22" s="2" t="s">
        <v>228</v>
      </c>
      <c r="B22" s="2" t="s">
        <v>157</v>
      </c>
      <c r="C22" s="2" t="s">
        <v>229</v>
      </c>
      <c r="D22" s="2" t="s">
        <v>230</v>
      </c>
      <c r="E22" s="2" t="s">
        <v>231</v>
      </c>
      <c r="F22" s="25" t="s">
        <v>232</v>
      </c>
      <c r="G22" s="106">
        <v>130</v>
      </c>
      <c r="H22" s="107" t="s">
        <v>233</v>
      </c>
    </row>
    <row r="23" spans="1:8" ht="19" customHeight="1">
      <c r="A23" s="2" t="s">
        <v>234</v>
      </c>
      <c r="B23" s="2" t="s">
        <v>157</v>
      </c>
      <c r="C23" s="2" t="s">
        <v>229</v>
      </c>
      <c r="D23" s="2" t="s">
        <v>235</v>
      </c>
      <c r="E23" s="2" t="s">
        <v>236</v>
      </c>
      <c r="F23" s="25" t="s">
        <v>232</v>
      </c>
      <c r="G23" s="108">
        <v>280</v>
      </c>
      <c r="H23" s="107" t="s">
        <v>237</v>
      </c>
    </row>
    <row r="24" spans="1:8" ht="19" customHeight="1">
      <c r="A24" s="2" t="s">
        <v>238</v>
      </c>
      <c r="B24" s="2" t="s">
        <v>157</v>
      </c>
      <c r="C24" s="2" t="s">
        <v>239</v>
      </c>
      <c r="D24" s="2" t="s">
        <v>239</v>
      </c>
      <c r="E24" s="2" t="s">
        <v>240</v>
      </c>
      <c r="F24" s="25" t="s">
        <v>241</v>
      </c>
      <c r="G24" s="106">
        <v>220</v>
      </c>
      <c r="H24" s="107" t="s">
        <v>242</v>
      </c>
    </row>
    <row r="25" spans="1:8" ht="19" customHeight="1">
      <c r="A25" s="2" t="s">
        <v>243</v>
      </c>
      <c r="B25" s="2" t="s">
        <v>157</v>
      </c>
      <c r="C25" s="2" t="s">
        <v>244</v>
      </c>
      <c r="D25" s="2" t="s">
        <v>244</v>
      </c>
      <c r="E25" s="2" t="s">
        <v>245</v>
      </c>
      <c r="F25" s="25" t="s">
        <v>241</v>
      </c>
      <c r="G25" s="106">
        <v>50</v>
      </c>
      <c r="H25" s="107" t="s">
        <v>246</v>
      </c>
    </row>
    <row r="26" spans="1:8" ht="19" customHeight="1">
      <c r="A26" s="2" t="s">
        <v>247</v>
      </c>
      <c r="B26" s="2" t="s">
        <v>157</v>
      </c>
      <c r="C26" s="2" t="s">
        <v>248</v>
      </c>
      <c r="D26" s="2" t="s">
        <v>249</v>
      </c>
      <c r="E26" s="2" t="s">
        <v>250</v>
      </c>
      <c r="F26" s="25" t="s">
        <v>161</v>
      </c>
      <c r="G26" s="106">
        <v>69</v>
      </c>
      <c r="H26" s="107" t="s">
        <v>251</v>
      </c>
    </row>
    <row r="27" spans="1:8" ht="19" customHeight="1">
      <c r="A27" s="2" t="s">
        <v>252</v>
      </c>
      <c r="B27" s="2" t="s">
        <v>157</v>
      </c>
      <c r="C27" s="2" t="s">
        <v>253</v>
      </c>
      <c r="D27" s="2" t="s">
        <v>254</v>
      </c>
      <c r="E27" s="2" t="s">
        <v>183</v>
      </c>
      <c r="F27" s="25" t="s">
        <v>241</v>
      </c>
      <c r="G27" s="106">
        <v>95</v>
      </c>
      <c r="H27" s="107" t="s">
        <v>255</v>
      </c>
    </row>
    <row r="28" spans="1:8" ht="19" customHeight="1">
      <c r="A28" s="2" t="s">
        <v>256</v>
      </c>
      <c r="B28" s="2" t="s">
        <v>157</v>
      </c>
      <c r="C28" s="2" t="s">
        <v>253</v>
      </c>
      <c r="D28" s="2" t="s">
        <v>257</v>
      </c>
      <c r="E28" s="2" t="s">
        <v>258</v>
      </c>
      <c r="F28" s="25" t="s">
        <v>161</v>
      </c>
      <c r="G28" s="106">
        <v>300</v>
      </c>
      <c r="H28" s="107" t="s">
        <v>259</v>
      </c>
    </row>
    <row r="29" spans="1:8" ht="19" customHeight="1">
      <c r="A29" s="2" t="s">
        <v>260</v>
      </c>
      <c r="B29" s="2" t="s">
        <v>157</v>
      </c>
      <c r="C29" s="2" t="s">
        <v>253</v>
      </c>
      <c r="D29" s="2" t="s">
        <v>261</v>
      </c>
      <c r="E29" s="2" t="s">
        <v>258</v>
      </c>
      <c r="F29" s="25" t="s">
        <v>241</v>
      </c>
      <c r="G29" s="106">
        <v>1080</v>
      </c>
      <c r="H29" s="107" t="s">
        <v>262</v>
      </c>
    </row>
    <row r="30" spans="1:8" ht="19" customHeight="1">
      <c r="A30" s="2" t="s">
        <v>263</v>
      </c>
      <c r="B30" s="2" t="s">
        <v>157</v>
      </c>
      <c r="C30" s="2" t="s">
        <v>253</v>
      </c>
      <c r="D30" s="2" t="s">
        <v>264</v>
      </c>
      <c r="E30" s="2" t="s">
        <v>258</v>
      </c>
      <c r="F30" s="25" t="s">
        <v>241</v>
      </c>
      <c r="G30" s="108">
        <v>770</v>
      </c>
      <c r="H30" s="107" t="s">
        <v>265</v>
      </c>
    </row>
    <row r="31" spans="1:8" ht="36" customHeight="1">
      <c r="A31" s="2" t="s">
        <v>266</v>
      </c>
      <c r="B31" s="2" t="s">
        <v>157</v>
      </c>
      <c r="C31" s="2" t="s">
        <v>267</v>
      </c>
      <c r="D31" s="2" t="s">
        <v>268</v>
      </c>
      <c r="E31" s="2" t="s">
        <v>269</v>
      </c>
      <c r="F31" s="25" t="s">
        <v>214</v>
      </c>
      <c r="G31" s="108">
        <v>40</v>
      </c>
      <c r="H31" s="107" t="s">
        <v>270</v>
      </c>
    </row>
    <row r="32" spans="1:8" ht="19" customHeight="1">
      <c r="A32" s="2" t="s">
        <v>271</v>
      </c>
      <c r="B32" s="2" t="s">
        <v>157</v>
      </c>
      <c r="C32" s="2" t="s">
        <v>267</v>
      </c>
      <c r="D32" s="2" t="s">
        <v>272</v>
      </c>
      <c r="E32" s="2" t="s">
        <v>273</v>
      </c>
      <c r="F32" s="25" t="s">
        <v>214</v>
      </c>
      <c r="G32" s="108">
        <v>60</v>
      </c>
      <c r="H32" s="107" t="s">
        <v>274</v>
      </c>
    </row>
    <row r="33" spans="1:8" ht="19" customHeight="1">
      <c r="A33" s="2" t="s">
        <v>275</v>
      </c>
      <c r="B33" s="2" t="s">
        <v>157</v>
      </c>
      <c r="C33" s="2" t="s">
        <v>267</v>
      </c>
      <c r="D33" s="2" t="s">
        <v>276</v>
      </c>
      <c r="E33" s="2" t="s">
        <v>277</v>
      </c>
      <c r="F33" s="25" t="s">
        <v>214</v>
      </c>
      <c r="G33" s="106">
        <v>90</v>
      </c>
      <c r="H33" s="107" t="s">
        <v>278</v>
      </c>
    </row>
    <row r="34" spans="1:8" ht="36" customHeight="1">
      <c r="A34" s="2" t="s">
        <v>279</v>
      </c>
      <c r="B34" s="2" t="s">
        <v>157</v>
      </c>
      <c r="C34" s="2" t="s">
        <v>280</v>
      </c>
      <c r="D34" s="2" t="s">
        <v>281</v>
      </c>
      <c r="E34" s="2" t="s">
        <v>282</v>
      </c>
      <c r="F34" s="25" t="s">
        <v>161</v>
      </c>
      <c r="G34" s="106">
        <v>460</v>
      </c>
      <c r="H34" s="107" t="s">
        <v>283</v>
      </c>
    </row>
    <row r="35" spans="1:8" ht="36" customHeight="1">
      <c r="A35" s="2" t="s">
        <v>284</v>
      </c>
      <c r="B35" s="2" t="s">
        <v>157</v>
      </c>
      <c r="C35" s="2" t="s">
        <v>280</v>
      </c>
      <c r="D35" s="2" t="s">
        <v>285</v>
      </c>
      <c r="E35" s="2" t="s">
        <v>286</v>
      </c>
      <c r="F35" s="25" t="s">
        <v>161</v>
      </c>
      <c r="G35" s="106">
        <v>570</v>
      </c>
      <c r="H35" s="107" t="s">
        <v>287</v>
      </c>
    </row>
    <row r="36" spans="1:8" ht="36" customHeight="1">
      <c r="A36" s="2" t="s">
        <v>288</v>
      </c>
      <c r="B36" s="2" t="s">
        <v>157</v>
      </c>
      <c r="C36" s="2" t="s">
        <v>280</v>
      </c>
      <c r="D36" s="2" t="s">
        <v>289</v>
      </c>
      <c r="E36" s="2" t="s">
        <v>290</v>
      </c>
      <c r="F36" s="25" t="s">
        <v>161</v>
      </c>
      <c r="G36" s="106">
        <v>600</v>
      </c>
      <c r="H36" s="107" t="s">
        <v>291</v>
      </c>
    </row>
    <row r="37" spans="1:8" ht="19" customHeight="1">
      <c r="A37" s="2" t="s">
        <v>292</v>
      </c>
      <c r="B37" s="2" t="s">
        <v>157</v>
      </c>
      <c r="C37" s="2" t="s">
        <v>280</v>
      </c>
      <c r="D37" s="2" t="s">
        <v>293</v>
      </c>
      <c r="E37" s="2" t="s">
        <v>294</v>
      </c>
      <c r="F37" s="25" t="s">
        <v>161</v>
      </c>
      <c r="G37" s="106">
        <v>570</v>
      </c>
      <c r="H37" s="107" t="s">
        <v>295</v>
      </c>
    </row>
    <row r="38" spans="1:8" ht="36" customHeight="1">
      <c r="A38" s="2" t="s">
        <v>296</v>
      </c>
      <c r="B38" s="2" t="s">
        <v>157</v>
      </c>
      <c r="C38" s="2" t="s">
        <v>297</v>
      </c>
      <c r="D38" s="2" t="s">
        <v>298</v>
      </c>
      <c r="E38" s="2" t="s">
        <v>299</v>
      </c>
      <c r="F38" s="25" t="s">
        <v>241</v>
      </c>
      <c r="G38" s="106">
        <v>600</v>
      </c>
      <c r="H38" s="107" t="s">
        <v>300</v>
      </c>
    </row>
    <row r="39" spans="1:8" ht="19" customHeight="1">
      <c r="A39" s="2" t="s">
        <v>301</v>
      </c>
      <c r="B39" s="2" t="s">
        <v>157</v>
      </c>
      <c r="C39" s="2" t="s">
        <v>297</v>
      </c>
      <c r="D39" s="2" t="s">
        <v>302</v>
      </c>
      <c r="E39" s="2" t="s">
        <v>303</v>
      </c>
      <c r="F39" s="25" t="s">
        <v>241</v>
      </c>
      <c r="G39" s="106">
        <v>650</v>
      </c>
      <c r="H39" s="107" t="s">
        <v>304</v>
      </c>
    </row>
    <row r="40" spans="1:8" ht="19" customHeight="1">
      <c r="A40" s="2" t="s">
        <v>305</v>
      </c>
      <c r="B40" s="2" t="s">
        <v>157</v>
      </c>
      <c r="C40" s="2" t="s">
        <v>297</v>
      </c>
      <c r="D40" s="2" t="s">
        <v>306</v>
      </c>
      <c r="E40" s="2" t="s">
        <v>303</v>
      </c>
      <c r="F40" s="25" t="s">
        <v>241</v>
      </c>
      <c r="G40" s="106">
        <v>800</v>
      </c>
      <c r="H40" s="107" t="s">
        <v>307</v>
      </c>
    </row>
    <row r="41" spans="1:8" ht="19" customHeight="1">
      <c r="A41" s="2" t="s">
        <v>308</v>
      </c>
      <c r="B41" s="2" t="s">
        <v>157</v>
      </c>
      <c r="C41" s="2" t="s">
        <v>309</v>
      </c>
      <c r="D41" s="2" t="s">
        <v>310</v>
      </c>
      <c r="E41" s="2" t="s">
        <v>311</v>
      </c>
      <c r="F41" s="25" t="s">
        <v>312</v>
      </c>
      <c r="G41" s="106">
        <v>100</v>
      </c>
      <c r="H41" s="107" t="s">
        <v>313</v>
      </c>
    </row>
    <row r="42" spans="1:8" ht="19" customHeight="1">
      <c r="A42" s="2" t="s">
        <v>314</v>
      </c>
      <c r="B42" s="2" t="s">
        <v>157</v>
      </c>
      <c r="C42" s="2" t="s">
        <v>309</v>
      </c>
      <c r="D42" s="2" t="s">
        <v>315</v>
      </c>
      <c r="E42" s="2" t="s">
        <v>316</v>
      </c>
      <c r="F42" s="25" t="s">
        <v>312</v>
      </c>
      <c r="G42" s="106">
        <v>780</v>
      </c>
      <c r="H42" s="107" t="s">
        <v>317</v>
      </c>
    </row>
    <row r="43" spans="1:8" ht="19" customHeight="1">
      <c r="A43" s="2" t="s">
        <v>318</v>
      </c>
      <c r="B43" s="2" t="s">
        <v>157</v>
      </c>
      <c r="C43" s="2" t="s">
        <v>309</v>
      </c>
      <c r="D43" s="2" t="s">
        <v>319</v>
      </c>
      <c r="E43" s="2" t="s">
        <v>316</v>
      </c>
      <c r="F43" s="25" t="s">
        <v>312</v>
      </c>
      <c r="G43" s="106">
        <v>400</v>
      </c>
      <c r="H43" s="107" t="s">
        <v>320</v>
      </c>
    </row>
    <row r="44" spans="1:8" ht="54" customHeight="1">
      <c r="A44" s="2" t="s">
        <v>321</v>
      </c>
      <c r="B44" s="2" t="s">
        <v>157</v>
      </c>
      <c r="C44" s="2" t="s">
        <v>309</v>
      </c>
      <c r="D44" s="2" t="s">
        <v>322</v>
      </c>
      <c r="E44" s="2" t="s">
        <v>323</v>
      </c>
      <c r="F44" s="25" t="s">
        <v>312</v>
      </c>
      <c r="G44" s="106">
        <v>370</v>
      </c>
      <c r="H44" s="107" t="s">
        <v>324</v>
      </c>
    </row>
    <row r="45" spans="1:8" ht="54" customHeight="1">
      <c r="A45" s="2" t="s">
        <v>325</v>
      </c>
      <c r="B45" s="2" t="s">
        <v>157</v>
      </c>
      <c r="C45" s="2" t="s">
        <v>309</v>
      </c>
      <c r="D45" s="2" t="s">
        <v>322</v>
      </c>
      <c r="E45" s="2" t="s">
        <v>326</v>
      </c>
      <c r="F45" s="25" t="s">
        <v>312</v>
      </c>
      <c r="G45" s="106">
        <v>425</v>
      </c>
      <c r="H45" s="107" t="s">
        <v>327</v>
      </c>
    </row>
    <row r="46" spans="1:8" ht="19" customHeight="1">
      <c r="A46" s="2" t="s">
        <v>328</v>
      </c>
      <c r="B46" s="2" t="s">
        <v>157</v>
      </c>
      <c r="C46" s="2" t="s">
        <v>309</v>
      </c>
      <c r="D46" s="2" t="s">
        <v>329</v>
      </c>
      <c r="E46" s="2" t="s">
        <v>330</v>
      </c>
      <c r="F46" s="25" t="s">
        <v>331</v>
      </c>
      <c r="G46" s="106">
        <v>100</v>
      </c>
      <c r="H46" s="107" t="s">
        <v>332</v>
      </c>
    </row>
    <row r="47" spans="1:8" ht="19" customHeight="1">
      <c r="A47" s="2" t="s">
        <v>333</v>
      </c>
      <c r="B47" s="2" t="s">
        <v>157</v>
      </c>
      <c r="C47" s="2" t="s">
        <v>309</v>
      </c>
      <c r="D47" s="2" t="s">
        <v>329</v>
      </c>
      <c r="E47" s="2" t="s">
        <v>334</v>
      </c>
      <c r="F47" s="25" t="s">
        <v>331</v>
      </c>
      <c r="G47" s="106">
        <v>120</v>
      </c>
      <c r="H47" s="107" t="s">
        <v>335</v>
      </c>
    </row>
    <row r="48" spans="1:8" ht="19" customHeight="1">
      <c r="A48" s="2" t="s">
        <v>336</v>
      </c>
      <c r="B48" s="2" t="s">
        <v>157</v>
      </c>
      <c r="C48" s="2" t="s">
        <v>309</v>
      </c>
      <c r="D48" s="2" t="s">
        <v>337</v>
      </c>
      <c r="E48" s="2" t="s">
        <v>338</v>
      </c>
      <c r="F48" s="25" t="s">
        <v>331</v>
      </c>
      <c r="G48" s="106">
        <v>120</v>
      </c>
      <c r="H48" s="107" t="s">
        <v>339</v>
      </c>
    </row>
    <row r="49" spans="1:8" ht="19" customHeight="1">
      <c r="A49" s="2" t="s">
        <v>340</v>
      </c>
      <c r="B49" s="2" t="s">
        <v>157</v>
      </c>
      <c r="C49" s="2" t="s">
        <v>309</v>
      </c>
      <c r="D49" s="2" t="s">
        <v>337</v>
      </c>
      <c r="E49" s="2" t="s">
        <v>341</v>
      </c>
      <c r="F49" s="25" t="s">
        <v>331</v>
      </c>
      <c r="G49" s="106">
        <v>190</v>
      </c>
      <c r="H49" s="107" t="s">
        <v>342</v>
      </c>
    </row>
    <row r="50" spans="1:8" ht="19" customHeight="1">
      <c r="A50" s="2" t="s">
        <v>343</v>
      </c>
      <c r="B50" s="2" t="s">
        <v>157</v>
      </c>
      <c r="C50" s="2" t="s">
        <v>309</v>
      </c>
      <c r="D50" s="2" t="s">
        <v>344</v>
      </c>
      <c r="E50" s="2" t="s">
        <v>345</v>
      </c>
      <c r="F50" s="25" t="s">
        <v>312</v>
      </c>
      <c r="G50" s="106">
        <v>120</v>
      </c>
      <c r="H50" s="107" t="s">
        <v>346</v>
      </c>
    </row>
    <row r="51" spans="1:8" ht="19" customHeight="1">
      <c r="A51" s="2" t="s">
        <v>347</v>
      </c>
      <c r="B51" s="2" t="s">
        <v>157</v>
      </c>
      <c r="C51" s="2" t="s">
        <v>348</v>
      </c>
      <c r="D51" s="2" t="s">
        <v>349</v>
      </c>
      <c r="E51" s="2" t="s">
        <v>350</v>
      </c>
      <c r="F51" s="25" t="s">
        <v>351</v>
      </c>
      <c r="G51" s="106">
        <v>162</v>
      </c>
      <c r="H51" s="107" t="s">
        <v>352</v>
      </c>
    </row>
    <row r="52" spans="1:8" ht="19" customHeight="1">
      <c r="A52" s="2" t="s">
        <v>353</v>
      </c>
      <c r="B52" s="2" t="s">
        <v>157</v>
      </c>
      <c r="C52" s="2" t="s">
        <v>348</v>
      </c>
      <c r="D52" s="2" t="s">
        <v>354</v>
      </c>
      <c r="E52" s="2" t="s">
        <v>350</v>
      </c>
      <c r="F52" s="25" t="s">
        <v>351</v>
      </c>
      <c r="G52" s="106">
        <v>110</v>
      </c>
      <c r="H52" s="107" t="s">
        <v>355</v>
      </c>
    </row>
    <row r="53" spans="1:8" ht="19" customHeight="1">
      <c r="A53" s="2" t="s">
        <v>356</v>
      </c>
      <c r="B53" s="2" t="s">
        <v>157</v>
      </c>
      <c r="C53" s="2" t="s">
        <v>357</v>
      </c>
      <c r="D53" s="2" t="s">
        <v>358</v>
      </c>
      <c r="E53" s="2" t="s">
        <v>258</v>
      </c>
      <c r="F53" s="25" t="s">
        <v>161</v>
      </c>
      <c r="G53" s="106">
        <v>50</v>
      </c>
      <c r="H53" s="107" t="s">
        <v>359</v>
      </c>
    </row>
    <row r="54" spans="1:8" ht="19" customHeight="1">
      <c r="A54" s="2" t="s">
        <v>360</v>
      </c>
      <c r="B54" s="2" t="s">
        <v>157</v>
      </c>
      <c r="C54" s="2" t="s">
        <v>357</v>
      </c>
      <c r="D54" s="2" t="s">
        <v>361</v>
      </c>
      <c r="E54" s="2" t="s">
        <v>362</v>
      </c>
      <c r="F54" s="25" t="s">
        <v>161</v>
      </c>
      <c r="G54" s="106">
        <v>20</v>
      </c>
      <c r="H54" s="107" t="s">
        <v>363</v>
      </c>
    </row>
    <row r="55" spans="1:8" ht="19" customHeight="1">
      <c r="A55" s="2" t="s">
        <v>364</v>
      </c>
      <c r="B55" s="2" t="s">
        <v>157</v>
      </c>
      <c r="C55" s="2" t="s">
        <v>357</v>
      </c>
      <c r="D55" s="2" t="s">
        <v>365</v>
      </c>
      <c r="E55" s="2" t="s">
        <v>258</v>
      </c>
      <c r="F55" s="25" t="s">
        <v>161</v>
      </c>
      <c r="G55" s="106">
        <v>75</v>
      </c>
      <c r="H55" s="107" t="s">
        <v>366</v>
      </c>
    </row>
    <row r="56" spans="1:8" ht="19" customHeight="1">
      <c r="A56" s="2" t="s">
        <v>367</v>
      </c>
      <c r="B56" s="2" t="s">
        <v>368</v>
      </c>
      <c r="C56" s="2" t="s">
        <v>369</v>
      </c>
      <c r="D56" s="2" t="s">
        <v>370</v>
      </c>
      <c r="E56" s="2" t="s">
        <v>371</v>
      </c>
      <c r="F56" s="25" t="s">
        <v>161</v>
      </c>
      <c r="G56" s="106">
        <v>50</v>
      </c>
      <c r="H56" s="107" t="s">
        <v>372</v>
      </c>
    </row>
    <row r="57" spans="1:8" ht="19" customHeight="1">
      <c r="A57" s="2" t="s">
        <v>373</v>
      </c>
      <c r="B57" s="2" t="s">
        <v>368</v>
      </c>
      <c r="C57" s="2" t="s">
        <v>369</v>
      </c>
      <c r="D57" s="2" t="s">
        <v>370</v>
      </c>
      <c r="E57" s="2" t="s">
        <v>374</v>
      </c>
      <c r="F57" s="25" t="s">
        <v>161</v>
      </c>
      <c r="G57" s="106">
        <v>80</v>
      </c>
      <c r="H57" s="107" t="s">
        <v>375</v>
      </c>
    </row>
    <row r="58" spans="1:8" ht="19" customHeight="1">
      <c r="A58" s="2" t="s">
        <v>376</v>
      </c>
      <c r="B58" s="2" t="s">
        <v>368</v>
      </c>
      <c r="C58" s="2" t="s">
        <v>377</v>
      </c>
      <c r="D58" s="2" t="s">
        <v>378</v>
      </c>
      <c r="E58" s="2" t="s">
        <v>371</v>
      </c>
      <c r="F58" s="25" t="s">
        <v>161</v>
      </c>
      <c r="G58" s="106">
        <v>50</v>
      </c>
      <c r="H58" s="107" t="s">
        <v>379</v>
      </c>
    </row>
    <row r="59" spans="1:8" ht="19" customHeight="1">
      <c r="A59" s="2" t="s">
        <v>380</v>
      </c>
      <c r="B59" s="2" t="s">
        <v>368</v>
      </c>
      <c r="C59" s="2" t="s">
        <v>377</v>
      </c>
      <c r="D59" s="2" t="s">
        <v>378</v>
      </c>
      <c r="E59" s="2" t="s">
        <v>381</v>
      </c>
      <c r="F59" s="25" t="s">
        <v>161</v>
      </c>
      <c r="G59" s="106">
        <v>60</v>
      </c>
      <c r="H59" s="107" t="s">
        <v>382</v>
      </c>
    </row>
    <row r="60" spans="1:8" ht="36" customHeight="1">
      <c r="A60" s="2" t="s">
        <v>383</v>
      </c>
      <c r="B60" s="2" t="s">
        <v>368</v>
      </c>
      <c r="C60" s="2" t="s">
        <v>377</v>
      </c>
      <c r="D60" s="2" t="s">
        <v>378</v>
      </c>
      <c r="E60" s="2" t="s">
        <v>384</v>
      </c>
      <c r="F60" s="25" t="s">
        <v>161</v>
      </c>
      <c r="G60" s="106">
        <v>70</v>
      </c>
      <c r="H60" s="107" t="s">
        <v>385</v>
      </c>
    </row>
    <row r="61" spans="1:8" ht="36" customHeight="1">
      <c r="A61" s="2" t="s">
        <v>386</v>
      </c>
      <c r="B61" s="2" t="s">
        <v>368</v>
      </c>
      <c r="C61" s="2" t="s">
        <v>377</v>
      </c>
      <c r="D61" s="2" t="s">
        <v>378</v>
      </c>
      <c r="E61" s="2" t="s">
        <v>387</v>
      </c>
      <c r="F61" s="25" t="s">
        <v>161</v>
      </c>
      <c r="G61" s="106">
        <v>110</v>
      </c>
      <c r="H61" s="107" t="s">
        <v>388</v>
      </c>
    </row>
    <row r="62" spans="1:8" ht="36" customHeight="1">
      <c r="A62" s="2" t="s">
        <v>389</v>
      </c>
      <c r="B62" s="2" t="s">
        <v>368</v>
      </c>
      <c r="C62" s="2" t="s">
        <v>390</v>
      </c>
      <c r="D62" s="2" t="s">
        <v>391</v>
      </c>
      <c r="E62" s="2" t="s">
        <v>392</v>
      </c>
      <c r="F62" s="25" t="s">
        <v>161</v>
      </c>
      <c r="G62" s="106">
        <v>50</v>
      </c>
      <c r="H62" s="107" t="s">
        <v>393</v>
      </c>
    </row>
    <row r="63" spans="1:8" ht="36" customHeight="1">
      <c r="A63" s="2" t="s">
        <v>394</v>
      </c>
      <c r="B63" s="2" t="s">
        <v>368</v>
      </c>
      <c r="C63" s="2" t="s">
        <v>390</v>
      </c>
      <c r="D63" s="2" t="s">
        <v>391</v>
      </c>
      <c r="E63" s="2" t="s">
        <v>395</v>
      </c>
      <c r="F63" s="25" t="s">
        <v>161</v>
      </c>
      <c r="G63" s="106">
        <v>79</v>
      </c>
      <c r="H63" s="107" t="s">
        <v>396</v>
      </c>
    </row>
    <row r="64" spans="1:8" ht="36" customHeight="1">
      <c r="A64" s="2" t="s">
        <v>397</v>
      </c>
      <c r="B64" s="2" t="s">
        <v>368</v>
      </c>
      <c r="C64" s="2" t="s">
        <v>398</v>
      </c>
      <c r="D64" s="2" t="s">
        <v>399</v>
      </c>
      <c r="E64" s="2" t="s">
        <v>400</v>
      </c>
      <c r="F64" s="25" t="s">
        <v>161</v>
      </c>
      <c r="G64" s="106">
        <v>60</v>
      </c>
      <c r="H64" s="107" t="s">
        <v>401</v>
      </c>
    </row>
    <row r="65" spans="1:8" ht="36" customHeight="1">
      <c r="A65" s="2" t="s">
        <v>402</v>
      </c>
      <c r="B65" s="2" t="s">
        <v>368</v>
      </c>
      <c r="C65" s="2" t="s">
        <v>398</v>
      </c>
      <c r="D65" s="2" t="s">
        <v>399</v>
      </c>
      <c r="E65" s="2" t="s">
        <v>403</v>
      </c>
      <c r="F65" s="25" t="s">
        <v>161</v>
      </c>
      <c r="G65" s="106">
        <v>90</v>
      </c>
      <c r="H65" s="107" t="s">
        <v>404</v>
      </c>
    </row>
    <row r="66" spans="1:8" ht="19" customHeight="1">
      <c r="A66" s="2" t="s">
        <v>405</v>
      </c>
      <c r="B66" s="2" t="s">
        <v>368</v>
      </c>
      <c r="C66" s="2" t="s">
        <v>406</v>
      </c>
      <c r="D66" s="2" t="s">
        <v>407</v>
      </c>
      <c r="E66" s="2" t="s">
        <v>408</v>
      </c>
      <c r="F66" s="25" t="s">
        <v>161</v>
      </c>
      <c r="G66" s="106">
        <v>70</v>
      </c>
      <c r="H66" s="107" t="s">
        <v>409</v>
      </c>
    </row>
    <row r="67" spans="1:8" ht="19" customHeight="1">
      <c r="A67" s="2" t="s">
        <v>410</v>
      </c>
      <c r="B67" s="2" t="s">
        <v>368</v>
      </c>
      <c r="C67" s="2" t="s">
        <v>411</v>
      </c>
      <c r="D67" s="2" t="s">
        <v>412</v>
      </c>
      <c r="E67" s="2" t="s">
        <v>413</v>
      </c>
      <c r="F67" s="25" t="s">
        <v>161</v>
      </c>
      <c r="G67" s="106">
        <v>42</v>
      </c>
      <c r="H67" s="107" t="s">
        <v>414</v>
      </c>
    </row>
    <row r="68" spans="1:8" ht="19" customHeight="1">
      <c r="A68" s="2" t="s">
        <v>415</v>
      </c>
      <c r="B68" s="2" t="s">
        <v>368</v>
      </c>
      <c r="C68" s="2" t="s">
        <v>411</v>
      </c>
      <c r="D68" s="2" t="s">
        <v>416</v>
      </c>
      <c r="E68" s="2" t="s">
        <v>413</v>
      </c>
      <c r="F68" s="25" t="s">
        <v>161</v>
      </c>
      <c r="G68" s="106">
        <v>55</v>
      </c>
      <c r="H68" s="107" t="s">
        <v>417</v>
      </c>
    </row>
    <row r="69" spans="1:8" ht="19" customHeight="1">
      <c r="A69" s="2" t="s">
        <v>418</v>
      </c>
      <c r="B69" s="2" t="s">
        <v>368</v>
      </c>
      <c r="C69" s="2" t="s">
        <v>411</v>
      </c>
      <c r="D69" s="2" t="s">
        <v>419</v>
      </c>
      <c r="E69" s="2" t="s">
        <v>413</v>
      </c>
      <c r="F69" s="25" t="s">
        <v>161</v>
      </c>
      <c r="G69" s="106">
        <v>64</v>
      </c>
      <c r="H69" s="107" t="s">
        <v>420</v>
      </c>
    </row>
    <row r="70" spans="1:8" ht="19" customHeight="1">
      <c r="A70" s="2" t="s">
        <v>421</v>
      </c>
      <c r="B70" s="2" t="s">
        <v>368</v>
      </c>
      <c r="C70" s="2" t="s">
        <v>411</v>
      </c>
      <c r="D70" s="2" t="s">
        <v>422</v>
      </c>
      <c r="E70" s="2" t="s">
        <v>423</v>
      </c>
      <c r="F70" s="25" t="s">
        <v>161</v>
      </c>
      <c r="G70" s="106">
        <v>60</v>
      </c>
      <c r="H70" s="107" t="s">
        <v>424</v>
      </c>
    </row>
    <row r="71" spans="1:8" ht="19" customHeight="1">
      <c r="A71" s="2" t="s">
        <v>425</v>
      </c>
      <c r="B71" s="2" t="s">
        <v>368</v>
      </c>
      <c r="C71" s="2" t="s">
        <v>411</v>
      </c>
      <c r="D71" s="2" t="s">
        <v>426</v>
      </c>
      <c r="E71" s="2" t="s">
        <v>427</v>
      </c>
      <c r="F71" s="25" t="s">
        <v>161</v>
      </c>
      <c r="G71" s="108">
        <v>70</v>
      </c>
      <c r="H71" s="107" t="s">
        <v>428</v>
      </c>
    </row>
    <row r="72" spans="1:8" ht="19" customHeight="1">
      <c r="A72" s="2" t="s">
        <v>429</v>
      </c>
      <c r="B72" s="2" t="s">
        <v>368</v>
      </c>
      <c r="C72" s="2" t="s">
        <v>430</v>
      </c>
      <c r="D72" s="2" t="s">
        <v>431</v>
      </c>
      <c r="E72" s="2" t="s">
        <v>432</v>
      </c>
      <c r="F72" s="25" t="s">
        <v>433</v>
      </c>
      <c r="G72" s="106">
        <v>1.4</v>
      </c>
      <c r="H72" s="107" t="s">
        <v>434</v>
      </c>
    </row>
    <row r="73" spans="1:8" ht="19" customHeight="1">
      <c r="A73" s="2" t="s">
        <v>435</v>
      </c>
      <c r="B73" s="2" t="s">
        <v>368</v>
      </c>
      <c r="C73" s="2" t="s">
        <v>430</v>
      </c>
      <c r="D73" s="2" t="s">
        <v>431</v>
      </c>
      <c r="E73" s="2" t="s">
        <v>436</v>
      </c>
      <c r="F73" s="25" t="s">
        <v>433</v>
      </c>
      <c r="G73" s="106">
        <v>1</v>
      </c>
      <c r="H73" s="107" t="s">
        <v>437</v>
      </c>
    </row>
    <row r="74" spans="1:8" ht="19" customHeight="1">
      <c r="A74" s="2" t="s">
        <v>438</v>
      </c>
      <c r="B74" s="2" t="s">
        <v>368</v>
      </c>
      <c r="C74" s="2" t="s">
        <v>430</v>
      </c>
      <c r="D74" s="2" t="s">
        <v>439</v>
      </c>
      <c r="E74" s="2" t="s">
        <v>432</v>
      </c>
      <c r="F74" s="25" t="s">
        <v>433</v>
      </c>
      <c r="G74" s="106">
        <v>1.5</v>
      </c>
      <c r="H74" s="107" t="s">
        <v>440</v>
      </c>
    </row>
    <row r="75" spans="1:8" ht="19" customHeight="1">
      <c r="A75" s="2" t="s">
        <v>441</v>
      </c>
      <c r="B75" s="2" t="s">
        <v>368</v>
      </c>
      <c r="C75" s="2" t="s">
        <v>430</v>
      </c>
      <c r="D75" s="2" t="s">
        <v>439</v>
      </c>
      <c r="E75" s="2" t="s">
        <v>436</v>
      </c>
      <c r="F75" s="25" t="s">
        <v>433</v>
      </c>
      <c r="G75" s="106">
        <v>1.1499999999999999</v>
      </c>
      <c r="H75" s="107" t="s">
        <v>442</v>
      </c>
    </row>
    <row r="76" spans="1:8" ht="19" customHeight="1">
      <c r="A76" s="2" t="s">
        <v>443</v>
      </c>
      <c r="B76" s="2" t="s">
        <v>368</v>
      </c>
      <c r="C76" s="2" t="s">
        <v>430</v>
      </c>
      <c r="D76" s="2" t="s">
        <v>444</v>
      </c>
      <c r="E76" s="2" t="s">
        <v>432</v>
      </c>
      <c r="F76" s="25" t="s">
        <v>433</v>
      </c>
      <c r="G76" s="106">
        <v>1.8</v>
      </c>
      <c r="H76" s="107" t="s">
        <v>445</v>
      </c>
    </row>
    <row r="77" spans="1:8" ht="19" customHeight="1">
      <c r="A77" s="2" t="s">
        <v>446</v>
      </c>
      <c r="B77" s="2" t="s">
        <v>368</v>
      </c>
      <c r="C77" s="2" t="s">
        <v>430</v>
      </c>
      <c r="D77" s="2" t="s">
        <v>444</v>
      </c>
      <c r="E77" s="2" t="s">
        <v>436</v>
      </c>
      <c r="F77" s="25" t="s">
        <v>433</v>
      </c>
      <c r="G77" s="106">
        <v>1.5</v>
      </c>
      <c r="H77" s="107" t="s">
        <v>447</v>
      </c>
    </row>
    <row r="78" spans="1:8" ht="19" customHeight="1">
      <c r="A78" s="2" t="s">
        <v>448</v>
      </c>
      <c r="B78" s="2" t="s">
        <v>368</v>
      </c>
      <c r="C78" s="2" t="s">
        <v>430</v>
      </c>
      <c r="D78" s="2" t="s">
        <v>449</v>
      </c>
      <c r="E78" s="2" t="s">
        <v>432</v>
      </c>
      <c r="F78" s="25" t="s">
        <v>433</v>
      </c>
      <c r="G78" s="106">
        <v>2</v>
      </c>
      <c r="H78" s="107" t="s">
        <v>450</v>
      </c>
    </row>
    <row r="79" spans="1:8" ht="19" customHeight="1">
      <c r="A79" s="2" t="s">
        <v>451</v>
      </c>
      <c r="B79" s="2" t="s">
        <v>368</v>
      </c>
      <c r="C79" s="2" t="s">
        <v>430</v>
      </c>
      <c r="D79" s="2" t="s">
        <v>449</v>
      </c>
      <c r="E79" s="2" t="s">
        <v>436</v>
      </c>
      <c r="F79" s="25" t="s">
        <v>433</v>
      </c>
      <c r="G79" s="106">
        <v>1.8</v>
      </c>
      <c r="H79" s="107" t="s">
        <v>452</v>
      </c>
    </row>
    <row r="80" spans="1:8" ht="19" customHeight="1">
      <c r="A80" s="2" t="s">
        <v>453</v>
      </c>
      <c r="B80" s="2" t="s">
        <v>368</v>
      </c>
      <c r="C80" s="2" t="s">
        <v>430</v>
      </c>
      <c r="D80" s="2" t="s">
        <v>454</v>
      </c>
      <c r="E80" s="2" t="s">
        <v>432</v>
      </c>
      <c r="F80" s="25" t="s">
        <v>433</v>
      </c>
      <c r="G80" s="106">
        <v>2</v>
      </c>
      <c r="H80" s="107" t="s">
        <v>455</v>
      </c>
    </row>
    <row r="81" spans="1:8" ht="19" customHeight="1">
      <c r="A81" s="2" t="s">
        <v>456</v>
      </c>
      <c r="B81" s="2" t="s">
        <v>368</v>
      </c>
      <c r="C81" s="2" t="s">
        <v>430</v>
      </c>
      <c r="D81" s="2" t="s">
        <v>454</v>
      </c>
      <c r="E81" s="2" t="s">
        <v>436</v>
      </c>
      <c r="F81" s="25" t="s">
        <v>433</v>
      </c>
      <c r="G81" s="106">
        <v>1.8</v>
      </c>
      <c r="H81" s="107" t="s">
        <v>457</v>
      </c>
    </row>
    <row r="82" spans="1:8" ht="19" customHeight="1">
      <c r="A82" s="2" t="s">
        <v>458</v>
      </c>
      <c r="B82" s="2" t="s">
        <v>368</v>
      </c>
      <c r="C82" s="2" t="s">
        <v>430</v>
      </c>
      <c r="D82" s="2" t="s">
        <v>459</v>
      </c>
      <c r="E82" s="2" t="s">
        <v>432</v>
      </c>
      <c r="F82" s="25" t="s">
        <v>433</v>
      </c>
      <c r="G82" s="106">
        <v>2.2999999999999998</v>
      </c>
      <c r="H82" s="107" t="s">
        <v>460</v>
      </c>
    </row>
    <row r="83" spans="1:8" ht="19" customHeight="1">
      <c r="A83" s="2" t="s">
        <v>461</v>
      </c>
      <c r="B83" s="2" t="s">
        <v>368</v>
      </c>
      <c r="C83" s="2" t="s">
        <v>430</v>
      </c>
      <c r="D83" s="2" t="s">
        <v>459</v>
      </c>
      <c r="E83" s="2" t="s">
        <v>436</v>
      </c>
      <c r="F83" s="25" t="s">
        <v>433</v>
      </c>
      <c r="G83" s="106">
        <v>2.2999999999999998</v>
      </c>
      <c r="H83" s="107" t="s">
        <v>462</v>
      </c>
    </row>
    <row r="84" spans="1:8" ht="19" customHeight="1">
      <c r="A84" s="2" t="s">
        <v>463</v>
      </c>
      <c r="B84" s="2" t="s">
        <v>368</v>
      </c>
      <c r="C84" s="2" t="s">
        <v>464</v>
      </c>
      <c r="D84" s="2" t="s">
        <v>465</v>
      </c>
      <c r="E84" s="2" t="s">
        <v>466</v>
      </c>
      <c r="F84" s="25" t="s">
        <v>433</v>
      </c>
      <c r="G84" s="106">
        <v>5.5</v>
      </c>
      <c r="H84" s="107" t="s">
        <v>467</v>
      </c>
    </row>
    <row r="85" spans="1:8" ht="19" customHeight="1">
      <c r="A85" s="2" t="s">
        <v>468</v>
      </c>
      <c r="B85" s="2" t="s">
        <v>368</v>
      </c>
      <c r="C85" s="2" t="s">
        <v>469</v>
      </c>
      <c r="D85" s="2" t="s">
        <v>470</v>
      </c>
      <c r="E85" s="2" t="s">
        <v>471</v>
      </c>
      <c r="F85" s="25" t="s">
        <v>331</v>
      </c>
      <c r="G85" s="106">
        <v>4.5</v>
      </c>
      <c r="H85" s="107" t="s">
        <v>472</v>
      </c>
    </row>
    <row r="86" spans="1:8" ht="36" customHeight="1">
      <c r="A86" s="2" t="s">
        <v>473</v>
      </c>
      <c r="B86" s="2" t="s">
        <v>368</v>
      </c>
      <c r="C86" s="2" t="s">
        <v>474</v>
      </c>
      <c r="D86" s="2" t="s">
        <v>475</v>
      </c>
      <c r="E86" s="2" t="s">
        <v>476</v>
      </c>
      <c r="F86" s="25" t="s">
        <v>331</v>
      </c>
      <c r="G86" s="108">
        <v>10</v>
      </c>
      <c r="H86" s="107" t="s">
        <v>477</v>
      </c>
    </row>
    <row r="87" spans="1:8" ht="36" customHeight="1">
      <c r="A87" s="2" t="s">
        <v>478</v>
      </c>
      <c r="B87" s="2" t="s">
        <v>368</v>
      </c>
      <c r="C87" s="2" t="s">
        <v>474</v>
      </c>
      <c r="D87" s="2" t="s">
        <v>479</v>
      </c>
      <c r="E87" s="2" t="s">
        <v>476</v>
      </c>
      <c r="F87" s="25" t="s">
        <v>331</v>
      </c>
      <c r="G87" s="108">
        <v>10</v>
      </c>
      <c r="H87" s="107" t="s">
        <v>480</v>
      </c>
    </row>
    <row r="88" spans="1:8" ht="36" customHeight="1">
      <c r="A88" s="2" t="s">
        <v>481</v>
      </c>
      <c r="B88" s="2" t="s">
        <v>368</v>
      </c>
      <c r="C88" s="2" t="s">
        <v>474</v>
      </c>
      <c r="D88" s="2" t="s">
        <v>482</v>
      </c>
      <c r="E88" s="2" t="s">
        <v>476</v>
      </c>
      <c r="F88" s="25" t="s">
        <v>331</v>
      </c>
      <c r="G88" s="106">
        <v>6</v>
      </c>
      <c r="H88" s="107" t="s">
        <v>483</v>
      </c>
    </row>
    <row r="89" spans="1:8" ht="19" customHeight="1">
      <c r="A89" s="2" t="s">
        <v>484</v>
      </c>
      <c r="B89" s="2" t="s">
        <v>368</v>
      </c>
      <c r="C89" s="2" t="s">
        <v>485</v>
      </c>
      <c r="D89" s="2" t="s">
        <v>486</v>
      </c>
      <c r="E89" s="2" t="s">
        <v>487</v>
      </c>
      <c r="F89" s="25" t="s">
        <v>312</v>
      </c>
      <c r="G89" s="106">
        <v>20</v>
      </c>
      <c r="H89" s="107" t="s">
        <v>488</v>
      </c>
    </row>
    <row r="90" spans="1:8" ht="19" customHeight="1">
      <c r="A90" s="2" t="s">
        <v>489</v>
      </c>
      <c r="B90" s="2" t="s">
        <v>368</v>
      </c>
      <c r="C90" s="2" t="s">
        <v>490</v>
      </c>
      <c r="D90" s="2" t="s">
        <v>491</v>
      </c>
      <c r="E90" s="2" t="s">
        <v>492</v>
      </c>
      <c r="F90" s="25" t="s">
        <v>433</v>
      </c>
      <c r="G90" s="108">
        <v>2</v>
      </c>
      <c r="H90" s="107" t="s">
        <v>493</v>
      </c>
    </row>
    <row r="91" spans="1:8" ht="19" customHeight="1">
      <c r="A91" s="2" t="s">
        <v>494</v>
      </c>
      <c r="B91" s="2" t="s">
        <v>368</v>
      </c>
      <c r="C91" s="2" t="s">
        <v>495</v>
      </c>
      <c r="D91" s="2" t="s">
        <v>496</v>
      </c>
      <c r="E91" s="2" t="s">
        <v>492</v>
      </c>
      <c r="F91" s="25" t="s">
        <v>433</v>
      </c>
      <c r="G91" s="106">
        <v>0.9</v>
      </c>
      <c r="H91" s="107" t="s">
        <v>497</v>
      </c>
    </row>
    <row r="92" spans="1:8" ht="19" customHeight="1">
      <c r="A92" s="2" t="s">
        <v>498</v>
      </c>
      <c r="B92" s="2" t="s">
        <v>368</v>
      </c>
      <c r="C92" s="2" t="s">
        <v>499</v>
      </c>
      <c r="D92" s="2" t="s">
        <v>491</v>
      </c>
      <c r="E92" s="2" t="s">
        <v>500</v>
      </c>
      <c r="F92" s="25" t="s">
        <v>433</v>
      </c>
      <c r="G92" s="106">
        <v>0.9</v>
      </c>
      <c r="H92" s="107" t="s">
        <v>501</v>
      </c>
    </row>
    <row r="93" spans="1:8" ht="36" customHeight="1">
      <c r="A93" s="2" t="s">
        <v>502</v>
      </c>
      <c r="B93" s="2" t="s">
        <v>368</v>
      </c>
      <c r="C93" s="2" t="s">
        <v>503</v>
      </c>
      <c r="D93" s="2" t="s">
        <v>504</v>
      </c>
      <c r="E93" s="2" t="s">
        <v>505</v>
      </c>
      <c r="F93" s="25" t="s">
        <v>506</v>
      </c>
      <c r="G93" s="106">
        <v>50</v>
      </c>
      <c r="H93" s="107" t="s">
        <v>507</v>
      </c>
    </row>
    <row r="94" spans="1:8" ht="36" customHeight="1">
      <c r="A94" s="2" t="s">
        <v>508</v>
      </c>
      <c r="B94" s="2" t="s">
        <v>368</v>
      </c>
      <c r="C94" s="2" t="s">
        <v>503</v>
      </c>
      <c r="D94" s="2" t="s">
        <v>509</v>
      </c>
      <c r="E94" s="2" t="s">
        <v>505</v>
      </c>
      <c r="F94" s="25" t="s">
        <v>506</v>
      </c>
      <c r="G94" s="106">
        <v>63</v>
      </c>
      <c r="H94" s="107" t="s">
        <v>510</v>
      </c>
    </row>
    <row r="95" spans="1:8" ht="36" customHeight="1">
      <c r="A95" s="2" t="s">
        <v>511</v>
      </c>
      <c r="B95" s="2" t="s">
        <v>368</v>
      </c>
      <c r="C95" s="2" t="s">
        <v>503</v>
      </c>
      <c r="D95" s="2" t="s">
        <v>512</v>
      </c>
      <c r="E95" s="2" t="s">
        <v>513</v>
      </c>
      <c r="F95" s="25" t="s">
        <v>506</v>
      </c>
      <c r="G95" s="106">
        <v>30</v>
      </c>
      <c r="H95" s="107" t="s">
        <v>514</v>
      </c>
    </row>
    <row r="96" spans="1:8" ht="36" customHeight="1">
      <c r="A96" s="2" t="s">
        <v>515</v>
      </c>
      <c r="B96" s="2" t="s">
        <v>368</v>
      </c>
      <c r="C96" s="2" t="s">
        <v>503</v>
      </c>
      <c r="D96" s="2" t="s">
        <v>516</v>
      </c>
      <c r="E96" s="2" t="s">
        <v>517</v>
      </c>
      <c r="F96" s="25" t="s">
        <v>506</v>
      </c>
      <c r="G96" s="106">
        <v>81</v>
      </c>
      <c r="H96" s="107" t="s">
        <v>518</v>
      </c>
    </row>
    <row r="97" spans="1:8" ht="19" customHeight="1">
      <c r="A97" s="2" t="s">
        <v>519</v>
      </c>
      <c r="B97" s="2" t="s">
        <v>368</v>
      </c>
      <c r="C97" s="2" t="s">
        <v>520</v>
      </c>
      <c r="D97" s="2" t="s">
        <v>521</v>
      </c>
      <c r="E97" s="2" t="s">
        <v>522</v>
      </c>
      <c r="F97" s="25" t="s">
        <v>312</v>
      </c>
      <c r="G97" s="108">
        <v>9</v>
      </c>
      <c r="H97" s="107" t="s">
        <v>523</v>
      </c>
    </row>
    <row r="98" spans="1:8" ht="19" customHeight="1">
      <c r="A98" s="2" t="s">
        <v>524</v>
      </c>
      <c r="B98" s="2" t="s">
        <v>368</v>
      </c>
      <c r="C98" s="2" t="s">
        <v>520</v>
      </c>
      <c r="D98" s="2" t="s">
        <v>525</v>
      </c>
      <c r="E98" s="2" t="s">
        <v>526</v>
      </c>
      <c r="F98" s="25" t="s">
        <v>312</v>
      </c>
      <c r="G98" s="106">
        <v>5</v>
      </c>
      <c r="H98" s="107" t="s">
        <v>527</v>
      </c>
    </row>
    <row r="99" spans="1:8" ht="36" customHeight="1">
      <c r="A99" s="2" t="s">
        <v>528</v>
      </c>
      <c r="B99" s="2" t="s">
        <v>368</v>
      </c>
      <c r="C99" s="2" t="s">
        <v>520</v>
      </c>
      <c r="D99" s="2" t="s">
        <v>529</v>
      </c>
      <c r="E99" s="2" t="s">
        <v>530</v>
      </c>
      <c r="F99" s="25" t="s">
        <v>312</v>
      </c>
      <c r="G99" s="106">
        <v>9</v>
      </c>
      <c r="H99" s="107" t="s">
        <v>531</v>
      </c>
    </row>
    <row r="100" spans="1:8" ht="36" customHeight="1">
      <c r="A100" s="2" t="s">
        <v>532</v>
      </c>
      <c r="B100" s="2" t="s">
        <v>368</v>
      </c>
      <c r="C100" s="2" t="s">
        <v>520</v>
      </c>
      <c r="D100" s="2" t="s">
        <v>533</v>
      </c>
      <c r="E100" s="2" t="s">
        <v>530</v>
      </c>
      <c r="F100" s="25" t="s">
        <v>312</v>
      </c>
      <c r="G100" s="106">
        <v>18</v>
      </c>
      <c r="H100" s="107" t="s">
        <v>534</v>
      </c>
    </row>
    <row r="101" spans="1:8" ht="19" customHeight="1">
      <c r="A101" s="2" t="s">
        <v>535</v>
      </c>
      <c r="B101" s="2" t="s">
        <v>536</v>
      </c>
      <c r="C101" s="2" t="s">
        <v>536</v>
      </c>
      <c r="D101" s="2" t="s">
        <v>537</v>
      </c>
      <c r="E101" s="2" t="s">
        <v>538</v>
      </c>
      <c r="F101" s="25" t="s">
        <v>312</v>
      </c>
      <c r="G101" s="106">
        <v>31</v>
      </c>
      <c r="H101" s="107" t="s">
        <v>539</v>
      </c>
    </row>
    <row r="102" spans="1:8" ht="19" customHeight="1">
      <c r="A102" s="2" t="s">
        <v>540</v>
      </c>
      <c r="B102" s="2" t="s">
        <v>536</v>
      </c>
      <c r="C102" s="2" t="s">
        <v>536</v>
      </c>
      <c r="D102" s="2" t="s">
        <v>541</v>
      </c>
      <c r="E102" s="2" t="s">
        <v>538</v>
      </c>
      <c r="F102" s="25" t="s">
        <v>312</v>
      </c>
      <c r="G102" s="106">
        <v>50</v>
      </c>
      <c r="H102" s="107" t="s">
        <v>542</v>
      </c>
    </row>
    <row r="103" spans="1:8" ht="19" customHeight="1">
      <c r="A103" s="2" t="s">
        <v>543</v>
      </c>
      <c r="B103" s="2" t="s">
        <v>536</v>
      </c>
      <c r="C103" s="2" t="s">
        <v>536</v>
      </c>
      <c r="D103" s="2" t="s">
        <v>544</v>
      </c>
      <c r="E103" s="2" t="s">
        <v>538</v>
      </c>
      <c r="F103" s="25" t="s">
        <v>312</v>
      </c>
      <c r="G103" s="106">
        <v>100</v>
      </c>
      <c r="H103" s="107" t="s">
        <v>545</v>
      </c>
    </row>
    <row r="104" spans="1:8" ht="19" customHeight="1">
      <c r="A104" s="2" t="s">
        <v>546</v>
      </c>
      <c r="B104" s="2" t="s">
        <v>547</v>
      </c>
      <c r="C104" s="2" t="s">
        <v>548</v>
      </c>
      <c r="D104" s="2" t="s">
        <v>549</v>
      </c>
      <c r="E104" s="2" t="s">
        <v>550</v>
      </c>
      <c r="F104" s="25" t="s">
        <v>551</v>
      </c>
      <c r="G104" s="106">
        <v>280</v>
      </c>
      <c r="H104" s="107" t="s">
        <v>552</v>
      </c>
    </row>
    <row r="105" spans="1:8" ht="19" customHeight="1">
      <c r="A105" s="2" t="s">
        <v>553</v>
      </c>
      <c r="B105" s="2" t="s">
        <v>547</v>
      </c>
      <c r="C105" s="2" t="s">
        <v>548</v>
      </c>
      <c r="D105" s="2" t="s">
        <v>549</v>
      </c>
      <c r="E105" s="2" t="s">
        <v>554</v>
      </c>
      <c r="F105" s="25" t="s">
        <v>551</v>
      </c>
      <c r="G105" s="106">
        <v>800</v>
      </c>
      <c r="H105" s="107" t="s">
        <v>555</v>
      </c>
    </row>
    <row r="106" spans="1:8" ht="19" customHeight="1">
      <c r="A106" s="2" t="s">
        <v>556</v>
      </c>
      <c r="B106" s="2" t="s">
        <v>547</v>
      </c>
      <c r="C106" s="2" t="s">
        <v>548</v>
      </c>
      <c r="D106" s="2" t="s">
        <v>549</v>
      </c>
      <c r="E106" s="2" t="s">
        <v>557</v>
      </c>
      <c r="F106" s="25" t="s">
        <v>551</v>
      </c>
      <c r="G106" s="106">
        <v>1500</v>
      </c>
      <c r="H106" s="107" t="s">
        <v>558</v>
      </c>
    </row>
    <row r="107" spans="1:8" ht="19" customHeight="1">
      <c r="A107" s="2" t="s">
        <v>559</v>
      </c>
      <c r="B107" s="2" t="s">
        <v>547</v>
      </c>
      <c r="C107" s="2" t="s">
        <v>548</v>
      </c>
      <c r="D107" s="2" t="s">
        <v>549</v>
      </c>
      <c r="E107" s="2" t="s">
        <v>560</v>
      </c>
      <c r="F107" s="25" t="s">
        <v>551</v>
      </c>
      <c r="G107" s="106">
        <v>2000</v>
      </c>
      <c r="H107" s="107" t="s">
        <v>561</v>
      </c>
    </row>
    <row r="108" spans="1:8" ht="19" customHeight="1">
      <c r="A108" s="2" t="s">
        <v>562</v>
      </c>
      <c r="B108" s="2" t="s">
        <v>547</v>
      </c>
      <c r="C108" s="2" t="s">
        <v>548</v>
      </c>
      <c r="D108" s="2" t="s">
        <v>549</v>
      </c>
      <c r="E108" s="2" t="s">
        <v>563</v>
      </c>
      <c r="F108" s="25" t="s">
        <v>551</v>
      </c>
      <c r="G108" s="106">
        <v>2880</v>
      </c>
      <c r="H108" s="107" t="s">
        <v>564</v>
      </c>
    </row>
    <row r="109" spans="1:8" ht="19" customHeight="1">
      <c r="A109" s="2" t="s">
        <v>565</v>
      </c>
      <c r="B109" s="2" t="s">
        <v>566</v>
      </c>
      <c r="C109" s="2" t="s">
        <v>567</v>
      </c>
      <c r="D109" s="2" t="s">
        <v>568</v>
      </c>
      <c r="E109" s="2" t="s">
        <v>569</v>
      </c>
      <c r="F109" s="25" t="s">
        <v>570</v>
      </c>
      <c r="G109" s="106">
        <v>1000</v>
      </c>
      <c r="H109" s="107" t="s">
        <v>571</v>
      </c>
    </row>
    <row r="110" spans="1:8" ht="19" customHeight="1">
      <c r="A110" s="112"/>
      <c r="B110" s="113"/>
      <c r="C110" s="113"/>
      <c r="D110" s="113"/>
      <c r="E110" s="113"/>
      <c r="F110" s="113"/>
      <c r="G110" s="106" t="s">
        <v>572</v>
      </c>
      <c r="H110" s="111"/>
    </row>
    <row r="111" spans="1:8" ht="54" customHeight="1">
      <c r="A111" s="2" t="s">
        <v>573</v>
      </c>
      <c r="B111" s="2" t="s">
        <v>67</v>
      </c>
      <c r="C111" s="2" t="s">
        <v>574</v>
      </c>
      <c r="D111" s="2" t="s">
        <v>575</v>
      </c>
      <c r="E111" s="2" t="s">
        <v>576</v>
      </c>
      <c r="F111" s="25" t="s">
        <v>161</v>
      </c>
      <c r="G111" s="108">
        <v>1000</v>
      </c>
      <c r="H111" s="107" t="s">
        <v>577</v>
      </c>
    </row>
    <row r="112" spans="1:8" ht="54" customHeight="1">
      <c r="A112" s="2" t="s">
        <v>578</v>
      </c>
      <c r="B112" s="2" t="s">
        <v>67</v>
      </c>
      <c r="C112" s="2" t="s">
        <v>574</v>
      </c>
      <c r="D112" s="2" t="s">
        <v>579</v>
      </c>
      <c r="E112" s="2" t="s">
        <v>576</v>
      </c>
      <c r="F112" s="25" t="s">
        <v>161</v>
      </c>
      <c r="G112" s="108">
        <v>700</v>
      </c>
      <c r="H112" s="107" t="s">
        <v>580</v>
      </c>
    </row>
    <row r="113" spans="1:8" ht="54" customHeight="1">
      <c r="A113" s="2" t="s">
        <v>581</v>
      </c>
      <c r="B113" s="2" t="s">
        <v>67</v>
      </c>
      <c r="C113" s="2" t="s">
        <v>574</v>
      </c>
      <c r="D113" s="2" t="s">
        <v>582</v>
      </c>
      <c r="E113" s="2" t="s">
        <v>583</v>
      </c>
      <c r="F113" s="25" t="s">
        <v>161</v>
      </c>
      <c r="G113" s="108">
        <v>500</v>
      </c>
      <c r="H113" s="107" t="s">
        <v>584</v>
      </c>
    </row>
    <row r="114" spans="1:8" ht="54" customHeight="1">
      <c r="A114" s="2" t="s">
        <v>585</v>
      </c>
      <c r="B114" s="2" t="s">
        <v>67</v>
      </c>
      <c r="C114" s="2" t="s">
        <v>574</v>
      </c>
      <c r="D114" s="2" t="s">
        <v>586</v>
      </c>
      <c r="E114" s="2" t="s">
        <v>583</v>
      </c>
      <c r="F114" s="25" t="s">
        <v>161</v>
      </c>
      <c r="G114" s="106">
        <v>350</v>
      </c>
      <c r="H114" s="107" t="s">
        <v>587</v>
      </c>
    </row>
    <row r="115" spans="1:8" ht="54" customHeight="1">
      <c r="A115" s="2" t="s">
        <v>588</v>
      </c>
      <c r="B115" s="2" t="s">
        <v>67</v>
      </c>
      <c r="C115" s="2" t="s">
        <v>574</v>
      </c>
      <c r="D115" s="2" t="s">
        <v>589</v>
      </c>
      <c r="E115" s="2" t="s">
        <v>590</v>
      </c>
      <c r="F115" s="25" t="s">
        <v>161</v>
      </c>
      <c r="G115" s="106">
        <v>400</v>
      </c>
      <c r="H115" s="107" t="s">
        <v>591</v>
      </c>
    </row>
    <row r="116" spans="1:8" ht="54" customHeight="1">
      <c r="A116" s="2" t="s">
        <v>592</v>
      </c>
      <c r="B116" s="2" t="s">
        <v>67</v>
      </c>
      <c r="C116" s="2" t="s">
        <v>593</v>
      </c>
      <c r="D116" s="2" t="s">
        <v>594</v>
      </c>
      <c r="E116" s="2" t="s">
        <v>595</v>
      </c>
      <c r="F116" s="25" t="s">
        <v>570</v>
      </c>
      <c r="G116" s="108">
        <v>4200</v>
      </c>
      <c r="H116" s="107" t="s">
        <v>596</v>
      </c>
    </row>
    <row r="117" spans="1:8" ht="54" customHeight="1">
      <c r="A117" s="2" t="s">
        <v>597</v>
      </c>
      <c r="B117" s="2" t="s">
        <v>67</v>
      </c>
      <c r="C117" s="2" t="s">
        <v>593</v>
      </c>
      <c r="D117" s="2" t="s">
        <v>598</v>
      </c>
      <c r="E117" s="2" t="s">
        <v>599</v>
      </c>
      <c r="F117" s="25" t="s">
        <v>570</v>
      </c>
      <c r="G117" s="108">
        <v>3600</v>
      </c>
      <c r="H117" s="107" t="s">
        <v>600</v>
      </c>
    </row>
    <row r="118" spans="1:8" ht="54" customHeight="1">
      <c r="A118" s="2" t="s">
        <v>601</v>
      </c>
      <c r="B118" s="2" t="s">
        <v>67</v>
      </c>
      <c r="C118" s="2" t="s">
        <v>593</v>
      </c>
      <c r="D118" s="2" t="s">
        <v>602</v>
      </c>
      <c r="E118" s="2" t="s">
        <v>603</v>
      </c>
      <c r="F118" s="25" t="s">
        <v>570</v>
      </c>
      <c r="G118" s="108">
        <v>3000</v>
      </c>
      <c r="H118" s="107" t="s">
        <v>604</v>
      </c>
    </row>
    <row r="119" spans="1:8" ht="54" customHeight="1">
      <c r="A119" s="2" t="s">
        <v>605</v>
      </c>
      <c r="B119" s="2" t="s">
        <v>67</v>
      </c>
      <c r="C119" s="2" t="s">
        <v>593</v>
      </c>
      <c r="D119" s="2" t="s">
        <v>606</v>
      </c>
      <c r="E119" s="2" t="s">
        <v>607</v>
      </c>
      <c r="F119" s="25" t="s">
        <v>570</v>
      </c>
      <c r="G119" s="106">
        <v>1500</v>
      </c>
      <c r="H119" s="107" t="s">
        <v>608</v>
      </c>
    </row>
    <row r="120" spans="1:8" ht="54" customHeight="1">
      <c r="A120" s="2" t="s">
        <v>609</v>
      </c>
      <c r="B120" s="2" t="s">
        <v>67</v>
      </c>
      <c r="C120" s="2" t="s">
        <v>593</v>
      </c>
      <c r="D120" s="2" t="s">
        <v>610</v>
      </c>
      <c r="E120" s="2" t="s">
        <v>611</v>
      </c>
      <c r="F120" s="25" t="s">
        <v>570</v>
      </c>
      <c r="G120" s="106">
        <v>1100</v>
      </c>
      <c r="H120" s="107" t="s">
        <v>612</v>
      </c>
    </row>
    <row r="121" spans="1:8" ht="19" customHeight="1">
      <c r="A121" s="2" t="s">
        <v>613</v>
      </c>
      <c r="B121" s="2" t="s">
        <v>67</v>
      </c>
      <c r="C121" s="2" t="s">
        <v>614</v>
      </c>
      <c r="D121" s="2" t="s">
        <v>615</v>
      </c>
      <c r="E121" s="2" t="s">
        <v>616</v>
      </c>
      <c r="F121" s="25" t="s">
        <v>570</v>
      </c>
      <c r="G121" s="106">
        <v>2061</v>
      </c>
      <c r="H121" s="107" t="s">
        <v>617</v>
      </c>
    </row>
    <row r="122" spans="1:8" ht="54" customHeight="1">
      <c r="A122" s="2" t="s">
        <v>618</v>
      </c>
      <c r="B122" s="2" t="s">
        <v>67</v>
      </c>
      <c r="C122" s="2" t="s">
        <v>614</v>
      </c>
      <c r="D122" s="2" t="s">
        <v>619</v>
      </c>
      <c r="E122" s="2" t="s">
        <v>620</v>
      </c>
      <c r="F122" s="25" t="s">
        <v>570</v>
      </c>
      <c r="G122" s="106">
        <v>1500</v>
      </c>
      <c r="H122" s="107" t="s">
        <v>621</v>
      </c>
    </row>
    <row r="123" spans="1:8" ht="19" customHeight="1">
      <c r="A123" s="2" t="s">
        <v>622</v>
      </c>
      <c r="B123" s="2" t="s">
        <v>67</v>
      </c>
      <c r="C123" s="2" t="s">
        <v>614</v>
      </c>
      <c r="D123" s="2" t="s">
        <v>623</v>
      </c>
      <c r="E123" s="2" t="s">
        <v>624</v>
      </c>
      <c r="F123" s="25" t="s">
        <v>570</v>
      </c>
      <c r="G123" s="108">
        <v>600</v>
      </c>
      <c r="H123" s="107" t="s">
        <v>625</v>
      </c>
    </row>
    <row r="124" spans="1:8" ht="54" customHeight="1">
      <c r="A124" s="2" t="s">
        <v>626</v>
      </c>
      <c r="B124" s="2" t="s">
        <v>67</v>
      </c>
      <c r="C124" s="2" t="s">
        <v>614</v>
      </c>
      <c r="D124" s="2" t="s">
        <v>627</v>
      </c>
      <c r="E124" s="2" t="s">
        <v>628</v>
      </c>
      <c r="F124" s="25" t="s">
        <v>570</v>
      </c>
      <c r="G124" s="106">
        <v>779</v>
      </c>
      <c r="H124" s="107" t="s">
        <v>629</v>
      </c>
    </row>
    <row r="125" spans="1:8" ht="54" customHeight="1">
      <c r="A125" s="2" t="s">
        <v>630</v>
      </c>
      <c r="B125" s="2" t="s">
        <v>67</v>
      </c>
      <c r="C125" s="2" t="s">
        <v>614</v>
      </c>
      <c r="D125" s="2" t="s">
        <v>631</v>
      </c>
      <c r="E125" s="2" t="s">
        <v>632</v>
      </c>
      <c r="F125" s="25" t="s">
        <v>570</v>
      </c>
      <c r="G125" s="106">
        <v>492</v>
      </c>
      <c r="H125" s="107" t="s">
        <v>633</v>
      </c>
    </row>
    <row r="126" spans="1:8" ht="36" customHeight="1">
      <c r="A126" s="2" t="s">
        <v>634</v>
      </c>
      <c r="B126" s="2" t="s">
        <v>67</v>
      </c>
      <c r="C126" s="2" t="s">
        <v>614</v>
      </c>
      <c r="D126" s="2" t="s">
        <v>635</v>
      </c>
      <c r="E126" s="2" t="s">
        <v>258</v>
      </c>
      <c r="F126" s="25" t="s">
        <v>570</v>
      </c>
      <c r="G126" s="106">
        <v>233</v>
      </c>
      <c r="H126" s="107" t="s">
        <v>636</v>
      </c>
    </row>
    <row r="127" spans="1:8" ht="36" customHeight="1">
      <c r="A127" s="2" t="s">
        <v>637</v>
      </c>
      <c r="B127" s="2" t="s">
        <v>67</v>
      </c>
      <c r="C127" s="2" t="s">
        <v>614</v>
      </c>
      <c r="D127" s="2" t="s">
        <v>638</v>
      </c>
      <c r="E127" s="2" t="s">
        <v>258</v>
      </c>
      <c r="F127" s="25" t="s">
        <v>570</v>
      </c>
      <c r="G127" s="106">
        <v>152</v>
      </c>
      <c r="H127" s="107" t="s">
        <v>639</v>
      </c>
    </row>
    <row r="128" spans="1:8" ht="36" customHeight="1">
      <c r="A128" s="2" t="s">
        <v>640</v>
      </c>
      <c r="B128" s="2" t="s">
        <v>67</v>
      </c>
      <c r="C128" s="2" t="s">
        <v>641</v>
      </c>
      <c r="D128" s="2" t="s">
        <v>642</v>
      </c>
      <c r="E128" s="2" t="s">
        <v>643</v>
      </c>
      <c r="F128" s="25" t="s">
        <v>570</v>
      </c>
      <c r="G128" s="106">
        <v>1767</v>
      </c>
      <c r="H128" s="107" t="s">
        <v>644</v>
      </c>
    </row>
    <row r="129" spans="1:8" ht="36" customHeight="1">
      <c r="A129" s="2" t="s">
        <v>645</v>
      </c>
      <c r="B129" s="2" t="s">
        <v>67</v>
      </c>
      <c r="C129" s="2" t="s">
        <v>641</v>
      </c>
      <c r="D129" s="2" t="s">
        <v>646</v>
      </c>
      <c r="E129" s="2" t="s">
        <v>647</v>
      </c>
      <c r="F129" s="25" t="s">
        <v>570</v>
      </c>
      <c r="G129" s="106">
        <v>200</v>
      </c>
      <c r="H129" s="107" t="s">
        <v>648</v>
      </c>
    </row>
    <row r="130" spans="1:8" ht="36" customHeight="1">
      <c r="A130" s="2" t="s">
        <v>649</v>
      </c>
      <c r="B130" s="2" t="s">
        <v>67</v>
      </c>
      <c r="C130" s="2" t="s">
        <v>650</v>
      </c>
      <c r="D130" s="2" t="s">
        <v>651</v>
      </c>
      <c r="E130" s="2" t="s">
        <v>652</v>
      </c>
      <c r="F130" s="25" t="s">
        <v>331</v>
      </c>
      <c r="G130" s="106">
        <v>470</v>
      </c>
      <c r="H130" s="107" t="s">
        <v>653</v>
      </c>
    </row>
    <row r="131" spans="1:8" ht="36" customHeight="1">
      <c r="A131" s="2" t="s">
        <v>654</v>
      </c>
      <c r="B131" s="2" t="s">
        <v>67</v>
      </c>
      <c r="C131" s="2" t="s">
        <v>650</v>
      </c>
      <c r="D131" s="2" t="s">
        <v>655</v>
      </c>
      <c r="E131" s="2" t="s">
        <v>652</v>
      </c>
      <c r="F131" s="25" t="s">
        <v>331</v>
      </c>
      <c r="G131" s="106">
        <v>806</v>
      </c>
      <c r="H131" s="107" t="s">
        <v>656</v>
      </c>
    </row>
    <row r="132" spans="1:8" ht="36" customHeight="1">
      <c r="A132" s="2" t="s">
        <v>657</v>
      </c>
      <c r="B132" s="2" t="s">
        <v>67</v>
      </c>
      <c r="C132" s="2" t="s">
        <v>650</v>
      </c>
      <c r="D132" s="2" t="s">
        <v>658</v>
      </c>
      <c r="E132" s="2" t="s">
        <v>652</v>
      </c>
      <c r="F132" s="25" t="s">
        <v>331</v>
      </c>
      <c r="G132" s="106">
        <v>1374</v>
      </c>
      <c r="H132" s="107" t="s">
        <v>659</v>
      </c>
    </row>
    <row r="133" spans="1:8" ht="36" customHeight="1">
      <c r="A133" s="2" t="s">
        <v>660</v>
      </c>
      <c r="B133" s="2" t="s">
        <v>67</v>
      </c>
      <c r="C133" s="2" t="s">
        <v>650</v>
      </c>
      <c r="D133" s="2" t="s">
        <v>661</v>
      </c>
      <c r="E133" s="2" t="s">
        <v>258</v>
      </c>
      <c r="F133" s="25" t="s">
        <v>312</v>
      </c>
      <c r="G133" s="106">
        <v>100</v>
      </c>
      <c r="H133" s="107" t="s">
        <v>662</v>
      </c>
    </row>
    <row r="134" spans="1:8" ht="36" customHeight="1">
      <c r="A134" s="2" t="s">
        <v>663</v>
      </c>
      <c r="B134" s="2" t="s">
        <v>69</v>
      </c>
      <c r="C134" s="2" t="s">
        <v>664</v>
      </c>
      <c r="D134" s="2" t="s">
        <v>665</v>
      </c>
      <c r="E134" s="2" t="s">
        <v>666</v>
      </c>
      <c r="F134" s="25" t="s">
        <v>570</v>
      </c>
      <c r="G134" s="106">
        <v>950</v>
      </c>
      <c r="H134" s="107" t="s">
        <v>667</v>
      </c>
    </row>
    <row r="135" spans="1:8" ht="36" customHeight="1">
      <c r="A135" s="2" t="s">
        <v>668</v>
      </c>
      <c r="B135" s="2" t="s">
        <v>69</v>
      </c>
      <c r="C135" s="2" t="s">
        <v>664</v>
      </c>
      <c r="D135" s="2" t="s">
        <v>669</v>
      </c>
      <c r="E135" s="2" t="s">
        <v>666</v>
      </c>
      <c r="F135" s="25" t="s">
        <v>570</v>
      </c>
      <c r="G135" s="106">
        <v>1100</v>
      </c>
      <c r="H135" s="107" t="s">
        <v>670</v>
      </c>
    </row>
    <row r="136" spans="1:8" ht="36" customHeight="1">
      <c r="A136" s="2" t="s">
        <v>671</v>
      </c>
      <c r="B136" s="2" t="s">
        <v>69</v>
      </c>
      <c r="C136" s="2" t="s">
        <v>664</v>
      </c>
      <c r="D136" s="2" t="s">
        <v>672</v>
      </c>
      <c r="E136" s="2" t="s">
        <v>666</v>
      </c>
      <c r="F136" s="25" t="s">
        <v>570</v>
      </c>
      <c r="G136" s="108">
        <v>700</v>
      </c>
      <c r="H136" s="107" t="s">
        <v>673</v>
      </c>
    </row>
    <row r="137" spans="1:8" ht="36" customHeight="1">
      <c r="A137" s="2" t="s">
        <v>674</v>
      </c>
      <c r="B137" s="2" t="s">
        <v>69</v>
      </c>
      <c r="C137" s="2" t="s">
        <v>664</v>
      </c>
      <c r="D137" s="2" t="s">
        <v>675</v>
      </c>
      <c r="E137" s="2" t="s">
        <v>666</v>
      </c>
      <c r="F137" s="25" t="s">
        <v>570</v>
      </c>
      <c r="G137" s="106">
        <v>722</v>
      </c>
      <c r="H137" s="107" t="s">
        <v>676</v>
      </c>
    </row>
    <row r="138" spans="1:8" ht="36" customHeight="1">
      <c r="A138" s="2" t="s">
        <v>677</v>
      </c>
      <c r="B138" s="2" t="s">
        <v>69</v>
      </c>
      <c r="C138" s="2" t="s">
        <v>664</v>
      </c>
      <c r="D138" s="2" t="s">
        <v>678</v>
      </c>
      <c r="E138" s="2" t="s">
        <v>679</v>
      </c>
      <c r="F138" s="25" t="s">
        <v>570</v>
      </c>
      <c r="G138" s="106">
        <v>758</v>
      </c>
      <c r="H138" s="107" t="s">
        <v>680</v>
      </c>
    </row>
    <row r="139" spans="1:8" ht="36" customHeight="1">
      <c r="A139" s="2" t="s">
        <v>681</v>
      </c>
      <c r="B139" s="2" t="s">
        <v>69</v>
      </c>
      <c r="C139" s="2" t="s">
        <v>664</v>
      </c>
      <c r="D139" s="2" t="s">
        <v>682</v>
      </c>
      <c r="E139" s="2" t="s">
        <v>679</v>
      </c>
      <c r="F139" s="25" t="s">
        <v>570</v>
      </c>
      <c r="G139" s="106">
        <v>759</v>
      </c>
      <c r="H139" s="107" t="s">
        <v>683</v>
      </c>
    </row>
    <row r="140" spans="1:8" ht="36" customHeight="1">
      <c r="A140" s="2" t="s">
        <v>684</v>
      </c>
      <c r="B140" s="2" t="s">
        <v>69</v>
      </c>
      <c r="C140" s="2" t="s">
        <v>664</v>
      </c>
      <c r="D140" s="2" t="s">
        <v>685</v>
      </c>
      <c r="E140" s="2" t="s">
        <v>679</v>
      </c>
      <c r="F140" s="25" t="s">
        <v>570</v>
      </c>
      <c r="G140" s="106">
        <v>600</v>
      </c>
      <c r="H140" s="107" t="s">
        <v>686</v>
      </c>
    </row>
    <row r="141" spans="1:8" ht="36" customHeight="1">
      <c r="A141" s="2" t="s">
        <v>687</v>
      </c>
      <c r="B141" s="2" t="s">
        <v>69</v>
      </c>
      <c r="C141" s="2" t="s">
        <v>688</v>
      </c>
      <c r="D141" s="2" t="s">
        <v>665</v>
      </c>
      <c r="E141" s="2" t="s">
        <v>689</v>
      </c>
      <c r="F141" s="25" t="s">
        <v>570</v>
      </c>
      <c r="G141" s="106">
        <v>815</v>
      </c>
      <c r="H141" s="107" t="s">
        <v>690</v>
      </c>
    </row>
    <row r="142" spans="1:8" ht="36" customHeight="1">
      <c r="A142" s="2" t="s">
        <v>691</v>
      </c>
      <c r="B142" s="2" t="s">
        <v>69</v>
      </c>
      <c r="C142" s="2" t="s">
        <v>688</v>
      </c>
      <c r="D142" s="2" t="s">
        <v>669</v>
      </c>
      <c r="E142" s="2" t="s">
        <v>689</v>
      </c>
      <c r="F142" s="25" t="s">
        <v>570</v>
      </c>
      <c r="G142" s="106">
        <v>867</v>
      </c>
      <c r="H142" s="107" t="s">
        <v>692</v>
      </c>
    </row>
    <row r="143" spans="1:8" ht="36" customHeight="1">
      <c r="A143" s="2" t="s">
        <v>693</v>
      </c>
      <c r="B143" s="2" t="s">
        <v>69</v>
      </c>
      <c r="C143" s="2" t="s">
        <v>688</v>
      </c>
      <c r="D143" s="2" t="s">
        <v>672</v>
      </c>
      <c r="E143" s="2" t="s">
        <v>689</v>
      </c>
      <c r="F143" s="25" t="s">
        <v>570</v>
      </c>
      <c r="G143" s="106">
        <v>821</v>
      </c>
      <c r="H143" s="107" t="s">
        <v>694</v>
      </c>
    </row>
    <row r="144" spans="1:8" ht="36" customHeight="1">
      <c r="A144" s="2" t="s">
        <v>695</v>
      </c>
      <c r="B144" s="2" t="s">
        <v>69</v>
      </c>
      <c r="C144" s="2" t="s">
        <v>688</v>
      </c>
      <c r="D144" s="2" t="s">
        <v>675</v>
      </c>
      <c r="E144" s="2" t="s">
        <v>689</v>
      </c>
      <c r="F144" s="25" t="s">
        <v>570</v>
      </c>
      <c r="G144" s="106">
        <v>629</v>
      </c>
      <c r="H144" s="107" t="s">
        <v>696</v>
      </c>
    </row>
    <row r="145" spans="1:8" ht="36" customHeight="1">
      <c r="A145" s="2" t="s">
        <v>697</v>
      </c>
      <c r="B145" s="2" t="s">
        <v>69</v>
      </c>
      <c r="C145" s="2" t="s">
        <v>688</v>
      </c>
      <c r="D145" s="2" t="s">
        <v>678</v>
      </c>
      <c r="E145" s="2" t="s">
        <v>698</v>
      </c>
      <c r="F145" s="25" t="s">
        <v>570</v>
      </c>
      <c r="G145" s="106">
        <v>540</v>
      </c>
      <c r="H145" s="107" t="s">
        <v>699</v>
      </c>
    </row>
    <row r="146" spans="1:8" ht="36" customHeight="1">
      <c r="A146" s="2" t="s">
        <v>700</v>
      </c>
      <c r="B146" s="2" t="s">
        <v>69</v>
      </c>
      <c r="C146" s="2" t="s">
        <v>688</v>
      </c>
      <c r="D146" s="2" t="s">
        <v>682</v>
      </c>
      <c r="E146" s="2" t="s">
        <v>698</v>
      </c>
      <c r="F146" s="25" t="s">
        <v>570</v>
      </c>
      <c r="G146" s="106">
        <v>582</v>
      </c>
      <c r="H146" s="107" t="s">
        <v>701</v>
      </c>
    </row>
    <row r="147" spans="1:8" ht="36" customHeight="1">
      <c r="A147" s="2" t="s">
        <v>702</v>
      </c>
      <c r="B147" s="2" t="s">
        <v>69</v>
      </c>
      <c r="C147" s="2" t="s">
        <v>688</v>
      </c>
      <c r="D147" s="2" t="s">
        <v>685</v>
      </c>
      <c r="E147" s="2" t="s">
        <v>698</v>
      </c>
      <c r="F147" s="25" t="s">
        <v>570</v>
      </c>
      <c r="G147" s="106">
        <v>514</v>
      </c>
      <c r="H147" s="107" t="s">
        <v>703</v>
      </c>
    </row>
    <row r="148" spans="1:8" ht="36" customHeight="1">
      <c r="A148" s="2" t="s">
        <v>704</v>
      </c>
      <c r="B148" s="2" t="s">
        <v>69</v>
      </c>
      <c r="C148" s="2" t="s">
        <v>705</v>
      </c>
      <c r="D148" s="2" t="s">
        <v>665</v>
      </c>
      <c r="E148" s="2" t="s">
        <v>706</v>
      </c>
      <c r="F148" s="25" t="s">
        <v>570</v>
      </c>
      <c r="G148" s="106">
        <v>584</v>
      </c>
      <c r="H148" s="107" t="s">
        <v>707</v>
      </c>
    </row>
    <row r="149" spans="1:8" ht="36" customHeight="1">
      <c r="A149" s="2" t="s">
        <v>708</v>
      </c>
      <c r="B149" s="2" t="s">
        <v>69</v>
      </c>
      <c r="C149" s="2" t="s">
        <v>705</v>
      </c>
      <c r="D149" s="2" t="s">
        <v>669</v>
      </c>
      <c r="E149" s="2" t="s">
        <v>706</v>
      </c>
      <c r="F149" s="25" t="s">
        <v>570</v>
      </c>
      <c r="G149" s="106">
        <v>580</v>
      </c>
      <c r="H149" s="107" t="s">
        <v>709</v>
      </c>
    </row>
    <row r="150" spans="1:8" ht="36" customHeight="1">
      <c r="A150" s="2" t="s">
        <v>710</v>
      </c>
      <c r="B150" s="2" t="s">
        <v>69</v>
      </c>
      <c r="C150" s="2" t="s">
        <v>705</v>
      </c>
      <c r="D150" s="2" t="s">
        <v>672</v>
      </c>
      <c r="E150" s="2" t="s">
        <v>706</v>
      </c>
      <c r="F150" s="25" t="s">
        <v>570</v>
      </c>
      <c r="G150" s="106">
        <v>564</v>
      </c>
      <c r="H150" s="107" t="s">
        <v>711</v>
      </c>
    </row>
    <row r="151" spans="1:8" ht="36" customHeight="1">
      <c r="A151" s="2" t="s">
        <v>712</v>
      </c>
      <c r="B151" s="2" t="s">
        <v>69</v>
      </c>
      <c r="C151" s="2" t="s">
        <v>705</v>
      </c>
      <c r="D151" s="2" t="s">
        <v>675</v>
      </c>
      <c r="E151" s="2" t="s">
        <v>706</v>
      </c>
      <c r="F151" s="25" t="s">
        <v>570</v>
      </c>
      <c r="G151" s="106">
        <v>485</v>
      </c>
      <c r="H151" s="107" t="s">
        <v>713</v>
      </c>
    </row>
    <row r="152" spans="1:8" ht="36" customHeight="1">
      <c r="A152" s="2" t="s">
        <v>714</v>
      </c>
      <c r="B152" s="2" t="s">
        <v>69</v>
      </c>
      <c r="C152" s="2" t="s">
        <v>705</v>
      </c>
      <c r="D152" s="2" t="s">
        <v>678</v>
      </c>
      <c r="E152" s="2" t="s">
        <v>715</v>
      </c>
      <c r="F152" s="25" t="s">
        <v>570</v>
      </c>
      <c r="G152" s="106">
        <v>373</v>
      </c>
      <c r="H152" s="107" t="s">
        <v>716</v>
      </c>
    </row>
    <row r="153" spans="1:8" ht="36" customHeight="1">
      <c r="A153" s="2" t="s">
        <v>717</v>
      </c>
      <c r="B153" s="2" t="s">
        <v>69</v>
      </c>
      <c r="C153" s="2" t="s">
        <v>705</v>
      </c>
      <c r="D153" s="2" t="s">
        <v>682</v>
      </c>
      <c r="E153" s="2" t="s">
        <v>715</v>
      </c>
      <c r="F153" s="25" t="s">
        <v>570</v>
      </c>
      <c r="G153" s="106">
        <v>400</v>
      </c>
      <c r="H153" s="107" t="s">
        <v>718</v>
      </c>
    </row>
    <row r="154" spans="1:8" ht="36" customHeight="1">
      <c r="A154" s="2" t="s">
        <v>719</v>
      </c>
      <c r="B154" s="2" t="s">
        <v>69</v>
      </c>
      <c r="C154" s="2" t="s">
        <v>705</v>
      </c>
      <c r="D154" s="2" t="s">
        <v>685</v>
      </c>
      <c r="E154" s="2" t="s">
        <v>715</v>
      </c>
      <c r="F154" s="25" t="s">
        <v>570</v>
      </c>
      <c r="G154" s="106">
        <v>369</v>
      </c>
      <c r="H154" s="107" t="s">
        <v>720</v>
      </c>
    </row>
    <row r="155" spans="1:8" ht="19" customHeight="1">
      <c r="A155" s="2" t="s">
        <v>721</v>
      </c>
      <c r="B155" s="2" t="s">
        <v>69</v>
      </c>
      <c r="C155" s="2" t="s">
        <v>722</v>
      </c>
      <c r="D155" s="2" t="s">
        <v>723</v>
      </c>
      <c r="E155" s="2" t="s">
        <v>724</v>
      </c>
      <c r="F155" s="25" t="s">
        <v>725</v>
      </c>
      <c r="G155" s="106">
        <v>368</v>
      </c>
      <c r="H155" s="107" t="s">
        <v>726</v>
      </c>
    </row>
    <row r="156" spans="1:8" ht="36" customHeight="1">
      <c r="A156" s="2" t="s">
        <v>727</v>
      </c>
      <c r="B156" s="2" t="s">
        <v>69</v>
      </c>
      <c r="C156" s="2" t="s">
        <v>728</v>
      </c>
      <c r="D156" s="2" t="s">
        <v>729</v>
      </c>
      <c r="E156" s="2" t="s">
        <v>730</v>
      </c>
      <c r="F156" s="25" t="s">
        <v>570</v>
      </c>
      <c r="G156" s="106">
        <v>250</v>
      </c>
      <c r="H156" s="107" t="s">
        <v>731</v>
      </c>
    </row>
    <row r="157" spans="1:8" ht="71" customHeight="1">
      <c r="A157" s="2" t="s">
        <v>732</v>
      </c>
      <c r="B157" s="2" t="s">
        <v>69</v>
      </c>
      <c r="C157" s="2" t="s">
        <v>733</v>
      </c>
      <c r="D157" s="2" t="s">
        <v>734</v>
      </c>
      <c r="E157" s="2" t="s">
        <v>735</v>
      </c>
      <c r="F157" s="25" t="s">
        <v>570</v>
      </c>
      <c r="G157" s="108">
        <v>1200</v>
      </c>
      <c r="H157" s="107" t="s">
        <v>736</v>
      </c>
    </row>
    <row r="158" spans="1:8" ht="36" customHeight="1">
      <c r="A158" s="2" t="s">
        <v>737</v>
      </c>
      <c r="B158" s="2" t="s">
        <v>69</v>
      </c>
      <c r="C158" s="2" t="s">
        <v>738</v>
      </c>
      <c r="D158" s="2" t="s">
        <v>739</v>
      </c>
      <c r="E158" s="2" t="s">
        <v>740</v>
      </c>
      <c r="F158" s="25" t="s">
        <v>351</v>
      </c>
      <c r="G158" s="106">
        <v>150</v>
      </c>
      <c r="H158" s="107" t="s">
        <v>741</v>
      </c>
    </row>
    <row r="159" spans="1:8" ht="54" customHeight="1">
      <c r="A159" s="2" t="s">
        <v>742</v>
      </c>
      <c r="B159" s="2" t="s">
        <v>69</v>
      </c>
      <c r="C159" s="2" t="s">
        <v>738</v>
      </c>
      <c r="D159" s="2" t="s">
        <v>743</v>
      </c>
      <c r="E159" s="2" t="s">
        <v>740</v>
      </c>
      <c r="F159" s="25" t="s">
        <v>351</v>
      </c>
      <c r="G159" s="106">
        <v>150</v>
      </c>
      <c r="H159" s="107" t="s">
        <v>744</v>
      </c>
    </row>
    <row r="160" spans="1:8" ht="71" customHeight="1">
      <c r="A160" s="2" t="s">
        <v>745</v>
      </c>
      <c r="B160" s="2" t="s">
        <v>69</v>
      </c>
      <c r="C160" s="2" t="s">
        <v>738</v>
      </c>
      <c r="D160" s="2" t="s">
        <v>746</v>
      </c>
      <c r="E160" s="2" t="s">
        <v>740</v>
      </c>
      <c r="F160" s="25" t="s">
        <v>351</v>
      </c>
      <c r="G160" s="106">
        <v>190</v>
      </c>
      <c r="H160" s="107" t="s">
        <v>747</v>
      </c>
    </row>
    <row r="161" spans="1:8" ht="36" customHeight="1">
      <c r="A161" s="2" t="s">
        <v>748</v>
      </c>
      <c r="B161" s="2" t="s">
        <v>69</v>
      </c>
      <c r="C161" s="2" t="s">
        <v>749</v>
      </c>
      <c r="D161" s="2" t="s">
        <v>750</v>
      </c>
      <c r="E161" s="2" t="s">
        <v>258</v>
      </c>
      <c r="F161" s="25" t="s">
        <v>570</v>
      </c>
      <c r="G161" s="106">
        <v>51</v>
      </c>
      <c r="H161" s="107" t="s">
        <v>751</v>
      </c>
    </row>
    <row r="162" spans="1:8" ht="36" customHeight="1">
      <c r="A162" s="2" t="s">
        <v>752</v>
      </c>
      <c r="B162" s="2" t="s">
        <v>69</v>
      </c>
      <c r="C162" s="2" t="s">
        <v>749</v>
      </c>
      <c r="D162" s="2" t="s">
        <v>753</v>
      </c>
      <c r="E162" s="2" t="s">
        <v>754</v>
      </c>
      <c r="F162" s="25" t="s">
        <v>570</v>
      </c>
      <c r="G162" s="106">
        <v>200</v>
      </c>
      <c r="H162" s="107" t="s">
        <v>755</v>
      </c>
    </row>
    <row r="163" spans="1:8" ht="19" customHeight="1">
      <c r="A163" s="2" t="s">
        <v>756</v>
      </c>
      <c r="B163" s="2" t="s">
        <v>70</v>
      </c>
      <c r="C163" s="2" t="s">
        <v>757</v>
      </c>
      <c r="D163" s="2" t="s">
        <v>758</v>
      </c>
      <c r="E163" s="2" t="s">
        <v>759</v>
      </c>
      <c r="F163" s="25" t="s">
        <v>760</v>
      </c>
      <c r="G163" s="106">
        <v>200</v>
      </c>
      <c r="H163" s="107" t="s">
        <v>761</v>
      </c>
    </row>
    <row r="164" spans="1:8" ht="19" customHeight="1">
      <c r="A164" s="2" t="s">
        <v>762</v>
      </c>
      <c r="B164" s="2" t="s">
        <v>70</v>
      </c>
      <c r="C164" s="2" t="s">
        <v>757</v>
      </c>
      <c r="D164" s="2" t="s">
        <v>763</v>
      </c>
      <c r="E164" s="2" t="s">
        <v>764</v>
      </c>
      <c r="F164" s="25" t="s">
        <v>760</v>
      </c>
      <c r="G164" s="106">
        <v>120</v>
      </c>
      <c r="H164" s="107" t="s">
        <v>765</v>
      </c>
    </row>
    <row r="165" spans="1:8" ht="36" customHeight="1">
      <c r="A165" s="2" t="s">
        <v>766</v>
      </c>
      <c r="B165" s="2" t="s">
        <v>70</v>
      </c>
      <c r="C165" s="2" t="s">
        <v>757</v>
      </c>
      <c r="D165" s="2" t="s">
        <v>767</v>
      </c>
      <c r="E165" s="2" t="s">
        <v>768</v>
      </c>
      <c r="F165" s="25" t="s">
        <v>570</v>
      </c>
      <c r="G165" s="108">
        <v>550</v>
      </c>
      <c r="H165" s="107" t="s">
        <v>769</v>
      </c>
    </row>
    <row r="166" spans="1:8" ht="36" customHeight="1">
      <c r="A166" s="2" t="s">
        <v>770</v>
      </c>
      <c r="B166" s="2" t="s">
        <v>70</v>
      </c>
      <c r="C166" s="2" t="s">
        <v>757</v>
      </c>
      <c r="D166" s="2" t="s">
        <v>771</v>
      </c>
      <c r="E166" s="2" t="s">
        <v>772</v>
      </c>
      <c r="F166" s="25" t="s">
        <v>570</v>
      </c>
      <c r="G166" s="106">
        <v>697</v>
      </c>
      <c r="H166" s="107" t="s">
        <v>773</v>
      </c>
    </row>
    <row r="167" spans="1:8" ht="36" customHeight="1">
      <c r="A167" s="2" t="s">
        <v>774</v>
      </c>
      <c r="B167" s="2" t="s">
        <v>70</v>
      </c>
      <c r="C167" s="2" t="s">
        <v>757</v>
      </c>
      <c r="D167" s="2" t="s">
        <v>775</v>
      </c>
      <c r="E167" s="2" t="s">
        <v>776</v>
      </c>
      <c r="F167" s="25" t="s">
        <v>570</v>
      </c>
      <c r="G167" s="108">
        <v>400</v>
      </c>
      <c r="H167" s="107" t="s">
        <v>777</v>
      </c>
    </row>
    <row r="168" spans="1:8" ht="36" customHeight="1">
      <c r="A168" s="2" t="s">
        <v>778</v>
      </c>
      <c r="B168" s="2" t="s">
        <v>70</v>
      </c>
      <c r="C168" s="2" t="s">
        <v>757</v>
      </c>
      <c r="D168" s="2" t="s">
        <v>779</v>
      </c>
      <c r="E168" s="2" t="s">
        <v>780</v>
      </c>
      <c r="F168" s="25" t="s">
        <v>570</v>
      </c>
      <c r="G168" s="106">
        <v>290</v>
      </c>
      <c r="H168" s="107" t="s">
        <v>781</v>
      </c>
    </row>
    <row r="169" spans="1:8" ht="36" customHeight="1">
      <c r="A169" s="2" t="s">
        <v>782</v>
      </c>
      <c r="B169" s="2" t="s">
        <v>70</v>
      </c>
      <c r="C169" s="2" t="s">
        <v>783</v>
      </c>
      <c r="D169" s="2" t="s">
        <v>784</v>
      </c>
      <c r="E169" s="2" t="s">
        <v>785</v>
      </c>
      <c r="F169" s="25" t="s">
        <v>570</v>
      </c>
      <c r="G169" s="108">
        <v>600</v>
      </c>
      <c r="H169" s="107" t="s">
        <v>786</v>
      </c>
    </row>
    <row r="170" spans="1:8" ht="19" customHeight="1">
      <c r="A170" s="2" t="s">
        <v>787</v>
      </c>
      <c r="B170" s="2" t="s">
        <v>70</v>
      </c>
      <c r="C170" s="2" t="s">
        <v>783</v>
      </c>
      <c r="D170" s="2" t="s">
        <v>788</v>
      </c>
      <c r="E170" s="2" t="s">
        <v>789</v>
      </c>
      <c r="F170" s="25" t="s">
        <v>570</v>
      </c>
      <c r="G170" s="106">
        <v>120</v>
      </c>
      <c r="H170" s="107" t="s">
        <v>790</v>
      </c>
    </row>
    <row r="171" spans="1:8" ht="19" customHeight="1">
      <c r="A171" s="2" t="s">
        <v>791</v>
      </c>
      <c r="B171" s="2" t="s">
        <v>70</v>
      </c>
      <c r="C171" s="2" t="s">
        <v>783</v>
      </c>
      <c r="D171" s="2" t="s">
        <v>792</v>
      </c>
      <c r="E171" s="2" t="s">
        <v>258</v>
      </c>
      <c r="F171" s="25" t="s">
        <v>570</v>
      </c>
      <c r="G171" s="106">
        <v>150</v>
      </c>
      <c r="H171" s="107" t="s">
        <v>793</v>
      </c>
    </row>
    <row r="172" spans="1:8" ht="19" customHeight="1">
      <c r="A172" s="2" t="s">
        <v>794</v>
      </c>
      <c r="B172" s="2" t="s">
        <v>70</v>
      </c>
      <c r="C172" s="2" t="s">
        <v>783</v>
      </c>
      <c r="D172" s="2" t="s">
        <v>795</v>
      </c>
      <c r="E172" s="2" t="s">
        <v>796</v>
      </c>
      <c r="F172" s="25" t="s">
        <v>570</v>
      </c>
      <c r="G172" s="106">
        <v>120</v>
      </c>
      <c r="H172" s="107" t="s">
        <v>797</v>
      </c>
    </row>
    <row r="173" spans="1:8" ht="36" customHeight="1">
      <c r="A173" s="2" t="s">
        <v>798</v>
      </c>
      <c r="B173" s="2" t="s">
        <v>70</v>
      </c>
      <c r="C173" s="2" t="s">
        <v>799</v>
      </c>
      <c r="D173" s="2" t="s">
        <v>800</v>
      </c>
      <c r="E173" s="2" t="s">
        <v>801</v>
      </c>
      <c r="F173" s="25" t="s">
        <v>570</v>
      </c>
      <c r="G173" s="106">
        <v>1800</v>
      </c>
      <c r="H173" s="107" t="s">
        <v>802</v>
      </c>
    </row>
    <row r="174" spans="1:8" ht="36" customHeight="1">
      <c r="A174" s="2" t="s">
        <v>803</v>
      </c>
      <c r="B174" s="2" t="s">
        <v>70</v>
      </c>
      <c r="C174" s="2" t="s">
        <v>799</v>
      </c>
      <c r="D174" s="2" t="s">
        <v>800</v>
      </c>
      <c r="E174" s="2" t="s">
        <v>804</v>
      </c>
      <c r="F174" s="25" t="s">
        <v>570</v>
      </c>
      <c r="G174" s="108">
        <v>2000</v>
      </c>
      <c r="H174" s="107" t="s">
        <v>805</v>
      </c>
    </row>
    <row r="175" spans="1:8" ht="36" customHeight="1">
      <c r="A175" s="2" t="s">
        <v>806</v>
      </c>
      <c r="B175" s="2" t="s">
        <v>70</v>
      </c>
      <c r="C175" s="2" t="s">
        <v>799</v>
      </c>
      <c r="D175" s="2" t="s">
        <v>807</v>
      </c>
      <c r="E175" s="2" t="s">
        <v>808</v>
      </c>
      <c r="F175" s="25" t="s">
        <v>570</v>
      </c>
      <c r="G175" s="106">
        <v>850</v>
      </c>
      <c r="H175" s="107" t="s">
        <v>809</v>
      </c>
    </row>
    <row r="176" spans="1:8" ht="36" customHeight="1">
      <c r="A176" s="2" t="s">
        <v>810</v>
      </c>
      <c r="B176" s="2" t="s">
        <v>70</v>
      </c>
      <c r="C176" s="2" t="s">
        <v>799</v>
      </c>
      <c r="D176" s="2" t="s">
        <v>811</v>
      </c>
      <c r="E176" s="2" t="s">
        <v>258</v>
      </c>
      <c r="F176" s="25" t="s">
        <v>570</v>
      </c>
      <c r="G176" s="106">
        <v>100</v>
      </c>
      <c r="H176" s="107" t="s">
        <v>812</v>
      </c>
    </row>
    <row r="177" spans="1:8" ht="36" customHeight="1">
      <c r="A177" s="2" t="s">
        <v>813</v>
      </c>
      <c r="B177" s="2" t="s">
        <v>70</v>
      </c>
      <c r="C177" s="2" t="s">
        <v>799</v>
      </c>
      <c r="D177" s="2" t="s">
        <v>814</v>
      </c>
      <c r="E177" s="2" t="s">
        <v>815</v>
      </c>
      <c r="F177" s="25" t="s">
        <v>570</v>
      </c>
      <c r="G177" s="108">
        <v>200</v>
      </c>
      <c r="H177" s="107" t="s">
        <v>816</v>
      </c>
    </row>
    <row r="178" spans="1:8" ht="36" customHeight="1">
      <c r="A178" s="2" t="s">
        <v>817</v>
      </c>
      <c r="B178" s="2" t="s">
        <v>70</v>
      </c>
      <c r="C178" s="2" t="s">
        <v>799</v>
      </c>
      <c r="D178" s="2" t="s">
        <v>818</v>
      </c>
      <c r="E178" s="2" t="s">
        <v>819</v>
      </c>
      <c r="F178" s="25" t="s">
        <v>570</v>
      </c>
      <c r="G178" s="106">
        <v>200</v>
      </c>
      <c r="H178" s="107" t="s">
        <v>820</v>
      </c>
    </row>
    <row r="179" spans="1:8" ht="36" customHeight="1">
      <c r="A179" s="2" t="s">
        <v>821</v>
      </c>
      <c r="B179" s="2" t="s">
        <v>822</v>
      </c>
      <c r="C179" s="2" t="s">
        <v>823</v>
      </c>
      <c r="D179" s="2" t="s">
        <v>824</v>
      </c>
      <c r="E179" s="2" t="s">
        <v>258</v>
      </c>
      <c r="F179" s="25" t="s">
        <v>214</v>
      </c>
      <c r="G179" s="106">
        <v>121</v>
      </c>
      <c r="H179" s="107" t="s">
        <v>825</v>
      </c>
    </row>
    <row r="180" spans="1:8" ht="36" customHeight="1">
      <c r="A180" s="2" t="s">
        <v>826</v>
      </c>
      <c r="B180" s="2" t="s">
        <v>822</v>
      </c>
      <c r="C180" s="2" t="s">
        <v>823</v>
      </c>
      <c r="D180" s="2" t="s">
        <v>827</v>
      </c>
      <c r="E180" s="2" t="s">
        <v>258</v>
      </c>
      <c r="F180" s="25" t="s">
        <v>214</v>
      </c>
      <c r="G180" s="106">
        <v>92</v>
      </c>
      <c r="H180" s="107" t="s">
        <v>828</v>
      </c>
    </row>
    <row r="181" spans="1:8" ht="36" customHeight="1">
      <c r="A181" s="2" t="s">
        <v>829</v>
      </c>
      <c r="B181" s="2" t="s">
        <v>822</v>
      </c>
      <c r="C181" s="2" t="s">
        <v>823</v>
      </c>
      <c r="D181" s="2" t="s">
        <v>830</v>
      </c>
      <c r="E181" s="2" t="s">
        <v>258</v>
      </c>
      <c r="F181" s="25" t="s">
        <v>214</v>
      </c>
      <c r="G181" s="106">
        <v>60</v>
      </c>
      <c r="H181" s="107" t="s">
        <v>831</v>
      </c>
    </row>
    <row r="182" spans="1:8" ht="19" customHeight="1">
      <c r="A182" s="2" t="s">
        <v>832</v>
      </c>
      <c r="B182" s="2" t="s">
        <v>833</v>
      </c>
      <c r="C182" s="2" t="s">
        <v>834</v>
      </c>
      <c r="D182" s="2" t="s">
        <v>835</v>
      </c>
      <c r="E182" s="2" t="s">
        <v>258</v>
      </c>
      <c r="F182" s="25" t="s">
        <v>570</v>
      </c>
      <c r="G182" s="106">
        <v>873</v>
      </c>
      <c r="H182" s="107" t="s">
        <v>836</v>
      </c>
    </row>
    <row r="183" spans="1:8" ht="19" customHeight="1">
      <c r="A183" s="2" t="s">
        <v>837</v>
      </c>
      <c r="B183" s="2" t="s">
        <v>833</v>
      </c>
      <c r="C183" s="2" t="s">
        <v>834</v>
      </c>
      <c r="D183" s="2" t="s">
        <v>838</v>
      </c>
      <c r="E183" s="2" t="s">
        <v>258</v>
      </c>
      <c r="F183" s="25" t="s">
        <v>570</v>
      </c>
      <c r="G183" s="106">
        <v>1100</v>
      </c>
      <c r="H183" s="107" t="s">
        <v>839</v>
      </c>
    </row>
    <row r="184" spans="1:8" ht="19" customHeight="1">
      <c r="A184" s="2" t="s">
        <v>840</v>
      </c>
      <c r="B184" s="2" t="s">
        <v>833</v>
      </c>
      <c r="C184" s="2" t="s">
        <v>834</v>
      </c>
      <c r="D184" s="2" t="s">
        <v>841</v>
      </c>
      <c r="E184" s="2" t="s">
        <v>258</v>
      </c>
      <c r="F184" s="25" t="s">
        <v>570</v>
      </c>
      <c r="G184" s="106">
        <v>220</v>
      </c>
      <c r="H184" s="107" t="s">
        <v>842</v>
      </c>
    </row>
    <row r="185" spans="1:8" ht="19" customHeight="1">
      <c r="A185" s="2" t="s">
        <v>843</v>
      </c>
      <c r="B185" s="2" t="s">
        <v>833</v>
      </c>
      <c r="C185" s="2" t="s">
        <v>834</v>
      </c>
      <c r="D185" s="2" t="s">
        <v>844</v>
      </c>
      <c r="E185" s="2" t="s">
        <v>258</v>
      </c>
      <c r="F185" s="25" t="s">
        <v>570</v>
      </c>
      <c r="G185" s="106">
        <v>500</v>
      </c>
      <c r="H185" s="107" t="s">
        <v>845</v>
      </c>
    </row>
    <row r="186" spans="1:8" ht="19" customHeight="1">
      <c r="A186" s="2" t="s">
        <v>846</v>
      </c>
      <c r="B186" s="2" t="s">
        <v>833</v>
      </c>
      <c r="C186" s="2" t="s">
        <v>847</v>
      </c>
      <c r="D186" s="2" t="s">
        <v>848</v>
      </c>
      <c r="E186" s="2" t="s">
        <v>258</v>
      </c>
      <c r="F186" s="25" t="s">
        <v>312</v>
      </c>
      <c r="G186" s="106">
        <v>300</v>
      </c>
      <c r="H186" s="107" t="s">
        <v>849</v>
      </c>
    </row>
    <row r="187" spans="1:8" ht="19" customHeight="1">
      <c r="A187" s="2" t="s">
        <v>850</v>
      </c>
      <c r="B187" s="2" t="s">
        <v>833</v>
      </c>
      <c r="C187" s="2" t="s">
        <v>847</v>
      </c>
      <c r="D187" s="2" t="s">
        <v>851</v>
      </c>
      <c r="E187" s="2" t="s">
        <v>258</v>
      </c>
      <c r="F187" s="25" t="s">
        <v>161</v>
      </c>
      <c r="G187" s="106">
        <v>250</v>
      </c>
      <c r="H187" s="107" t="s">
        <v>852</v>
      </c>
    </row>
    <row r="188" spans="1:8" ht="36" customHeight="1">
      <c r="A188" s="2" t="s">
        <v>853</v>
      </c>
      <c r="B188" s="2" t="s">
        <v>854</v>
      </c>
      <c r="C188" s="2" t="s">
        <v>855</v>
      </c>
      <c r="D188" s="2" t="s">
        <v>856</v>
      </c>
      <c r="E188" s="2" t="s">
        <v>258</v>
      </c>
      <c r="F188" s="25" t="s">
        <v>570</v>
      </c>
      <c r="G188" s="106">
        <v>1000</v>
      </c>
      <c r="H188" s="107" t="s">
        <v>857</v>
      </c>
    </row>
    <row r="189" spans="1:8" ht="36" customHeight="1">
      <c r="A189" s="2" t="s">
        <v>858</v>
      </c>
      <c r="B189" s="2" t="s">
        <v>854</v>
      </c>
      <c r="C189" s="2" t="s">
        <v>855</v>
      </c>
      <c r="D189" s="2" t="s">
        <v>859</v>
      </c>
      <c r="E189" s="2" t="s">
        <v>258</v>
      </c>
      <c r="F189" s="25" t="s">
        <v>312</v>
      </c>
      <c r="G189" s="106">
        <v>100</v>
      </c>
      <c r="H189" s="107" t="s">
        <v>860</v>
      </c>
    </row>
    <row r="190" spans="1:8" ht="36" customHeight="1">
      <c r="A190" s="2" t="s">
        <v>861</v>
      </c>
      <c r="B190" s="2" t="s">
        <v>854</v>
      </c>
      <c r="C190" s="2" t="s">
        <v>862</v>
      </c>
      <c r="D190" s="2" t="s">
        <v>863</v>
      </c>
      <c r="E190" s="2" t="s">
        <v>864</v>
      </c>
      <c r="F190" s="25" t="s">
        <v>312</v>
      </c>
      <c r="G190" s="106">
        <v>150</v>
      </c>
      <c r="H190" s="107" t="s">
        <v>865</v>
      </c>
    </row>
    <row r="191" spans="1:8" ht="36" customHeight="1">
      <c r="A191" s="2" t="s">
        <v>866</v>
      </c>
      <c r="B191" s="2" t="s">
        <v>867</v>
      </c>
      <c r="C191" s="2" t="s">
        <v>868</v>
      </c>
      <c r="D191" s="2" t="s">
        <v>868</v>
      </c>
      <c r="E191" s="2" t="s">
        <v>258</v>
      </c>
      <c r="F191" s="25" t="s">
        <v>161</v>
      </c>
      <c r="G191" s="106">
        <v>150</v>
      </c>
      <c r="H191" s="107" t="s">
        <v>869</v>
      </c>
    </row>
    <row r="192" spans="1:8" ht="19" customHeight="1">
      <c r="A192" s="2" t="s">
        <v>870</v>
      </c>
      <c r="B192" s="2" t="s">
        <v>871</v>
      </c>
      <c r="C192" s="2" t="s">
        <v>872</v>
      </c>
      <c r="D192" s="2" t="s">
        <v>873</v>
      </c>
      <c r="E192" s="2" t="s">
        <v>258</v>
      </c>
      <c r="F192" s="25" t="s">
        <v>874</v>
      </c>
      <c r="G192" s="106">
        <v>600</v>
      </c>
      <c r="H192" s="107" t="s">
        <v>875</v>
      </c>
    </row>
    <row r="193" spans="1:8" ht="19" customHeight="1">
      <c r="A193" s="2" t="s">
        <v>876</v>
      </c>
      <c r="B193" s="2" t="s">
        <v>871</v>
      </c>
      <c r="C193" s="2" t="s">
        <v>872</v>
      </c>
      <c r="D193" s="2" t="s">
        <v>877</v>
      </c>
      <c r="E193" s="2" t="s">
        <v>878</v>
      </c>
      <c r="F193" s="25" t="s">
        <v>874</v>
      </c>
      <c r="G193" s="106">
        <v>1800</v>
      </c>
      <c r="H193" s="107" t="s">
        <v>879</v>
      </c>
    </row>
    <row r="194" spans="1:8" ht="36" customHeight="1">
      <c r="A194" s="2" t="s">
        <v>880</v>
      </c>
      <c r="B194" s="2" t="s">
        <v>871</v>
      </c>
      <c r="C194" s="2" t="s">
        <v>881</v>
      </c>
      <c r="D194" s="2" t="s">
        <v>882</v>
      </c>
      <c r="E194" s="2" t="s">
        <v>883</v>
      </c>
      <c r="F194" s="25" t="s">
        <v>884</v>
      </c>
      <c r="G194" s="108">
        <v>1200</v>
      </c>
      <c r="H194" s="107" t="s">
        <v>885</v>
      </c>
    </row>
    <row r="195" spans="1:8" ht="19" customHeight="1">
      <c r="A195" s="2" t="s">
        <v>886</v>
      </c>
      <c r="B195" s="2" t="s">
        <v>871</v>
      </c>
      <c r="C195" s="2" t="s">
        <v>887</v>
      </c>
      <c r="D195" s="2" t="s">
        <v>888</v>
      </c>
      <c r="E195" s="2" t="s">
        <v>889</v>
      </c>
      <c r="F195" s="25" t="s">
        <v>874</v>
      </c>
      <c r="G195" s="106">
        <v>2000</v>
      </c>
      <c r="H195" s="107" t="s">
        <v>890</v>
      </c>
    </row>
    <row r="196" spans="1:8" ht="19" customHeight="1">
      <c r="A196" s="2" t="s">
        <v>891</v>
      </c>
      <c r="B196" s="2" t="s">
        <v>871</v>
      </c>
      <c r="C196" s="2" t="s">
        <v>887</v>
      </c>
      <c r="D196" s="2" t="s">
        <v>888</v>
      </c>
      <c r="E196" s="2" t="s">
        <v>892</v>
      </c>
      <c r="F196" s="25" t="s">
        <v>874</v>
      </c>
      <c r="G196" s="106">
        <v>1500</v>
      </c>
      <c r="H196" s="107" t="s">
        <v>893</v>
      </c>
    </row>
    <row r="197" spans="1:8" ht="19" customHeight="1">
      <c r="A197" s="2" t="s">
        <v>894</v>
      </c>
      <c r="B197" s="2" t="s">
        <v>871</v>
      </c>
      <c r="C197" s="2" t="s">
        <v>887</v>
      </c>
      <c r="D197" s="2" t="s">
        <v>888</v>
      </c>
      <c r="E197" s="2" t="s">
        <v>895</v>
      </c>
      <c r="F197" s="25" t="s">
        <v>874</v>
      </c>
      <c r="G197" s="106">
        <v>2500</v>
      </c>
      <c r="H197" s="107" t="s">
        <v>896</v>
      </c>
    </row>
    <row r="198" spans="1:8" ht="17" customHeight="1">
      <c r="A198" s="112"/>
      <c r="B198" s="113"/>
      <c r="C198" s="113"/>
      <c r="D198" s="113"/>
      <c r="E198" s="113"/>
      <c r="F198" s="113"/>
      <c r="G198" s="113" t="s">
        <v>572</v>
      </c>
      <c r="H198" s="111"/>
    </row>
    <row r="199" spans="1:8" ht="19" customHeight="1">
      <c r="A199" s="2" t="s">
        <v>897</v>
      </c>
      <c r="B199" s="2" t="s">
        <v>898</v>
      </c>
      <c r="C199" s="2" t="s">
        <v>899</v>
      </c>
      <c r="D199" s="2" t="s">
        <v>900</v>
      </c>
      <c r="E199" s="2" t="s">
        <v>901</v>
      </c>
      <c r="F199" s="25" t="s">
        <v>902</v>
      </c>
      <c r="G199" s="106">
        <v>2000</v>
      </c>
      <c r="H199" s="107" t="s">
        <v>903</v>
      </c>
    </row>
    <row r="200" spans="1:8" ht="36" customHeight="1">
      <c r="A200" s="2" t="s">
        <v>904</v>
      </c>
      <c r="B200" s="2" t="s">
        <v>905</v>
      </c>
      <c r="C200" s="2" t="s">
        <v>906</v>
      </c>
      <c r="D200" s="2" t="s">
        <v>907</v>
      </c>
      <c r="E200" s="2" t="s">
        <v>908</v>
      </c>
      <c r="F200" s="25" t="s">
        <v>909</v>
      </c>
      <c r="G200" s="106">
        <v>260</v>
      </c>
      <c r="H200" s="107" t="s">
        <v>910</v>
      </c>
    </row>
    <row r="201" spans="1:8" ht="36" customHeight="1">
      <c r="A201" s="2" t="s">
        <v>911</v>
      </c>
      <c r="B201" s="2" t="s">
        <v>905</v>
      </c>
      <c r="C201" s="2" t="s">
        <v>906</v>
      </c>
      <c r="D201" s="2" t="s">
        <v>912</v>
      </c>
      <c r="E201" s="2" t="s">
        <v>913</v>
      </c>
      <c r="F201" s="25" t="s">
        <v>914</v>
      </c>
      <c r="G201" s="106">
        <v>3000</v>
      </c>
      <c r="H201" s="107" t="s">
        <v>915</v>
      </c>
    </row>
    <row r="202" spans="1:8" ht="54" customHeight="1">
      <c r="A202" s="2" t="s">
        <v>916</v>
      </c>
      <c r="B202" s="2" t="s">
        <v>917</v>
      </c>
      <c r="C202" s="2" t="s">
        <v>918</v>
      </c>
      <c r="D202" s="2" t="s">
        <v>919</v>
      </c>
      <c r="E202" s="2" t="s">
        <v>920</v>
      </c>
      <c r="F202" s="25" t="s">
        <v>902</v>
      </c>
      <c r="G202" s="108">
        <v>2300</v>
      </c>
      <c r="H202" s="107" t="s">
        <v>921</v>
      </c>
    </row>
    <row r="203" spans="1:8" ht="36" customHeight="1">
      <c r="A203" s="2" t="s">
        <v>922</v>
      </c>
      <c r="B203" s="2" t="s">
        <v>917</v>
      </c>
      <c r="C203" s="2" t="s">
        <v>923</v>
      </c>
      <c r="D203" s="2" t="s">
        <v>924</v>
      </c>
      <c r="E203" s="2" t="s">
        <v>925</v>
      </c>
      <c r="F203" s="25" t="s">
        <v>902</v>
      </c>
      <c r="G203" s="108">
        <v>2200</v>
      </c>
      <c r="H203" s="107" t="s">
        <v>926</v>
      </c>
    </row>
    <row r="204" spans="1:8" ht="54" customHeight="1">
      <c r="A204" s="2" t="s">
        <v>927</v>
      </c>
      <c r="B204" s="2" t="s">
        <v>917</v>
      </c>
      <c r="C204" s="2" t="s">
        <v>923</v>
      </c>
      <c r="D204" s="2" t="s">
        <v>928</v>
      </c>
      <c r="E204" s="2" t="s">
        <v>920</v>
      </c>
      <c r="F204" s="25" t="s">
        <v>902</v>
      </c>
      <c r="G204" s="106">
        <v>2300</v>
      </c>
      <c r="H204" s="107" t="s">
        <v>929</v>
      </c>
    </row>
    <row r="205" spans="1:8" ht="54" customHeight="1">
      <c r="A205" s="2" t="s">
        <v>930</v>
      </c>
      <c r="B205" s="2" t="s">
        <v>917</v>
      </c>
      <c r="C205" s="2" t="s">
        <v>917</v>
      </c>
      <c r="D205" s="2" t="s">
        <v>931</v>
      </c>
      <c r="E205" s="2" t="s">
        <v>932</v>
      </c>
      <c r="F205" s="25" t="s">
        <v>902</v>
      </c>
      <c r="G205" s="106">
        <v>3500</v>
      </c>
      <c r="H205" s="107" t="s">
        <v>933</v>
      </c>
    </row>
    <row r="206" spans="1:8" ht="36" customHeight="1">
      <c r="A206" s="2" t="s">
        <v>934</v>
      </c>
      <c r="B206" s="2" t="s">
        <v>917</v>
      </c>
      <c r="C206" s="2" t="s">
        <v>935</v>
      </c>
      <c r="D206" s="2" t="s">
        <v>936</v>
      </c>
      <c r="E206" s="2" t="s">
        <v>937</v>
      </c>
      <c r="F206" s="25" t="s">
        <v>902</v>
      </c>
      <c r="G206" s="106">
        <v>1500</v>
      </c>
      <c r="H206" s="107" t="s">
        <v>938</v>
      </c>
    </row>
    <row r="207" spans="1:8" ht="54" customHeight="1">
      <c r="A207" s="2" t="s">
        <v>939</v>
      </c>
      <c r="B207" s="2" t="s">
        <v>917</v>
      </c>
      <c r="C207" s="2" t="s">
        <v>935</v>
      </c>
      <c r="D207" s="2" t="s">
        <v>940</v>
      </c>
      <c r="E207" s="2" t="s">
        <v>941</v>
      </c>
      <c r="F207" s="25" t="s">
        <v>902</v>
      </c>
      <c r="G207" s="106">
        <v>3495</v>
      </c>
      <c r="H207" s="107" t="s">
        <v>942</v>
      </c>
    </row>
    <row r="208" spans="1:8" ht="19" customHeight="1">
      <c r="A208" s="2" t="s">
        <v>943</v>
      </c>
      <c r="B208" s="2" t="s">
        <v>917</v>
      </c>
      <c r="C208" s="2" t="s">
        <v>935</v>
      </c>
      <c r="D208" s="2" t="s">
        <v>944</v>
      </c>
      <c r="E208" s="2" t="s">
        <v>945</v>
      </c>
      <c r="F208" s="25" t="s">
        <v>946</v>
      </c>
      <c r="G208" s="106">
        <v>3500</v>
      </c>
      <c r="H208" s="107" t="s">
        <v>947</v>
      </c>
    </row>
    <row r="209" spans="1:8" ht="36" customHeight="1">
      <c r="A209" s="2" t="s">
        <v>948</v>
      </c>
      <c r="B209" s="2" t="s">
        <v>949</v>
      </c>
      <c r="C209" s="2" t="s">
        <v>950</v>
      </c>
      <c r="D209" s="2" t="s">
        <v>951</v>
      </c>
      <c r="E209" s="2" t="s">
        <v>952</v>
      </c>
      <c r="F209" s="25" t="s">
        <v>902</v>
      </c>
      <c r="G209" s="106">
        <v>570</v>
      </c>
      <c r="H209" s="107" t="s">
        <v>953</v>
      </c>
    </row>
    <row r="210" spans="1:8" ht="36" customHeight="1">
      <c r="A210" s="2" t="s">
        <v>954</v>
      </c>
      <c r="B210" s="2" t="s">
        <v>949</v>
      </c>
      <c r="C210" s="2" t="s">
        <v>950</v>
      </c>
      <c r="D210" s="2" t="s">
        <v>955</v>
      </c>
      <c r="E210" s="2" t="s">
        <v>956</v>
      </c>
      <c r="F210" s="25" t="s">
        <v>902</v>
      </c>
      <c r="G210" s="106">
        <v>600</v>
      </c>
      <c r="H210" s="107" t="s">
        <v>957</v>
      </c>
    </row>
    <row r="211" spans="1:8" ht="54" customHeight="1">
      <c r="A211" s="2" t="s">
        <v>958</v>
      </c>
      <c r="B211" s="2" t="s">
        <v>949</v>
      </c>
      <c r="C211" s="2" t="s">
        <v>959</v>
      </c>
      <c r="D211" s="2" t="s">
        <v>960</v>
      </c>
      <c r="E211" s="2" t="s">
        <v>961</v>
      </c>
      <c r="F211" s="25" t="s">
        <v>902</v>
      </c>
      <c r="G211" s="106">
        <v>1722</v>
      </c>
      <c r="H211" s="107" t="s">
        <v>962</v>
      </c>
    </row>
    <row r="212" spans="1:8" ht="19" customHeight="1">
      <c r="A212" s="2" t="s">
        <v>963</v>
      </c>
      <c r="B212" s="2" t="s">
        <v>964</v>
      </c>
      <c r="C212" s="2" t="s">
        <v>964</v>
      </c>
      <c r="D212" s="2" t="s">
        <v>965</v>
      </c>
      <c r="E212" s="2" t="s">
        <v>966</v>
      </c>
      <c r="F212" s="25" t="s">
        <v>967</v>
      </c>
      <c r="G212" s="106">
        <v>300</v>
      </c>
      <c r="H212" s="107" t="s">
        <v>968</v>
      </c>
    </row>
    <row r="213" spans="1:8" ht="36" customHeight="1">
      <c r="A213" s="2" t="s">
        <v>969</v>
      </c>
      <c r="B213" s="2" t="s">
        <v>964</v>
      </c>
      <c r="C213" s="2" t="s">
        <v>964</v>
      </c>
      <c r="D213" s="2" t="s">
        <v>970</v>
      </c>
      <c r="E213" s="2" t="s">
        <v>971</v>
      </c>
      <c r="F213" s="25" t="s">
        <v>967</v>
      </c>
      <c r="G213" s="106">
        <v>500</v>
      </c>
      <c r="H213" s="107" t="s">
        <v>972</v>
      </c>
    </row>
    <row r="214" spans="1:8" ht="19" customHeight="1">
      <c r="A214" s="2" t="s">
        <v>973</v>
      </c>
      <c r="B214" s="2" t="s">
        <v>974</v>
      </c>
      <c r="C214" s="2" t="s">
        <v>975</v>
      </c>
      <c r="D214" s="2" t="s">
        <v>976</v>
      </c>
      <c r="E214" s="2" t="s">
        <v>977</v>
      </c>
      <c r="F214" s="25" t="s">
        <v>967</v>
      </c>
      <c r="G214" s="106">
        <v>187</v>
      </c>
      <c r="H214" s="107" t="s">
        <v>978</v>
      </c>
    </row>
    <row r="215" spans="1:8" ht="36" customHeight="1">
      <c r="A215" s="2" t="s">
        <v>979</v>
      </c>
      <c r="B215" s="2" t="s">
        <v>974</v>
      </c>
      <c r="C215" s="2" t="s">
        <v>975</v>
      </c>
      <c r="D215" s="2" t="s">
        <v>980</v>
      </c>
      <c r="E215" s="2" t="s">
        <v>981</v>
      </c>
      <c r="F215" s="25" t="s">
        <v>967</v>
      </c>
      <c r="G215" s="106">
        <v>421</v>
      </c>
      <c r="H215" s="107" t="s">
        <v>982</v>
      </c>
    </row>
    <row r="216" spans="1:8" ht="36" customHeight="1">
      <c r="A216" s="2" t="s">
        <v>983</v>
      </c>
      <c r="B216" s="2" t="s">
        <v>974</v>
      </c>
      <c r="C216" s="2" t="s">
        <v>975</v>
      </c>
      <c r="D216" s="2" t="s">
        <v>984</v>
      </c>
      <c r="E216" s="2" t="s">
        <v>985</v>
      </c>
      <c r="F216" s="25" t="s">
        <v>967</v>
      </c>
      <c r="G216" s="106">
        <v>700</v>
      </c>
      <c r="H216" s="107" t="s">
        <v>986</v>
      </c>
    </row>
    <row r="217" spans="1:8" ht="19" customHeight="1">
      <c r="A217" s="2" t="s">
        <v>987</v>
      </c>
      <c r="B217" s="2" t="s">
        <v>974</v>
      </c>
      <c r="C217" s="2" t="s">
        <v>975</v>
      </c>
      <c r="D217" s="2" t="s">
        <v>988</v>
      </c>
      <c r="E217" s="2" t="s">
        <v>258</v>
      </c>
      <c r="F217" s="25" t="s">
        <v>874</v>
      </c>
      <c r="G217" s="106">
        <v>500</v>
      </c>
      <c r="H217" s="107" t="s">
        <v>989</v>
      </c>
    </row>
    <row r="218" spans="1:8" ht="19" customHeight="1">
      <c r="A218" s="2" t="s">
        <v>990</v>
      </c>
      <c r="B218" s="2" t="s">
        <v>974</v>
      </c>
      <c r="C218" s="2" t="s">
        <v>975</v>
      </c>
      <c r="D218" s="2" t="s">
        <v>991</v>
      </c>
      <c r="E218" s="2" t="s">
        <v>258</v>
      </c>
      <c r="F218" s="25" t="s">
        <v>874</v>
      </c>
      <c r="G218" s="106">
        <v>1500</v>
      </c>
      <c r="H218" s="107" t="s">
        <v>992</v>
      </c>
    </row>
    <row r="219" spans="1:8" ht="19" customHeight="1">
      <c r="A219" s="2" t="s">
        <v>993</v>
      </c>
      <c r="B219" s="2" t="s">
        <v>974</v>
      </c>
      <c r="C219" s="2" t="s">
        <v>975</v>
      </c>
      <c r="D219" s="2" t="s">
        <v>994</v>
      </c>
      <c r="E219" s="2" t="s">
        <v>258</v>
      </c>
      <c r="F219" s="25" t="s">
        <v>874</v>
      </c>
      <c r="G219" s="106">
        <v>2000</v>
      </c>
      <c r="H219" s="107" t="s">
        <v>995</v>
      </c>
    </row>
    <row r="220" spans="1:8" ht="89" customHeight="1">
      <c r="A220" s="2" t="s">
        <v>996</v>
      </c>
      <c r="B220" s="2" t="s">
        <v>974</v>
      </c>
      <c r="C220" s="2" t="s">
        <v>975</v>
      </c>
      <c r="D220" s="2" t="s">
        <v>997</v>
      </c>
      <c r="E220" s="2" t="s">
        <v>998</v>
      </c>
      <c r="F220" s="25" t="s">
        <v>967</v>
      </c>
      <c r="G220" s="106">
        <v>944</v>
      </c>
      <c r="H220" s="107" t="s">
        <v>999</v>
      </c>
    </row>
    <row r="221" spans="1:8" ht="54" customHeight="1">
      <c r="A221" s="2" t="s">
        <v>1000</v>
      </c>
      <c r="B221" s="2" t="s">
        <v>974</v>
      </c>
      <c r="C221" s="2" t="s">
        <v>975</v>
      </c>
      <c r="D221" s="2" t="s">
        <v>1001</v>
      </c>
      <c r="E221" s="2" t="s">
        <v>1002</v>
      </c>
      <c r="F221" s="25" t="s">
        <v>967</v>
      </c>
      <c r="G221" s="106">
        <v>650</v>
      </c>
      <c r="H221" s="107" t="s">
        <v>1003</v>
      </c>
    </row>
    <row r="222" spans="1:8" ht="54" customHeight="1">
      <c r="A222" s="2" t="s">
        <v>1004</v>
      </c>
      <c r="B222" s="2" t="s">
        <v>974</v>
      </c>
      <c r="C222" s="2" t="s">
        <v>975</v>
      </c>
      <c r="D222" s="2" t="s">
        <v>1005</v>
      </c>
      <c r="E222" s="2" t="s">
        <v>1002</v>
      </c>
      <c r="F222" s="25" t="s">
        <v>967</v>
      </c>
      <c r="G222" s="106">
        <v>300</v>
      </c>
      <c r="H222" s="107" t="s">
        <v>1006</v>
      </c>
    </row>
    <row r="223" spans="1:8" ht="71" customHeight="1">
      <c r="A223" s="2" t="s">
        <v>1007</v>
      </c>
      <c r="B223" s="2" t="s">
        <v>974</v>
      </c>
      <c r="C223" s="2" t="s">
        <v>1008</v>
      </c>
      <c r="D223" s="2" t="s">
        <v>1009</v>
      </c>
      <c r="E223" s="2" t="s">
        <v>1010</v>
      </c>
      <c r="F223" s="25" t="s">
        <v>967</v>
      </c>
      <c r="G223" s="106">
        <v>1500</v>
      </c>
      <c r="H223" s="107" t="s">
        <v>1011</v>
      </c>
    </row>
    <row r="224" spans="1:8" ht="54" customHeight="1">
      <c r="A224" s="2" t="s">
        <v>1012</v>
      </c>
      <c r="B224" s="2" t="s">
        <v>974</v>
      </c>
      <c r="C224" s="2" t="s">
        <v>1008</v>
      </c>
      <c r="D224" s="2" t="s">
        <v>1013</v>
      </c>
      <c r="E224" s="2" t="s">
        <v>1014</v>
      </c>
      <c r="F224" s="25" t="s">
        <v>967</v>
      </c>
      <c r="G224" s="106">
        <v>2500</v>
      </c>
      <c r="H224" s="107" t="s">
        <v>1015</v>
      </c>
    </row>
    <row r="225" spans="1:8" ht="54" customHeight="1">
      <c r="A225" s="2" t="s">
        <v>1016</v>
      </c>
      <c r="B225" s="2" t="s">
        <v>974</v>
      </c>
      <c r="C225" s="2" t="s">
        <v>1008</v>
      </c>
      <c r="D225" s="2" t="s">
        <v>1017</v>
      </c>
      <c r="E225" s="2" t="s">
        <v>1018</v>
      </c>
      <c r="F225" s="25" t="s">
        <v>1019</v>
      </c>
      <c r="G225" s="106">
        <v>2152</v>
      </c>
      <c r="H225" s="107" t="s">
        <v>1020</v>
      </c>
    </row>
    <row r="226" spans="1:8" ht="54" customHeight="1">
      <c r="A226" s="2" t="s">
        <v>1021</v>
      </c>
      <c r="B226" s="2" t="s">
        <v>974</v>
      </c>
      <c r="C226" s="2" t="s">
        <v>1022</v>
      </c>
      <c r="D226" s="2" t="s">
        <v>1023</v>
      </c>
      <c r="E226" s="2" t="s">
        <v>1024</v>
      </c>
      <c r="F226" s="25" t="s">
        <v>967</v>
      </c>
      <c r="G226" s="106">
        <v>1400</v>
      </c>
      <c r="H226" s="107" t="s">
        <v>1025</v>
      </c>
    </row>
    <row r="227" spans="1:8" ht="89" customHeight="1">
      <c r="A227" s="2" t="s">
        <v>1026</v>
      </c>
      <c r="B227" s="2" t="s">
        <v>974</v>
      </c>
      <c r="C227" s="2" t="s">
        <v>1022</v>
      </c>
      <c r="D227" s="2" t="s">
        <v>1027</v>
      </c>
      <c r="E227" s="2" t="s">
        <v>1028</v>
      </c>
      <c r="F227" s="25" t="s">
        <v>1029</v>
      </c>
      <c r="G227" s="106">
        <v>8500</v>
      </c>
      <c r="H227" s="107" t="s">
        <v>1030</v>
      </c>
    </row>
    <row r="228" spans="1:8" ht="89" customHeight="1">
      <c r="A228" s="2" t="s">
        <v>1031</v>
      </c>
      <c r="B228" s="2" t="s">
        <v>974</v>
      </c>
      <c r="C228" s="2" t="s">
        <v>1022</v>
      </c>
      <c r="D228" s="2" t="s">
        <v>1027</v>
      </c>
      <c r="E228" s="2" t="s">
        <v>1028</v>
      </c>
      <c r="F228" s="25" t="s">
        <v>902</v>
      </c>
      <c r="G228" s="106">
        <v>10000</v>
      </c>
      <c r="H228" s="107" t="s">
        <v>1032</v>
      </c>
    </row>
    <row r="229" spans="1:8" ht="89" customHeight="1">
      <c r="A229" s="2" t="s">
        <v>1033</v>
      </c>
      <c r="B229" s="2" t="s">
        <v>974</v>
      </c>
      <c r="C229" s="2" t="s">
        <v>1022</v>
      </c>
      <c r="D229" s="2" t="s">
        <v>1027</v>
      </c>
      <c r="E229" s="2" t="s">
        <v>1034</v>
      </c>
      <c r="F229" s="25" t="s">
        <v>1029</v>
      </c>
      <c r="G229" s="106">
        <v>3800</v>
      </c>
      <c r="H229" s="107" t="s">
        <v>1035</v>
      </c>
    </row>
    <row r="230" spans="1:8" ht="89" customHeight="1">
      <c r="A230" s="2" t="s">
        <v>1036</v>
      </c>
      <c r="B230" s="2" t="s">
        <v>974</v>
      </c>
      <c r="C230" s="2" t="s">
        <v>1022</v>
      </c>
      <c r="D230" s="2" t="s">
        <v>1027</v>
      </c>
      <c r="E230" s="2" t="s">
        <v>1034</v>
      </c>
      <c r="F230" s="25" t="s">
        <v>902</v>
      </c>
      <c r="G230" s="106">
        <v>5500</v>
      </c>
      <c r="H230" s="107" t="s">
        <v>1037</v>
      </c>
    </row>
    <row r="231" spans="1:8" ht="89" customHeight="1">
      <c r="A231" s="2" t="s">
        <v>1038</v>
      </c>
      <c r="B231" s="2" t="s">
        <v>974</v>
      </c>
      <c r="C231" s="2" t="s">
        <v>1022</v>
      </c>
      <c r="D231" s="2" t="s">
        <v>1039</v>
      </c>
      <c r="E231" s="2" t="s">
        <v>1028</v>
      </c>
      <c r="F231" s="25" t="s">
        <v>1029</v>
      </c>
      <c r="G231" s="106">
        <v>8000</v>
      </c>
      <c r="H231" s="107" t="s">
        <v>1040</v>
      </c>
    </row>
    <row r="232" spans="1:8" ht="89" customHeight="1">
      <c r="A232" s="2" t="s">
        <v>1041</v>
      </c>
      <c r="B232" s="2" t="s">
        <v>974</v>
      </c>
      <c r="C232" s="2" t="s">
        <v>1022</v>
      </c>
      <c r="D232" s="2" t="s">
        <v>1039</v>
      </c>
      <c r="E232" s="2" t="s">
        <v>1028</v>
      </c>
      <c r="F232" s="25" t="s">
        <v>902</v>
      </c>
      <c r="G232" s="106">
        <v>10000</v>
      </c>
      <c r="H232" s="107" t="s">
        <v>1042</v>
      </c>
    </row>
    <row r="233" spans="1:8" ht="89" customHeight="1">
      <c r="A233" s="2" t="s">
        <v>1043</v>
      </c>
      <c r="B233" s="2" t="s">
        <v>974</v>
      </c>
      <c r="C233" s="2" t="s">
        <v>1022</v>
      </c>
      <c r="D233" s="2" t="s">
        <v>1039</v>
      </c>
      <c r="E233" s="2" t="s">
        <v>1034</v>
      </c>
      <c r="F233" s="25" t="s">
        <v>1029</v>
      </c>
      <c r="G233" s="106">
        <v>3181</v>
      </c>
      <c r="H233" s="107" t="s">
        <v>1044</v>
      </c>
    </row>
    <row r="234" spans="1:8" ht="89" customHeight="1">
      <c r="A234" s="2" t="s">
        <v>1045</v>
      </c>
      <c r="B234" s="2" t="s">
        <v>974</v>
      </c>
      <c r="C234" s="2" t="s">
        <v>1022</v>
      </c>
      <c r="D234" s="2" t="s">
        <v>1039</v>
      </c>
      <c r="E234" s="2" t="s">
        <v>1034</v>
      </c>
      <c r="F234" s="25" t="s">
        <v>902</v>
      </c>
      <c r="G234" s="106">
        <v>4409</v>
      </c>
      <c r="H234" s="107" t="s">
        <v>1046</v>
      </c>
    </row>
    <row r="235" spans="1:8" ht="36" customHeight="1">
      <c r="A235" s="2" t="s">
        <v>1047</v>
      </c>
      <c r="B235" s="2" t="s">
        <v>974</v>
      </c>
      <c r="C235" s="2" t="s">
        <v>1048</v>
      </c>
      <c r="D235" s="2" t="s">
        <v>1049</v>
      </c>
      <c r="E235" s="2" t="s">
        <v>1050</v>
      </c>
      <c r="F235" s="25" t="s">
        <v>902</v>
      </c>
      <c r="G235" s="106">
        <v>600</v>
      </c>
      <c r="H235" s="107" t="s">
        <v>1051</v>
      </c>
    </row>
    <row r="236" spans="1:8" ht="36" customHeight="1">
      <c r="A236" s="2" t="s">
        <v>1052</v>
      </c>
      <c r="B236" s="2" t="s">
        <v>974</v>
      </c>
      <c r="C236" s="2" t="s">
        <v>1048</v>
      </c>
      <c r="D236" s="2" t="s">
        <v>1049</v>
      </c>
      <c r="E236" s="2" t="s">
        <v>1053</v>
      </c>
      <c r="F236" s="25" t="s">
        <v>902</v>
      </c>
      <c r="G236" s="106">
        <v>600</v>
      </c>
      <c r="H236" s="107" t="s">
        <v>1054</v>
      </c>
    </row>
    <row r="237" spans="1:8" ht="36" customHeight="1">
      <c r="A237" s="2" t="s">
        <v>1055</v>
      </c>
      <c r="B237" s="2" t="s">
        <v>974</v>
      </c>
      <c r="C237" s="2" t="s">
        <v>1048</v>
      </c>
      <c r="D237" s="2" t="s">
        <v>1056</v>
      </c>
      <c r="E237" s="2" t="s">
        <v>1057</v>
      </c>
      <c r="F237" s="25" t="s">
        <v>902</v>
      </c>
      <c r="G237" s="106">
        <v>500</v>
      </c>
      <c r="H237" s="107" t="s">
        <v>1058</v>
      </c>
    </row>
    <row r="238" spans="1:8" ht="36" customHeight="1">
      <c r="A238" s="2" t="s">
        <v>1059</v>
      </c>
      <c r="B238" s="2" t="s">
        <v>974</v>
      </c>
      <c r="C238" s="2" t="s">
        <v>1048</v>
      </c>
      <c r="D238" s="2" t="s">
        <v>1056</v>
      </c>
      <c r="E238" s="2" t="s">
        <v>1060</v>
      </c>
      <c r="F238" s="25" t="s">
        <v>902</v>
      </c>
      <c r="G238" s="106">
        <v>600</v>
      </c>
      <c r="H238" s="107" t="s">
        <v>1061</v>
      </c>
    </row>
    <row r="239" spans="1:8" ht="36" customHeight="1">
      <c r="A239" s="2" t="s">
        <v>1062</v>
      </c>
      <c r="B239" s="2" t="s">
        <v>974</v>
      </c>
      <c r="C239" s="2" t="s">
        <v>1048</v>
      </c>
      <c r="D239" s="2" t="s">
        <v>1063</v>
      </c>
      <c r="E239" s="2" t="s">
        <v>1064</v>
      </c>
      <c r="F239" s="25" t="s">
        <v>902</v>
      </c>
      <c r="G239" s="106">
        <v>600</v>
      </c>
      <c r="H239" s="107" t="s">
        <v>1065</v>
      </c>
    </row>
    <row r="240" spans="1:8" ht="36" customHeight="1">
      <c r="A240" s="2" t="s">
        <v>1066</v>
      </c>
      <c r="B240" s="2" t="s">
        <v>974</v>
      </c>
      <c r="C240" s="2" t="s">
        <v>1048</v>
      </c>
      <c r="D240" s="2" t="s">
        <v>1063</v>
      </c>
      <c r="E240" s="2" t="s">
        <v>1067</v>
      </c>
      <c r="F240" s="25" t="s">
        <v>902</v>
      </c>
      <c r="G240" s="106">
        <v>1500</v>
      </c>
      <c r="H240" s="107" t="s">
        <v>1068</v>
      </c>
    </row>
    <row r="241" spans="1:8" ht="36" customHeight="1">
      <c r="A241" s="2" t="s">
        <v>1069</v>
      </c>
      <c r="B241" s="2" t="s">
        <v>974</v>
      </c>
      <c r="C241" s="2" t="s">
        <v>1048</v>
      </c>
      <c r="D241" s="2" t="s">
        <v>1063</v>
      </c>
      <c r="E241" s="2" t="s">
        <v>1070</v>
      </c>
      <c r="F241" s="25" t="s">
        <v>902</v>
      </c>
      <c r="G241" s="106">
        <v>1000</v>
      </c>
      <c r="H241" s="107" t="s">
        <v>1071</v>
      </c>
    </row>
    <row r="242" spans="1:8" ht="36" customHeight="1">
      <c r="A242" s="2" t="s">
        <v>1072</v>
      </c>
      <c r="B242" s="2" t="s">
        <v>974</v>
      </c>
      <c r="C242" s="2" t="s">
        <v>1048</v>
      </c>
      <c r="D242" s="2" t="s">
        <v>1063</v>
      </c>
      <c r="E242" s="2" t="s">
        <v>1073</v>
      </c>
      <c r="F242" s="25" t="s">
        <v>902</v>
      </c>
      <c r="G242" s="106">
        <v>1000</v>
      </c>
      <c r="H242" s="107" t="s">
        <v>1074</v>
      </c>
    </row>
    <row r="243" spans="1:8" ht="36" customHeight="1">
      <c r="A243" s="2" t="s">
        <v>1075</v>
      </c>
      <c r="B243" s="2" t="s">
        <v>974</v>
      </c>
      <c r="C243" s="2" t="s">
        <v>1076</v>
      </c>
      <c r="D243" s="2" t="s">
        <v>1077</v>
      </c>
      <c r="E243" s="2" t="s">
        <v>1078</v>
      </c>
      <c r="F243" s="25" t="s">
        <v>902</v>
      </c>
      <c r="G243" s="106">
        <v>600</v>
      </c>
      <c r="H243" s="107" t="s">
        <v>1079</v>
      </c>
    </row>
    <row r="244" spans="1:8" ht="36" customHeight="1">
      <c r="A244" s="2" t="s">
        <v>1080</v>
      </c>
      <c r="B244" s="2" t="s">
        <v>974</v>
      </c>
      <c r="C244" s="2" t="s">
        <v>1076</v>
      </c>
      <c r="D244" s="2" t="s">
        <v>1077</v>
      </c>
      <c r="E244" s="2" t="s">
        <v>1081</v>
      </c>
      <c r="F244" s="25" t="s">
        <v>902</v>
      </c>
      <c r="G244" s="106">
        <v>3000</v>
      </c>
      <c r="H244" s="107" t="s">
        <v>1082</v>
      </c>
    </row>
    <row r="245" spans="1:8" ht="36" customHeight="1">
      <c r="A245" s="2" t="s">
        <v>1083</v>
      </c>
      <c r="B245" s="2" t="s">
        <v>974</v>
      </c>
      <c r="C245" s="2" t="s">
        <v>1076</v>
      </c>
      <c r="D245" s="2" t="s">
        <v>1077</v>
      </c>
      <c r="E245" s="2" t="s">
        <v>1084</v>
      </c>
      <c r="F245" s="25" t="s">
        <v>902</v>
      </c>
      <c r="G245" s="106">
        <v>1500</v>
      </c>
      <c r="H245" s="107" t="s">
        <v>1085</v>
      </c>
    </row>
    <row r="246" spans="1:8" ht="54" customHeight="1">
      <c r="A246" s="2" t="s">
        <v>1086</v>
      </c>
      <c r="B246" s="2" t="s">
        <v>974</v>
      </c>
      <c r="C246" s="2" t="s">
        <v>1076</v>
      </c>
      <c r="D246" s="2" t="s">
        <v>1087</v>
      </c>
      <c r="E246" s="2" t="s">
        <v>1088</v>
      </c>
      <c r="F246" s="25" t="s">
        <v>902</v>
      </c>
      <c r="G246" s="106">
        <v>1500</v>
      </c>
      <c r="H246" s="107" t="s">
        <v>1089</v>
      </c>
    </row>
    <row r="247" spans="1:8" ht="54" customHeight="1">
      <c r="A247" s="2" t="s">
        <v>1090</v>
      </c>
      <c r="B247" s="2" t="s">
        <v>974</v>
      </c>
      <c r="C247" s="2" t="s">
        <v>1076</v>
      </c>
      <c r="D247" s="2" t="s">
        <v>1087</v>
      </c>
      <c r="E247" s="2" t="s">
        <v>1091</v>
      </c>
      <c r="F247" s="25" t="s">
        <v>902</v>
      </c>
      <c r="G247" s="106">
        <v>2500</v>
      </c>
      <c r="H247" s="107" t="s">
        <v>1092</v>
      </c>
    </row>
    <row r="248" spans="1:8" ht="54" customHeight="1">
      <c r="A248" s="2" t="s">
        <v>1093</v>
      </c>
      <c r="B248" s="2" t="s">
        <v>974</v>
      </c>
      <c r="C248" s="2" t="s">
        <v>1076</v>
      </c>
      <c r="D248" s="2" t="s">
        <v>1087</v>
      </c>
      <c r="E248" s="2" t="s">
        <v>1094</v>
      </c>
      <c r="F248" s="25" t="s">
        <v>902</v>
      </c>
      <c r="G248" s="106">
        <v>2500</v>
      </c>
      <c r="H248" s="107" t="s">
        <v>1095</v>
      </c>
    </row>
    <row r="249" spans="1:8" ht="54" customHeight="1">
      <c r="A249" s="2" t="s">
        <v>1096</v>
      </c>
      <c r="B249" s="2" t="s">
        <v>974</v>
      </c>
      <c r="C249" s="2" t="s">
        <v>1076</v>
      </c>
      <c r="D249" s="2" t="s">
        <v>1087</v>
      </c>
      <c r="E249" s="2" t="s">
        <v>1097</v>
      </c>
      <c r="F249" s="25" t="s">
        <v>902</v>
      </c>
      <c r="G249" s="106">
        <v>3500</v>
      </c>
      <c r="H249" s="107" t="s">
        <v>1098</v>
      </c>
    </row>
    <row r="250" spans="1:8" ht="36" customHeight="1">
      <c r="A250" s="2" t="s">
        <v>1099</v>
      </c>
      <c r="B250" s="2" t="s">
        <v>974</v>
      </c>
      <c r="C250" s="2" t="s">
        <v>1076</v>
      </c>
      <c r="D250" s="2" t="s">
        <v>1100</v>
      </c>
      <c r="E250" s="2" t="s">
        <v>1101</v>
      </c>
      <c r="F250" s="25" t="s">
        <v>902</v>
      </c>
      <c r="G250" s="106">
        <v>1200</v>
      </c>
      <c r="H250" s="107" t="s">
        <v>1102</v>
      </c>
    </row>
    <row r="251" spans="1:8" ht="36" customHeight="1">
      <c r="A251" s="2" t="s">
        <v>1103</v>
      </c>
      <c r="B251" s="2" t="s">
        <v>974</v>
      </c>
      <c r="C251" s="2" t="s">
        <v>1076</v>
      </c>
      <c r="D251" s="2" t="s">
        <v>1100</v>
      </c>
      <c r="E251" s="2" t="s">
        <v>1104</v>
      </c>
      <c r="F251" s="25" t="s">
        <v>902</v>
      </c>
      <c r="G251" s="106">
        <v>2000</v>
      </c>
      <c r="H251" s="107" t="s">
        <v>1105</v>
      </c>
    </row>
    <row r="252" spans="1:8" ht="36" customHeight="1">
      <c r="A252" s="2" t="s">
        <v>1106</v>
      </c>
      <c r="B252" s="2" t="s">
        <v>974</v>
      </c>
      <c r="C252" s="2" t="s">
        <v>1076</v>
      </c>
      <c r="D252" s="2" t="s">
        <v>1107</v>
      </c>
      <c r="E252" s="2" t="s">
        <v>1108</v>
      </c>
      <c r="F252" s="25" t="s">
        <v>902</v>
      </c>
      <c r="G252" s="106">
        <v>1000</v>
      </c>
      <c r="H252" s="107" t="s">
        <v>1109</v>
      </c>
    </row>
    <row r="253" spans="1:8" ht="36" customHeight="1">
      <c r="A253" s="2" t="s">
        <v>1110</v>
      </c>
      <c r="B253" s="2" t="s">
        <v>974</v>
      </c>
      <c r="C253" s="2" t="s">
        <v>1076</v>
      </c>
      <c r="D253" s="2" t="s">
        <v>1107</v>
      </c>
      <c r="E253" s="2" t="s">
        <v>1111</v>
      </c>
      <c r="F253" s="25" t="s">
        <v>902</v>
      </c>
      <c r="G253" s="106">
        <v>2000</v>
      </c>
      <c r="H253" s="107" t="s">
        <v>1112</v>
      </c>
    </row>
    <row r="254" spans="1:8" ht="54" customHeight="1">
      <c r="A254" s="2" t="s">
        <v>1113</v>
      </c>
      <c r="B254" s="2" t="s">
        <v>974</v>
      </c>
      <c r="C254" s="2" t="s">
        <v>1076</v>
      </c>
      <c r="D254" s="2" t="s">
        <v>1114</v>
      </c>
      <c r="E254" s="2" t="s">
        <v>1115</v>
      </c>
      <c r="F254" s="25" t="s">
        <v>902</v>
      </c>
      <c r="G254" s="106">
        <v>1200</v>
      </c>
      <c r="H254" s="107" t="s">
        <v>1116</v>
      </c>
    </row>
    <row r="255" spans="1:8" ht="54" customHeight="1">
      <c r="A255" s="2" t="s">
        <v>1117</v>
      </c>
      <c r="B255" s="2" t="s">
        <v>974</v>
      </c>
      <c r="C255" s="2" t="s">
        <v>1076</v>
      </c>
      <c r="D255" s="2" t="s">
        <v>1114</v>
      </c>
      <c r="E255" s="2" t="s">
        <v>1118</v>
      </c>
      <c r="F255" s="25" t="s">
        <v>902</v>
      </c>
      <c r="G255" s="106">
        <v>2000</v>
      </c>
      <c r="H255" s="107" t="s">
        <v>1119</v>
      </c>
    </row>
    <row r="256" spans="1:8" ht="54" customHeight="1">
      <c r="A256" s="2" t="s">
        <v>1120</v>
      </c>
      <c r="B256" s="2" t="s">
        <v>974</v>
      </c>
      <c r="C256" s="2" t="s">
        <v>1076</v>
      </c>
      <c r="D256" s="2" t="s">
        <v>1121</v>
      </c>
      <c r="E256" s="2" t="s">
        <v>1122</v>
      </c>
      <c r="F256" s="25" t="s">
        <v>902</v>
      </c>
      <c r="G256" s="106">
        <v>1500</v>
      </c>
      <c r="H256" s="107" t="s">
        <v>1123</v>
      </c>
    </row>
    <row r="257" spans="1:8" ht="54" customHeight="1">
      <c r="A257" s="2" t="s">
        <v>1124</v>
      </c>
      <c r="B257" s="2" t="s">
        <v>1125</v>
      </c>
      <c r="C257" s="2" t="s">
        <v>1126</v>
      </c>
      <c r="D257" s="2" t="s">
        <v>1127</v>
      </c>
      <c r="E257" s="2" t="s">
        <v>1128</v>
      </c>
      <c r="F257" s="25" t="s">
        <v>81</v>
      </c>
      <c r="G257" s="108">
        <v>1200</v>
      </c>
      <c r="H257" s="107" t="s">
        <v>1129</v>
      </c>
    </row>
    <row r="258" spans="1:8" ht="19" customHeight="1">
      <c r="A258" s="2" t="s">
        <v>1130</v>
      </c>
      <c r="B258" s="2" t="s">
        <v>1125</v>
      </c>
      <c r="C258" s="2" t="s">
        <v>1126</v>
      </c>
      <c r="D258" s="2" t="s">
        <v>1127</v>
      </c>
      <c r="E258" s="2" t="s">
        <v>1131</v>
      </c>
      <c r="F258" s="25" t="s">
        <v>1132</v>
      </c>
      <c r="G258" s="108">
        <v>80</v>
      </c>
      <c r="H258" s="107" t="s">
        <v>1133</v>
      </c>
    </row>
    <row r="259" spans="1:8" ht="19" customHeight="1">
      <c r="A259" s="2" t="s">
        <v>1134</v>
      </c>
      <c r="B259" s="2" t="s">
        <v>1125</v>
      </c>
      <c r="C259" s="2" t="s">
        <v>1126</v>
      </c>
      <c r="D259" s="2" t="s">
        <v>1127</v>
      </c>
      <c r="E259" s="2" t="s">
        <v>1135</v>
      </c>
      <c r="F259" s="25" t="s">
        <v>1136</v>
      </c>
      <c r="G259" s="108">
        <v>10</v>
      </c>
      <c r="H259" s="107" t="s">
        <v>1137</v>
      </c>
    </row>
    <row r="260" spans="1:8" ht="54" customHeight="1">
      <c r="A260" s="2" t="s">
        <v>1138</v>
      </c>
      <c r="B260" s="2" t="s">
        <v>1125</v>
      </c>
      <c r="C260" s="2" t="s">
        <v>1126</v>
      </c>
      <c r="D260" s="2" t="s">
        <v>1127</v>
      </c>
      <c r="E260" s="2" t="s">
        <v>1139</v>
      </c>
      <c r="F260" s="25" t="s">
        <v>81</v>
      </c>
      <c r="G260" s="108">
        <v>1000</v>
      </c>
      <c r="H260" s="107" t="s">
        <v>1140</v>
      </c>
    </row>
    <row r="261" spans="1:8" ht="19" customHeight="1">
      <c r="A261" s="2" t="s">
        <v>1141</v>
      </c>
      <c r="B261" s="2" t="s">
        <v>1125</v>
      </c>
      <c r="C261" s="2" t="s">
        <v>1126</v>
      </c>
      <c r="D261" s="2" t="s">
        <v>1127</v>
      </c>
      <c r="E261" s="2" t="s">
        <v>1142</v>
      </c>
      <c r="F261" s="25" t="s">
        <v>1132</v>
      </c>
      <c r="G261" s="108">
        <v>70</v>
      </c>
      <c r="H261" s="107" t="s">
        <v>1143</v>
      </c>
    </row>
    <row r="262" spans="1:8" ht="19" customHeight="1">
      <c r="A262" s="2" t="s">
        <v>1144</v>
      </c>
      <c r="B262" s="2" t="s">
        <v>1125</v>
      </c>
      <c r="C262" s="2" t="s">
        <v>1126</v>
      </c>
      <c r="D262" s="2" t="s">
        <v>1127</v>
      </c>
      <c r="E262" s="2" t="s">
        <v>1145</v>
      </c>
      <c r="F262" s="25" t="s">
        <v>1136</v>
      </c>
      <c r="G262" s="108">
        <v>10</v>
      </c>
      <c r="H262" s="107" t="s">
        <v>1146</v>
      </c>
    </row>
    <row r="263" spans="1:8" ht="54" customHeight="1">
      <c r="A263" s="2" t="s">
        <v>1147</v>
      </c>
      <c r="B263" s="2" t="s">
        <v>1125</v>
      </c>
      <c r="C263" s="2" t="s">
        <v>1126</v>
      </c>
      <c r="D263" s="2" t="s">
        <v>1127</v>
      </c>
      <c r="E263" s="2" t="s">
        <v>1148</v>
      </c>
      <c r="F263" s="25" t="s">
        <v>81</v>
      </c>
      <c r="G263" s="108">
        <v>1500</v>
      </c>
      <c r="H263" s="107" t="s">
        <v>1149</v>
      </c>
    </row>
    <row r="264" spans="1:8" ht="19" customHeight="1">
      <c r="A264" s="2" t="s">
        <v>1150</v>
      </c>
      <c r="B264" s="2" t="s">
        <v>1125</v>
      </c>
      <c r="C264" s="2" t="s">
        <v>1126</v>
      </c>
      <c r="D264" s="2" t="s">
        <v>1127</v>
      </c>
      <c r="E264" s="2" t="s">
        <v>1151</v>
      </c>
      <c r="F264" s="25" t="s">
        <v>1132</v>
      </c>
      <c r="G264" s="108">
        <v>120</v>
      </c>
      <c r="H264" s="107" t="s">
        <v>1152</v>
      </c>
    </row>
    <row r="265" spans="1:8" ht="19" customHeight="1">
      <c r="A265" s="2" t="s">
        <v>1153</v>
      </c>
      <c r="B265" s="2" t="s">
        <v>1125</v>
      </c>
      <c r="C265" s="2" t="s">
        <v>1126</v>
      </c>
      <c r="D265" s="2" t="s">
        <v>1127</v>
      </c>
      <c r="E265" s="2" t="s">
        <v>1154</v>
      </c>
      <c r="F265" s="25" t="s">
        <v>1136</v>
      </c>
      <c r="G265" s="108">
        <v>15</v>
      </c>
      <c r="H265" s="107" t="s">
        <v>1155</v>
      </c>
    </row>
    <row r="266" spans="1:8" ht="36" customHeight="1">
      <c r="A266" s="2" t="s">
        <v>1156</v>
      </c>
      <c r="B266" s="2" t="s">
        <v>1125</v>
      </c>
      <c r="C266" s="2" t="s">
        <v>1126</v>
      </c>
      <c r="D266" s="2" t="s">
        <v>1127</v>
      </c>
      <c r="E266" s="2" t="s">
        <v>1157</v>
      </c>
      <c r="F266" s="25" t="s">
        <v>81</v>
      </c>
      <c r="G266" s="108">
        <v>1800</v>
      </c>
      <c r="H266" s="107" t="s">
        <v>1158</v>
      </c>
    </row>
    <row r="267" spans="1:8" ht="19" customHeight="1">
      <c r="A267" s="2" t="s">
        <v>1159</v>
      </c>
      <c r="B267" s="2" t="s">
        <v>1125</v>
      </c>
      <c r="C267" s="2" t="s">
        <v>1126</v>
      </c>
      <c r="D267" s="2" t="s">
        <v>1127</v>
      </c>
      <c r="E267" s="2" t="s">
        <v>1160</v>
      </c>
      <c r="F267" s="25" t="s">
        <v>1132</v>
      </c>
      <c r="G267" s="108">
        <v>150</v>
      </c>
      <c r="H267" s="107" t="s">
        <v>1161</v>
      </c>
    </row>
    <row r="268" spans="1:8" ht="19" customHeight="1">
      <c r="A268" s="2" t="s">
        <v>1162</v>
      </c>
      <c r="B268" s="2" t="s">
        <v>1125</v>
      </c>
      <c r="C268" s="2" t="s">
        <v>1126</v>
      </c>
      <c r="D268" s="2" t="s">
        <v>1127</v>
      </c>
      <c r="E268" s="2" t="s">
        <v>1163</v>
      </c>
      <c r="F268" s="25" t="s">
        <v>1136</v>
      </c>
      <c r="G268" s="108">
        <v>20</v>
      </c>
      <c r="H268" s="107" t="s">
        <v>1164</v>
      </c>
    </row>
    <row r="269" spans="1:8" ht="19" customHeight="1">
      <c r="A269" s="2" t="s">
        <v>1165</v>
      </c>
      <c r="B269" s="2" t="s">
        <v>1125</v>
      </c>
      <c r="C269" s="2" t="s">
        <v>1126</v>
      </c>
      <c r="D269" s="2" t="s">
        <v>1166</v>
      </c>
      <c r="E269" s="2" t="s">
        <v>1167</v>
      </c>
      <c r="F269" s="25" t="s">
        <v>551</v>
      </c>
      <c r="G269" s="106">
        <v>450</v>
      </c>
      <c r="H269" s="107" t="s">
        <v>1168</v>
      </c>
    </row>
    <row r="270" spans="1:8" ht="19" customHeight="1">
      <c r="A270" s="2" t="s">
        <v>1169</v>
      </c>
      <c r="B270" s="2" t="s">
        <v>1125</v>
      </c>
      <c r="C270" s="2" t="s">
        <v>1126</v>
      </c>
      <c r="D270" s="2" t="s">
        <v>1166</v>
      </c>
      <c r="E270" s="2" t="s">
        <v>1170</v>
      </c>
      <c r="F270" s="25" t="s">
        <v>551</v>
      </c>
      <c r="G270" s="106">
        <v>620</v>
      </c>
      <c r="H270" s="107" t="s">
        <v>1171</v>
      </c>
    </row>
    <row r="271" spans="1:8" ht="19" customHeight="1">
      <c r="A271" s="2" t="s">
        <v>1172</v>
      </c>
      <c r="B271" s="2" t="s">
        <v>1125</v>
      </c>
      <c r="C271" s="2" t="s">
        <v>1126</v>
      </c>
      <c r="D271" s="2" t="s">
        <v>1166</v>
      </c>
      <c r="E271" s="2" t="s">
        <v>1173</v>
      </c>
      <c r="F271" s="25" t="s">
        <v>551</v>
      </c>
      <c r="G271" s="106">
        <v>910</v>
      </c>
      <c r="H271" s="107" t="s">
        <v>1174</v>
      </c>
    </row>
    <row r="272" spans="1:8" ht="19" customHeight="1">
      <c r="A272" s="2" t="s">
        <v>1175</v>
      </c>
      <c r="B272" s="2" t="s">
        <v>1125</v>
      </c>
      <c r="C272" s="2" t="s">
        <v>1126</v>
      </c>
      <c r="D272" s="2" t="s">
        <v>1166</v>
      </c>
      <c r="E272" s="2" t="s">
        <v>1176</v>
      </c>
      <c r="F272" s="25" t="s">
        <v>551</v>
      </c>
      <c r="G272" s="106">
        <v>1200</v>
      </c>
      <c r="H272" s="107" t="s">
        <v>1177</v>
      </c>
    </row>
    <row r="273" spans="1:8" ht="19" customHeight="1">
      <c r="A273" s="2" t="s">
        <v>1178</v>
      </c>
      <c r="B273" s="2" t="s">
        <v>1125</v>
      </c>
      <c r="C273" s="2" t="s">
        <v>1126</v>
      </c>
      <c r="D273" s="2" t="s">
        <v>1166</v>
      </c>
      <c r="E273" s="2" t="s">
        <v>1179</v>
      </c>
      <c r="F273" s="25" t="s">
        <v>551</v>
      </c>
      <c r="G273" s="106">
        <v>1065</v>
      </c>
      <c r="H273" s="107" t="s">
        <v>1180</v>
      </c>
    </row>
    <row r="274" spans="1:8" ht="19" customHeight="1">
      <c r="A274" s="2" t="s">
        <v>1181</v>
      </c>
      <c r="B274" s="2" t="s">
        <v>1125</v>
      </c>
      <c r="C274" s="2" t="s">
        <v>1126</v>
      </c>
      <c r="D274" s="2" t="s">
        <v>1166</v>
      </c>
      <c r="E274" s="2" t="s">
        <v>1182</v>
      </c>
      <c r="F274" s="25" t="s">
        <v>551</v>
      </c>
      <c r="G274" s="106">
        <v>1800</v>
      </c>
      <c r="H274" s="107" t="s">
        <v>1183</v>
      </c>
    </row>
    <row r="275" spans="1:8" ht="19" customHeight="1">
      <c r="A275" s="2" t="s">
        <v>1184</v>
      </c>
      <c r="B275" s="2" t="s">
        <v>1125</v>
      </c>
      <c r="C275" s="2" t="s">
        <v>1126</v>
      </c>
      <c r="D275" s="2" t="s">
        <v>1166</v>
      </c>
      <c r="E275" s="2" t="s">
        <v>1185</v>
      </c>
      <c r="F275" s="25" t="s">
        <v>551</v>
      </c>
      <c r="G275" s="106">
        <v>2100</v>
      </c>
      <c r="H275" s="107" t="s">
        <v>1186</v>
      </c>
    </row>
    <row r="276" spans="1:8" ht="19" customHeight="1">
      <c r="A276" s="2" t="s">
        <v>1187</v>
      </c>
      <c r="B276" s="2" t="s">
        <v>1125</v>
      </c>
      <c r="C276" s="2" t="s">
        <v>1126</v>
      </c>
      <c r="D276" s="2" t="s">
        <v>1166</v>
      </c>
      <c r="E276" s="2" t="s">
        <v>1188</v>
      </c>
      <c r="F276" s="25" t="s">
        <v>551</v>
      </c>
      <c r="G276" s="106">
        <v>2423</v>
      </c>
      <c r="H276" s="107" t="s">
        <v>1189</v>
      </c>
    </row>
    <row r="277" spans="1:8" ht="19" customHeight="1">
      <c r="A277" s="2" t="s">
        <v>1190</v>
      </c>
      <c r="B277" s="2" t="s">
        <v>1125</v>
      </c>
      <c r="C277" s="2" t="s">
        <v>1126</v>
      </c>
      <c r="D277" s="2" t="s">
        <v>1191</v>
      </c>
      <c r="E277" s="2" t="s">
        <v>1192</v>
      </c>
      <c r="F277" s="25" t="s">
        <v>1193</v>
      </c>
      <c r="G277" s="106">
        <v>7</v>
      </c>
      <c r="H277" s="107" t="s">
        <v>1194</v>
      </c>
    </row>
    <row r="278" spans="1:8" ht="19" customHeight="1">
      <c r="A278" s="2" t="s">
        <v>1195</v>
      </c>
      <c r="B278" s="2" t="s">
        <v>1125</v>
      </c>
      <c r="C278" s="2" t="s">
        <v>1126</v>
      </c>
      <c r="D278" s="2" t="s">
        <v>1191</v>
      </c>
      <c r="E278" s="2" t="s">
        <v>1196</v>
      </c>
      <c r="F278" s="25" t="s">
        <v>1193</v>
      </c>
      <c r="G278" s="106">
        <v>8</v>
      </c>
      <c r="H278" s="107" t="s">
        <v>1197</v>
      </c>
    </row>
    <row r="279" spans="1:8" ht="19" customHeight="1">
      <c r="A279" s="2" t="s">
        <v>1198</v>
      </c>
      <c r="B279" s="2" t="s">
        <v>1125</v>
      </c>
      <c r="C279" s="2" t="s">
        <v>1126</v>
      </c>
      <c r="D279" s="2" t="s">
        <v>1191</v>
      </c>
      <c r="E279" s="2" t="s">
        <v>1199</v>
      </c>
      <c r="F279" s="25" t="s">
        <v>1193</v>
      </c>
      <c r="G279" s="106">
        <v>9</v>
      </c>
      <c r="H279" s="107" t="s">
        <v>1200</v>
      </c>
    </row>
    <row r="280" spans="1:8" ht="19" customHeight="1">
      <c r="A280" s="2" t="s">
        <v>1201</v>
      </c>
      <c r="B280" s="2" t="s">
        <v>1125</v>
      </c>
      <c r="C280" s="2" t="s">
        <v>1126</v>
      </c>
      <c r="D280" s="2" t="s">
        <v>1191</v>
      </c>
      <c r="E280" s="2" t="s">
        <v>1202</v>
      </c>
      <c r="F280" s="25" t="s">
        <v>1193</v>
      </c>
      <c r="G280" s="106">
        <v>10</v>
      </c>
      <c r="H280" s="107" t="s">
        <v>1203</v>
      </c>
    </row>
    <row r="281" spans="1:8" ht="19" customHeight="1">
      <c r="A281" s="2" t="s">
        <v>1204</v>
      </c>
      <c r="B281" s="2" t="s">
        <v>1125</v>
      </c>
      <c r="C281" s="2" t="s">
        <v>1126</v>
      </c>
      <c r="D281" s="2" t="s">
        <v>1191</v>
      </c>
      <c r="E281" s="2" t="s">
        <v>1205</v>
      </c>
      <c r="F281" s="25" t="s">
        <v>1193</v>
      </c>
      <c r="G281" s="106">
        <v>13</v>
      </c>
      <c r="H281" s="107" t="s">
        <v>1206</v>
      </c>
    </row>
    <row r="282" spans="1:8" ht="19" customHeight="1">
      <c r="A282" s="2" t="s">
        <v>1207</v>
      </c>
      <c r="B282" s="2" t="s">
        <v>1125</v>
      </c>
      <c r="C282" s="2" t="s">
        <v>1126</v>
      </c>
      <c r="D282" s="2" t="s">
        <v>1191</v>
      </c>
      <c r="E282" s="2" t="s">
        <v>1208</v>
      </c>
      <c r="F282" s="25" t="s">
        <v>1193</v>
      </c>
      <c r="G282" s="106">
        <v>17</v>
      </c>
      <c r="H282" s="107" t="s">
        <v>1209</v>
      </c>
    </row>
    <row r="283" spans="1:8" ht="17" customHeight="1">
      <c r="A283" s="112"/>
      <c r="B283" s="113"/>
      <c r="C283" s="113"/>
      <c r="D283" s="113"/>
      <c r="E283" s="113"/>
      <c r="F283" s="113"/>
      <c r="G283" s="113"/>
      <c r="H283" s="111"/>
    </row>
    <row r="284" spans="1:8" ht="54" customHeight="1">
      <c r="A284" s="2" t="s">
        <v>1210</v>
      </c>
      <c r="B284" s="2" t="s">
        <v>1211</v>
      </c>
      <c r="C284" s="2" t="s">
        <v>1212</v>
      </c>
      <c r="D284" s="2" t="s">
        <v>1213</v>
      </c>
      <c r="E284" s="2" t="s">
        <v>1214</v>
      </c>
      <c r="F284" s="2" t="s">
        <v>1215</v>
      </c>
      <c r="G284" s="48"/>
      <c r="H284" s="109" t="s">
        <v>1216</v>
      </c>
    </row>
    <row r="285" spans="1:8" ht="17" customHeight="1">
      <c r="A285" s="112"/>
      <c r="B285" s="113"/>
      <c r="C285" s="113"/>
      <c r="D285" s="113"/>
      <c r="E285" s="113"/>
      <c r="F285" s="113"/>
      <c r="G285" s="113"/>
      <c r="H285" s="111"/>
    </row>
    <row r="286" spans="1:8" ht="19" customHeight="1">
      <c r="A286" s="2" t="s">
        <v>1217</v>
      </c>
      <c r="B286" s="2" t="s">
        <v>1218</v>
      </c>
      <c r="C286" s="2" t="s">
        <v>1219</v>
      </c>
      <c r="D286" s="2" t="s">
        <v>1220</v>
      </c>
      <c r="E286" s="2" t="s">
        <v>258</v>
      </c>
      <c r="F286" s="2" t="s">
        <v>1215</v>
      </c>
      <c r="G286" s="48"/>
      <c r="H286" s="109" t="s">
        <v>1221</v>
      </c>
    </row>
    <row r="287" spans="1:8" ht="19" customHeight="1">
      <c r="A287" s="2" t="s">
        <v>1222</v>
      </c>
      <c r="B287" s="2" t="s">
        <v>1218</v>
      </c>
      <c r="C287" s="2" t="s">
        <v>1219</v>
      </c>
      <c r="D287" s="2" t="s">
        <v>1223</v>
      </c>
      <c r="E287" s="2" t="s">
        <v>258</v>
      </c>
      <c r="F287" s="2" t="s">
        <v>1215</v>
      </c>
      <c r="G287" s="48"/>
      <c r="H287" s="109" t="s">
        <v>1224</v>
      </c>
    </row>
    <row r="288" spans="1:8" ht="19" customHeight="1">
      <c r="A288" s="2" t="s">
        <v>1225</v>
      </c>
      <c r="B288" s="2" t="s">
        <v>1218</v>
      </c>
      <c r="C288" s="2" t="s">
        <v>1219</v>
      </c>
      <c r="D288" s="2" t="s">
        <v>64</v>
      </c>
      <c r="E288" s="2" t="s">
        <v>258</v>
      </c>
      <c r="F288" s="2" t="s">
        <v>1215</v>
      </c>
      <c r="G288" s="48"/>
      <c r="H288" s="109" t="s">
        <v>1226</v>
      </c>
    </row>
    <row r="289" spans="1:8" ht="19" customHeight="1">
      <c r="A289" s="2" t="s">
        <v>1227</v>
      </c>
      <c r="B289" s="2" t="s">
        <v>1218</v>
      </c>
      <c r="C289" s="2" t="s">
        <v>1219</v>
      </c>
      <c r="D289" s="2" t="s">
        <v>1228</v>
      </c>
      <c r="E289" s="2" t="s">
        <v>258</v>
      </c>
      <c r="F289" s="2" t="s">
        <v>1215</v>
      </c>
      <c r="G289" s="48"/>
      <c r="H289" s="109" t="s">
        <v>1229</v>
      </c>
    </row>
    <row r="290" spans="1:8" ht="19" customHeight="1">
      <c r="A290" s="2" t="s">
        <v>1230</v>
      </c>
      <c r="B290" s="2" t="s">
        <v>1218</v>
      </c>
      <c r="C290" s="2" t="s">
        <v>1219</v>
      </c>
      <c r="D290" s="2" t="s">
        <v>1231</v>
      </c>
      <c r="E290" s="2" t="s">
        <v>258</v>
      </c>
      <c r="F290" s="2" t="s">
        <v>1215</v>
      </c>
      <c r="G290" s="48"/>
      <c r="H290" s="109" t="s">
        <v>1232</v>
      </c>
    </row>
    <row r="291" spans="1:8" ht="19" customHeight="1">
      <c r="A291" s="2" t="s">
        <v>1233</v>
      </c>
      <c r="B291" s="2" t="s">
        <v>1218</v>
      </c>
      <c r="C291" s="2" t="s">
        <v>1234</v>
      </c>
      <c r="D291" s="2" t="s">
        <v>1235</v>
      </c>
      <c r="E291" s="2" t="s">
        <v>1236</v>
      </c>
      <c r="F291" s="2" t="s">
        <v>1215</v>
      </c>
      <c r="G291" s="48"/>
      <c r="H291" s="109" t="s">
        <v>1237</v>
      </c>
    </row>
    <row r="292" spans="1:8" ht="19" customHeight="1">
      <c r="A292" s="2" t="s">
        <v>1238</v>
      </c>
      <c r="B292" s="2" t="s">
        <v>1218</v>
      </c>
      <c r="C292" s="2" t="s">
        <v>1234</v>
      </c>
      <c r="D292" s="2" t="s">
        <v>1235</v>
      </c>
      <c r="E292" s="2" t="s">
        <v>1239</v>
      </c>
      <c r="F292" s="2" t="s">
        <v>1215</v>
      </c>
      <c r="G292" s="48"/>
      <c r="H292" s="109" t="s">
        <v>1240</v>
      </c>
    </row>
    <row r="293" spans="1:8" ht="19" customHeight="1">
      <c r="A293" s="2" t="s">
        <v>1241</v>
      </c>
      <c r="B293" s="2" t="s">
        <v>1218</v>
      </c>
      <c r="C293" s="2" t="s">
        <v>1234</v>
      </c>
      <c r="D293" s="2" t="s">
        <v>1235</v>
      </c>
      <c r="E293" s="2" t="s">
        <v>1242</v>
      </c>
      <c r="F293" s="2" t="s">
        <v>1215</v>
      </c>
      <c r="G293" s="48"/>
      <c r="H293" s="109" t="s">
        <v>1243</v>
      </c>
    </row>
    <row r="294" spans="1:8" ht="19" customHeight="1">
      <c r="A294" s="2" t="s">
        <v>1244</v>
      </c>
      <c r="B294" s="2" t="s">
        <v>1218</v>
      </c>
      <c r="C294" s="2" t="s">
        <v>1234</v>
      </c>
      <c r="D294" s="2" t="s">
        <v>1235</v>
      </c>
      <c r="E294" s="2" t="s">
        <v>1245</v>
      </c>
      <c r="F294" s="2" t="s">
        <v>1215</v>
      </c>
      <c r="G294" s="48"/>
      <c r="H294" s="109" t="s">
        <v>1246</v>
      </c>
    </row>
    <row r="295" spans="1:8" ht="19" customHeight="1">
      <c r="A295" s="2" t="s">
        <v>1247</v>
      </c>
      <c r="B295" s="2" t="s">
        <v>1248</v>
      </c>
      <c r="C295" s="2" t="s">
        <v>1249</v>
      </c>
      <c r="D295" s="2" t="s">
        <v>1250</v>
      </c>
      <c r="E295" s="2" t="s">
        <v>1251</v>
      </c>
      <c r="F295" s="2" t="s">
        <v>1215</v>
      </c>
      <c r="G295" s="48"/>
      <c r="H295" s="109" t="s">
        <v>1252</v>
      </c>
    </row>
    <row r="296" spans="1:8" ht="19" customHeight="1">
      <c r="A296" s="2" t="s">
        <v>1253</v>
      </c>
      <c r="B296" s="2" t="s">
        <v>1248</v>
      </c>
      <c r="C296" s="2" t="s">
        <v>1249</v>
      </c>
      <c r="D296" s="2" t="s">
        <v>1250</v>
      </c>
      <c r="E296" s="2" t="s">
        <v>1254</v>
      </c>
      <c r="F296" s="2" t="s">
        <v>1215</v>
      </c>
      <c r="G296" s="110"/>
      <c r="H296" s="109" t="s">
        <v>1255</v>
      </c>
    </row>
    <row r="297" spans="1:8" ht="19" customHeight="1">
      <c r="A297" s="2" t="s">
        <v>1256</v>
      </c>
      <c r="B297" s="2" t="s">
        <v>1248</v>
      </c>
      <c r="C297" s="2" t="s">
        <v>1249</v>
      </c>
      <c r="D297" s="2" t="s">
        <v>1250</v>
      </c>
      <c r="E297" s="2" t="s">
        <v>1257</v>
      </c>
      <c r="F297" s="2" t="s">
        <v>1215</v>
      </c>
      <c r="G297" s="110"/>
      <c r="H297" s="109" t="s">
        <v>1258</v>
      </c>
    </row>
    <row r="298" spans="1:8" ht="19" customHeight="1">
      <c r="A298" s="2" t="s">
        <v>1259</v>
      </c>
      <c r="B298" s="2" t="s">
        <v>1218</v>
      </c>
      <c r="C298" s="2" t="s">
        <v>1234</v>
      </c>
      <c r="D298" s="2" t="s">
        <v>1260</v>
      </c>
      <c r="E298" s="2" t="s">
        <v>1261</v>
      </c>
      <c r="F298" s="2" t="s">
        <v>1215</v>
      </c>
      <c r="G298" s="110"/>
      <c r="H298" s="109" t="s">
        <v>1262</v>
      </c>
    </row>
    <row r="299" spans="1:8" ht="19" customHeight="1">
      <c r="A299" s="2" t="s">
        <v>1263</v>
      </c>
      <c r="B299" s="2" t="s">
        <v>1218</v>
      </c>
      <c r="C299" s="2" t="s">
        <v>1234</v>
      </c>
      <c r="D299" s="2" t="s">
        <v>1260</v>
      </c>
      <c r="E299" s="2" t="s">
        <v>1264</v>
      </c>
      <c r="F299" s="2" t="s">
        <v>1215</v>
      </c>
      <c r="G299" s="110"/>
      <c r="H299" s="109" t="s">
        <v>1265</v>
      </c>
    </row>
    <row r="300" spans="1:8" ht="19" customHeight="1">
      <c r="A300" s="2" t="s">
        <v>1266</v>
      </c>
      <c r="B300" s="2" t="s">
        <v>1218</v>
      </c>
      <c r="C300" s="2" t="s">
        <v>1234</v>
      </c>
      <c r="D300" s="2" t="s">
        <v>1260</v>
      </c>
      <c r="E300" s="2" t="s">
        <v>1267</v>
      </c>
      <c r="F300" s="2" t="s">
        <v>1215</v>
      </c>
      <c r="G300" s="110"/>
      <c r="H300" s="109" t="s">
        <v>1268</v>
      </c>
    </row>
    <row r="301" spans="1:8" ht="19" customHeight="1">
      <c r="A301" s="2" t="s">
        <v>1269</v>
      </c>
      <c r="B301" s="2" t="s">
        <v>1218</v>
      </c>
      <c r="C301" s="2" t="s">
        <v>1234</v>
      </c>
      <c r="D301" s="2" t="s">
        <v>1260</v>
      </c>
      <c r="E301" s="2" t="s">
        <v>1270</v>
      </c>
      <c r="F301" s="2" t="s">
        <v>1215</v>
      </c>
      <c r="G301" s="110"/>
      <c r="H301" s="109" t="s">
        <v>1271</v>
      </c>
    </row>
    <row r="302" spans="1:8" ht="19" customHeight="1">
      <c r="A302" s="2" t="s">
        <v>1272</v>
      </c>
      <c r="B302" s="2" t="s">
        <v>1218</v>
      </c>
      <c r="C302" s="2" t="s">
        <v>1234</v>
      </c>
      <c r="D302" s="2" t="s">
        <v>1273</v>
      </c>
      <c r="E302" s="2" t="s">
        <v>1274</v>
      </c>
      <c r="F302" s="2" t="s">
        <v>1215</v>
      </c>
      <c r="G302" s="110"/>
      <c r="H302" s="109" t="s">
        <v>1275</v>
      </c>
    </row>
    <row r="303" spans="1:8" ht="19" customHeight="1">
      <c r="A303" s="2" t="s">
        <v>1276</v>
      </c>
      <c r="B303" s="2" t="s">
        <v>1218</v>
      </c>
      <c r="C303" s="2" t="s">
        <v>1234</v>
      </c>
      <c r="D303" s="2" t="s">
        <v>1273</v>
      </c>
      <c r="E303" s="2" t="s">
        <v>1277</v>
      </c>
      <c r="F303" s="2" t="s">
        <v>1215</v>
      </c>
      <c r="G303" s="110"/>
      <c r="H303" s="109" t="s">
        <v>1278</v>
      </c>
    </row>
    <row r="304" spans="1:8" ht="19" customHeight="1">
      <c r="A304" s="2" t="s">
        <v>1279</v>
      </c>
      <c r="B304" s="2" t="s">
        <v>1218</v>
      </c>
      <c r="C304" s="2" t="s">
        <v>1280</v>
      </c>
      <c r="D304" s="2" t="s">
        <v>1281</v>
      </c>
      <c r="E304" s="2" t="s">
        <v>1282</v>
      </c>
      <c r="F304" s="2" t="s">
        <v>1215</v>
      </c>
      <c r="G304" s="110"/>
      <c r="H304" s="109" t="s">
        <v>1283</v>
      </c>
    </row>
    <row r="305" spans="1:8" ht="19" customHeight="1">
      <c r="A305" s="2" t="s">
        <v>1284</v>
      </c>
      <c r="B305" s="2" t="s">
        <v>1218</v>
      </c>
      <c r="C305" s="2" t="s">
        <v>1280</v>
      </c>
      <c r="D305" s="2" t="s">
        <v>1281</v>
      </c>
      <c r="E305" s="2" t="s">
        <v>1285</v>
      </c>
      <c r="F305" s="2" t="s">
        <v>1215</v>
      </c>
      <c r="G305" s="110"/>
      <c r="H305" s="109" t="s">
        <v>1286</v>
      </c>
    </row>
    <row r="306" spans="1:8" ht="19" customHeight="1">
      <c r="A306" s="2" t="s">
        <v>1287</v>
      </c>
      <c r="B306" s="2" t="s">
        <v>1218</v>
      </c>
      <c r="C306" s="2" t="s">
        <v>1280</v>
      </c>
      <c r="D306" s="2" t="s">
        <v>1288</v>
      </c>
      <c r="E306" s="2" t="s">
        <v>1288</v>
      </c>
      <c r="F306" s="2" t="s">
        <v>1215</v>
      </c>
      <c r="G306" s="110"/>
      <c r="H306" s="109" t="s">
        <v>1289</v>
      </c>
    </row>
    <row r="307" spans="1:8" ht="17" customHeight="1">
      <c r="A307" s="112"/>
      <c r="B307" s="113"/>
      <c r="C307" s="113"/>
      <c r="D307" s="113"/>
      <c r="E307" s="113"/>
      <c r="F307" s="113"/>
      <c r="G307" s="113"/>
      <c r="H307" s="111"/>
    </row>
    <row r="308" spans="1:8" ht="19" customHeight="1">
      <c r="A308" s="2" t="s">
        <v>1290</v>
      </c>
      <c r="B308" s="2" t="s">
        <v>1291</v>
      </c>
      <c r="C308" s="2" t="s">
        <v>1292</v>
      </c>
      <c r="D308" s="2" t="s">
        <v>1293</v>
      </c>
      <c r="E308" s="2" t="s">
        <v>1294</v>
      </c>
      <c r="F308" s="2" t="s">
        <v>1215</v>
      </c>
      <c r="G308" s="110"/>
      <c r="H308" s="109" t="s">
        <v>1295</v>
      </c>
    </row>
    <row r="309" spans="1:8" ht="19" customHeight="1">
      <c r="A309" s="2" t="s">
        <v>1296</v>
      </c>
      <c r="B309" s="2" t="s">
        <v>1297</v>
      </c>
      <c r="C309" s="2" t="s">
        <v>1298</v>
      </c>
      <c r="D309" s="2" t="s">
        <v>1299</v>
      </c>
      <c r="E309" s="2" t="s">
        <v>1300</v>
      </c>
      <c r="F309" s="2" t="s">
        <v>1215</v>
      </c>
      <c r="G309" s="110"/>
      <c r="H309" s="109" t="s">
        <v>1301</v>
      </c>
    </row>
    <row r="310" spans="1:8" ht="19" customHeight="1">
      <c r="A310" s="2" t="s">
        <v>1302</v>
      </c>
      <c r="B310" s="2" t="s">
        <v>1297</v>
      </c>
      <c r="C310" s="2" t="s">
        <v>1298</v>
      </c>
      <c r="D310" s="2" t="s">
        <v>1303</v>
      </c>
      <c r="E310" s="2" t="s">
        <v>1300</v>
      </c>
      <c r="F310" s="2" t="s">
        <v>1215</v>
      </c>
      <c r="G310" s="110"/>
      <c r="H310" s="109" t="s">
        <v>1304</v>
      </c>
    </row>
    <row r="311" spans="1:8" ht="19" customHeight="1">
      <c r="A311" s="2" t="s">
        <v>1305</v>
      </c>
      <c r="B311" s="2" t="s">
        <v>1297</v>
      </c>
      <c r="C311" s="2" t="s">
        <v>1306</v>
      </c>
      <c r="D311" s="2" t="s">
        <v>1307</v>
      </c>
      <c r="E311" s="2" t="s">
        <v>1300</v>
      </c>
      <c r="F311" s="2" t="s">
        <v>1215</v>
      </c>
      <c r="G311" s="60">
        <v>0.06</v>
      </c>
      <c r="H311" s="109" t="s">
        <v>1308</v>
      </c>
    </row>
  </sheetData>
  <phoneticPr fontId="17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刘雅鑫</cp:lastModifiedBy>
  <dcterms:created xsi:type="dcterms:W3CDTF">2023-09-19T11:38:05Z</dcterms:created>
  <dcterms:modified xsi:type="dcterms:W3CDTF">2023-09-19T11:45:05Z</dcterms:modified>
</cp:coreProperties>
</file>