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20" tabRatio="679" firstSheet="1" activeTab="1"/>
  </bookViews>
  <sheets>
    <sheet name="隐藏计算页" sheetId="20" state="hidden" r:id="rId1"/>
    <sheet name="预算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2" hidden="1">基准价格!$A$3:$I$356</definedName>
    <definedName name="_xlnm._FilterDatabase" localSheetId="1" hidden="1">预算!$A$1:$V$82</definedName>
    <definedName name="_xlnm.Print_Area" localSheetId="1">预算!$A$1:$V$82</definedName>
  </definedNames>
  <calcPr calcId="144525" concurrentCalc="0"/>
</workbook>
</file>

<file path=xl/sharedStrings.xml><?xml version="1.0" encoding="utf-8"?>
<sst xmlns="http://schemas.openxmlformats.org/spreadsheetml/2006/main" count="2175" uniqueCount="1004">
  <si>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</si>
  <si>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</si>
  <si>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</si>
  <si>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</si>
  <si>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</si>
  <si>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</si>
  <si>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</si>
  <si>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</si>
  <si>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</si>
  <si>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</si>
  <si>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</si>
  <si>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服饰达人峰会（杭州）</t>
  </si>
  <si>
    <t>项目地址</t>
  </si>
  <si>
    <t>杭州城中香格里拉酒店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</si>
  <si>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</si>
  <si>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</si>
  <si>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2023年8月2日-3日</t>
  </si>
  <si>
    <t>项目人数</t>
  </si>
  <si>
    <t>字节跳动业务接口人</t>
  </si>
  <si>
    <t>于小淼</t>
  </si>
  <si>
    <t>电话</t>
  </si>
  <si>
    <t>邮箱</t>
  </si>
  <si>
    <t>yuxiaomiao.yxm@bytedance.com</t>
  </si>
  <si>
    <t>新增需求数量增加</t>
  </si>
  <si>
    <t>字节跳动采购接口人</t>
  </si>
  <si>
    <t>刘阳</t>
  </si>
  <si>
    <t>liuyang.55@bytedance.com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</si>
  <si>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</si>
  <si>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</si>
  <si>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</si>
  <si>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</si>
  <si>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</si>
  <si>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王靖楠</t>
  </si>
  <si>
    <t>wangjingnan@cct.cn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</si>
  <si>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</si>
  <si>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</si>
  <si>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</si>
  <si>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</si>
  <si>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</si>
  <si>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</si>
  <si>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</si>
  <si>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</si>
  <si>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</si>
  <si>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</si>
  <si>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</si>
  <si>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</si>
  <si>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</si>
  <si>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更新单价（元）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</si>
  <si>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</si>
  <si>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</si>
  <si>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</si>
  <si>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</si>
  <si>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</si>
  <si>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</si>
  <si>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报价金额（元）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</si>
  <si>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</si>
  <si>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</si>
  <si>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</si>
  <si>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</si>
  <si>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</si>
  <si>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</si>
  <si>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</si>
  <si>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主会场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</si>
  <si>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</si>
  <si>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</si>
  <si>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</si>
  <si>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</si>
  <si>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</si>
  <si>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</si>
  <si>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</si>
  <si>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酒店</t>
  </si>
  <si>
    <t>运营人员</t>
  </si>
  <si>
    <t>C#028</t>
  </si>
  <si>
    <t>翻译速记</t>
  </si>
  <si>
    <t>速记</t>
  </si>
  <si>
    <t>8月3日，专业速记证书，人员劳务费。不含住宿、交通、补贴等费用，每场不超过4小时，含个税</t>
  </si>
  <si>
    <t>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</si>
  <si>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</si>
  <si>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</si>
  <si>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</si>
  <si>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</si>
  <si>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</si>
  <si>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交通费 - 飞机票</t>
  </si>
  <si>
    <t>广州白云-杭州萧山-广州白云</t>
  </si>
  <si>
    <t>南航公务舱6折预估</t>
  </si>
  <si>
    <t>往返</t>
  </si>
  <si>
    <t>以实际出票为准</t>
  </si>
  <si>
    <t>北京首都-杭州萧山-北京首都</t>
  </si>
  <si>
    <t>国航公务舱5.5折预估</t>
  </si>
  <si>
    <t>住宿费</t>
  </si>
  <si>
    <t>杭州城中香格里拉</t>
  </si>
  <si>
    <t>8月2日-3日，行政套房，含双早</t>
  </si>
  <si>
    <t>晚</t>
  </si>
  <si>
    <t>8月2日-3日，大床房，含单早</t>
  </si>
  <si>
    <t>用餐</t>
  </si>
  <si>
    <t>餐费</t>
  </si>
  <si>
    <t>晚宴用餐</t>
  </si>
  <si>
    <t>8月3日，杭州城中香格里拉武林厅</t>
  </si>
  <si>
    <t>餐</t>
  </si>
  <si>
    <t>茶歇</t>
  </si>
  <si>
    <t>8月3日下午，杭州城中香格里拉</t>
  </si>
  <si>
    <t>桌</t>
  </si>
  <si>
    <t>130份大宴会厅，20份董事会议室</t>
  </si>
  <si>
    <t>康辉工作人员</t>
  </si>
  <si>
    <t>工作人员机票</t>
  </si>
  <si>
    <t>北京首都-杭州萧山-北京首都，经济舱八折预估</t>
  </si>
  <si>
    <t>工作人员住宿</t>
  </si>
  <si>
    <t>8月2日-4日</t>
  </si>
  <si>
    <t>据实结算</t>
  </si>
  <si>
    <t>工作人员餐补</t>
  </si>
  <si>
    <t>8月2日-4日，包含康辉工作人员、当地工作人员</t>
  </si>
  <si>
    <t>每人每天</t>
  </si>
  <si>
    <t>据实结算，2人每日2餐</t>
  </si>
  <si>
    <t>当地工作人员</t>
  </si>
  <si>
    <t>当地工作人员工资</t>
  </si>
  <si>
    <t>8月2日、3日，辅助工作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</si>
  <si>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</si>
  <si>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活动物料</t>
  </si>
  <si>
    <t>其他物料</t>
  </si>
  <si>
    <t>酒水采买</t>
  </si>
  <si>
    <t>晚宴酒水采买</t>
  </si>
  <si>
    <t>项</t>
  </si>
  <si>
    <t>零食采买</t>
  </si>
  <si>
    <t>休息室零食、饮料，商务套餐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</si>
  <si>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</si>
  <si>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</si>
  <si>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</si>
  <si>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</si>
  <si>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</si>
  <si>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</si>
  <si>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</si>
  <si>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宴会厅A</t>
  </si>
  <si>
    <t>8月2日前一场活动结束后进场，8月3日上午彩排，下午使用</t>
  </si>
  <si>
    <t>天</t>
  </si>
  <si>
    <t>宴会厅A LED屏40平方米，8月3日</t>
  </si>
  <si>
    <t>董事会议室</t>
  </si>
  <si>
    <t>8月3日下午</t>
  </si>
  <si>
    <t>半天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</si>
  <si>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</si>
  <si>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</si>
  <si>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垫付费用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</si>
  <si>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</si>
  <si>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</si>
  <si>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</si>
  <si>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</si>
  <si>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</si>
  <si>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（仅填写发票票面税费比例，酒店房间部分不收取）</t>
    </r>
  </si>
  <si>
    <t>合计</t>
  </si>
  <si>
    <t>最终金额</t>
  </si>
  <si>
    <t>原则不超过30%</t>
  </si>
  <si>
    <t>占比</t>
  </si>
  <si>
    <t>差旅接待类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</si>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</sst>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177" formatCode="\¥#,##0.00"/>
    <numFmt numFmtId="42" formatCode="_ &quot;￥&quot;* #,##0_ ;_ &quot;￥&quot;* \-#,##0_ ;_ &quot;￥&quot;* &quot;-&quot;_ ;_ @_ "/>
    <numFmt numFmtId="178" formatCode="0_ "/>
    <numFmt numFmtId="179" formatCode="0.00_ "/>
    <numFmt numFmtId="180" formatCode="[$-409]d\/mmm\/yy;@"/>
    <numFmt numFmtId="181" formatCode="_ \¥* #,##0.00_ ;_ \¥* \-#,##0.00_ ;_ \¥* &quot;-&quot;??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8"/>
      <color theme="1"/>
      <name val="微软雅黑"/>
      <charset val="134"/>
    </font>
    <font>
      <strike/>
      <sz val="9"/>
      <color theme="1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2"/>
      <name val="宋体"/>
      <charset val="134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4"/>
      <color theme="1"/>
      <name val="微软雅黑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0" fontId="31" fillId="0" borderId="0" applyProtection="0">
      <alignment vertical="center"/>
    </xf>
    <xf numFmtId="0" fontId="31" fillId="0" borderId="0" applyProtection="0">
      <alignment vertical="center"/>
    </xf>
    <xf numFmtId="181" fontId="25" fillId="0" borderId="0" applyFont="0" applyFill="0" applyBorder="0" applyAlignment="0" applyProtection="0">
      <alignment vertical="center"/>
    </xf>
    <xf numFmtId="181" fontId="25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81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2" fillId="43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9" fillId="26" borderId="18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181" fontId="25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4" fillId="40" borderId="18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2" fillId="32" borderId="19" applyNumberFormat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0" fontId="35" fillId="40" borderId="21" applyNumberFormat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35" borderId="20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80" fontId="33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0" borderId="15" applyNumberFormat="0" applyFill="0" applyAlignment="0" applyProtection="0">
      <alignment vertical="center"/>
    </xf>
  </cellStyleXfs>
  <cellXfs count="224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81" fontId="3" fillId="2" borderId="1" xfId="24" applyFont="1" applyFill="1" applyBorder="1" applyAlignment="1" applyProtection="1">
      <alignment horizontal="center" vertical="center" wrapText="1"/>
    </xf>
    <xf numFmtId="181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24" applyFont="1" applyFill="1" applyBorder="1" applyAlignment="1" applyProtection="1">
      <alignment horizontal="center" vertical="center" wrapText="1"/>
    </xf>
    <xf numFmtId="181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181" fontId="5" fillId="0" borderId="0" xfId="24" applyFont="1" applyBorder="1" applyAlignment="1" applyProtection="1">
      <alignment vertical="center"/>
      <protection locked="0"/>
    </xf>
    <xf numFmtId="181" fontId="5" fillId="0" borderId="0" xfId="24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left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9" xfId="19" applyFont="1" applyFill="1" applyBorder="1" applyAlignment="1" applyProtection="1">
      <alignment horizontal="left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2" fillId="0" borderId="10" xfId="19" applyFont="1" applyFill="1" applyBorder="1" applyAlignment="1" applyProtection="1">
      <alignment horizontal="left" vertical="center" wrapText="1"/>
      <protection locked="0"/>
    </xf>
    <xf numFmtId="0" fontId="9" fillId="0" borderId="2" xfId="19" applyFont="1" applyBorder="1" applyAlignment="1" applyProtection="1">
      <alignment horizontal="right" vertical="center" wrapText="1"/>
      <protection locked="0"/>
    </xf>
    <xf numFmtId="0" fontId="9" fillId="0" borderId="4" xfId="19" applyFont="1" applyBorder="1" applyAlignment="1" applyProtection="1">
      <alignment horizontal="right" vertical="center" wrapText="1"/>
      <protection locked="0"/>
    </xf>
    <xf numFmtId="0" fontId="9" fillId="8" borderId="2" xfId="0" applyFont="1" applyFill="1" applyBorder="1" applyAlignment="1" applyProtection="1">
      <alignment horizontal="left" vertical="center" wrapText="1"/>
      <protection locked="0"/>
    </xf>
    <xf numFmtId="0" fontId="9" fillId="8" borderId="4" xfId="0" applyFont="1" applyFill="1" applyBorder="1" applyAlignment="1" applyProtection="1">
      <alignment horizontal="left" vertical="center" wrapText="1"/>
      <protection locked="0"/>
    </xf>
    <xf numFmtId="0" fontId="2" fillId="0" borderId="6" xfId="19" applyFont="1" applyFill="1" applyBorder="1" applyAlignment="1" applyProtection="1">
      <alignment horizontal="left" vertical="center" wrapText="1"/>
      <protection locked="0"/>
    </xf>
    <xf numFmtId="0" fontId="2" fillId="0" borderId="6" xfId="19" applyFont="1" applyFill="1" applyBorder="1" applyAlignment="1" applyProtection="1">
      <alignment horizontal="center" vertical="center" wrapText="1"/>
      <protection locked="0"/>
    </xf>
    <xf numFmtId="0" fontId="9" fillId="0" borderId="2" xfId="19" applyFont="1" applyFill="1" applyBorder="1" applyAlignment="1" applyProtection="1">
      <alignment horizontal="right" vertical="center" wrapText="1"/>
      <protection locked="0"/>
    </xf>
    <xf numFmtId="0" fontId="9" fillId="0" borderId="4" xfId="19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Fill="1" applyBorder="1" applyAlignment="1" applyProtection="1">
      <alignment horizontal="right" vertical="center" wrapText="1"/>
      <protection locked="0"/>
    </xf>
    <xf numFmtId="0" fontId="9" fillId="8" borderId="1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19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19" applyFont="1" applyBorder="1" applyAlignment="1" applyProtection="1">
      <alignment horizontal="right" vertical="center" wrapText="1"/>
    </xf>
    <xf numFmtId="0" fontId="9" fillId="0" borderId="4" xfId="19" applyFont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0" fontId="2" fillId="0" borderId="9" xfId="1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0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vertical="center" wrapText="1"/>
      <protection locked="0"/>
    </xf>
    <xf numFmtId="179" fontId="2" fillId="7" borderId="1" xfId="13" applyNumberFormat="1" applyFont="1" applyFill="1" applyBorder="1" applyAlignment="1" applyProtection="1">
      <alignment horizontal="center" vertical="center" wrapText="1"/>
    </xf>
    <xf numFmtId="179" fontId="2" fillId="10" borderId="1" xfId="13" applyNumberFormat="1" applyFont="1" applyFill="1" applyBorder="1" applyAlignment="1" applyProtection="1">
      <alignment horizontal="center" vertical="center" wrapText="1"/>
    </xf>
    <xf numFmtId="0" fontId="2" fillId="11" borderId="1" xfId="19" applyNumberFormat="1" applyFont="1" applyFill="1" applyBorder="1" applyAlignment="1" applyProtection="1">
      <alignment horizontal="center" vertical="center" wrapText="1"/>
    </xf>
    <xf numFmtId="0" fontId="2" fillId="11" borderId="1" xfId="19" applyNumberFormat="1" applyFont="1" applyFill="1" applyBorder="1" applyAlignment="1" applyProtection="1">
      <alignment vertical="center" wrapText="1"/>
    </xf>
    <xf numFmtId="0" fontId="2" fillId="0" borderId="1" xfId="19" applyNumberFormat="1" applyFont="1" applyFill="1" applyBorder="1" applyAlignment="1" applyProtection="1">
      <alignment horizontal="center" vertical="center" wrapText="1"/>
    </xf>
    <xf numFmtId="0" fontId="2" fillId="0" borderId="1" xfId="19" applyNumberFormat="1" applyFont="1" applyFill="1" applyBorder="1" applyAlignment="1" applyProtection="1">
      <alignment vertical="center" wrapText="1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49" fontId="12" fillId="0" borderId="12" xfId="1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19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49" fontId="12" fillId="11" borderId="12" xfId="1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vertical="center" wrapText="1"/>
      <protection locked="0"/>
    </xf>
    <xf numFmtId="49" fontId="12" fillId="11" borderId="12" xfId="19" applyNumberFormat="1" applyFont="1" applyFill="1" applyBorder="1" applyAlignment="1" applyProtection="1">
      <alignment vertical="center" wrapText="1"/>
      <protection locked="0"/>
    </xf>
    <xf numFmtId="0" fontId="2" fillId="0" borderId="9" xfId="19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9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81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81" fontId="2" fillId="0" borderId="1" xfId="24" applyFont="1" applyFill="1" applyBorder="1" applyAlignment="1" applyProtection="1">
      <alignment horizontal="center" vertical="center" wrapText="1"/>
      <protection locked="0"/>
    </xf>
    <xf numFmtId="177" fontId="2" fillId="0" borderId="1" xfId="19" applyNumberFormat="1" applyFont="1" applyFill="1" applyBorder="1" applyAlignment="1" applyProtection="1">
      <alignment horizontal="center" vertical="center" wrapText="1"/>
    </xf>
    <xf numFmtId="181" fontId="2" fillId="13" borderId="1" xfId="24" applyFont="1" applyFill="1" applyBorder="1" applyAlignment="1" applyProtection="1">
      <alignment horizontal="center" vertical="center" wrapText="1"/>
      <protection locked="0"/>
    </xf>
    <xf numFmtId="0" fontId="9" fillId="6" borderId="1" xfId="19" applyFont="1" applyFill="1" applyBorder="1" applyAlignment="1" applyProtection="1">
      <alignment horizontal="center" vertical="center" wrapText="1"/>
      <protection locked="0"/>
    </xf>
    <xf numFmtId="181" fontId="2" fillId="0" borderId="1" xfId="24" applyFont="1" applyFill="1" applyBorder="1" applyAlignment="1" applyProtection="1">
      <alignment horizontal="center" vertical="center" wrapText="1"/>
    </xf>
    <xf numFmtId="181" fontId="2" fillId="4" borderId="1" xfId="24" applyFont="1" applyFill="1" applyBorder="1" applyAlignment="1" applyProtection="1">
      <alignment horizontal="center" vertical="center" wrapText="1"/>
    </xf>
    <xf numFmtId="0" fontId="2" fillId="4" borderId="1" xfId="19" applyNumberFormat="1" applyFont="1" applyFill="1" applyBorder="1" applyAlignment="1" applyProtection="1">
      <alignment horizontal="center" vertical="center" wrapText="1"/>
    </xf>
    <xf numFmtId="181" fontId="2" fillId="0" borderId="1" xfId="24" applyFont="1" applyFill="1" applyBorder="1" applyAlignment="1" applyProtection="1">
      <alignment vertical="center" wrapText="1"/>
      <protection locked="0"/>
    </xf>
    <xf numFmtId="0" fontId="2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19" applyNumberFormat="1" applyFont="1" applyFill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3" fillId="0" borderId="2" xfId="64" applyBorder="1" applyAlignment="1" applyProtection="1">
      <alignment horizontal="center" vertical="center" wrapText="1"/>
      <protection locked="0"/>
    </xf>
    <xf numFmtId="0" fontId="9" fillId="0" borderId="5" xfId="19" applyFont="1" applyBorder="1" applyAlignment="1" applyProtection="1">
      <alignment horizontal="right" vertical="center" wrapText="1"/>
      <protection locked="0"/>
    </xf>
    <xf numFmtId="0" fontId="9" fillId="0" borderId="1" xfId="19" applyFont="1" applyBorder="1" applyAlignment="1" applyProtection="1">
      <alignment horizontal="right" vertical="center" wrapText="1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9" fillId="0" borderId="5" xfId="19" applyFont="1" applyFill="1" applyBorder="1" applyAlignment="1" applyProtection="1">
      <alignment horizontal="right" vertical="center" wrapText="1"/>
      <protection locked="0"/>
    </xf>
    <xf numFmtId="0" fontId="9" fillId="0" borderId="6" xfId="19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9" fillId="0" borderId="5" xfId="19" applyFont="1" applyBorder="1" applyAlignment="1" applyProtection="1">
      <alignment horizontal="right" vertical="center" wrapText="1"/>
    </xf>
    <xf numFmtId="0" fontId="9" fillId="0" borderId="1" xfId="19" applyFont="1" applyBorder="1" applyAlignment="1" applyProtection="1">
      <alignment horizontal="right" vertical="center" wrapText="1"/>
    </xf>
    <xf numFmtId="0" fontId="14" fillId="0" borderId="4" xfId="64" applyFont="1" applyBorder="1" applyAlignment="1" applyProtection="1">
      <alignment horizontal="center" vertical="center" wrapText="1"/>
      <protection locked="0"/>
    </xf>
    <xf numFmtId="0" fontId="14" fillId="0" borderId="5" xfId="64" applyFont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181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81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0" applyNumberFormat="1" applyFont="1" applyBorder="1" applyAlignment="1" applyProtection="1">
      <alignment horizontal="center" vertical="center"/>
      <protection locked="0"/>
    </xf>
    <xf numFmtId="181" fontId="2" fillId="0" borderId="1" xfId="24" applyNumberFormat="1" applyFont="1" applyBorder="1" applyAlignment="1" applyProtection="1">
      <alignment horizontal="center" vertical="center" wrapText="1"/>
      <protection locked="0"/>
    </xf>
    <xf numFmtId="0" fontId="9" fillId="8" borderId="4" xfId="0" applyFont="1" applyFill="1" applyBorder="1" applyAlignment="1" applyProtection="1">
      <alignment horizontal="center" vertical="center" wrapText="1"/>
      <protection locked="0"/>
    </xf>
    <xf numFmtId="181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9" fillId="9" borderId="4" xfId="0" applyFont="1" applyFill="1" applyBorder="1" applyAlignment="1" applyProtection="1">
      <alignment horizontal="center" vertical="center" wrapText="1"/>
      <protection locked="0"/>
    </xf>
    <xf numFmtId="181" fontId="2" fillId="0" borderId="1" xfId="0" applyNumberFormat="1" applyFont="1" applyFill="1" applyBorder="1" applyAlignment="1" applyProtection="1">
      <alignment horizontal="center" vertical="center"/>
      <protection locked="0"/>
    </xf>
    <xf numFmtId="181" fontId="9" fillId="0" borderId="1" xfId="24" applyNumberFormat="1" applyFont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9" fillId="8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9" fillId="12" borderId="1" xfId="2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vertical="center" wrapText="1"/>
      <protection locked="0"/>
    </xf>
    <xf numFmtId="181" fontId="2" fillId="0" borderId="0" xfId="0" applyNumberFormat="1" applyFont="1" applyBorder="1" applyAlignment="1" applyProtection="1">
      <alignment vertical="center"/>
      <protection locked="0"/>
    </xf>
    <xf numFmtId="9" fontId="2" fillId="0" borderId="0" xfId="26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19" applyFont="1" applyFill="1" applyBorder="1" applyAlignment="1" applyProtection="1">
      <alignment horizontal="left" vertical="center" wrapText="1"/>
      <protection locked="0"/>
    </xf>
    <xf numFmtId="0" fontId="16" fillId="0" borderId="1" xfId="19" applyFont="1" applyFill="1" applyBorder="1" applyAlignment="1" applyProtection="1">
      <alignment horizontal="center"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</xf>
    <xf numFmtId="0" fontId="10" fillId="0" borderId="4" xfId="19" applyFont="1" applyBorder="1" applyAlignment="1" applyProtection="1">
      <alignment horizontal="right" vertical="center" wrapText="1"/>
    </xf>
    <xf numFmtId="0" fontId="10" fillId="6" borderId="2" xfId="0" applyFont="1" applyFill="1" applyBorder="1" applyAlignment="1" applyProtection="1">
      <alignment horizontal="right" vertical="center" wrapText="1"/>
      <protection locked="0"/>
    </xf>
    <xf numFmtId="0" fontId="10" fillId="6" borderId="4" xfId="0" applyFont="1" applyFill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  <xf numFmtId="0" fontId="16" fillId="0" borderId="4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6" fillId="11" borderId="12" xfId="19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9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181" fontId="16" fillId="0" borderId="1" xfId="24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right" vertical="center" wrapText="1"/>
    </xf>
    <xf numFmtId="0" fontId="10" fillId="6" borderId="5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9" fontId="16" fillId="0" borderId="1" xfId="0" applyNumberFormat="1" applyFont="1" applyBorder="1" applyAlignment="1" applyProtection="1">
      <alignment vertical="center" wrapText="1"/>
      <protection locked="0"/>
    </xf>
    <xf numFmtId="9" fontId="16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81" fontId="5" fillId="0" borderId="1" xfId="0" applyNumberFormat="1" applyFont="1" applyBorder="1" applyAlignment="1" applyProtection="1">
      <alignment horizontal="center" vertical="center"/>
      <protection locked="0"/>
    </xf>
    <xf numFmtId="181" fontId="10" fillId="0" borderId="1" xfId="24" applyNumberFormat="1" applyFont="1" applyBorder="1" applyAlignment="1" applyProtection="1">
      <alignment horizontal="center" vertical="center" wrapText="1"/>
    </xf>
    <xf numFmtId="181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181" fontId="5" fillId="6" borderId="1" xfId="0" applyNumberFormat="1" applyFont="1" applyFill="1" applyBorder="1" applyAlignment="1" applyProtection="1">
      <alignment horizontal="center" vertical="center"/>
      <protection locked="0"/>
    </xf>
    <xf numFmtId="43" fontId="16" fillId="0" borderId="1" xfId="24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181" fontId="16" fillId="0" borderId="1" xfId="24" applyNumberFormat="1" applyFont="1" applyFill="1" applyBorder="1" applyAlignment="1" applyProtection="1">
      <alignment horizontal="center" vertical="center" wrapText="1"/>
      <protection locked="0"/>
    </xf>
    <xf numFmtId="181" fontId="17" fillId="17" borderId="1" xfId="24" applyNumberFormat="1" applyFont="1" applyFill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0" fontId="17" fillId="0" borderId="1" xfId="26" applyNumberFormat="1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9" fillId="0" borderId="0" xfId="0" applyFont="1"/>
  </cellXfs>
  <cellStyles count="75">
    <cellStyle name="常规" xfId="0" builtinId="0"/>
    <cellStyle name="千位分隔 3 3 2 2" xfId="1"/>
    <cellStyle name="千位分隔 3 3 2" xfId="2"/>
    <cellStyle name="普通 2 13" xfId="3"/>
    <cellStyle name="普通 2" xfId="4"/>
    <cellStyle name="货币 7 2 2" xfId="5"/>
    <cellStyle name="货币 7 2" xfId="6"/>
    <cellStyle name="货币 2 10 3 2" xfId="7"/>
    <cellStyle name="常规 4 2" xfId="8"/>
    <cellStyle name="常规 2" xfId="9"/>
    <cellStyle name="货币 7" xfId="10"/>
    <cellStyle name="常规 13 2" xfId="11"/>
    <cellStyle name="常规 13" xfId="12"/>
    <cellStyle name="常规 12" xfId="13"/>
    <cellStyle name="百分比 2 3 2 2" xfId="14"/>
    <cellStyle name="百分比 2 3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标题" xfId="56" builtinId="15"/>
    <cellStyle name="40% - 强调文字颜色 2" xfId="57" builtinId="35"/>
    <cellStyle name="警告文本" xfId="58" builtinId="11"/>
    <cellStyle name="60% - 强调文字颜色 3" xfId="59" builtinId="40"/>
    <cellStyle name="注释" xfId="60" builtinId="10"/>
    <cellStyle name="20% - 强调文字颜色 6" xfId="61" builtinId="50"/>
    <cellStyle name="强调文字颜色 5" xfId="62" builtinId="45"/>
    <cellStyle name="40% - 强调文字颜色 6" xfId="63" builtinId="51"/>
    <cellStyle name="超链接" xfId="64" builtinId="8"/>
    <cellStyle name="千位分隔[0]" xfId="65" builtinId="6"/>
    <cellStyle name="常规 6 3 2" xfId="66"/>
    <cellStyle name="标题 2" xfId="67" builtinId="17"/>
    <cellStyle name="40% - 强调文字颜色 5" xfId="68" builtinId="47"/>
    <cellStyle name="标题 3" xfId="69" builtinId="18"/>
    <cellStyle name="强调文字颜色 6" xfId="70" builtinId="49"/>
    <cellStyle name="常规 7" xfId="71"/>
    <cellStyle name="40% - 强调文字颜色 1" xfId="72" builtinId="31"/>
    <cellStyle name="常规 3" xfId="73"/>
    <cellStyle name="链接单元格" xfId="74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071428571429" defaultRowHeight="13.2" outlineLevelCol="4"/>
  <cols>
    <col min="1" max="1" width="9.33035714285714" style="223" customWidth="1"/>
    <col min="2" max="2" width="10.3303571428571" style="223" customWidth="1"/>
    <col min="3" max="3" width="11.3303571428571" style="223" customWidth="1"/>
    <col min="4" max="5" width="16" style="223" customWidth="1"/>
    <col min="6" max="16384" width="8.66071428571429" style="223"/>
  </cols>
  <sheetData>
    <row r="1" spans="2:5">
      <c r="B1" s="223" t="s">
        <v>0</v>
      </c>
      <c r="C1" s="223" t="s">
        <v>1</v>
      </c>
      <c r="D1" s="223" t="s">
        <v>2</v>
      </c>
      <c r="E1" s="223" t="s">
        <v>3</v>
      </c>
    </row>
    <row r="2" spans="1:5">
      <c r="A2" s="223" t="s">
        <v>4</v>
      </c>
      <c r="B2" s="223" t="e">
        <f>SUM(基准价格!#REF!)</f>
        <v>#REF!</v>
      </c>
      <c r="C2" s="223" t="e">
        <f>SUM(基准价格!#REF!)</f>
        <v>#REF!</v>
      </c>
      <c r="D2" s="223">
        <f>(COUNTA(基准价格!#REF!)-1)-(COUNTA(基准价格!#REF!)-1)</f>
        <v>0</v>
      </c>
      <c r="E2" s="223">
        <f>(COUNTA(基准价格!#REF!)-1)-(COUNTA(基准价格!#REF!)-1)</f>
        <v>0</v>
      </c>
    </row>
    <row r="4" spans="1:5">
      <c r="A4" s="223" t="s">
        <v>5</v>
      </c>
      <c r="B4" s="223" t="e">
        <f>SUM(#REF!)</f>
        <v>#REF!</v>
      </c>
      <c r="C4" s="223" t="e">
        <f>SUM(#REF!)</f>
        <v>#REF!</v>
      </c>
      <c r="D4" s="223">
        <f>(COUNTA(#REF!)-1)-(COUNTA(#REF!)-1)</f>
        <v>0</v>
      </c>
      <c r="E4" s="223">
        <f>(COUNTA(#REF!)-1)-(COUNTA(#REF!)-1)</f>
        <v>0</v>
      </c>
    </row>
    <row r="6" spans="1:5">
      <c r="A6" s="223" t="s">
        <v>6</v>
      </c>
      <c r="B6" s="223" t="e">
        <f>SUM(#REF!)</f>
        <v>#REF!</v>
      </c>
      <c r="C6" s="223" t="e">
        <f>SUM(#REF!)</f>
        <v>#REF!</v>
      </c>
      <c r="D6" s="223">
        <f>(COUNTA(#REF!)-1)-(COUNTA(#REF!)-1)</f>
        <v>0</v>
      </c>
      <c r="E6" s="223">
        <f>(COUNTA(#REF!)-1)-(COUNTA(#REF!)-1)</f>
        <v>0</v>
      </c>
    </row>
    <row r="8" spans="1:3">
      <c r="A8" s="223" t="s">
        <v>7</v>
      </c>
      <c r="B8" s="223">
        <f>SUM(预算!J49:J67)</f>
        <v>80000</v>
      </c>
      <c r="C8" s="223">
        <f>B8</f>
        <v>80000</v>
      </c>
    </row>
    <row r="10" spans="1:5">
      <c r="A10" s="223" t="s">
        <v>8</v>
      </c>
      <c r="B10" s="223" t="e">
        <f>SUM(#REF!)</f>
        <v>#REF!</v>
      </c>
      <c r="C10" s="223" t="e">
        <f>SUM(#REF!)</f>
        <v>#REF!</v>
      </c>
      <c r="D10" s="223">
        <f>(COUNTA(#REF!)-1)-(COUNTA(#REF!)-1)</f>
        <v>0</v>
      </c>
      <c r="E10" s="223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L83"/>
  <sheetViews>
    <sheetView tabSelected="1" topLeftCell="F55" workbookViewId="0">
      <selection activeCell="J16" sqref="J16"/>
    </sheetView>
  </sheetViews>
  <sheetFormatPr defaultColWidth="9" defaultRowHeight="12"/>
  <cols>
    <col min="1" max="1" width="5" style="33" customWidth="1"/>
    <col min="2" max="2" width="16.5" style="34" customWidth="1"/>
    <col min="3" max="3" width="11" style="34" customWidth="1"/>
    <col min="4" max="4" width="11" style="33" customWidth="1"/>
    <col min="5" max="5" width="13.5" style="33" customWidth="1"/>
    <col min="6" max="6" width="17.8303571428571" style="33" customWidth="1"/>
    <col min="7" max="7" width="22.1607142857143" style="33" customWidth="1"/>
    <col min="8" max="8" width="33.6607142857143" style="33" customWidth="1"/>
    <col min="9" max="9" width="8" style="33" customWidth="1"/>
    <col min="10" max="11" width="12.3303571428571" style="35" customWidth="1"/>
    <col min="12" max="12" width="12" style="33" customWidth="1"/>
    <col min="13" max="14" width="7.5" style="33" customWidth="1"/>
    <col min="15" max="15" width="12" style="33" customWidth="1"/>
    <col min="16" max="16" width="7.5" style="33" customWidth="1"/>
    <col min="17" max="17" width="13.3303571428571" style="36" customWidth="1"/>
    <col min="18" max="18" width="22" style="36" customWidth="1"/>
    <col min="19" max="19" width="12.1607142857143" style="36" customWidth="1"/>
    <col min="20" max="20" width="12.3303571428571" style="37" customWidth="1"/>
    <col min="21" max="21" width="46.1607142857143" style="37" customWidth="1"/>
    <col min="22" max="22" width="14.1607142857143" style="33" customWidth="1"/>
    <col min="23" max="24" width="9" style="33"/>
    <col min="25" max="25" width="9.83035714285714" style="33" customWidth="1"/>
    <col min="26" max="16384" width="9" style="33"/>
  </cols>
  <sheetData>
    <row r="1" ht="18" spans="1:22">
      <c r="A1" s="38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148"/>
    </row>
    <row r="2" spans="1:22">
      <c r="A2" s="40" t="s">
        <v>10</v>
      </c>
      <c r="B2" s="40"/>
      <c r="C2" s="41" t="s">
        <v>11</v>
      </c>
      <c r="D2" s="42"/>
      <c r="E2" s="42"/>
      <c r="F2" s="42"/>
      <c r="G2" s="84"/>
      <c r="H2" s="85" t="s">
        <v>12</v>
      </c>
      <c r="I2" s="108" t="s">
        <v>13</v>
      </c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22"/>
      <c r="U2" s="149" t="s">
        <v>14</v>
      </c>
      <c r="V2" s="150"/>
    </row>
    <row r="3" spans="1:22">
      <c r="A3" s="43" t="s">
        <v>15</v>
      </c>
      <c r="B3" s="43"/>
      <c r="C3" s="41" t="s">
        <v>16</v>
      </c>
      <c r="D3" s="42"/>
      <c r="E3" s="42"/>
      <c r="F3" s="42"/>
      <c r="G3" s="84"/>
      <c r="H3" s="86" t="s">
        <v>17</v>
      </c>
      <c r="I3" s="108">
        <v>180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22"/>
      <c r="U3" s="151"/>
      <c r="V3" s="152"/>
    </row>
    <row r="4" spans="1:22">
      <c r="A4" s="43" t="s">
        <v>18</v>
      </c>
      <c r="B4" s="43"/>
      <c r="C4" s="41" t="s">
        <v>19</v>
      </c>
      <c r="D4" s="42"/>
      <c r="E4" s="42"/>
      <c r="F4" s="42"/>
      <c r="G4" s="84"/>
      <c r="H4" s="87" t="s">
        <v>20</v>
      </c>
      <c r="I4" s="108"/>
      <c r="J4" s="109"/>
      <c r="K4" s="109"/>
      <c r="L4" s="109"/>
      <c r="M4" s="109"/>
      <c r="N4" s="122"/>
      <c r="O4" s="123" t="s">
        <v>21</v>
      </c>
      <c r="P4" s="41" t="s">
        <v>22</v>
      </c>
      <c r="Q4" s="42"/>
      <c r="R4" s="42"/>
      <c r="S4" s="42"/>
      <c r="T4" s="84"/>
      <c r="U4" s="153"/>
      <c r="V4" s="20" t="s">
        <v>23</v>
      </c>
    </row>
    <row r="5" spans="1:22">
      <c r="A5" s="43" t="s">
        <v>24</v>
      </c>
      <c r="B5" s="43"/>
      <c r="C5" s="41" t="s">
        <v>25</v>
      </c>
      <c r="D5" s="42"/>
      <c r="E5" s="42"/>
      <c r="F5" s="42"/>
      <c r="G5" s="84"/>
      <c r="H5" s="87" t="s">
        <v>20</v>
      </c>
      <c r="I5" s="108"/>
      <c r="J5" s="109"/>
      <c r="K5" s="109"/>
      <c r="L5" s="109"/>
      <c r="M5" s="109"/>
      <c r="N5" s="122"/>
      <c r="O5" s="123" t="s">
        <v>21</v>
      </c>
      <c r="P5" s="41" t="s">
        <v>26</v>
      </c>
      <c r="Q5" s="42"/>
      <c r="R5" s="42"/>
      <c r="S5" s="42"/>
      <c r="T5" s="84"/>
      <c r="U5" s="154"/>
      <c r="V5" s="20" t="s">
        <v>27</v>
      </c>
    </row>
    <row r="6" spans="1:22">
      <c r="A6" s="43" t="s">
        <v>28</v>
      </c>
      <c r="B6" s="43"/>
      <c r="C6" s="41" t="s">
        <v>29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84"/>
      <c r="U6" s="155"/>
      <c r="V6" s="20" t="s">
        <v>30</v>
      </c>
    </row>
    <row r="7" ht="12.4" spans="1:22">
      <c r="A7" s="43" t="s">
        <v>31</v>
      </c>
      <c r="B7" s="43"/>
      <c r="C7" s="41" t="s">
        <v>32</v>
      </c>
      <c r="D7" s="42"/>
      <c r="E7" s="42"/>
      <c r="F7" s="42"/>
      <c r="G7" s="84"/>
      <c r="H7" s="87" t="s">
        <v>20</v>
      </c>
      <c r="I7" s="108">
        <v>13426367496</v>
      </c>
      <c r="J7" s="109"/>
      <c r="K7" s="109"/>
      <c r="L7" s="109"/>
      <c r="M7" s="109"/>
      <c r="N7" s="122"/>
      <c r="O7" s="123" t="s">
        <v>21</v>
      </c>
      <c r="P7" s="124" t="s">
        <v>33</v>
      </c>
      <c r="Q7" s="134"/>
      <c r="R7" s="134"/>
      <c r="S7" s="134"/>
      <c r="T7" s="135"/>
      <c r="U7" s="156"/>
      <c r="V7" s="20" t="s">
        <v>34</v>
      </c>
    </row>
    <row r="8" ht="166" customHeight="1" spans="1:22">
      <c r="A8" s="44" t="s">
        <v>35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ht="18" spans="1:22">
      <c r="A9" s="46" t="s">
        <v>36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136"/>
      <c r="U9" s="136"/>
      <c r="V9" s="136"/>
    </row>
    <row r="10" ht="24" spans="1:22">
      <c r="A10" s="48" t="s">
        <v>37</v>
      </c>
      <c r="B10" s="49" t="s">
        <v>38</v>
      </c>
      <c r="C10" s="49" t="s">
        <v>39</v>
      </c>
      <c r="D10" s="48" t="s">
        <v>40</v>
      </c>
      <c r="E10" s="88" t="s">
        <v>41</v>
      </c>
      <c r="F10" s="48" t="s">
        <v>42</v>
      </c>
      <c r="G10" s="48" t="s">
        <v>43</v>
      </c>
      <c r="H10" s="89" t="s">
        <v>44</v>
      </c>
      <c r="I10" s="48" t="s">
        <v>45</v>
      </c>
      <c r="J10" s="110" t="s">
        <v>46</v>
      </c>
      <c r="K10" s="110" t="s">
        <v>47</v>
      </c>
      <c r="L10" s="111" t="s">
        <v>48</v>
      </c>
      <c r="M10" s="48" t="s">
        <v>49</v>
      </c>
      <c r="N10" s="111" t="s">
        <v>50</v>
      </c>
      <c r="O10" s="48" t="s">
        <v>51</v>
      </c>
      <c r="P10" s="111" t="s">
        <v>52</v>
      </c>
      <c r="Q10" s="137" t="s">
        <v>53</v>
      </c>
      <c r="R10" s="137" t="s">
        <v>54</v>
      </c>
      <c r="S10" s="111" t="s">
        <v>55</v>
      </c>
      <c r="T10" s="137" t="s">
        <v>56</v>
      </c>
      <c r="U10" s="137" t="s">
        <v>57</v>
      </c>
      <c r="V10" s="137" t="s">
        <v>58</v>
      </c>
    </row>
    <row r="11" spans="1:22">
      <c r="A11" s="50" t="s">
        <v>59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138"/>
      <c r="U11" s="138"/>
      <c r="V11" s="157"/>
    </row>
    <row r="12" s="24" customFormat="1" spans="1:64">
      <c r="A12" s="52">
        <v>1</v>
      </c>
      <c r="B12" s="53"/>
      <c r="C12" s="54"/>
      <c r="D12" s="54"/>
      <c r="E12" s="8"/>
      <c r="F12" s="8"/>
      <c r="G12" s="8"/>
      <c r="H12" s="8"/>
      <c r="I12" s="11"/>
      <c r="J12" s="112"/>
      <c r="K12" s="113"/>
      <c r="L12" s="102"/>
      <c r="M12" s="54"/>
      <c r="N12" s="54"/>
      <c r="O12" s="54"/>
      <c r="P12" s="54"/>
      <c r="Q12" s="139"/>
      <c r="R12" s="139"/>
      <c r="S12" s="139"/>
      <c r="T12" s="140">
        <f>S12-Q12</f>
        <v>0</v>
      </c>
      <c r="U12" s="158"/>
      <c r="V12" s="158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="24" customFormat="1" spans="1:64">
      <c r="A13" s="52">
        <v>2</v>
      </c>
      <c r="B13" s="55"/>
      <c r="C13" s="54"/>
      <c r="D13" s="54"/>
      <c r="E13" s="90"/>
      <c r="F13" s="8"/>
      <c r="G13" s="8"/>
      <c r="H13" s="8"/>
      <c r="I13" s="11"/>
      <c r="J13" s="112"/>
      <c r="K13" s="113"/>
      <c r="L13" s="102"/>
      <c r="M13" s="54"/>
      <c r="N13" s="54"/>
      <c r="O13" s="54"/>
      <c r="P13" s="54"/>
      <c r="Q13" s="139"/>
      <c r="R13" s="139"/>
      <c r="S13" s="139"/>
      <c r="T13" s="140">
        <f>S13-Q13</f>
        <v>0</v>
      </c>
      <c r="U13" s="158"/>
      <c r="V13" s="158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</row>
    <row r="14" s="25" customFormat="1" ht="14" customHeight="1" spans="1:64">
      <c r="A14" s="56" t="s">
        <v>60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125"/>
      <c r="P14" s="126"/>
      <c r="Q14" s="139">
        <f>SUM(Q12:Q13)</f>
        <v>0</v>
      </c>
      <c r="R14" s="141"/>
      <c r="S14" s="141"/>
      <c r="T14" s="140"/>
      <c r="U14" s="158"/>
      <c r="V14" s="159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</row>
    <row r="15" s="25" customFormat="1" ht="14" customHeight="1" spans="1:64">
      <c r="A15" s="58" t="s">
        <v>61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142"/>
      <c r="U15" s="142"/>
      <c r="V15" s="160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</row>
    <row r="16" s="25" customFormat="1" ht="15" customHeight="1" spans="1:33">
      <c r="A16" s="52">
        <v>1</v>
      </c>
      <c r="B16" s="53" t="s">
        <v>62</v>
      </c>
      <c r="C16" s="53" t="s">
        <v>63</v>
      </c>
      <c r="D16" s="54"/>
      <c r="E16" s="91"/>
      <c r="F16" s="92" t="e">
        <f>VLOOKUP($E16,[1]基准价格!A:H,3,0)</f>
        <v>#N/A</v>
      </c>
      <c r="G16" s="92" t="e">
        <f>VLOOKUP($E16,[1]基准价格!A:H,4,0)</f>
        <v>#N/A</v>
      </c>
      <c r="H16" s="93" t="e">
        <f>IF(VLOOKUP($E16,[1]基准价格!A:E,5,0)=0,"",VLOOKUP($E16,[1]基准价格!A:E,5,0))</f>
        <v>#N/A</v>
      </c>
      <c r="I16" s="92" t="e">
        <f>VLOOKUP($E16,[1]基准价格!A:F,6,0)</f>
        <v>#N/A</v>
      </c>
      <c r="J16" s="114" t="e">
        <f>VLOOKUP($E16,[1]基准价格!A:G,7,0)</f>
        <v>#N/A</v>
      </c>
      <c r="K16" s="114"/>
      <c r="L16" s="102"/>
      <c r="M16" s="127"/>
      <c r="N16" s="127"/>
      <c r="O16" s="54"/>
      <c r="P16" s="54"/>
      <c r="Q16" s="139" t="e">
        <f t="shared" ref="Q16:Q28" si="0">O16*M16*J16</f>
        <v>#N/A</v>
      </c>
      <c r="R16" s="139"/>
      <c r="S16" s="139">
        <f t="shared" ref="S16:S28" si="1">L16*N16*P16</f>
        <v>0</v>
      </c>
      <c r="T16" s="140" t="e">
        <f t="shared" ref="T16:T34" si="2">S16-Q16</f>
        <v>#N/A</v>
      </c>
      <c r="U16" s="158"/>
      <c r="V16" s="159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="25" customFormat="1" spans="1:64">
      <c r="A17" s="52">
        <v>2</v>
      </c>
      <c r="B17" s="55"/>
      <c r="C17" s="60"/>
      <c r="D17" s="61"/>
      <c r="E17" s="90" t="s">
        <v>64</v>
      </c>
      <c r="F17" s="94"/>
      <c r="G17" s="94"/>
      <c r="H17" s="95"/>
      <c r="I17" s="94"/>
      <c r="J17" s="112"/>
      <c r="K17" s="112"/>
      <c r="L17" s="102"/>
      <c r="M17" s="127"/>
      <c r="N17" s="127"/>
      <c r="O17" s="54"/>
      <c r="P17" s="54"/>
      <c r="Q17" s="139">
        <f t="shared" si="0"/>
        <v>0</v>
      </c>
      <c r="R17" s="139"/>
      <c r="S17" s="139">
        <f t="shared" si="1"/>
        <v>0</v>
      </c>
      <c r="T17" s="140">
        <f t="shared" si="2"/>
        <v>0</v>
      </c>
      <c r="U17" s="158"/>
      <c r="V17" s="158"/>
      <c r="W17" s="27"/>
      <c r="X17" s="27"/>
      <c r="Y17" s="169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</row>
    <row r="18" s="25" customFormat="1" ht="15" customHeight="1" spans="1:33">
      <c r="A18" s="52">
        <v>3</v>
      </c>
      <c r="B18" s="55"/>
      <c r="C18" s="53" t="s">
        <v>65</v>
      </c>
      <c r="D18" s="54"/>
      <c r="E18" s="91"/>
      <c r="F18" s="92" t="e">
        <f>VLOOKUP($E18,[1]基准价格!A:H,3,0)</f>
        <v>#N/A</v>
      </c>
      <c r="G18" s="92" t="e">
        <f>VLOOKUP($E18,[1]基准价格!A:H,4,0)</f>
        <v>#N/A</v>
      </c>
      <c r="H18" s="93" t="e">
        <f>IF(VLOOKUP($E18,[1]基准价格!A:E,5,0)=0,"",VLOOKUP($E18,[1]基准价格!A:E,5,0))</f>
        <v>#N/A</v>
      </c>
      <c r="I18" s="92" t="e">
        <f>VLOOKUP($E18,[1]基准价格!A:F,6,0)</f>
        <v>#N/A</v>
      </c>
      <c r="J18" s="114" t="e">
        <f>VLOOKUP($E18,[1]基准价格!A:G,7,0)</f>
        <v>#N/A</v>
      </c>
      <c r="K18" s="114"/>
      <c r="L18" s="102"/>
      <c r="M18" s="127"/>
      <c r="N18" s="127"/>
      <c r="O18" s="54"/>
      <c r="P18" s="54"/>
      <c r="Q18" s="139" t="e">
        <f t="shared" si="0"/>
        <v>#N/A</v>
      </c>
      <c r="R18" s="139"/>
      <c r="S18" s="139">
        <f t="shared" si="1"/>
        <v>0</v>
      </c>
      <c r="T18" s="140" t="e">
        <f t="shared" si="2"/>
        <v>#N/A</v>
      </c>
      <c r="U18" s="158"/>
      <c r="V18" s="159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</row>
    <row r="19" s="25" customFormat="1" spans="1:64">
      <c r="A19" s="52">
        <v>4</v>
      </c>
      <c r="B19" s="55"/>
      <c r="C19" s="60"/>
      <c r="D19" s="61"/>
      <c r="E19" s="90" t="s">
        <v>64</v>
      </c>
      <c r="F19" s="94"/>
      <c r="G19" s="94"/>
      <c r="H19" s="95"/>
      <c r="I19" s="94"/>
      <c r="J19" s="112"/>
      <c r="K19" s="112"/>
      <c r="L19" s="102"/>
      <c r="M19" s="127"/>
      <c r="N19" s="127"/>
      <c r="O19" s="54"/>
      <c r="P19" s="54"/>
      <c r="Q19" s="139">
        <f t="shared" si="0"/>
        <v>0</v>
      </c>
      <c r="R19" s="139"/>
      <c r="S19" s="139">
        <f t="shared" si="1"/>
        <v>0</v>
      </c>
      <c r="T19" s="140">
        <f t="shared" si="2"/>
        <v>0</v>
      </c>
      <c r="U19" s="158"/>
      <c r="V19" s="158"/>
      <c r="W19" s="27"/>
      <c r="X19" s="27"/>
      <c r="Y19" s="169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</row>
    <row r="20" s="25" customFormat="1" ht="15" customHeight="1" spans="1:33">
      <c r="A20" s="52">
        <v>5</v>
      </c>
      <c r="B20" s="55"/>
      <c r="C20" s="53" t="s">
        <v>66</v>
      </c>
      <c r="D20" s="54"/>
      <c r="E20" s="91"/>
      <c r="F20" s="92" t="e">
        <f>VLOOKUP($E20,[1]基准价格!A:H,3,0)</f>
        <v>#N/A</v>
      </c>
      <c r="G20" s="92" t="e">
        <f>VLOOKUP($E20,[1]基准价格!A:H,4,0)</f>
        <v>#N/A</v>
      </c>
      <c r="H20" s="93" t="e">
        <f>IF(VLOOKUP($E20,[1]基准价格!A:E,5,0)=0,"",VLOOKUP($E20,[1]基准价格!A:E,5,0))</f>
        <v>#N/A</v>
      </c>
      <c r="I20" s="92" t="e">
        <f>VLOOKUP($E20,[1]基准价格!A:F,6,0)</f>
        <v>#N/A</v>
      </c>
      <c r="J20" s="114" t="e">
        <f>VLOOKUP($E20,[1]基准价格!A:G,7,0)</f>
        <v>#N/A</v>
      </c>
      <c r="K20" s="114"/>
      <c r="L20" s="102"/>
      <c r="M20" s="127"/>
      <c r="N20" s="127"/>
      <c r="O20" s="54"/>
      <c r="P20" s="54"/>
      <c r="Q20" s="139" t="e">
        <f t="shared" si="0"/>
        <v>#N/A</v>
      </c>
      <c r="R20" s="139"/>
      <c r="S20" s="139">
        <f t="shared" si="1"/>
        <v>0</v>
      </c>
      <c r="T20" s="140" t="e">
        <f t="shared" ref="T20:T23" si="3">S20-Q20</f>
        <v>#N/A</v>
      </c>
      <c r="U20" s="158"/>
      <c r="V20" s="159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="25" customFormat="1" spans="1:64">
      <c r="A21" s="52">
        <v>6</v>
      </c>
      <c r="B21" s="60"/>
      <c r="C21" s="60"/>
      <c r="D21" s="61"/>
      <c r="E21" s="90" t="s">
        <v>64</v>
      </c>
      <c r="F21" s="94"/>
      <c r="G21" s="94"/>
      <c r="H21" s="95"/>
      <c r="I21" s="94"/>
      <c r="J21" s="112"/>
      <c r="K21" s="112"/>
      <c r="L21" s="102"/>
      <c r="M21" s="127"/>
      <c r="N21" s="127"/>
      <c r="O21" s="54"/>
      <c r="P21" s="54"/>
      <c r="Q21" s="139">
        <f t="shared" si="0"/>
        <v>0</v>
      </c>
      <c r="R21" s="139"/>
      <c r="S21" s="139">
        <f t="shared" si="1"/>
        <v>0</v>
      </c>
      <c r="T21" s="140">
        <f t="shared" si="3"/>
        <v>0</v>
      </c>
      <c r="U21" s="158"/>
      <c r="V21" s="158"/>
      <c r="W21" s="27"/>
      <c r="X21" s="27"/>
      <c r="Y21" s="169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</row>
    <row r="22" s="25" customFormat="1" ht="15" customHeight="1" spans="1:33">
      <c r="A22" s="52">
        <v>7</v>
      </c>
      <c r="B22" s="53" t="s">
        <v>67</v>
      </c>
      <c r="C22" s="53" t="s">
        <v>63</v>
      </c>
      <c r="D22" s="54"/>
      <c r="E22" s="91"/>
      <c r="F22" s="92" t="e">
        <f>VLOOKUP($E22,[1]基准价格!A:H,3,0)</f>
        <v>#N/A</v>
      </c>
      <c r="G22" s="92" t="e">
        <f>VLOOKUP($E22,[1]基准价格!A:H,4,0)</f>
        <v>#N/A</v>
      </c>
      <c r="H22" s="93" t="e">
        <f>IF(VLOOKUP($E22,[1]基准价格!A:E,5,0)=0,"",VLOOKUP($E22,[1]基准价格!A:E,5,0))</f>
        <v>#N/A</v>
      </c>
      <c r="I22" s="92" t="e">
        <f>VLOOKUP($E22,[1]基准价格!A:F,6,0)</f>
        <v>#N/A</v>
      </c>
      <c r="J22" s="114" t="e">
        <f>VLOOKUP($E22,[1]基准价格!A:G,7,0)</f>
        <v>#N/A</v>
      </c>
      <c r="K22" s="114"/>
      <c r="L22" s="102"/>
      <c r="M22" s="127"/>
      <c r="N22" s="127"/>
      <c r="O22" s="54"/>
      <c r="P22" s="54"/>
      <c r="Q22" s="139" t="e">
        <f t="shared" si="0"/>
        <v>#N/A</v>
      </c>
      <c r="R22" s="139"/>
      <c r="S22" s="139">
        <f t="shared" si="1"/>
        <v>0</v>
      </c>
      <c r="T22" s="140" t="e">
        <f t="shared" si="3"/>
        <v>#N/A</v>
      </c>
      <c r="U22" s="158"/>
      <c r="V22" s="159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</row>
    <row r="23" s="25" customFormat="1" spans="1:64">
      <c r="A23" s="52">
        <v>8</v>
      </c>
      <c r="B23" s="55"/>
      <c r="C23" s="60"/>
      <c r="D23" s="61"/>
      <c r="E23" s="90" t="s">
        <v>64</v>
      </c>
      <c r="F23" s="94"/>
      <c r="G23" s="94"/>
      <c r="H23" s="95"/>
      <c r="I23" s="94"/>
      <c r="J23" s="112"/>
      <c r="K23" s="112"/>
      <c r="L23" s="102"/>
      <c r="M23" s="127"/>
      <c r="N23" s="127"/>
      <c r="O23" s="54"/>
      <c r="P23" s="54"/>
      <c r="Q23" s="139">
        <f t="shared" si="0"/>
        <v>0</v>
      </c>
      <c r="R23" s="139"/>
      <c r="S23" s="139">
        <f t="shared" si="1"/>
        <v>0</v>
      </c>
      <c r="T23" s="140">
        <f t="shared" si="3"/>
        <v>0</v>
      </c>
      <c r="U23" s="158"/>
      <c r="V23" s="158"/>
      <c r="W23" s="27"/>
      <c r="X23" s="27"/>
      <c r="Y23" s="169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="25" customFormat="1" ht="15" customHeight="1" spans="1:33">
      <c r="A24" s="52">
        <v>9</v>
      </c>
      <c r="B24" s="55"/>
      <c r="C24" s="53" t="s">
        <v>65</v>
      </c>
      <c r="D24" s="54"/>
      <c r="E24" s="91"/>
      <c r="F24" s="92" t="e">
        <f>VLOOKUP($E24,[1]基准价格!A:H,3,0)</f>
        <v>#N/A</v>
      </c>
      <c r="G24" s="92" t="e">
        <f>VLOOKUP($E24,[1]基准价格!A:H,4,0)</f>
        <v>#N/A</v>
      </c>
      <c r="H24" s="93" t="e">
        <f>IF(VLOOKUP($E24,[1]基准价格!A:E,5,0)=0,"",VLOOKUP($E24,[1]基准价格!A:E,5,0))</f>
        <v>#N/A</v>
      </c>
      <c r="I24" s="92" t="e">
        <f>VLOOKUP($E24,[1]基准价格!A:F,6,0)</f>
        <v>#N/A</v>
      </c>
      <c r="J24" s="114" t="e">
        <f>VLOOKUP($E24,[1]基准价格!A:G,7,0)</f>
        <v>#N/A</v>
      </c>
      <c r="K24" s="114"/>
      <c r="L24" s="102"/>
      <c r="M24" s="127"/>
      <c r="N24" s="127"/>
      <c r="O24" s="54"/>
      <c r="P24" s="54"/>
      <c r="Q24" s="139" t="e">
        <f t="shared" si="0"/>
        <v>#N/A</v>
      </c>
      <c r="R24" s="139"/>
      <c r="S24" s="139">
        <f t="shared" si="1"/>
        <v>0</v>
      </c>
      <c r="T24" s="140" t="e">
        <f t="shared" ref="T24:T27" si="4">S24-Q24</f>
        <v>#N/A</v>
      </c>
      <c r="U24" s="158"/>
      <c r="V24" s="159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="25" customFormat="1" spans="1:64">
      <c r="A25" s="52">
        <v>10</v>
      </c>
      <c r="B25" s="55"/>
      <c r="C25" s="60"/>
      <c r="D25" s="61"/>
      <c r="E25" s="90" t="s">
        <v>64</v>
      </c>
      <c r="F25" s="94"/>
      <c r="G25" s="94"/>
      <c r="H25" s="95"/>
      <c r="I25" s="94"/>
      <c r="J25" s="112"/>
      <c r="K25" s="112"/>
      <c r="L25" s="102"/>
      <c r="M25" s="127"/>
      <c r="N25" s="127"/>
      <c r="O25" s="54"/>
      <c r="P25" s="54"/>
      <c r="Q25" s="139">
        <f t="shared" si="0"/>
        <v>0</v>
      </c>
      <c r="R25" s="139"/>
      <c r="S25" s="139">
        <f t="shared" si="1"/>
        <v>0</v>
      </c>
      <c r="T25" s="140">
        <f t="shared" si="4"/>
        <v>0</v>
      </c>
      <c r="U25" s="158"/>
      <c r="V25" s="158"/>
      <c r="W25" s="27"/>
      <c r="X25" s="27"/>
      <c r="Y25" s="169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s="25" customFormat="1" ht="15" customHeight="1" spans="1:33">
      <c r="A26" s="52">
        <v>11</v>
      </c>
      <c r="B26" s="55"/>
      <c r="C26" s="53" t="s">
        <v>63</v>
      </c>
      <c r="D26" s="54"/>
      <c r="E26" s="91"/>
      <c r="F26" s="92" t="e">
        <f>VLOOKUP($E26,[1]基准价格!A:H,3,0)</f>
        <v>#N/A</v>
      </c>
      <c r="G26" s="92" t="e">
        <f>VLOOKUP($E26,[1]基准价格!A:H,4,0)</f>
        <v>#N/A</v>
      </c>
      <c r="H26" s="93" t="e">
        <f>IF(VLOOKUP($E26,[1]基准价格!A:E,5,0)=0,"",VLOOKUP($E26,[1]基准价格!A:E,5,0))</f>
        <v>#N/A</v>
      </c>
      <c r="I26" s="92" t="e">
        <f>VLOOKUP($E26,[1]基准价格!A:F,6,0)</f>
        <v>#N/A</v>
      </c>
      <c r="J26" s="114" t="e">
        <f>VLOOKUP($E26,[1]基准价格!A:G,7,0)</f>
        <v>#N/A</v>
      </c>
      <c r="K26" s="114"/>
      <c r="L26" s="102"/>
      <c r="M26" s="127"/>
      <c r="N26" s="127"/>
      <c r="O26" s="54"/>
      <c r="P26" s="54"/>
      <c r="Q26" s="139" t="e">
        <f t="shared" si="0"/>
        <v>#N/A</v>
      </c>
      <c r="R26" s="139"/>
      <c r="S26" s="139">
        <f t="shared" si="1"/>
        <v>0</v>
      </c>
      <c r="T26" s="140" t="e">
        <f t="shared" si="4"/>
        <v>#N/A</v>
      </c>
      <c r="U26" s="158"/>
      <c r="V26" s="159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="25" customFormat="1" spans="1:64">
      <c r="A27" s="52">
        <v>12</v>
      </c>
      <c r="B27" s="60"/>
      <c r="C27" s="60"/>
      <c r="D27" s="61"/>
      <c r="E27" s="90" t="s">
        <v>64</v>
      </c>
      <c r="F27" s="94"/>
      <c r="G27" s="94"/>
      <c r="H27" s="95"/>
      <c r="I27" s="94"/>
      <c r="J27" s="112"/>
      <c r="K27" s="112"/>
      <c r="L27" s="102"/>
      <c r="M27" s="127"/>
      <c r="N27" s="127"/>
      <c r="O27" s="54"/>
      <c r="P27" s="54"/>
      <c r="Q27" s="139">
        <f t="shared" si="0"/>
        <v>0</v>
      </c>
      <c r="R27" s="139"/>
      <c r="S27" s="139">
        <f t="shared" si="1"/>
        <v>0</v>
      </c>
      <c r="T27" s="140">
        <f t="shared" si="4"/>
        <v>0</v>
      </c>
      <c r="U27" s="158"/>
      <c r="V27" s="158"/>
      <c r="W27" s="27"/>
      <c r="X27" s="27"/>
      <c r="Y27" s="169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</row>
    <row r="28" s="25" customFormat="1" ht="15" customHeight="1" spans="1:33">
      <c r="A28" s="52">
        <v>13</v>
      </c>
      <c r="B28" s="53" t="s">
        <v>68</v>
      </c>
      <c r="C28" s="53" t="s">
        <v>66</v>
      </c>
      <c r="D28" s="54"/>
      <c r="E28" s="91"/>
      <c r="F28" s="92" t="e">
        <f>VLOOKUP($E28,[1]基准价格!A:H,3,0)</f>
        <v>#N/A</v>
      </c>
      <c r="G28" s="92" t="e">
        <f>VLOOKUP($E28,[1]基准价格!A:H,4,0)</f>
        <v>#N/A</v>
      </c>
      <c r="H28" s="93"/>
      <c r="I28" s="92" t="e">
        <f>VLOOKUP($E28,[1]基准价格!A:F,6,0)</f>
        <v>#N/A</v>
      </c>
      <c r="J28" s="114" t="e">
        <f>VLOOKUP($E28,[1]基准价格!A:G,7,0)</f>
        <v>#N/A</v>
      </c>
      <c r="K28" s="114"/>
      <c r="L28" s="102"/>
      <c r="M28" s="127"/>
      <c r="N28" s="127"/>
      <c r="O28" s="54"/>
      <c r="P28" s="54"/>
      <c r="Q28" s="139" t="e">
        <f t="shared" si="0"/>
        <v>#N/A</v>
      </c>
      <c r="R28" s="139"/>
      <c r="S28" s="139">
        <f t="shared" si="1"/>
        <v>0</v>
      </c>
      <c r="T28" s="140" t="e">
        <f t="shared" ref="T28" si="5">S28-Q28</f>
        <v>#N/A</v>
      </c>
      <c r="U28" s="158"/>
      <c r="V28" s="159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="25" customFormat="1" spans="1:64">
      <c r="A29" s="52">
        <v>14</v>
      </c>
      <c r="B29" s="60"/>
      <c r="C29" s="60"/>
      <c r="D29" s="61"/>
      <c r="E29" s="90" t="s">
        <v>64</v>
      </c>
      <c r="F29" s="94"/>
      <c r="G29" s="94"/>
      <c r="H29" s="95"/>
      <c r="I29" s="94"/>
      <c r="J29" s="112"/>
      <c r="K29" s="112"/>
      <c r="L29" s="102"/>
      <c r="M29" s="127"/>
      <c r="N29" s="127"/>
      <c r="O29" s="54"/>
      <c r="P29" s="54"/>
      <c r="Q29" s="139">
        <f t="shared" ref="Q29" si="6">O29*M29*J29</f>
        <v>0</v>
      </c>
      <c r="R29" s="139"/>
      <c r="S29" s="139">
        <f t="shared" ref="S29" si="7">L29*N29*P29</f>
        <v>0</v>
      </c>
      <c r="T29" s="140">
        <f t="shared" ref="T29" si="8">S29-Q29</f>
        <v>0</v>
      </c>
      <c r="U29" s="158"/>
      <c r="V29" s="158"/>
      <c r="W29" s="27"/>
      <c r="X29" s="27"/>
      <c r="Y29" s="169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</row>
    <row r="30" s="25" customFormat="1" ht="14.25" customHeight="1" spans="1:33">
      <c r="A30" s="62" t="s">
        <v>60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28"/>
      <c r="P30" s="129"/>
      <c r="Q30" s="141">
        <f>SUMIF(Q16:Q29,"&lt;&gt;#N/A")</f>
        <v>0</v>
      </c>
      <c r="R30" s="141"/>
      <c r="S30" s="141">
        <f>SUM(S16:S29)</f>
        <v>0</v>
      </c>
      <c r="T30" s="140">
        <f t="shared" si="2"/>
        <v>0</v>
      </c>
      <c r="U30" s="161"/>
      <c r="V30" s="162"/>
      <c r="W30" s="27"/>
      <c r="X30" s="27"/>
      <c r="Y30" s="170"/>
      <c r="Z30" s="27"/>
      <c r="AA30" s="27"/>
      <c r="AB30" s="27"/>
      <c r="AC30" s="27"/>
      <c r="AD30" s="27"/>
      <c r="AE30" s="27"/>
      <c r="AF30" s="27"/>
      <c r="AG30" s="27"/>
    </row>
    <row r="31" s="25" customFormat="1" ht="14" customHeight="1" spans="1:33">
      <c r="A31" s="58" t="s">
        <v>69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142"/>
      <c r="U31" s="142"/>
      <c r="V31" s="160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="26" customFormat="1" ht="36" spans="1:22">
      <c r="A32" s="64">
        <v>1</v>
      </c>
      <c r="B32" s="65" t="s">
        <v>70</v>
      </c>
      <c r="C32" s="66" t="s">
        <v>71</v>
      </c>
      <c r="D32" s="8" t="s">
        <v>71</v>
      </c>
      <c r="E32" s="8" t="s">
        <v>72</v>
      </c>
      <c r="F32" s="8" t="s">
        <v>73</v>
      </c>
      <c r="G32" s="8" t="s">
        <v>74</v>
      </c>
      <c r="H32" s="66" t="s">
        <v>75</v>
      </c>
      <c r="I32" s="94" t="s">
        <v>76</v>
      </c>
      <c r="J32" s="112">
        <v>1400</v>
      </c>
      <c r="K32" s="113"/>
      <c r="L32" s="102"/>
      <c r="M32" s="54">
        <v>1</v>
      </c>
      <c r="N32" s="54"/>
      <c r="O32" s="54">
        <v>1</v>
      </c>
      <c r="P32" s="127"/>
      <c r="Q32" s="143">
        <f>J32*M32*O32</f>
        <v>1400</v>
      </c>
      <c r="R32" s="143"/>
      <c r="S32" s="143"/>
      <c r="T32" s="140"/>
      <c r="U32" s="163"/>
      <c r="V32" s="164"/>
    </row>
    <row r="33" s="25" customFormat="1" ht="14" customHeight="1" spans="1:33">
      <c r="A33" s="56" t="s">
        <v>60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125"/>
      <c r="P33" s="126"/>
      <c r="Q33" s="141">
        <f>SUMIF(Q32:Q32,"&lt;&gt;#N/A")</f>
        <v>1400</v>
      </c>
      <c r="R33" s="141">
        <f>SUMIF(R32:R32,"&lt;&gt;#N/A")</f>
        <v>0</v>
      </c>
      <c r="S33" s="141">
        <f>SUM(S32:S32)</f>
        <v>0</v>
      </c>
      <c r="T33" s="140">
        <f t="shared" si="2"/>
        <v>-1400</v>
      </c>
      <c r="U33" s="158"/>
      <c r="V33" s="159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</row>
    <row r="34" s="25" customFormat="1" ht="14" customHeight="1" spans="1:33">
      <c r="A34" s="67" t="s">
        <v>77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130"/>
      <c r="P34" s="131"/>
      <c r="Q34" s="139">
        <f>Q33+Q30+Q14</f>
        <v>1400</v>
      </c>
      <c r="R34" s="139">
        <f>R33+R30+R14</f>
        <v>0</v>
      </c>
      <c r="S34" s="139">
        <f>S14+S30+S33</f>
        <v>0</v>
      </c>
      <c r="T34" s="140">
        <f t="shared" si="2"/>
        <v>-1400</v>
      </c>
      <c r="U34" s="158"/>
      <c r="V34" s="159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="25" customFormat="1" ht="21" customHeight="1" spans="1:33">
      <c r="A35" s="46" t="s">
        <v>78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144"/>
      <c r="U35" s="144"/>
      <c r="V35" s="144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="27" customFormat="1" ht="24" spans="1:22">
      <c r="A36" s="48" t="s">
        <v>37</v>
      </c>
      <c r="B36" s="49" t="s">
        <v>38</v>
      </c>
      <c r="C36" s="49" t="s">
        <v>39</v>
      </c>
      <c r="D36" s="48" t="s">
        <v>40</v>
      </c>
      <c r="E36" s="96" t="s">
        <v>41</v>
      </c>
      <c r="F36" s="48" t="s">
        <v>42</v>
      </c>
      <c r="G36" s="48" t="s">
        <v>43</v>
      </c>
      <c r="H36" s="89" t="s">
        <v>44</v>
      </c>
      <c r="I36" s="48" t="s">
        <v>45</v>
      </c>
      <c r="J36" s="110" t="s">
        <v>46</v>
      </c>
      <c r="K36" s="110" t="s">
        <v>47</v>
      </c>
      <c r="L36" s="115" t="s">
        <v>48</v>
      </c>
      <c r="M36" s="48" t="s">
        <v>49</v>
      </c>
      <c r="N36" s="115" t="s">
        <v>50</v>
      </c>
      <c r="O36" s="48" t="s">
        <v>51</v>
      </c>
      <c r="P36" s="115" t="s">
        <v>52</v>
      </c>
      <c r="Q36" s="137" t="s">
        <v>53</v>
      </c>
      <c r="R36" s="137"/>
      <c r="S36" s="115" t="s">
        <v>55</v>
      </c>
      <c r="T36" s="137" t="s">
        <v>56</v>
      </c>
      <c r="U36" s="137" t="s">
        <v>57</v>
      </c>
      <c r="V36" s="165" t="s">
        <v>58</v>
      </c>
    </row>
    <row r="37" s="28" customFormat="1" ht="14" customHeight="1" spans="1:22">
      <c r="A37" s="58" t="s">
        <v>79</v>
      </c>
      <c r="B37" s="59"/>
      <c r="C37" s="59"/>
      <c r="D37" s="69"/>
      <c r="E37" s="69"/>
      <c r="F37" s="6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142"/>
      <c r="U37" s="142"/>
      <c r="V37" s="160"/>
    </row>
    <row r="38" s="29" customFormat="1" spans="1:22">
      <c r="A38" s="70">
        <v>1</v>
      </c>
      <c r="B38" s="71" t="s">
        <v>80</v>
      </c>
      <c r="C38" s="72" t="s">
        <v>80</v>
      </c>
      <c r="D38" s="54" t="s">
        <v>81</v>
      </c>
      <c r="E38" s="97"/>
      <c r="F38" s="98" t="s">
        <v>82</v>
      </c>
      <c r="G38" s="98" t="s">
        <v>83</v>
      </c>
      <c r="H38" s="99" t="s">
        <v>84</v>
      </c>
      <c r="I38" s="94" t="s">
        <v>85</v>
      </c>
      <c r="J38" s="116">
        <v>2630</v>
      </c>
      <c r="K38" s="116"/>
      <c r="L38" s="116"/>
      <c r="M38" s="54">
        <v>5</v>
      </c>
      <c r="N38" s="54"/>
      <c r="O38" s="54">
        <v>2</v>
      </c>
      <c r="P38" s="54"/>
      <c r="Q38" s="116">
        <f>J38*M38*O38</f>
        <v>26300</v>
      </c>
      <c r="R38" s="116"/>
      <c r="S38" s="116">
        <f>L38*N38*P38</f>
        <v>0</v>
      </c>
      <c r="T38" s="116">
        <f>S38-Q38</f>
        <v>-26300</v>
      </c>
      <c r="U38" s="98" t="s">
        <v>86</v>
      </c>
      <c r="V38" s="166"/>
    </row>
    <row r="39" s="29" customFormat="1" spans="1:22">
      <c r="A39" s="70">
        <v>2</v>
      </c>
      <c r="B39" s="71" t="s">
        <v>80</v>
      </c>
      <c r="C39" s="72" t="s">
        <v>80</v>
      </c>
      <c r="D39" s="54" t="s">
        <v>81</v>
      </c>
      <c r="E39" s="97"/>
      <c r="F39" s="98" t="s">
        <v>82</v>
      </c>
      <c r="G39" s="98" t="s">
        <v>87</v>
      </c>
      <c r="H39" s="99" t="s">
        <v>88</v>
      </c>
      <c r="I39" s="94" t="s">
        <v>85</v>
      </c>
      <c r="J39" s="116">
        <v>5340</v>
      </c>
      <c r="K39" s="116"/>
      <c r="L39" s="116"/>
      <c r="M39" s="54">
        <v>5</v>
      </c>
      <c r="N39" s="54"/>
      <c r="O39" s="54">
        <v>2</v>
      </c>
      <c r="P39" s="54"/>
      <c r="Q39" s="116">
        <f>J39*M39*O39</f>
        <v>53400</v>
      </c>
      <c r="R39" s="116"/>
      <c r="S39" s="116">
        <f>L39*N39*P39</f>
        <v>0</v>
      </c>
      <c r="T39" s="116">
        <f>S39-Q39</f>
        <v>-53400</v>
      </c>
      <c r="U39" s="98" t="s">
        <v>86</v>
      </c>
      <c r="V39" s="166"/>
    </row>
    <row r="40" s="29" customFormat="1" spans="1:22">
      <c r="A40" s="70">
        <v>3</v>
      </c>
      <c r="B40" s="73" t="s">
        <v>80</v>
      </c>
      <c r="C40" s="73" t="s">
        <v>80</v>
      </c>
      <c r="D40" s="74" t="s">
        <v>70</v>
      </c>
      <c r="E40" s="97"/>
      <c r="F40" s="74" t="s">
        <v>89</v>
      </c>
      <c r="G40" s="74" t="s">
        <v>90</v>
      </c>
      <c r="H40" s="100" t="s">
        <v>91</v>
      </c>
      <c r="I40" s="74" t="s">
        <v>92</v>
      </c>
      <c r="J40" s="116">
        <v>3100</v>
      </c>
      <c r="K40" s="74"/>
      <c r="L40" s="116"/>
      <c r="M40" s="74">
        <v>1</v>
      </c>
      <c r="N40" s="74"/>
      <c r="O40" s="74">
        <v>2</v>
      </c>
      <c r="P40" s="74"/>
      <c r="Q40" s="116">
        <f>J40*M40*O40</f>
        <v>6200</v>
      </c>
      <c r="R40" s="74"/>
      <c r="S40" s="116">
        <f t="shared" ref="S40" si="9">L40*N40*P40</f>
        <v>0</v>
      </c>
      <c r="T40" s="116">
        <f t="shared" ref="T40" si="10">S40-Q40</f>
        <v>-6200</v>
      </c>
      <c r="U40" s="74"/>
      <c r="V40" s="166"/>
    </row>
    <row r="41" s="29" customFormat="1" spans="1:22">
      <c r="A41" s="70">
        <v>4</v>
      </c>
      <c r="B41" s="73" t="s">
        <v>80</v>
      </c>
      <c r="C41" s="73" t="s">
        <v>80</v>
      </c>
      <c r="D41" s="74" t="s">
        <v>70</v>
      </c>
      <c r="E41" s="97"/>
      <c r="F41" s="74" t="s">
        <v>89</v>
      </c>
      <c r="G41" s="74" t="s">
        <v>90</v>
      </c>
      <c r="H41" s="100" t="s">
        <v>93</v>
      </c>
      <c r="I41" s="74" t="s">
        <v>92</v>
      </c>
      <c r="J41" s="116">
        <v>1376</v>
      </c>
      <c r="K41" s="74"/>
      <c r="L41" s="116"/>
      <c r="M41" s="74">
        <v>10</v>
      </c>
      <c r="N41" s="74"/>
      <c r="O41" s="74">
        <v>1</v>
      </c>
      <c r="P41" s="74"/>
      <c r="Q41" s="116">
        <f>J41*M41*O41</f>
        <v>13760</v>
      </c>
      <c r="R41" s="74"/>
      <c r="S41" s="116"/>
      <c r="T41" s="116"/>
      <c r="U41" s="74"/>
      <c r="V41" s="166"/>
    </row>
    <row r="42" s="25" customFormat="1" spans="1:33">
      <c r="A42" s="70">
        <v>5</v>
      </c>
      <c r="B42" s="71" t="s">
        <v>80</v>
      </c>
      <c r="C42" s="72" t="s">
        <v>80</v>
      </c>
      <c r="D42" s="54" t="s">
        <v>94</v>
      </c>
      <c r="E42" s="97"/>
      <c r="F42" s="54" t="s">
        <v>95</v>
      </c>
      <c r="G42" s="98" t="s">
        <v>96</v>
      </c>
      <c r="H42" s="99" t="s">
        <v>97</v>
      </c>
      <c r="I42" s="94" t="s">
        <v>98</v>
      </c>
      <c r="J42" s="116">
        <v>3000</v>
      </c>
      <c r="K42" s="116"/>
      <c r="L42" s="116"/>
      <c r="M42" s="54">
        <v>4</v>
      </c>
      <c r="N42" s="54"/>
      <c r="O42" s="54">
        <v>1</v>
      </c>
      <c r="P42" s="54"/>
      <c r="Q42" s="139">
        <f t="shared" ref="Q42:Q44" si="11">O42*M42*J42</f>
        <v>12000</v>
      </c>
      <c r="R42" s="139"/>
      <c r="S42" s="139">
        <f>L42*N42*P42</f>
        <v>0</v>
      </c>
      <c r="T42" s="145">
        <f t="shared" ref="T42:T45" si="12">S42-Q42</f>
        <v>-12000</v>
      </c>
      <c r="U42" s="167"/>
      <c r="V42" s="159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="25" customFormat="1" spans="1:33">
      <c r="A43" s="70">
        <v>6</v>
      </c>
      <c r="B43" s="71" t="s">
        <v>80</v>
      </c>
      <c r="C43" s="72" t="s">
        <v>80</v>
      </c>
      <c r="D43" s="54" t="s">
        <v>94</v>
      </c>
      <c r="E43" s="97"/>
      <c r="F43" s="54" t="s">
        <v>95</v>
      </c>
      <c r="G43" s="98" t="s">
        <v>99</v>
      </c>
      <c r="H43" s="99" t="s">
        <v>100</v>
      </c>
      <c r="I43" s="94" t="s">
        <v>101</v>
      </c>
      <c r="J43" s="116">
        <v>98</v>
      </c>
      <c r="K43" s="116"/>
      <c r="L43" s="116"/>
      <c r="M43" s="54">
        <v>150</v>
      </c>
      <c r="N43" s="54"/>
      <c r="O43" s="54">
        <v>1</v>
      </c>
      <c r="P43" s="54"/>
      <c r="Q43" s="139">
        <f t="shared" si="11"/>
        <v>14700</v>
      </c>
      <c r="R43" s="139"/>
      <c r="S43" s="139"/>
      <c r="T43" s="145">
        <f t="shared" si="12"/>
        <v>-14700</v>
      </c>
      <c r="U43" s="167" t="s">
        <v>102</v>
      </c>
      <c r="V43" s="159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="25" customFormat="1" ht="24" spans="1:33">
      <c r="A44" s="70">
        <v>7</v>
      </c>
      <c r="B44" s="71" t="s">
        <v>103</v>
      </c>
      <c r="C44" s="72" t="s">
        <v>103</v>
      </c>
      <c r="D44" s="54" t="s">
        <v>103</v>
      </c>
      <c r="E44" s="97"/>
      <c r="F44" s="54" t="s">
        <v>103</v>
      </c>
      <c r="G44" s="98" t="s">
        <v>104</v>
      </c>
      <c r="H44" s="73" t="s">
        <v>105</v>
      </c>
      <c r="I44" s="94" t="s">
        <v>85</v>
      </c>
      <c r="J44" s="116">
        <v>2620</v>
      </c>
      <c r="K44" s="116"/>
      <c r="L44" s="116"/>
      <c r="M44" s="54">
        <v>1</v>
      </c>
      <c r="N44" s="54"/>
      <c r="O44" s="54">
        <v>2</v>
      </c>
      <c r="P44" s="54"/>
      <c r="Q44" s="139">
        <f t="shared" si="11"/>
        <v>5240</v>
      </c>
      <c r="R44" s="139"/>
      <c r="S44" s="139"/>
      <c r="T44" s="145">
        <f t="shared" si="12"/>
        <v>-5240</v>
      </c>
      <c r="U44" s="98" t="s">
        <v>86</v>
      </c>
      <c r="V44" s="159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="25" customFormat="1" spans="1:33">
      <c r="A45" s="70">
        <v>8</v>
      </c>
      <c r="B45" s="71" t="s">
        <v>103</v>
      </c>
      <c r="C45" s="72" t="s">
        <v>103</v>
      </c>
      <c r="D45" s="54" t="s">
        <v>103</v>
      </c>
      <c r="E45" s="97"/>
      <c r="F45" s="54" t="s">
        <v>103</v>
      </c>
      <c r="G45" s="98" t="s">
        <v>106</v>
      </c>
      <c r="H45" s="99" t="s">
        <v>107</v>
      </c>
      <c r="I45" s="94" t="s">
        <v>92</v>
      </c>
      <c r="J45" s="116">
        <v>400</v>
      </c>
      <c r="K45" s="116"/>
      <c r="L45" s="116"/>
      <c r="M45" s="54">
        <v>1</v>
      </c>
      <c r="N45" s="54"/>
      <c r="O45" s="54">
        <v>2</v>
      </c>
      <c r="P45" s="54"/>
      <c r="Q45" s="139">
        <f t="shared" ref="Q45:Q47" si="13">O45*M45*J45</f>
        <v>800</v>
      </c>
      <c r="R45" s="139"/>
      <c r="S45" s="139">
        <f>L45*N45*P45</f>
        <v>0</v>
      </c>
      <c r="T45" s="145">
        <f t="shared" si="12"/>
        <v>-800</v>
      </c>
      <c r="U45" s="167" t="s">
        <v>108</v>
      </c>
      <c r="V45" s="159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="25" customFormat="1" ht="24" spans="1:33">
      <c r="A46" s="70">
        <v>9</v>
      </c>
      <c r="B46" s="71" t="s">
        <v>103</v>
      </c>
      <c r="C46" s="72" t="s">
        <v>103</v>
      </c>
      <c r="D46" s="54" t="s">
        <v>103</v>
      </c>
      <c r="E46" s="97"/>
      <c r="F46" s="54" t="s">
        <v>103</v>
      </c>
      <c r="G46" s="98" t="s">
        <v>109</v>
      </c>
      <c r="H46" s="99" t="s">
        <v>110</v>
      </c>
      <c r="I46" s="94" t="s">
        <v>111</v>
      </c>
      <c r="J46" s="116">
        <v>100</v>
      </c>
      <c r="K46" s="116"/>
      <c r="L46" s="116"/>
      <c r="M46" s="54">
        <v>4</v>
      </c>
      <c r="N46" s="54"/>
      <c r="O46" s="54">
        <v>3</v>
      </c>
      <c r="P46" s="54"/>
      <c r="Q46" s="139">
        <f t="shared" si="13"/>
        <v>1200</v>
      </c>
      <c r="R46" s="139"/>
      <c r="S46" s="139">
        <f t="shared" ref="S46:S47" si="14">L46*N46*P46</f>
        <v>0</v>
      </c>
      <c r="T46" s="145">
        <f t="shared" ref="T46:T48" si="15">S46-Q46</f>
        <v>-1200</v>
      </c>
      <c r="U46" s="167" t="s">
        <v>112</v>
      </c>
      <c r="V46" s="159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="25" customFormat="1" spans="1:33">
      <c r="A47" s="70">
        <v>10</v>
      </c>
      <c r="B47" s="71" t="s">
        <v>113</v>
      </c>
      <c r="C47" s="71" t="s">
        <v>113</v>
      </c>
      <c r="D47" s="54" t="s">
        <v>113</v>
      </c>
      <c r="E47" s="97"/>
      <c r="F47" s="54" t="s">
        <v>113</v>
      </c>
      <c r="G47" s="98" t="s">
        <v>114</v>
      </c>
      <c r="H47" s="99" t="s">
        <v>115</v>
      </c>
      <c r="I47" s="94" t="s">
        <v>111</v>
      </c>
      <c r="J47" s="116">
        <v>500</v>
      </c>
      <c r="K47" s="117"/>
      <c r="L47" s="117"/>
      <c r="M47" s="54">
        <v>1</v>
      </c>
      <c r="N47" s="54"/>
      <c r="O47" s="54">
        <v>2</v>
      </c>
      <c r="P47" s="54"/>
      <c r="Q47" s="143">
        <f t="shared" si="13"/>
        <v>1000</v>
      </c>
      <c r="R47" s="143"/>
      <c r="S47" s="143">
        <f t="shared" si="14"/>
        <v>0</v>
      </c>
      <c r="T47" s="145">
        <f t="shared" si="15"/>
        <v>-1000</v>
      </c>
      <c r="U47" s="158"/>
      <c r="V47" s="159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</row>
    <row r="48" s="25" customFormat="1" ht="14" customHeight="1" spans="1:33">
      <c r="A48" s="75" t="s">
        <v>77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132"/>
      <c r="P48" s="133"/>
      <c r="Q48" s="146">
        <f>SUM(Q38:Q47)</f>
        <v>134600</v>
      </c>
      <c r="R48" s="146"/>
      <c r="S48" s="146">
        <f>SUM(S38:S47)</f>
        <v>0</v>
      </c>
      <c r="T48" s="145">
        <f t="shared" si="15"/>
        <v>-134600</v>
      </c>
      <c r="U48" s="158"/>
      <c r="V48" s="159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</row>
    <row r="49" s="25" customFormat="1" ht="21" customHeight="1" spans="1:33">
      <c r="A49" s="46" t="s">
        <v>116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144"/>
      <c r="U49" s="144"/>
      <c r="V49" s="144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</row>
    <row r="50" s="27" customFormat="1" ht="24" spans="1:22">
      <c r="A50" s="48" t="s">
        <v>37</v>
      </c>
      <c r="B50" s="49" t="s">
        <v>38</v>
      </c>
      <c r="C50" s="49" t="s">
        <v>39</v>
      </c>
      <c r="D50" s="48" t="s">
        <v>40</v>
      </c>
      <c r="E50" s="96" t="s">
        <v>41</v>
      </c>
      <c r="F50" s="48" t="s">
        <v>42</v>
      </c>
      <c r="G50" s="48" t="s">
        <v>43</v>
      </c>
      <c r="H50" s="89" t="s">
        <v>44</v>
      </c>
      <c r="I50" s="48" t="s">
        <v>45</v>
      </c>
      <c r="J50" s="110" t="s">
        <v>46</v>
      </c>
      <c r="K50" s="110" t="s">
        <v>47</v>
      </c>
      <c r="L50" s="115" t="s">
        <v>48</v>
      </c>
      <c r="M50" s="48" t="s">
        <v>49</v>
      </c>
      <c r="N50" s="115" t="s">
        <v>50</v>
      </c>
      <c r="O50" s="48" t="s">
        <v>51</v>
      </c>
      <c r="P50" s="115" t="s">
        <v>52</v>
      </c>
      <c r="Q50" s="137" t="s">
        <v>53</v>
      </c>
      <c r="R50" s="137"/>
      <c r="S50" s="115" t="s">
        <v>55</v>
      </c>
      <c r="T50" s="137" t="s">
        <v>56</v>
      </c>
      <c r="U50" s="137" t="s">
        <v>57</v>
      </c>
      <c r="V50" s="165" t="s">
        <v>58</v>
      </c>
    </row>
    <row r="51" s="28" customFormat="1" ht="14" customHeight="1" spans="1:22">
      <c r="A51" s="58" t="s">
        <v>79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142"/>
      <c r="U51" s="142"/>
      <c r="V51" s="160"/>
    </row>
    <row r="52" s="25" customFormat="1" spans="1:33">
      <c r="A52" s="52">
        <v>1</v>
      </c>
      <c r="B52" s="77" t="s">
        <v>117</v>
      </c>
      <c r="C52" s="77" t="s">
        <v>118</v>
      </c>
      <c r="D52" s="77" t="s">
        <v>119</v>
      </c>
      <c r="E52" s="101"/>
      <c r="F52" s="102"/>
      <c r="G52" s="102"/>
      <c r="H52" s="99" t="s">
        <v>120</v>
      </c>
      <c r="I52" s="118" t="s">
        <v>121</v>
      </c>
      <c r="J52" s="117">
        <v>3000</v>
      </c>
      <c r="K52" s="117"/>
      <c r="L52" s="81"/>
      <c r="M52" s="54">
        <v>1</v>
      </c>
      <c r="N52" s="54"/>
      <c r="O52" s="54">
        <v>1</v>
      </c>
      <c r="P52" s="54"/>
      <c r="Q52" s="143">
        <f>J52*M52*O52</f>
        <v>3000</v>
      </c>
      <c r="R52" s="143"/>
      <c r="S52" s="143"/>
      <c r="T52" s="140">
        <f>S52-Q52</f>
        <v>-3000</v>
      </c>
      <c r="U52" s="167" t="s">
        <v>108</v>
      </c>
      <c r="V52" s="159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</row>
    <row r="53" s="25" customFormat="1" spans="1:33">
      <c r="A53" s="52">
        <v>2</v>
      </c>
      <c r="B53" s="77" t="s">
        <v>117</v>
      </c>
      <c r="C53" s="77" t="s">
        <v>118</v>
      </c>
      <c r="D53" s="77" t="s">
        <v>122</v>
      </c>
      <c r="E53" s="101"/>
      <c r="F53" s="102"/>
      <c r="G53" s="102"/>
      <c r="H53" s="99" t="s">
        <v>123</v>
      </c>
      <c r="I53" s="118" t="s">
        <v>121</v>
      </c>
      <c r="J53" s="117">
        <v>3000</v>
      </c>
      <c r="K53" s="117"/>
      <c r="L53" s="81"/>
      <c r="M53" s="54">
        <v>1</v>
      </c>
      <c r="N53" s="54"/>
      <c r="O53" s="54">
        <v>1</v>
      </c>
      <c r="P53" s="54"/>
      <c r="Q53" s="143">
        <f>J53*M53*O53</f>
        <v>3000</v>
      </c>
      <c r="R53" s="143"/>
      <c r="S53" s="143"/>
      <c r="T53" s="140">
        <f>S53-Q53</f>
        <v>-3000</v>
      </c>
      <c r="U53" s="167" t="s">
        <v>108</v>
      </c>
      <c r="V53" s="159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</row>
    <row r="54" s="25" customFormat="1" ht="14" customHeight="1" spans="1:33">
      <c r="A54" s="75" t="s">
        <v>77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132"/>
      <c r="P54" s="133"/>
      <c r="Q54" s="146">
        <f>SUM(Q52:Q53)</f>
        <v>6000</v>
      </c>
      <c r="R54" s="146" t="e">
        <f>SUM(#REF!)</f>
        <v>#REF!</v>
      </c>
      <c r="S54" s="146" t="e">
        <f>SUM(#REF!)</f>
        <v>#REF!</v>
      </c>
      <c r="T54" s="140" t="e">
        <f t="shared" ref="T54" si="16">S54-Q54</f>
        <v>#REF!</v>
      </c>
      <c r="U54" s="158"/>
      <c r="V54" s="159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</row>
    <row r="55" s="25" customFormat="1" ht="21" customHeight="1" spans="1:33">
      <c r="A55" s="46" t="s">
        <v>124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144"/>
      <c r="U55" s="144"/>
      <c r="V55" s="144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</row>
    <row r="56" s="27" customFormat="1" ht="24" spans="1:22">
      <c r="A56" s="48" t="s">
        <v>37</v>
      </c>
      <c r="B56" s="49" t="s">
        <v>38</v>
      </c>
      <c r="C56" s="49" t="s">
        <v>39</v>
      </c>
      <c r="D56" s="48" t="s">
        <v>40</v>
      </c>
      <c r="E56" s="96" t="s">
        <v>41</v>
      </c>
      <c r="F56" s="48" t="s">
        <v>42</v>
      </c>
      <c r="G56" s="48" t="s">
        <v>43</v>
      </c>
      <c r="H56" s="89" t="s">
        <v>44</v>
      </c>
      <c r="I56" s="48" t="s">
        <v>45</v>
      </c>
      <c r="J56" s="110" t="s">
        <v>46</v>
      </c>
      <c r="K56" s="110"/>
      <c r="L56" s="115" t="s">
        <v>48</v>
      </c>
      <c r="M56" s="48" t="s">
        <v>49</v>
      </c>
      <c r="N56" s="115" t="s">
        <v>50</v>
      </c>
      <c r="O56" s="48" t="s">
        <v>51</v>
      </c>
      <c r="P56" s="115" t="s">
        <v>52</v>
      </c>
      <c r="Q56" s="137" t="s">
        <v>53</v>
      </c>
      <c r="R56" s="137"/>
      <c r="S56" s="115" t="s">
        <v>55</v>
      </c>
      <c r="T56" s="137" t="s">
        <v>56</v>
      </c>
      <c r="U56" s="137" t="s">
        <v>57</v>
      </c>
      <c r="V56" s="165" t="s">
        <v>58</v>
      </c>
    </row>
    <row r="57" s="25" customFormat="1" spans="1:33">
      <c r="A57" s="52">
        <v>1</v>
      </c>
      <c r="B57" s="72"/>
      <c r="C57" s="72"/>
      <c r="D57" s="54"/>
      <c r="E57" s="101"/>
      <c r="F57" s="102"/>
      <c r="G57" s="102"/>
      <c r="H57" s="99"/>
      <c r="I57" s="102"/>
      <c r="J57" s="112"/>
      <c r="K57" s="112"/>
      <c r="L57" s="102"/>
      <c r="M57" s="54"/>
      <c r="N57" s="54"/>
      <c r="O57" s="54"/>
      <c r="P57" s="54"/>
      <c r="Q57" s="143">
        <f t="shared" ref="Q57:Q58" si="17">O57*M57*J57</f>
        <v>0</v>
      </c>
      <c r="R57" s="143"/>
      <c r="S57" s="143">
        <f t="shared" ref="S57:S58" si="18">L57*N57*P57</f>
        <v>0</v>
      </c>
      <c r="T57" s="140">
        <f t="shared" ref="T57:T59" si="19">S57-Q57</f>
        <v>0</v>
      </c>
      <c r="U57" s="158"/>
      <c r="V57" s="159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</row>
    <row r="58" s="25" customFormat="1" spans="1:33">
      <c r="A58" s="52">
        <v>2</v>
      </c>
      <c r="B58" s="72"/>
      <c r="C58" s="72"/>
      <c r="D58" s="54"/>
      <c r="E58" s="101"/>
      <c r="F58" s="102"/>
      <c r="G58" s="102"/>
      <c r="H58" s="99"/>
      <c r="I58" s="102"/>
      <c r="J58" s="112"/>
      <c r="K58" s="112"/>
      <c r="L58" s="102"/>
      <c r="M58" s="54"/>
      <c r="N58" s="54"/>
      <c r="O58" s="54"/>
      <c r="P58" s="54"/>
      <c r="Q58" s="143">
        <f t="shared" si="17"/>
        <v>0</v>
      </c>
      <c r="R58" s="143"/>
      <c r="S58" s="143">
        <f t="shared" si="18"/>
        <v>0</v>
      </c>
      <c r="T58" s="140">
        <f t="shared" si="19"/>
        <v>0</v>
      </c>
      <c r="U58" s="158"/>
      <c r="V58" s="159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</row>
    <row r="59" s="25" customFormat="1" ht="14" customHeight="1" spans="1:33">
      <c r="A59" s="75" t="s">
        <v>77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132"/>
      <c r="P59" s="133"/>
      <c r="Q59" s="146">
        <f>SUM(Q57:Q58)</f>
        <v>0</v>
      </c>
      <c r="R59" s="146"/>
      <c r="S59" s="146">
        <f>SUM(S57:S58)</f>
        <v>0</v>
      </c>
      <c r="T59" s="140">
        <f t="shared" si="19"/>
        <v>0</v>
      </c>
      <c r="U59" s="158"/>
      <c r="V59" s="159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</row>
    <row r="60" s="25" customFormat="1" ht="21" customHeight="1" spans="1:33">
      <c r="A60" s="46" t="s">
        <v>125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144"/>
      <c r="U60" s="144"/>
      <c r="V60" s="144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</row>
    <row r="61" s="30" customFormat="1" ht="24" spans="1:22">
      <c r="A61" s="78" t="s">
        <v>37</v>
      </c>
      <c r="B61" s="79" t="s">
        <v>38</v>
      </c>
      <c r="C61" s="79" t="s">
        <v>39</v>
      </c>
      <c r="D61" s="78" t="s">
        <v>126</v>
      </c>
      <c r="E61" s="96" t="s">
        <v>41</v>
      </c>
      <c r="F61" s="78" t="s">
        <v>127</v>
      </c>
      <c r="G61" s="78" t="s">
        <v>128</v>
      </c>
      <c r="H61" s="103" t="s">
        <v>44</v>
      </c>
      <c r="I61" s="48" t="s">
        <v>45</v>
      </c>
      <c r="J61" s="110" t="s">
        <v>46</v>
      </c>
      <c r="K61" s="110"/>
      <c r="L61" s="115" t="s">
        <v>48</v>
      </c>
      <c r="M61" s="48" t="s">
        <v>49</v>
      </c>
      <c r="N61" s="115" t="s">
        <v>50</v>
      </c>
      <c r="O61" s="48" t="s">
        <v>51</v>
      </c>
      <c r="P61" s="115" t="s">
        <v>52</v>
      </c>
      <c r="Q61" s="137" t="s">
        <v>53</v>
      </c>
      <c r="R61" s="137"/>
      <c r="S61" s="115" t="s">
        <v>55</v>
      </c>
      <c r="T61" s="137" t="s">
        <v>56</v>
      </c>
      <c r="U61" s="137" t="s">
        <v>57</v>
      </c>
      <c r="V61" s="165" t="s">
        <v>58</v>
      </c>
    </row>
    <row r="62" s="28" customFormat="1" ht="14" customHeight="1" spans="1:22">
      <c r="A62" s="58" t="s">
        <v>129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147"/>
      <c r="U62" s="142"/>
      <c r="V62" s="168"/>
    </row>
    <row r="63" s="25" customFormat="1" ht="24" spans="1:33">
      <c r="A63" s="52">
        <v>1</v>
      </c>
      <c r="B63" s="80" t="s">
        <v>70</v>
      </c>
      <c r="C63" s="72" t="s">
        <v>130</v>
      </c>
      <c r="D63" s="81" t="s">
        <v>130</v>
      </c>
      <c r="E63" s="104"/>
      <c r="F63" s="105" t="s">
        <v>13</v>
      </c>
      <c r="G63" s="105" t="s">
        <v>131</v>
      </c>
      <c r="H63" s="83" t="s">
        <v>132</v>
      </c>
      <c r="I63" s="99" t="s">
        <v>133</v>
      </c>
      <c r="J63" s="119">
        <v>60000</v>
      </c>
      <c r="K63" s="119"/>
      <c r="L63" s="120"/>
      <c r="M63" s="54">
        <v>1</v>
      </c>
      <c r="N63" s="54"/>
      <c r="O63" s="54">
        <v>1</v>
      </c>
      <c r="P63" s="54"/>
      <c r="Q63" s="143">
        <f t="shared" ref="Q63:Q64" si="20">O63*M63*J63</f>
        <v>60000</v>
      </c>
      <c r="R63" s="143">
        <f>K63*M63*O63</f>
        <v>0</v>
      </c>
      <c r="S63" s="143">
        <f t="shared" ref="S63:S64" si="21">L63*N63*P63</f>
        <v>0</v>
      </c>
      <c r="T63" s="140">
        <f t="shared" ref="T63:T66" si="22">S63-Q63</f>
        <v>-60000</v>
      </c>
      <c r="U63" s="158"/>
      <c r="V63" s="159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</row>
    <row r="64" s="25" customFormat="1" spans="1:33">
      <c r="A64" s="52">
        <v>2</v>
      </c>
      <c r="B64" s="82"/>
      <c r="C64" s="71" t="s">
        <v>130</v>
      </c>
      <c r="D64" s="83" t="s">
        <v>130</v>
      </c>
      <c r="E64" s="104"/>
      <c r="F64" s="106"/>
      <c r="G64" s="107"/>
      <c r="H64" s="99" t="s">
        <v>134</v>
      </c>
      <c r="I64" s="121" t="s">
        <v>133</v>
      </c>
      <c r="J64" s="119">
        <v>10000</v>
      </c>
      <c r="K64" s="119"/>
      <c r="L64" s="120"/>
      <c r="M64" s="54">
        <v>1</v>
      </c>
      <c r="N64" s="54"/>
      <c r="O64" s="54">
        <v>1</v>
      </c>
      <c r="P64" s="54"/>
      <c r="Q64" s="143">
        <f t="shared" si="20"/>
        <v>10000</v>
      </c>
      <c r="R64" s="143">
        <f t="shared" ref="R64:R65" si="23">K64*M64*O64</f>
        <v>0</v>
      </c>
      <c r="S64" s="143">
        <f t="shared" si="21"/>
        <v>0</v>
      </c>
      <c r="T64" s="140">
        <f t="shared" si="22"/>
        <v>-10000</v>
      </c>
      <c r="U64" s="158"/>
      <c r="V64" s="159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</row>
    <row r="65" s="25" customFormat="1" spans="1:33">
      <c r="A65" s="52">
        <v>3</v>
      </c>
      <c r="B65" s="61"/>
      <c r="C65" s="71" t="s">
        <v>130</v>
      </c>
      <c r="D65" s="83" t="s">
        <v>130</v>
      </c>
      <c r="E65" s="104"/>
      <c r="F65" s="107"/>
      <c r="G65" s="102" t="s">
        <v>135</v>
      </c>
      <c r="H65" s="99" t="s">
        <v>136</v>
      </c>
      <c r="I65" s="121" t="s">
        <v>137</v>
      </c>
      <c r="J65" s="119">
        <v>4000</v>
      </c>
      <c r="K65" s="119"/>
      <c r="L65" s="120"/>
      <c r="M65" s="54">
        <v>1</v>
      </c>
      <c r="N65" s="54"/>
      <c r="O65" s="54">
        <v>1</v>
      </c>
      <c r="P65" s="54"/>
      <c r="Q65" s="143">
        <f t="shared" ref="Q65" si="24">O65*M65*J65</f>
        <v>4000</v>
      </c>
      <c r="R65" s="143">
        <f t="shared" si="23"/>
        <v>0</v>
      </c>
      <c r="S65" s="143">
        <f t="shared" ref="S65" si="25">L65*N65*P65</f>
        <v>0</v>
      </c>
      <c r="T65" s="140">
        <f t="shared" ref="T65" si="26">S65-Q65</f>
        <v>-4000</v>
      </c>
      <c r="U65" s="158"/>
      <c r="V65" s="159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</row>
    <row r="66" s="25" customFormat="1" ht="14" customHeight="1" spans="1:33">
      <c r="A66" s="75" t="s">
        <v>77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132"/>
      <c r="P66" s="133"/>
      <c r="Q66" s="146">
        <f>SUM(Q63:Q65)</f>
        <v>74000</v>
      </c>
      <c r="R66" s="146">
        <f>SUM(R63:R65)</f>
        <v>0</v>
      </c>
      <c r="S66" s="146">
        <f>SUM(S63:S64)</f>
        <v>0</v>
      </c>
      <c r="T66" s="140">
        <f t="shared" si="22"/>
        <v>-74000</v>
      </c>
      <c r="U66" s="158"/>
      <c r="V66" s="159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</row>
    <row r="67" s="25" customFormat="1" ht="21" customHeight="1" spans="1:33">
      <c r="A67" s="46" t="s">
        <v>138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44"/>
      <c r="U67" s="144"/>
      <c r="V67" s="144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</row>
    <row r="68" s="27" customFormat="1" ht="24" spans="1:22">
      <c r="A68" s="48" t="s">
        <v>37</v>
      </c>
      <c r="B68" s="49" t="s">
        <v>38</v>
      </c>
      <c r="C68" s="49" t="s">
        <v>39</v>
      </c>
      <c r="D68" s="48" t="s">
        <v>40</v>
      </c>
      <c r="E68" s="96" t="s">
        <v>41</v>
      </c>
      <c r="F68" s="48" t="s">
        <v>42</v>
      </c>
      <c r="G68" s="48" t="s">
        <v>43</v>
      </c>
      <c r="H68" s="89" t="s">
        <v>44</v>
      </c>
      <c r="I68" s="48" t="s">
        <v>45</v>
      </c>
      <c r="J68" s="110" t="s">
        <v>46</v>
      </c>
      <c r="K68" s="110"/>
      <c r="L68" s="115" t="s">
        <v>48</v>
      </c>
      <c r="M68" s="48" t="s">
        <v>49</v>
      </c>
      <c r="N68" s="115" t="s">
        <v>50</v>
      </c>
      <c r="O68" s="48" t="s">
        <v>51</v>
      </c>
      <c r="P68" s="115" t="s">
        <v>52</v>
      </c>
      <c r="Q68" s="137" t="s">
        <v>53</v>
      </c>
      <c r="R68" s="137"/>
      <c r="S68" s="115" t="s">
        <v>55</v>
      </c>
      <c r="T68" s="137" t="s">
        <v>56</v>
      </c>
      <c r="U68" s="137" t="s">
        <v>57</v>
      </c>
      <c r="V68" s="165" t="s">
        <v>58</v>
      </c>
    </row>
    <row r="69" s="27" customFormat="1" ht="14" customHeight="1" spans="1:22">
      <c r="A69" s="58" t="s">
        <v>139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147"/>
      <c r="U69" s="142"/>
      <c r="V69" s="168"/>
    </row>
    <row r="70" s="31" customFormat="1" spans="1:33">
      <c r="A70" s="171">
        <v>1</v>
      </c>
      <c r="B70" s="172" t="s">
        <v>140</v>
      </c>
      <c r="C70" s="172" t="s">
        <v>140</v>
      </c>
      <c r="D70" s="173"/>
      <c r="E70" s="188"/>
      <c r="F70" s="189"/>
      <c r="G70" s="189"/>
      <c r="H70" s="190"/>
      <c r="I70" s="189"/>
      <c r="J70" s="194"/>
      <c r="K70" s="194"/>
      <c r="L70" s="189"/>
      <c r="M70" s="173"/>
      <c r="N70" s="173"/>
      <c r="O70" s="173"/>
      <c r="P70" s="173"/>
      <c r="Q70" s="143"/>
      <c r="R70" s="143"/>
      <c r="S70" s="143"/>
      <c r="T70" s="204"/>
      <c r="U70" s="215"/>
      <c r="V70" s="87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="31" customFormat="1" ht="14" customHeight="1" spans="1:33">
      <c r="A71" s="174" t="s">
        <v>77</v>
      </c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95"/>
      <c r="P71" s="193"/>
      <c r="Q71" s="205">
        <f>SUM(Q70:Q70)</f>
        <v>0</v>
      </c>
      <c r="R71" s="205"/>
      <c r="S71" s="205">
        <f>SUM(S70:S70)</f>
        <v>0</v>
      </c>
      <c r="T71" s="204"/>
      <c r="U71" s="216"/>
      <c r="V71" s="87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="31" customFormat="1" ht="14" customHeight="1" spans="1:33">
      <c r="A72" s="176" t="s">
        <v>141</v>
      </c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96"/>
      <c r="Q72" s="206">
        <f>Q48+Q54+Q66+Q34</f>
        <v>216000</v>
      </c>
      <c r="R72" s="206" t="e">
        <f>R34+R54+R59+R66+R71+R48</f>
        <v>#REF!</v>
      </c>
      <c r="S72" s="206" t="e">
        <f>S34+S54+S59+S66+S71</f>
        <v>#REF!</v>
      </c>
      <c r="T72" s="207"/>
      <c r="U72" s="217"/>
      <c r="V72" s="218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</row>
    <row r="73" s="32" customFormat="1" ht="17" customHeight="1" spans="1:22">
      <c r="A73" s="178" t="s">
        <v>142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97"/>
      <c r="P73" s="198">
        <v>0.05</v>
      </c>
      <c r="Q73" s="208">
        <f>(Q72-Q34)*P73</f>
        <v>10730</v>
      </c>
      <c r="R73" s="208" t="e">
        <f>R72*P73</f>
        <v>#REF!</v>
      </c>
      <c r="S73" s="208" t="e">
        <f>S72*P73</f>
        <v>#REF!</v>
      </c>
      <c r="T73" s="209"/>
      <c r="U73" s="219"/>
      <c r="V73" s="220"/>
    </row>
    <row r="74" s="32" customFormat="1" ht="17" customHeight="1" spans="1:22">
      <c r="A74" s="178" t="s">
        <v>143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97"/>
      <c r="P74" s="198">
        <v>0.1</v>
      </c>
      <c r="Q74" s="208">
        <f>Q34*P74</f>
        <v>140</v>
      </c>
      <c r="R74" s="208">
        <f>R34*P74</f>
        <v>0</v>
      </c>
      <c r="S74" s="208" t="e">
        <f>S73*P74</f>
        <v>#REF!</v>
      </c>
      <c r="T74" s="209"/>
      <c r="U74" s="221"/>
      <c r="V74" s="220"/>
    </row>
    <row r="75" s="31" customFormat="1" ht="15" customHeight="1" spans="1:22">
      <c r="A75" s="180" t="s">
        <v>144</v>
      </c>
      <c r="B75" s="181"/>
      <c r="C75" s="181"/>
      <c r="D75" s="181"/>
      <c r="E75" s="181"/>
      <c r="F75" s="191"/>
      <c r="G75" s="192" t="s">
        <v>145</v>
      </c>
      <c r="H75" s="193" t="s">
        <v>146</v>
      </c>
      <c r="I75" s="193"/>
      <c r="J75" s="193"/>
      <c r="K75" s="193"/>
      <c r="L75" s="193"/>
      <c r="M75" s="193"/>
      <c r="N75" s="193"/>
      <c r="O75" s="193"/>
      <c r="P75" s="199">
        <v>0.06</v>
      </c>
      <c r="Q75" s="210">
        <f>(Q72+Q73+Q74-Q40-Q45-Q41)*P75</f>
        <v>12366.6</v>
      </c>
      <c r="R75" s="210" t="e">
        <f>(R72-R66-#REF!-#REF!-#REF!-#REF!-#REF!-#REF!-#REF!-#REF!-#REF!)*0.06</f>
        <v>#REF!</v>
      </c>
      <c r="S75" s="210" t="e">
        <f>S72*P75</f>
        <v>#REF!</v>
      </c>
      <c r="T75" s="204"/>
      <c r="U75" s="171"/>
      <c r="V75" s="222"/>
    </row>
    <row r="76" s="31" customFormat="1" ht="14" customHeight="1" spans="1:22">
      <c r="A76" s="182" t="s">
        <v>147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200"/>
      <c r="Q76" s="210">
        <f>SUM(Q72:Q75)</f>
        <v>239236.6</v>
      </c>
      <c r="R76" s="210" t="e">
        <f>R72+R73+R74+R75</f>
        <v>#REF!</v>
      </c>
      <c r="S76" s="210" t="e">
        <f>SUM(S72:S75)</f>
        <v>#REF!</v>
      </c>
      <c r="T76" s="204"/>
      <c r="U76" s="171"/>
      <c r="V76" s="222"/>
    </row>
    <row r="77" ht="14" customHeight="1" spans="1:22">
      <c r="A77" s="184" t="s">
        <v>148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201"/>
      <c r="Q77" s="211"/>
      <c r="R77" s="211"/>
      <c r="S77" s="211"/>
      <c r="T77" s="211"/>
      <c r="U77" s="211"/>
      <c r="V77" s="211"/>
    </row>
    <row r="78" ht="15" customHeight="1" spans="1:22">
      <c r="A78" s="186" t="s">
        <v>64</v>
      </c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202" t="s">
        <v>149</v>
      </c>
      <c r="P78" s="203" t="s">
        <v>150</v>
      </c>
      <c r="Q78" s="212">
        <f>SUMIF(预算!$E$12:$E$982,A78,预算!$Q$12:$Q$982)/Q72</f>
        <v>0</v>
      </c>
      <c r="R78" s="212"/>
      <c r="S78" s="213" t="e">
        <f>SUMIF(预算!$E$12:$E$982,B78,预算!$S$12:$S$982)/S72</f>
        <v>#REF!</v>
      </c>
      <c r="T78" s="204"/>
      <c r="U78" s="216"/>
      <c r="V78" s="87"/>
    </row>
    <row r="79" ht="15" customHeight="1" spans="1:22">
      <c r="A79" s="186" t="s">
        <v>151</v>
      </c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202" t="s">
        <v>108</v>
      </c>
      <c r="P79" s="203" t="s">
        <v>150</v>
      </c>
      <c r="Q79" s="214">
        <f>Q48/Q72</f>
        <v>0.623148148148148</v>
      </c>
      <c r="R79" s="212"/>
      <c r="S79" s="214" t="e">
        <f>S48/S72</f>
        <v>#REF!</v>
      </c>
      <c r="T79" s="204"/>
      <c r="U79" s="216"/>
      <c r="V79" s="87"/>
    </row>
    <row r="80" ht="15" customHeight="1" spans="1:22">
      <c r="A80" s="186" t="s">
        <v>152</v>
      </c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202" t="s">
        <v>108</v>
      </c>
      <c r="P80" s="203" t="s">
        <v>150</v>
      </c>
      <c r="Q80" s="214">
        <f>Q54/Q72</f>
        <v>0.0277777777777778</v>
      </c>
      <c r="R80" s="212"/>
      <c r="S80" s="214" t="e">
        <f>S54/S72</f>
        <v>#REF!</v>
      </c>
      <c r="T80" s="204"/>
      <c r="U80" s="216"/>
      <c r="V80" s="87"/>
    </row>
    <row r="81" ht="15" customHeight="1" spans="1:22">
      <c r="A81" s="186" t="s">
        <v>153</v>
      </c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202" t="s">
        <v>108</v>
      </c>
      <c r="P81" s="203" t="s">
        <v>150</v>
      </c>
      <c r="Q81" s="214">
        <f>Q59/Q72</f>
        <v>0</v>
      </c>
      <c r="R81" s="212"/>
      <c r="S81" s="214" t="e">
        <f>S59/S72</f>
        <v>#REF!</v>
      </c>
      <c r="T81" s="204"/>
      <c r="U81" s="216"/>
      <c r="V81" s="87"/>
    </row>
    <row r="82" ht="15" customHeight="1" spans="1:22">
      <c r="A82" s="186" t="s">
        <v>154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202" t="s">
        <v>108</v>
      </c>
      <c r="P82" s="203" t="s">
        <v>150</v>
      </c>
      <c r="Q82" s="214">
        <f>Q66/Q72</f>
        <v>0.342592592592593</v>
      </c>
      <c r="R82" s="212"/>
      <c r="S82" s="214" t="e">
        <f>S66/S72</f>
        <v>#REF!</v>
      </c>
      <c r="T82" s="204"/>
      <c r="U82" s="216"/>
      <c r="V82" s="87"/>
    </row>
    <row r="83" ht="15" customHeight="1" spans="1:22">
      <c r="A83" s="186" t="s">
        <v>155</v>
      </c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202" t="s">
        <v>156</v>
      </c>
      <c r="P83" s="203" t="s">
        <v>150</v>
      </c>
      <c r="Q83" s="214">
        <f>Q71/Q72</f>
        <v>0</v>
      </c>
      <c r="R83" s="212"/>
      <c r="S83" s="214" t="e">
        <f>S71/S72</f>
        <v>#REF!</v>
      </c>
      <c r="T83" s="204"/>
      <c r="U83" s="216"/>
      <c r="V83" s="87"/>
    </row>
  </sheetData>
  <sheetProtection formatCells="0" formatColumns="0" formatRows="0" insertRows="0" insertColumns="0" insertHyperlinks="0" deleteColumns="0" deleteRows="0" sort="0" autoFilter="0" pivotTables="0"/>
  <mergeCells count="83">
    <mergeCell ref="A1:V1"/>
    <mergeCell ref="A2:B2"/>
    <mergeCell ref="C2:G2"/>
    <mergeCell ref="I2:T2"/>
    <mergeCell ref="A3:B3"/>
    <mergeCell ref="C3:G3"/>
    <mergeCell ref="I3:T3"/>
    <mergeCell ref="A4:B4"/>
    <mergeCell ref="C4:G4"/>
    <mergeCell ref="I4:N4"/>
    <mergeCell ref="P4:T4"/>
    <mergeCell ref="A5:B5"/>
    <mergeCell ref="C5:G5"/>
    <mergeCell ref="I5:N5"/>
    <mergeCell ref="P5:T5"/>
    <mergeCell ref="A6:B6"/>
    <mergeCell ref="C6:T6"/>
    <mergeCell ref="A7:B7"/>
    <mergeCell ref="C7:G7"/>
    <mergeCell ref="I7:N7"/>
    <mergeCell ref="P7:T7"/>
    <mergeCell ref="A8:V8"/>
    <mergeCell ref="A9:S9"/>
    <mergeCell ref="T9:V9"/>
    <mergeCell ref="A11:S11"/>
    <mergeCell ref="T11:V11"/>
    <mergeCell ref="A14:O14"/>
    <mergeCell ref="A15:S15"/>
    <mergeCell ref="T15:V15"/>
    <mergeCell ref="A30:O30"/>
    <mergeCell ref="A31:S31"/>
    <mergeCell ref="T31:V31"/>
    <mergeCell ref="A33:O33"/>
    <mergeCell ref="A34:O34"/>
    <mergeCell ref="A35:S35"/>
    <mergeCell ref="T35:V35"/>
    <mergeCell ref="A37:S37"/>
    <mergeCell ref="T37:V37"/>
    <mergeCell ref="A48:O48"/>
    <mergeCell ref="A49:S49"/>
    <mergeCell ref="T49:V49"/>
    <mergeCell ref="A51:S51"/>
    <mergeCell ref="T51:V51"/>
    <mergeCell ref="A54:O54"/>
    <mergeCell ref="A55:S55"/>
    <mergeCell ref="T55:V55"/>
    <mergeCell ref="A59:O59"/>
    <mergeCell ref="A60:S60"/>
    <mergeCell ref="T60:V60"/>
    <mergeCell ref="A62:S62"/>
    <mergeCell ref="A66:O66"/>
    <mergeCell ref="A67:S67"/>
    <mergeCell ref="T67:V67"/>
    <mergeCell ref="A69:S69"/>
    <mergeCell ref="A71:O71"/>
    <mergeCell ref="A72:P72"/>
    <mergeCell ref="A73:O73"/>
    <mergeCell ref="A74:O74"/>
    <mergeCell ref="A75:F75"/>
    <mergeCell ref="H75:O75"/>
    <mergeCell ref="A76:P76"/>
    <mergeCell ref="A77:P77"/>
    <mergeCell ref="A78:N78"/>
    <mergeCell ref="A79:N79"/>
    <mergeCell ref="A80:N80"/>
    <mergeCell ref="A81:N81"/>
    <mergeCell ref="A82:N82"/>
    <mergeCell ref="A83:N83"/>
    <mergeCell ref="B12:B13"/>
    <mergeCell ref="B16:B21"/>
    <mergeCell ref="B22:B27"/>
    <mergeCell ref="B28:B29"/>
    <mergeCell ref="B63:B65"/>
    <mergeCell ref="C16:C17"/>
    <mergeCell ref="C18:C19"/>
    <mergeCell ref="C20:C21"/>
    <mergeCell ref="C22:C23"/>
    <mergeCell ref="C24:C25"/>
    <mergeCell ref="C26:C27"/>
    <mergeCell ref="C28:C29"/>
    <mergeCell ref="F63:F65"/>
    <mergeCell ref="G63:G64"/>
    <mergeCell ref="U2:V3"/>
  </mergeCells>
  <dataValidations count="3">
    <dataValidation type="list" allowBlank="1" showInputMessage="1" showErrorMessage="1" sqref="P73:P74">
      <formula1>"0%,5%,10%"</formula1>
    </dataValidation>
    <dataValidation type="list" allowBlank="1" showInputMessage="1" showErrorMessage="1" sqref="P75">
      <formula1>"0%,1%,3%,6%"</formula1>
    </dataValidation>
    <dataValidation type="list" allowBlank="1" showInputMessage="1" showErrorMessage="1" sqref="G75">
      <formula1>"是,否"</formula1>
    </dataValidation>
  </dataValidations>
  <hyperlinks>
    <hyperlink ref="P7" r:id="rId1" display="wangjingnan@cct.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21" activePane="bottomLeft" state="frozen"/>
      <selection/>
      <selection pane="bottomLeft" activeCell="C226" sqref="C226:E226"/>
    </sheetView>
  </sheetViews>
  <sheetFormatPr defaultColWidth="11.6607142857143" defaultRowHeight="12" outlineLevelCol="7"/>
  <cols>
    <col min="1" max="2" width="11" style="5" customWidth="1"/>
    <col min="3" max="3" width="21.8303571428571" style="5" customWidth="1"/>
    <col min="4" max="4" width="22.1607142857143" style="5" customWidth="1"/>
    <col min="5" max="5" width="28.5" style="5" customWidth="1"/>
    <col min="6" max="6" width="9.5" style="5" customWidth="1"/>
    <col min="7" max="16384" width="11.6607142857143" style="5"/>
  </cols>
  <sheetData>
    <row r="1" s="1" customFormat="1" spans="1:8">
      <c r="A1" s="6" t="s">
        <v>37</v>
      </c>
      <c r="B1" s="6" t="s">
        <v>157</v>
      </c>
      <c r="C1" s="6" t="s">
        <v>158</v>
      </c>
      <c r="D1" s="6" t="s">
        <v>43</v>
      </c>
      <c r="E1" s="6" t="s">
        <v>44</v>
      </c>
      <c r="F1" s="6" t="s">
        <v>45</v>
      </c>
      <c r="G1" s="6" t="s">
        <v>159</v>
      </c>
      <c r="H1" s="9" t="s">
        <v>160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161</v>
      </c>
      <c r="B3" s="8" t="s">
        <v>162</v>
      </c>
      <c r="C3" s="8" t="s">
        <v>163</v>
      </c>
      <c r="D3" s="8" t="s">
        <v>164</v>
      </c>
      <c r="E3" s="8" t="s">
        <v>165</v>
      </c>
      <c r="F3" s="11" t="s">
        <v>166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167</v>
      </c>
      <c r="B4" s="8" t="s">
        <v>162</v>
      </c>
      <c r="C4" s="8" t="s">
        <v>168</v>
      </c>
      <c r="D4" s="8" t="s">
        <v>169</v>
      </c>
      <c r="E4" s="8" t="s">
        <v>170</v>
      </c>
      <c r="F4" s="11" t="s">
        <v>166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171</v>
      </c>
      <c r="B5" s="8" t="s">
        <v>162</v>
      </c>
      <c r="C5" s="8" t="s">
        <v>168</v>
      </c>
      <c r="D5" s="8" t="s">
        <v>169</v>
      </c>
      <c r="E5" s="8" t="s">
        <v>172</v>
      </c>
      <c r="F5" s="11" t="s">
        <v>166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173</v>
      </c>
      <c r="B6" s="8" t="s">
        <v>162</v>
      </c>
      <c r="C6" s="8" t="s">
        <v>174</v>
      </c>
      <c r="D6" s="8" t="s">
        <v>175</v>
      </c>
      <c r="E6" s="8" t="s">
        <v>176</v>
      </c>
      <c r="F6" s="11" t="s">
        <v>166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177</v>
      </c>
      <c r="B7" s="8" t="s">
        <v>162</v>
      </c>
      <c r="C7" s="8" t="s">
        <v>174</v>
      </c>
      <c r="D7" s="8" t="s">
        <v>178</v>
      </c>
      <c r="E7" s="8" t="s">
        <v>179</v>
      </c>
      <c r="F7" s="11" t="s">
        <v>166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180</v>
      </c>
      <c r="B8" s="8" t="s">
        <v>162</v>
      </c>
      <c r="C8" s="8" t="s">
        <v>181</v>
      </c>
      <c r="D8" s="8" t="s">
        <v>182</v>
      </c>
      <c r="E8" s="8" t="s">
        <v>183</v>
      </c>
      <c r="F8" s="11" t="s">
        <v>166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184</v>
      </c>
      <c r="B9" s="8" t="s">
        <v>162</v>
      </c>
      <c r="C9" s="8" t="s">
        <v>181</v>
      </c>
      <c r="D9" s="8" t="s">
        <v>185</v>
      </c>
      <c r="E9" s="8" t="s">
        <v>186</v>
      </c>
      <c r="F9" s="11" t="s">
        <v>166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187</v>
      </c>
      <c r="B10" s="8" t="s">
        <v>162</v>
      </c>
      <c r="C10" s="8" t="s">
        <v>188</v>
      </c>
      <c r="D10" s="8" t="s">
        <v>189</v>
      </c>
      <c r="E10" s="8" t="s">
        <v>190</v>
      </c>
      <c r="F10" s="11" t="s">
        <v>166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191</v>
      </c>
      <c r="B11" s="8" t="s">
        <v>162</v>
      </c>
      <c r="C11" s="8" t="s">
        <v>188</v>
      </c>
      <c r="D11" s="8" t="s">
        <v>189</v>
      </c>
      <c r="E11" s="8" t="s">
        <v>192</v>
      </c>
      <c r="F11" s="11" t="s">
        <v>166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193</v>
      </c>
      <c r="B12" s="8" t="s">
        <v>162</v>
      </c>
      <c r="C12" s="8" t="s">
        <v>188</v>
      </c>
      <c r="D12" s="8" t="s">
        <v>189</v>
      </c>
      <c r="E12" s="8" t="s">
        <v>194</v>
      </c>
      <c r="F12" s="11" t="s">
        <v>166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195</v>
      </c>
      <c r="B13" s="8" t="s">
        <v>162</v>
      </c>
      <c r="C13" s="8" t="s">
        <v>188</v>
      </c>
      <c r="D13" s="8" t="s">
        <v>189</v>
      </c>
      <c r="E13" s="8" t="s">
        <v>196</v>
      </c>
      <c r="F13" s="11" t="s">
        <v>166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197</v>
      </c>
      <c r="B14" s="8" t="s">
        <v>162</v>
      </c>
      <c r="C14" s="8" t="s">
        <v>188</v>
      </c>
      <c r="D14" s="8" t="s">
        <v>189</v>
      </c>
      <c r="E14" s="8" t="s">
        <v>198</v>
      </c>
      <c r="F14" s="11" t="s">
        <v>166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199</v>
      </c>
      <c r="B15" s="8" t="s">
        <v>162</v>
      </c>
      <c r="C15" s="8" t="s">
        <v>188</v>
      </c>
      <c r="D15" s="8" t="s">
        <v>189</v>
      </c>
      <c r="E15" s="8" t="s">
        <v>200</v>
      </c>
      <c r="F15" s="11" t="s">
        <v>166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201</v>
      </c>
      <c r="B16" s="8" t="s">
        <v>162</v>
      </c>
      <c r="C16" s="8" t="s">
        <v>188</v>
      </c>
      <c r="D16" s="8" t="s">
        <v>189</v>
      </c>
      <c r="E16" s="8" t="s">
        <v>202</v>
      </c>
      <c r="F16" s="11" t="s">
        <v>166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203</v>
      </c>
      <c r="B17" s="8" t="s">
        <v>162</v>
      </c>
      <c r="C17" s="8" t="s">
        <v>188</v>
      </c>
      <c r="D17" s="8" t="s">
        <v>189</v>
      </c>
      <c r="E17" s="8" t="s">
        <v>204</v>
      </c>
      <c r="F17" s="11" t="s">
        <v>205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206</v>
      </c>
      <c r="B18" s="8" t="s">
        <v>162</v>
      </c>
      <c r="C18" s="8" t="s">
        <v>188</v>
      </c>
      <c r="D18" s="8" t="s">
        <v>189</v>
      </c>
      <c r="E18" s="8" t="s">
        <v>207</v>
      </c>
      <c r="F18" s="11" t="s">
        <v>205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208</v>
      </c>
      <c r="B19" s="8" t="s">
        <v>162</v>
      </c>
      <c r="C19" s="8" t="s">
        <v>188</v>
      </c>
      <c r="D19" s="8" t="s">
        <v>189</v>
      </c>
      <c r="E19" s="8" t="s">
        <v>209</v>
      </c>
      <c r="F19" s="11" t="s">
        <v>205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210</v>
      </c>
      <c r="B20" s="8" t="s">
        <v>162</v>
      </c>
      <c r="C20" s="8" t="s">
        <v>188</v>
      </c>
      <c r="D20" s="8" t="s">
        <v>189</v>
      </c>
      <c r="E20" s="8" t="s">
        <v>211</v>
      </c>
      <c r="F20" s="11" t="s">
        <v>205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212</v>
      </c>
      <c r="B21" s="8" t="s">
        <v>162</v>
      </c>
      <c r="C21" s="8" t="s">
        <v>188</v>
      </c>
      <c r="D21" s="8" t="s">
        <v>189</v>
      </c>
      <c r="E21" s="8" t="s">
        <v>213</v>
      </c>
      <c r="F21" s="11" t="s">
        <v>205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214</v>
      </c>
      <c r="B22" s="8" t="s">
        <v>162</v>
      </c>
      <c r="C22" s="8" t="s">
        <v>215</v>
      </c>
      <c r="D22" s="8" t="s">
        <v>216</v>
      </c>
      <c r="E22" s="8" t="s">
        <v>217</v>
      </c>
      <c r="F22" s="11" t="s">
        <v>218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219</v>
      </c>
      <c r="B23" s="8" t="s">
        <v>162</v>
      </c>
      <c r="C23" s="8" t="s">
        <v>215</v>
      </c>
      <c r="D23" s="8" t="s">
        <v>220</v>
      </c>
      <c r="E23" s="8" t="s">
        <v>221</v>
      </c>
      <c r="F23" s="11" t="s">
        <v>218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222</v>
      </c>
      <c r="B24" s="8" t="s">
        <v>162</v>
      </c>
      <c r="C24" s="8" t="s">
        <v>223</v>
      </c>
      <c r="D24" s="8" t="s">
        <v>223</v>
      </c>
      <c r="E24" s="8" t="s">
        <v>224</v>
      </c>
      <c r="F24" s="11" t="s">
        <v>225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226</v>
      </c>
      <c r="B25" s="8" t="s">
        <v>162</v>
      </c>
      <c r="C25" s="8" t="s">
        <v>227</v>
      </c>
      <c r="D25" s="8" t="s">
        <v>227</v>
      </c>
      <c r="E25" s="8" t="s">
        <v>228</v>
      </c>
      <c r="F25" s="11" t="s">
        <v>225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229</v>
      </c>
      <c r="B26" s="8" t="s">
        <v>162</v>
      </c>
      <c r="C26" s="8" t="s">
        <v>230</v>
      </c>
      <c r="D26" s="8" t="s">
        <v>231</v>
      </c>
      <c r="E26" s="8" t="s">
        <v>232</v>
      </c>
      <c r="F26" s="11" t="s">
        <v>166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233</v>
      </c>
      <c r="B27" s="8" t="s">
        <v>162</v>
      </c>
      <c r="C27" s="8" t="s">
        <v>234</v>
      </c>
      <c r="D27" s="8" t="s">
        <v>235</v>
      </c>
      <c r="E27" s="8" t="s">
        <v>183</v>
      </c>
      <c r="F27" s="11" t="s">
        <v>225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236</v>
      </c>
      <c r="B28" s="8" t="s">
        <v>162</v>
      </c>
      <c r="C28" s="8" t="s">
        <v>234</v>
      </c>
      <c r="D28" s="8" t="s">
        <v>237</v>
      </c>
      <c r="E28" s="8" t="s">
        <v>238</v>
      </c>
      <c r="F28" s="11" t="s">
        <v>166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239</v>
      </c>
      <c r="B29" s="8" t="s">
        <v>162</v>
      </c>
      <c r="C29" s="8" t="s">
        <v>234</v>
      </c>
      <c r="D29" s="8" t="s">
        <v>240</v>
      </c>
      <c r="E29" s="8" t="s">
        <v>238</v>
      </c>
      <c r="F29" s="11" t="s">
        <v>225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241</v>
      </c>
      <c r="B30" s="8" t="s">
        <v>162</v>
      </c>
      <c r="C30" s="8" t="s">
        <v>234</v>
      </c>
      <c r="D30" s="8" t="s">
        <v>242</v>
      </c>
      <c r="E30" s="8" t="s">
        <v>238</v>
      </c>
      <c r="F30" s="11" t="s">
        <v>225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243</v>
      </c>
      <c r="B31" s="8" t="s">
        <v>162</v>
      </c>
      <c r="C31" s="8" t="s">
        <v>244</v>
      </c>
      <c r="D31" s="8" t="s">
        <v>245</v>
      </c>
      <c r="E31" s="8" t="s">
        <v>246</v>
      </c>
      <c r="F31" s="11" t="s">
        <v>205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247</v>
      </c>
      <c r="B32" s="8" t="s">
        <v>162</v>
      </c>
      <c r="C32" s="8" t="s">
        <v>244</v>
      </c>
      <c r="D32" s="8" t="s">
        <v>248</v>
      </c>
      <c r="E32" s="8" t="s">
        <v>249</v>
      </c>
      <c r="F32" s="11" t="s">
        <v>205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250</v>
      </c>
      <c r="B33" s="8" t="s">
        <v>162</v>
      </c>
      <c r="C33" s="8" t="s">
        <v>244</v>
      </c>
      <c r="D33" s="8" t="s">
        <v>251</v>
      </c>
      <c r="E33" s="8" t="s">
        <v>252</v>
      </c>
      <c r="F33" s="11" t="s">
        <v>205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253</v>
      </c>
      <c r="B34" s="8" t="s">
        <v>162</v>
      </c>
      <c r="C34" s="8" t="s">
        <v>254</v>
      </c>
      <c r="D34" s="8" t="s">
        <v>255</v>
      </c>
      <c r="E34" s="8" t="s">
        <v>256</v>
      </c>
      <c r="F34" s="11" t="s">
        <v>166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257</v>
      </c>
      <c r="B35" s="8" t="s">
        <v>162</v>
      </c>
      <c r="C35" s="8" t="s">
        <v>254</v>
      </c>
      <c r="D35" s="8" t="s">
        <v>258</v>
      </c>
      <c r="E35" s="8" t="s">
        <v>259</v>
      </c>
      <c r="F35" s="11" t="s">
        <v>166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260</v>
      </c>
      <c r="B36" s="8" t="s">
        <v>162</v>
      </c>
      <c r="C36" s="8" t="s">
        <v>254</v>
      </c>
      <c r="D36" s="8" t="s">
        <v>261</v>
      </c>
      <c r="E36" s="8" t="s">
        <v>262</v>
      </c>
      <c r="F36" s="11" t="s">
        <v>166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263</v>
      </c>
      <c r="B37" s="8" t="s">
        <v>162</v>
      </c>
      <c r="C37" s="8" t="s">
        <v>254</v>
      </c>
      <c r="D37" s="8" t="s">
        <v>264</v>
      </c>
      <c r="E37" s="8" t="s">
        <v>265</v>
      </c>
      <c r="F37" s="11" t="s">
        <v>166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266</v>
      </c>
      <c r="B38" s="8" t="s">
        <v>162</v>
      </c>
      <c r="C38" s="8" t="s">
        <v>267</v>
      </c>
      <c r="D38" s="8" t="s">
        <v>268</v>
      </c>
      <c r="E38" s="8" t="s">
        <v>269</v>
      </c>
      <c r="F38" s="11" t="s">
        <v>225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270</v>
      </c>
      <c r="B39" s="8" t="s">
        <v>162</v>
      </c>
      <c r="C39" s="8" t="s">
        <v>267</v>
      </c>
      <c r="D39" s="8" t="s">
        <v>271</v>
      </c>
      <c r="E39" s="8" t="s">
        <v>272</v>
      </c>
      <c r="F39" s="11" t="s">
        <v>225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273</v>
      </c>
      <c r="B40" s="8" t="s">
        <v>162</v>
      </c>
      <c r="C40" s="8" t="s">
        <v>267</v>
      </c>
      <c r="D40" s="8" t="s">
        <v>274</v>
      </c>
      <c r="E40" s="8" t="s">
        <v>272</v>
      </c>
      <c r="F40" s="11" t="s">
        <v>225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275</v>
      </c>
      <c r="B41" s="8" t="s">
        <v>162</v>
      </c>
      <c r="C41" s="8" t="s">
        <v>276</v>
      </c>
      <c r="D41" s="8" t="s">
        <v>277</v>
      </c>
      <c r="E41" s="8" t="s">
        <v>278</v>
      </c>
      <c r="F41" s="11" t="s">
        <v>279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280</v>
      </c>
      <c r="B42" s="8" t="s">
        <v>162</v>
      </c>
      <c r="C42" s="8" t="s">
        <v>276</v>
      </c>
      <c r="D42" s="8" t="s">
        <v>281</v>
      </c>
      <c r="E42" s="8" t="s">
        <v>282</v>
      </c>
      <c r="F42" s="11" t="s">
        <v>279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283</v>
      </c>
      <c r="B43" s="8" t="s">
        <v>162</v>
      </c>
      <c r="C43" s="8" t="s">
        <v>276</v>
      </c>
      <c r="D43" s="8" t="s">
        <v>284</v>
      </c>
      <c r="E43" s="8" t="s">
        <v>282</v>
      </c>
      <c r="F43" s="11" t="s">
        <v>279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285</v>
      </c>
      <c r="B44" s="8" t="s">
        <v>162</v>
      </c>
      <c r="C44" s="8" t="s">
        <v>276</v>
      </c>
      <c r="D44" s="8" t="s">
        <v>286</v>
      </c>
      <c r="E44" s="8" t="s">
        <v>287</v>
      </c>
      <c r="F44" s="11" t="s">
        <v>279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288</v>
      </c>
      <c r="B45" s="8" t="s">
        <v>162</v>
      </c>
      <c r="C45" s="8" t="s">
        <v>276</v>
      </c>
      <c r="D45" s="8" t="s">
        <v>286</v>
      </c>
      <c r="E45" s="8" t="s">
        <v>289</v>
      </c>
      <c r="F45" s="11" t="s">
        <v>279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290</v>
      </c>
      <c r="B46" s="8" t="s">
        <v>162</v>
      </c>
      <c r="C46" s="8" t="s">
        <v>276</v>
      </c>
      <c r="D46" s="8" t="s">
        <v>291</v>
      </c>
      <c r="E46" s="8" t="s">
        <v>292</v>
      </c>
      <c r="F46" s="11" t="s">
        <v>293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294</v>
      </c>
      <c r="B47" s="8" t="s">
        <v>162</v>
      </c>
      <c r="C47" s="8" t="s">
        <v>276</v>
      </c>
      <c r="D47" s="8" t="s">
        <v>291</v>
      </c>
      <c r="E47" s="8" t="s">
        <v>295</v>
      </c>
      <c r="F47" s="11" t="s">
        <v>293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296</v>
      </c>
      <c r="B48" s="8" t="s">
        <v>162</v>
      </c>
      <c r="C48" s="8" t="s">
        <v>276</v>
      </c>
      <c r="D48" s="8" t="s">
        <v>297</v>
      </c>
      <c r="E48" s="8" t="s">
        <v>298</v>
      </c>
      <c r="F48" s="11" t="s">
        <v>293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299</v>
      </c>
      <c r="B49" s="8" t="s">
        <v>162</v>
      </c>
      <c r="C49" s="8" t="s">
        <v>276</v>
      </c>
      <c r="D49" s="8" t="s">
        <v>297</v>
      </c>
      <c r="E49" s="8" t="s">
        <v>300</v>
      </c>
      <c r="F49" s="11" t="s">
        <v>293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301</v>
      </c>
      <c r="B50" s="8" t="s">
        <v>162</v>
      </c>
      <c r="C50" s="8" t="s">
        <v>276</v>
      </c>
      <c r="D50" s="8" t="s">
        <v>302</v>
      </c>
      <c r="E50" s="8" t="s">
        <v>303</v>
      </c>
      <c r="F50" s="11" t="s">
        <v>279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304</v>
      </c>
      <c r="B51" s="8" t="s">
        <v>162</v>
      </c>
      <c r="C51" s="8" t="s">
        <v>305</v>
      </c>
      <c r="D51" s="8" t="s">
        <v>306</v>
      </c>
      <c r="E51" s="8" t="s">
        <v>307</v>
      </c>
      <c r="F51" s="11" t="s">
        <v>308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309</v>
      </c>
      <c r="B52" s="8" t="s">
        <v>162</v>
      </c>
      <c r="C52" s="8" t="s">
        <v>305</v>
      </c>
      <c r="D52" s="8" t="s">
        <v>310</v>
      </c>
      <c r="E52" s="8" t="s">
        <v>307</v>
      </c>
      <c r="F52" s="11" t="s">
        <v>308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311</v>
      </c>
      <c r="B53" s="8" t="s">
        <v>162</v>
      </c>
      <c r="C53" s="8" t="s">
        <v>312</v>
      </c>
      <c r="D53" s="8" t="s">
        <v>313</v>
      </c>
      <c r="E53" s="8" t="s">
        <v>238</v>
      </c>
      <c r="F53" s="11" t="s">
        <v>166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314</v>
      </c>
      <c r="B54" s="8" t="s">
        <v>162</v>
      </c>
      <c r="C54" s="8" t="s">
        <v>312</v>
      </c>
      <c r="D54" s="8" t="s">
        <v>315</v>
      </c>
      <c r="E54" s="8" t="s">
        <v>316</v>
      </c>
      <c r="F54" s="11" t="s">
        <v>166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317</v>
      </c>
      <c r="B55" s="8" t="s">
        <v>162</v>
      </c>
      <c r="C55" s="8" t="s">
        <v>312</v>
      </c>
      <c r="D55" s="8" t="s">
        <v>318</v>
      </c>
      <c r="E55" s="8" t="s">
        <v>238</v>
      </c>
      <c r="F55" s="11" t="s">
        <v>166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319</v>
      </c>
      <c r="B56" s="8" t="s">
        <v>320</v>
      </c>
      <c r="C56" s="8" t="s">
        <v>321</v>
      </c>
      <c r="D56" s="8" t="s">
        <v>322</v>
      </c>
      <c r="E56" s="8" t="s">
        <v>323</v>
      </c>
      <c r="F56" s="11" t="s">
        <v>166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324</v>
      </c>
      <c r="B57" s="8" t="s">
        <v>320</v>
      </c>
      <c r="C57" s="8" t="s">
        <v>321</v>
      </c>
      <c r="D57" s="8" t="s">
        <v>322</v>
      </c>
      <c r="E57" s="8" t="s">
        <v>325</v>
      </c>
      <c r="F57" s="11" t="s">
        <v>166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326</v>
      </c>
      <c r="B58" s="8" t="s">
        <v>320</v>
      </c>
      <c r="C58" s="8" t="s">
        <v>327</v>
      </c>
      <c r="D58" s="8" t="s">
        <v>328</v>
      </c>
      <c r="E58" s="8" t="s">
        <v>323</v>
      </c>
      <c r="F58" s="11" t="s">
        <v>166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329</v>
      </c>
      <c r="B59" s="8" t="s">
        <v>320</v>
      </c>
      <c r="C59" s="8" t="s">
        <v>327</v>
      </c>
      <c r="D59" s="8" t="s">
        <v>328</v>
      </c>
      <c r="E59" s="8" t="s">
        <v>330</v>
      </c>
      <c r="F59" s="11" t="s">
        <v>166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331</v>
      </c>
      <c r="B60" s="8" t="s">
        <v>320</v>
      </c>
      <c r="C60" s="8" t="s">
        <v>327</v>
      </c>
      <c r="D60" s="8" t="s">
        <v>328</v>
      </c>
      <c r="E60" s="8" t="s">
        <v>332</v>
      </c>
      <c r="F60" s="11" t="s">
        <v>166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333</v>
      </c>
      <c r="B61" s="8" t="s">
        <v>320</v>
      </c>
      <c r="C61" s="8" t="s">
        <v>327</v>
      </c>
      <c r="D61" s="8" t="s">
        <v>328</v>
      </c>
      <c r="E61" s="8" t="s">
        <v>334</v>
      </c>
      <c r="F61" s="11" t="s">
        <v>166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335</v>
      </c>
      <c r="B62" s="8" t="s">
        <v>320</v>
      </c>
      <c r="C62" s="8" t="s">
        <v>336</v>
      </c>
      <c r="D62" s="8" t="s">
        <v>337</v>
      </c>
      <c r="E62" s="8" t="s">
        <v>338</v>
      </c>
      <c r="F62" s="11" t="s">
        <v>166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339</v>
      </c>
      <c r="B63" s="8" t="s">
        <v>320</v>
      </c>
      <c r="C63" s="8" t="s">
        <v>336</v>
      </c>
      <c r="D63" s="8" t="s">
        <v>337</v>
      </c>
      <c r="E63" s="8" t="s">
        <v>340</v>
      </c>
      <c r="F63" s="11" t="s">
        <v>166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341</v>
      </c>
      <c r="B64" s="8" t="s">
        <v>320</v>
      </c>
      <c r="C64" s="8" t="s">
        <v>342</v>
      </c>
      <c r="D64" s="8" t="s">
        <v>343</v>
      </c>
      <c r="E64" s="8" t="s">
        <v>344</v>
      </c>
      <c r="F64" s="11" t="s">
        <v>166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345</v>
      </c>
      <c r="B65" s="8" t="s">
        <v>320</v>
      </c>
      <c r="C65" s="8" t="s">
        <v>342</v>
      </c>
      <c r="D65" s="8" t="s">
        <v>343</v>
      </c>
      <c r="E65" s="8" t="s">
        <v>346</v>
      </c>
      <c r="F65" s="11" t="s">
        <v>166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347</v>
      </c>
      <c r="B66" s="8" t="s">
        <v>320</v>
      </c>
      <c r="C66" s="8" t="s">
        <v>348</v>
      </c>
      <c r="D66" s="8" t="s">
        <v>349</v>
      </c>
      <c r="E66" s="8" t="s">
        <v>350</v>
      </c>
      <c r="F66" s="11" t="s">
        <v>166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351</v>
      </c>
      <c r="B67" s="8" t="s">
        <v>320</v>
      </c>
      <c r="C67" s="8" t="s">
        <v>352</v>
      </c>
      <c r="D67" s="8" t="s">
        <v>353</v>
      </c>
      <c r="E67" s="8" t="s">
        <v>354</v>
      </c>
      <c r="F67" s="11" t="s">
        <v>166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355</v>
      </c>
      <c r="B68" s="8" t="s">
        <v>320</v>
      </c>
      <c r="C68" s="8" t="s">
        <v>352</v>
      </c>
      <c r="D68" s="8" t="s">
        <v>356</v>
      </c>
      <c r="E68" s="8" t="s">
        <v>354</v>
      </c>
      <c r="F68" s="11" t="s">
        <v>166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357</v>
      </c>
      <c r="B69" s="8" t="s">
        <v>320</v>
      </c>
      <c r="C69" s="8" t="s">
        <v>352</v>
      </c>
      <c r="D69" s="8" t="s">
        <v>358</v>
      </c>
      <c r="E69" s="8" t="s">
        <v>354</v>
      </c>
      <c r="F69" s="11" t="s">
        <v>166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359</v>
      </c>
      <c r="B70" s="8" t="s">
        <v>320</v>
      </c>
      <c r="C70" s="8" t="s">
        <v>352</v>
      </c>
      <c r="D70" s="8" t="s">
        <v>360</v>
      </c>
      <c r="E70" s="8" t="s">
        <v>361</v>
      </c>
      <c r="F70" s="11" t="s">
        <v>166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362</v>
      </c>
      <c r="B71" s="8" t="s">
        <v>320</v>
      </c>
      <c r="C71" s="8" t="s">
        <v>352</v>
      </c>
      <c r="D71" s="8" t="s">
        <v>363</v>
      </c>
      <c r="E71" s="8" t="s">
        <v>364</v>
      </c>
      <c r="F71" s="11" t="s">
        <v>166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365</v>
      </c>
      <c r="B72" s="8" t="s">
        <v>320</v>
      </c>
      <c r="C72" s="8" t="s">
        <v>366</v>
      </c>
      <c r="D72" s="8" t="s">
        <v>367</v>
      </c>
      <c r="E72" s="8" t="s">
        <v>368</v>
      </c>
      <c r="F72" s="11" t="s">
        <v>369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370</v>
      </c>
      <c r="B73" s="8" t="s">
        <v>320</v>
      </c>
      <c r="C73" s="8" t="s">
        <v>366</v>
      </c>
      <c r="D73" s="8" t="s">
        <v>367</v>
      </c>
      <c r="E73" s="8" t="s">
        <v>371</v>
      </c>
      <c r="F73" s="11" t="s">
        <v>369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372</v>
      </c>
      <c r="B74" s="8" t="s">
        <v>320</v>
      </c>
      <c r="C74" s="8" t="s">
        <v>366</v>
      </c>
      <c r="D74" s="8" t="s">
        <v>373</v>
      </c>
      <c r="E74" s="8" t="s">
        <v>368</v>
      </c>
      <c r="F74" s="11" t="s">
        <v>369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374</v>
      </c>
      <c r="B75" s="8" t="s">
        <v>320</v>
      </c>
      <c r="C75" s="8" t="s">
        <v>366</v>
      </c>
      <c r="D75" s="8" t="s">
        <v>373</v>
      </c>
      <c r="E75" s="8" t="s">
        <v>371</v>
      </c>
      <c r="F75" s="11" t="s">
        <v>369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375</v>
      </c>
      <c r="B76" s="8" t="s">
        <v>320</v>
      </c>
      <c r="C76" s="8" t="s">
        <v>366</v>
      </c>
      <c r="D76" s="8" t="s">
        <v>376</v>
      </c>
      <c r="E76" s="8" t="s">
        <v>368</v>
      </c>
      <c r="F76" s="11" t="s">
        <v>369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377</v>
      </c>
      <c r="B77" s="8" t="s">
        <v>320</v>
      </c>
      <c r="C77" s="8" t="s">
        <v>366</v>
      </c>
      <c r="D77" s="8" t="s">
        <v>376</v>
      </c>
      <c r="E77" s="8" t="s">
        <v>371</v>
      </c>
      <c r="F77" s="11" t="s">
        <v>369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378</v>
      </c>
      <c r="B78" s="8" t="s">
        <v>320</v>
      </c>
      <c r="C78" s="8" t="s">
        <v>366</v>
      </c>
      <c r="D78" s="8" t="s">
        <v>379</v>
      </c>
      <c r="E78" s="8" t="s">
        <v>368</v>
      </c>
      <c r="F78" s="11" t="s">
        <v>369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380</v>
      </c>
      <c r="B79" s="8" t="s">
        <v>320</v>
      </c>
      <c r="C79" s="8" t="s">
        <v>366</v>
      </c>
      <c r="D79" s="8" t="s">
        <v>379</v>
      </c>
      <c r="E79" s="8" t="s">
        <v>371</v>
      </c>
      <c r="F79" s="11" t="s">
        <v>369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381</v>
      </c>
      <c r="B80" s="8" t="s">
        <v>320</v>
      </c>
      <c r="C80" s="8" t="s">
        <v>366</v>
      </c>
      <c r="D80" s="8" t="s">
        <v>382</v>
      </c>
      <c r="E80" s="8" t="s">
        <v>368</v>
      </c>
      <c r="F80" s="11" t="s">
        <v>369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383</v>
      </c>
      <c r="B81" s="8" t="s">
        <v>320</v>
      </c>
      <c r="C81" s="8" t="s">
        <v>366</v>
      </c>
      <c r="D81" s="8" t="s">
        <v>382</v>
      </c>
      <c r="E81" s="8" t="s">
        <v>371</v>
      </c>
      <c r="F81" s="11" t="s">
        <v>369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384</v>
      </c>
      <c r="B82" s="8" t="s">
        <v>320</v>
      </c>
      <c r="C82" s="8" t="s">
        <v>366</v>
      </c>
      <c r="D82" s="8" t="s">
        <v>385</v>
      </c>
      <c r="E82" s="8" t="s">
        <v>368</v>
      </c>
      <c r="F82" s="11" t="s">
        <v>369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386</v>
      </c>
      <c r="B83" s="8" t="s">
        <v>320</v>
      </c>
      <c r="C83" s="8" t="s">
        <v>366</v>
      </c>
      <c r="D83" s="8" t="s">
        <v>385</v>
      </c>
      <c r="E83" s="8" t="s">
        <v>371</v>
      </c>
      <c r="F83" s="11" t="s">
        <v>369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387</v>
      </c>
      <c r="B84" s="8" t="s">
        <v>320</v>
      </c>
      <c r="C84" s="8" t="s">
        <v>388</v>
      </c>
      <c r="D84" s="8" t="s">
        <v>389</v>
      </c>
      <c r="E84" s="8" t="s">
        <v>390</v>
      </c>
      <c r="F84" s="11" t="s">
        <v>369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391</v>
      </c>
      <c r="B85" s="8" t="s">
        <v>320</v>
      </c>
      <c r="C85" s="8" t="s">
        <v>392</v>
      </c>
      <c r="D85" s="8" t="s">
        <v>393</v>
      </c>
      <c r="E85" s="8" t="s">
        <v>394</v>
      </c>
      <c r="F85" s="11" t="s">
        <v>293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395</v>
      </c>
      <c r="B86" s="8" t="s">
        <v>320</v>
      </c>
      <c r="C86" s="8" t="s">
        <v>396</v>
      </c>
      <c r="D86" s="8" t="s">
        <v>397</v>
      </c>
      <c r="E86" s="8" t="s">
        <v>398</v>
      </c>
      <c r="F86" s="11" t="s">
        <v>293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399</v>
      </c>
      <c r="B87" s="8" t="s">
        <v>320</v>
      </c>
      <c r="C87" s="8" t="s">
        <v>396</v>
      </c>
      <c r="D87" s="8" t="s">
        <v>400</v>
      </c>
      <c r="E87" s="8" t="s">
        <v>398</v>
      </c>
      <c r="F87" s="11" t="s">
        <v>293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401</v>
      </c>
      <c r="B88" s="8" t="s">
        <v>320</v>
      </c>
      <c r="C88" s="8" t="s">
        <v>396</v>
      </c>
      <c r="D88" s="8" t="s">
        <v>402</v>
      </c>
      <c r="E88" s="8" t="s">
        <v>398</v>
      </c>
      <c r="F88" s="11" t="s">
        <v>293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403</v>
      </c>
      <c r="B89" s="8" t="s">
        <v>320</v>
      </c>
      <c r="C89" s="8" t="s">
        <v>404</v>
      </c>
      <c r="D89" s="8" t="s">
        <v>405</v>
      </c>
      <c r="E89" s="8" t="s">
        <v>406</v>
      </c>
      <c r="F89" s="11" t="s">
        <v>279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407</v>
      </c>
      <c r="B90" s="8" t="s">
        <v>320</v>
      </c>
      <c r="C90" s="8" t="s">
        <v>408</v>
      </c>
      <c r="D90" s="8" t="s">
        <v>409</v>
      </c>
      <c r="E90" s="8" t="s">
        <v>410</v>
      </c>
      <c r="F90" s="11" t="s">
        <v>369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411</v>
      </c>
      <c r="B91" s="8" t="s">
        <v>320</v>
      </c>
      <c r="C91" s="8" t="s">
        <v>412</v>
      </c>
      <c r="D91" s="8" t="s">
        <v>413</v>
      </c>
      <c r="E91" s="8" t="s">
        <v>410</v>
      </c>
      <c r="F91" s="11" t="s">
        <v>369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414</v>
      </c>
      <c r="B92" s="8" t="s">
        <v>320</v>
      </c>
      <c r="C92" s="8" t="s">
        <v>415</v>
      </c>
      <c r="D92" s="8" t="s">
        <v>409</v>
      </c>
      <c r="E92" s="8" t="s">
        <v>416</v>
      </c>
      <c r="F92" s="11" t="s">
        <v>369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417</v>
      </c>
      <c r="B93" s="8" t="s">
        <v>320</v>
      </c>
      <c r="C93" s="8" t="s">
        <v>418</v>
      </c>
      <c r="D93" s="8" t="s">
        <v>419</v>
      </c>
      <c r="E93" s="8" t="s">
        <v>420</v>
      </c>
      <c r="F93" s="11" t="s">
        <v>421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422</v>
      </c>
      <c r="B94" s="8" t="s">
        <v>320</v>
      </c>
      <c r="C94" s="8" t="s">
        <v>418</v>
      </c>
      <c r="D94" s="8" t="s">
        <v>423</v>
      </c>
      <c r="E94" s="8" t="s">
        <v>420</v>
      </c>
      <c r="F94" s="11" t="s">
        <v>421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424</v>
      </c>
      <c r="B95" s="8" t="s">
        <v>320</v>
      </c>
      <c r="C95" s="8" t="s">
        <v>418</v>
      </c>
      <c r="D95" s="8" t="s">
        <v>425</v>
      </c>
      <c r="E95" s="8" t="s">
        <v>426</v>
      </c>
      <c r="F95" s="11" t="s">
        <v>421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427</v>
      </c>
      <c r="B96" s="8" t="s">
        <v>320</v>
      </c>
      <c r="C96" s="8" t="s">
        <v>418</v>
      </c>
      <c r="D96" s="8" t="s">
        <v>428</v>
      </c>
      <c r="E96" s="8" t="s">
        <v>429</v>
      </c>
      <c r="F96" s="11" t="s">
        <v>421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430</v>
      </c>
      <c r="B97" s="8" t="s">
        <v>320</v>
      </c>
      <c r="C97" s="8" t="s">
        <v>431</v>
      </c>
      <c r="D97" s="8" t="s">
        <v>432</v>
      </c>
      <c r="E97" s="8" t="s">
        <v>433</v>
      </c>
      <c r="F97" s="11" t="s">
        <v>279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434</v>
      </c>
      <c r="B98" s="8" t="s">
        <v>320</v>
      </c>
      <c r="C98" s="8" t="s">
        <v>431</v>
      </c>
      <c r="D98" s="8" t="s">
        <v>435</v>
      </c>
      <c r="E98" s="8" t="s">
        <v>436</v>
      </c>
      <c r="F98" s="11" t="s">
        <v>279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437</v>
      </c>
      <c r="B99" s="8" t="s">
        <v>320</v>
      </c>
      <c r="C99" s="8" t="s">
        <v>431</v>
      </c>
      <c r="D99" s="8" t="s">
        <v>438</v>
      </c>
      <c r="E99" s="8" t="s">
        <v>439</v>
      </c>
      <c r="F99" s="11" t="s">
        <v>279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440</v>
      </c>
      <c r="B100" s="8" t="s">
        <v>320</v>
      </c>
      <c r="C100" s="8" t="s">
        <v>431</v>
      </c>
      <c r="D100" s="8" t="s">
        <v>441</v>
      </c>
      <c r="E100" s="8" t="s">
        <v>439</v>
      </c>
      <c r="F100" s="11" t="s">
        <v>279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442</v>
      </c>
      <c r="B101" s="8" t="s">
        <v>443</v>
      </c>
      <c r="C101" s="8" t="s">
        <v>443</v>
      </c>
      <c r="D101" s="8" t="s">
        <v>444</v>
      </c>
      <c r="E101" s="8" t="s">
        <v>445</v>
      </c>
      <c r="F101" s="11" t="s">
        <v>279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446</v>
      </c>
      <c r="B102" s="8" t="s">
        <v>443</v>
      </c>
      <c r="C102" s="8" t="s">
        <v>443</v>
      </c>
      <c r="D102" s="8" t="s">
        <v>447</v>
      </c>
      <c r="E102" s="8" t="s">
        <v>445</v>
      </c>
      <c r="F102" s="11" t="s">
        <v>279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448</v>
      </c>
      <c r="B103" s="8" t="s">
        <v>443</v>
      </c>
      <c r="C103" s="8" t="s">
        <v>443</v>
      </c>
      <c r="D103" s="8" t="s">
        <v>449</v>
      </c>
      <c r="E103" s="8" t="s">
        <v>445</v>
      </c>
      <c r="F103" s="11" t="s">
        <v>279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450</v>
      </c>
      <c r="B104" s="8" t="s">
        <v>451</v>
      </c>
      <c r="C104" s="8" t="s">
        <v>452</v>
      </c>
      <c r="D104" s="8" t="s">
        <v>453</v>
      </c>
      <c r="E104" s="8" t="s">
        <v>454</v>
      </c>
      <c r="F104" s="11" t="s">
        <v>455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456</v>
      </c>
      <c r="B105" s="8" t="s">
        <v>451</v>
      </c>
      <c r="C105" s="8" t="s">
        <v>452</v>
      </c>
      <c r="D105" s="8" t="s">
        <v>453</v>
      </c>
      <c r="E105" s="8" t="s">
        <v>457</v>
      </c>
      <c r="F105" s="11" t="s">
        <v>455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458</v>
      </c>
      <c r="B106" s="8" t="s">
        <v>451</v>
      </c>
      <c r="C106" s="8" t="s">
        <v>452</v>
      </c>
      <c r="D106" s="8" t="s">
        <v>453</v>
      </c>
      <c r="E106" s="8" t="s">
        <v>459</v>
      </c>
      <c r="F106" s="11" t="s">
        <v>455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460</v>
      </c>
      <c r="B107" s="8" t="s">
        <v>451</v>
      </c>
      <c r="C107" s="8" t="s">
        <v>452</v>
      </c>
      <c r="D107" s="8" t="s">
        <v>453</v>
      </c>
      <c r="E107" s="8" t="s">
        <v>461</v>
      </c>
      <c r="F107" s="11" t="s">
        <v>455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462</v>
      </c>
      <c r="B108" s="8" t="s">
        <v>451</v>
      </c>
      <c r="C108" s="8" t="s">
        <v>452</v>
      </c>
      <c r="D108" s="8" t="s">
        <v>453</v>
      </c>
      <c r="E108" s="8" t="s">
        <v>463</v>
      </c>
      <c r="F108" s="11" t="s">
        <v>455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464</v>
      </c>
      <c r="B109" s="8" t="s">
        <v>465</v>
      </c>
      <c r="C109" s="8" t="s">
        <v>466</v>
      </c>
      <c r="D109" s="8" t="s">
        <v>467</v>
      </c>
      <c r="E109" s="8" t="s">
        <v>468</v>
      </c>
      <c r="F109" s="11" t="s">
        <v>469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470</v>
      </c>
      <c r="B111" s="8" t="s">
        <v>63</v>
      </c>
      <c r="C111" s="8" t="s">
        <v>471</v>
      </c>
      <c r="D111" s="8" t="s">
        <v>472</v>
      </c>
      <c r="E111" s="8" t="s">
        <v>473</v>
      </c>
      <c r="F111" s="11" t="s">
        <v>166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474</v>
      </c>
      <c r="B112" s="8" t="s">
        <v>63</v>
      </c>
      <c r="C112" s="8" t="s">
        <v>471</v>
      </c>
      <c r="D112" s="8" t="s">
        <v>475</v>
      </c>
      <c r="E112" s="8" t="s">
        <v>473</v>
      </c>
      <c r="F112" s="11" t="s">
        <v>166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476</v>
      </c>
      <c r="B113" s="8" t="s">
        <v>63</v>
      </c>
      <c r="C113" s="8" t="s">
        <v>471</v>
      </c>
      <c r="D113" s="8" t="s">
        <v>477</v>
      </c>
      <c r="E113" s="8" t="s">
        <v>478</v>
      </c>
      <c r="F113" s="11" t="s">
        <v>166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479</v>
      </c>
      <c r="B114" s="8" t="s">
        <v>63</v>
      </c>
      <c r="C114" s="8" t="s">
        <v>471</v>
      </c>
      <c r="D114" s="8" t="s">
        <v>480</v>
      </c>
      <c r="E114" s="8" t="s">
        <v>478</v>
      </c>
      <c r="F114" s="11" t="s">
        <v>166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481</v>
      </c>
      <c r="B115" s="8" t="s">
        <v>63</v>
      </c>
      <c r="C115" s="8" t="s">
        <v>471</v>
      </c>
      <c r="D115" s="8" t="s">
        <v>482</v>
      </c>
      <c r="E115" s="8" t="s">
        <v>483</v>
      </c>
      <c r="F115" s="11" t="s">
        <v>166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484</v>
      </c>
      <c r="B116" s="8" t="s">
        <v>63</v>
      </c>
      <c r="C116" s="8" t="s">
        <v>485</v>
      </c>
      <c r="D116" s="8" t="s">
        <v>486</v>
      </c>
      <c r="E116" s="8" t="s">
        <v>487</v>
      </c>
      <c r="F116" s="11" t="s">
        <v>469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488</v>
      </c>
      <c r="B117" s="8" t="s">
        <v>63</v>
      </c>
      <c r="C117" s="8" t="s">
        <v>485</v>
      </c>
      <c r="D117" s="8" t="s">
        <v>489</v>
      </c>
      <c r="E117" s="8" t="s">
        <v>490</v>
      </c>
      <c r="F117" s="11" t="s">
        <v>469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491</v>
      </c>
      <c r="B118" s="8" t="s">
        <v>63</v>
      </c>
      <c r="C118" s="8" t="s">
        <v>485</v>
      </c>
      <c r="D118" s="8" t="s">
        <v>492</v>
      </c>
      <c r="E118" s="8" t="s">
        <v>493</v>
      </c>
      <c r="F118" s="11" t="s">
        <v>469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494</v>
      </c>
      <c r="B119" s="8" t="s">
        <v>63</v>
      </c>
      <c r="C119" s="8" t="s">
        <v>485</v>
      </c>
      <c r="D119" s="8" t="s">
        <v>495</v>
      </c>
      <c r="E119" s="8" t="s">
        <v>496</v>
      </c>
      <c r="F119" s="11" t="s">
        <v>469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497</v>
      </c>
      <c r="B120" s="8" t="s">
        <v>63</v>
      </c>
      <c r="C120" s="8" t="s">
        <v>485</v>
      </c>
      <c r="D120" s="8" t="s">
        <v>498</v>
      </c>
      <c r="E120" s="8" t="s">
        <v>499</v>
      </c>
      <c r="F120" s="11" t="s">
        <v>469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500</v>
      </c>
      <c r="B121" s="8" t="s">
        <v>63</v>
      </c>
      <c r="C121" s="8" t="s">
        <v>501</v>
      </c>
      <c r="D121" s="8" t="s">
        <v>502</v>
      </c>
      <c r="E121" s="8" t="s">
        <v>503</v>
      </c>
      <c r="F121" s="11" t="s">
        <v>469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504</v>
      </c>
      <c r="B122" s="8" t="s">
        <v>63</v>
      </c>
      <c r="C122" s="8" t="s">
        <v>501</v>
      </c>
      <c r="D122" s="8" t="s">
        <v>505</v>
      </c>
      <c r="E122" s="8" t="s">
        <v>506</v>
      </c>
      <c r="F122" s="11" t="s">
        <v>469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507</v>
      </c>
      <c r="B123" s="8" t="s">
        <v>63</v>
      </c>
      <c r="C123" s="8" t="s">
        <v>501</v>
      </c>
      <c r="D123" s="8" t="s">
        <v>508</v>
      </c>
      <c r="E123" s="8" t="s">
        <v>509</v>
      </c>
      <c r="F123" s="11" t="s">
        <v>469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510</v>
      </c>
      <c r="B124" s="8" t="s">
        <v>63</v>
      </c>
      <c r="C124" s="8" t="s">
        <v>501</v>
      </c>
      <c r="D124" s="8" t="s">
        <v>511</v>
      </c>
      <c r="E124" s="8" t="s">
        <v>512</v>
      </c>
      <c r="F124" s="11" t="s">
        <v>469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513</v>
      </c>
      <c r="B125" s="8" t="s">
        <v>63</v>
      </c>
      <c r="C125" s="8" t="s">
        <v>501</v>
      </c>
      <c r="D125" s="8" t="s">
        <v>514</v>
      </c>
      <c r="E125" s="8" t="s">
        <v>515</v>
      </c>
      <c r="F125" s="11" t="s">
        <v>469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516</v>
      </c>
      <c r="B126" s="8" t="s">
        <v>63</v>
      </c>
      <c r="C126" s="8" t="s">
        <v>501</v>
      </c>
      <c r="D126" s="8" t="s">
        <v>517</v>
      </c>
      <c r="E126" s="8" t="s">
        <v>238</v>
      </c>
      <c r="F126" s="11" t="s">
        <v>469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518</v>
      </c>
      <c r="B127" s="8" t="s">
        <v>63</v>
      </c>
      <c r="C127" s="8" t="s">
        <v>501</v>
      </c>
      <c r="D127" s="8" t="s">
        <v>519</v>
      </c>
      <c r="E127" s="8" t="s">
        <v>238</v>
      </c>
      <c r="F127" s="11" t="s">
        <v>469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520</v>
      </c>
      <c r="B128" s="8" t="s">
        <v>63</v>
      </c>
      <c r="C128" s="8" t="s">
        <v>521</v>
      </c>
      <c r="D128" s="8" t="s">
        <v>522</v>
      </c>
      <c r="E128" s="8" t="s">
        <v>523</v>
      </c>
      <c r="F128" s="11" t="s">
        <v>469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524</v>
      </c>
      <c r="B129" s="8" t="s">
        <v>63</v>
      </c>
      <c r="C129" s="8" t="s">
        <v>521</v>
      </c>
      <c r="D129" s="8" t="s">
        <v>525</v>
      </c>
      <c r="E129" s="8" t="s">
        <v>526</v>
      </c>
      <c r="F129" s="11" t="s">
        <v>469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527</v>
      </c>
      <c r="B130" s="8" t="s">
        <v>63</v>
      </c>
      <c r="C130" s="8" t="s">
        <v>528</v>
      </c>
      <c r="D130" s="8" t="s">
        <v>529</v>
      </c>
      <c r="E130" s="8" t="s">
        <v>530</v>
      </c>
      <c r="F130" s="11" t="s">
        <v>293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531</v>
      </c>
      <c r="B131" s="8" t="s">
        <v>63</v>
      </c>
      <c r="C131" s="8" t="s">
        <v>528</v>
      </c>
      <c r="D131" s="8" t="s">
        <v>532</v>
      </c>
      <c r="E131" s="8" t="s">
        <v>530</v>
      </c>
      <c r="F131" s="11" t="s">
        <v>293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533</v>
      </c>
      <c r="B132" s="8" t="s">
        <v>63</v>
      </c>
      <c r="C132" s="8" t="s">
        <v>528</v>
      </c>
      <c r="D132" s="8" t="s">
        <v>534</v>
      </c>
      <c r="E132" s="8" t="s">
        <v>530</v>
      </c>
      <c r="F132" s="11" t="s">
        <v>293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535</v>
      </c>
      <c r="B133" s="8" t="s">
        <v>63</v>
      </c>
      <c r="C133" s="8" t="s">
        <v>528</v>
      </c>
      <c r="D133" s="8" t="s">
        <v>536</v>
      </c>
      <c r="E133" s="8" t="s">
        <v>238</v>
      </c>
      <c r="F133" s="11" t="s">
        <v>279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537</v>
      </c>
      <c r="B134" s="8" t="s">
        <v>65</v>
      </c>
      <c r="C134" s="8" t="s">
        <v>538</v>
      </c>
      <c r="D134" s="8" t="s">
        <v>539</v>
      </c>
      <c r="E134" s="8" t="s">
        <v>540</v>
      </c>
      <c r="F134" s="11" t="s">
        <v>469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541</v>
      </c>
      <c r="B135" s="8" t="s">
        <v>65</v>
      </c>
      <c r="C135" s="8" t="s">
        <v>538</v>
      </c>
      <c r="D135" s="8" t="s">
        <v>542</v>
      </c>
      <c r="E135" s="8" t="s">
        <v>540</v>
      </c>
      <c r="F135" s="11" t="s">
        <v>469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543</v>
      </c>
      <c r="B136" s="8" t="s">
        <v>65</v>
      </c>
      <c r="C136" s="8" t="s">
        <v>538</v>
      </c>
      <c r="D136" s="8" t="s">
        <v>544</v>
      </c>
      <c r="E136" s="8" t="s">
        <v>540</v>
      </c>
      <c r="F136" s="11" t="s">
        <v>469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545</v>
      </c>
      <c r="B137" s="8" t="s">
        <v>65</v>
      </c>
      <c r="C137" s="8" t="s">
        <v>538</v>
      </c>
      <c r="D137" s="8" t="s">
        <v>546</v>
      </c>
      <c r="E137" s="8" t="s">
        <v>540</v>
      </c>
      <c r="F137" s="11" t="s">
        <v>469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547</v>
      </c>
      <c r="B138" s="8" t="s">
        <v>65</v>
      </c>
      <c r="C138" s="8" t="s">
        <v>538</v>
      </c>
      <c r="D138" s="8" t="s">
        <v>548</v>
      </c>
      <c r="E138" s="8" t="s">
        <v>549</v>
      </c>
      <c r="F138" s="11" t="s">
        <v>469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550</v>
      </c>
      <c r="B139" s="8" t="s">
        <v>65</v>
      </c>
      <c r="C139" s="8" t="s">
        <v>538</v>
      </c>
      <c r="D139" s="8" t="s">
        <v>551</v>
      </c>
      <c r="E139" s="8" t="s">
        <v>549</v>
      </c>
      <c r="F139" s="11" t="s">
        <v>469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552</v>
      </c>
      <c r="B140" s="8" t="s">
        <v>65</v>
      </c>
      <c r="C140" s="8" t="s">
        <v>538</v>
      </c>
      <c r="D140" s="8" t="s">
        <v>553</v>
      </c>
      <c r="E140" s="8" t="s">
        <v>549</v>
      </c>
      <c r="F140" s="11" t="s">
        <v>469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554</v>
      </c>
      <c r="B141" s="8" t="s">
        <v>65</v>
      </c>
      <c r="C141" s="8" t="s">
        <v>555</v>
      </c>
      <c r="D141" s="8" t="s">
        <v>539</v>
      </c>
      <c r="E141" s="8" t="s">
        <v>556</v>
      </c>
      <c r="F141" s="11" t="s">
        <v>469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557</v>
      </c>
      <c r="B142" s="8" t="s">
        <v>65</v>
      </c>
      <c r="C142" s="8" t="s">
        <v>555</v>
      </c>
      <c r="D142" s="8" t="s">
        <v>542</v>
      </c>
      <c r="E142" s="8" t="s">
        <v>556</v>
      </c>
      <c r="F142" s="11" t="s">
        <v>469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558</v>
      </c>
      <c r="B143" s="8" t="s">
        <v>65</v>
      </c>
      <c r="C143" s="8" t="s">
        <v>555</v>
      </c>
      <c r="D143" s="8" t="s">
        <v>544</v>
      </c>
      <c r="E143" s="8" t="s">
        <v>556</v>
      </c>
      <c r="F143" s="11" t="s">
        <v>469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559</v>
      </c>
      <c r="B144" s="8" t="s">
        <v>65</v>
      </c>
      <c r="C144" s="8" t="s">
        <v>555</v>
      </c>
      <c r="D144" s="8" t="s">
        <v>546</v>
      </c>
      <c r="E144" s="8" t="s">
        <v>556</v>
      </c>
      <c r="F144" s="11" t="s">
        <v>469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560</v>
      </c>
      <c r="B145" s="8" t="s">
        <v>65</v>
      </c>
      <c r="C145" s="8" t="s">
        <v>555</v>
      </c>
      <c r="D145" s="8" t="s">
        <v>548</v>
      </c>
      <c r="E145" s="8" t="s">
        <v>561</v>
      </c>
      <c r="F145" s="11" t="s">
        <v>469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562</v>
      </c>
      <c r="B146" s="8" t="s">
        <v>65</v>
      </c>
      <c r="C146" s="8" t="s">
        <v>555</v>
      </c>
      <c r="D146" s="8" t="s">
        <v>551</v>
      </c>
      <c r="E146" s="8" t="s">
        <v>561</v>
      </c>
      <c r="F146" s="11" t="s">
        <v>469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563</v>
      </c>
      <c r="B147" s="8" t="s">
        <v>65</v>
      </c>
      <c r="C147" s="8" t="s">
        <v>555</v>
      </c>
      <c r="D147" s="8" t="s">
        <v>553</v>
      </c>
      <c r="E147" s="8" t="s">
        <v>561</v>
      </c>
      <c r="F147" s="11" t="s">
        <v>469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564</v>
      </c>
      <c r="B148" s="8" t="s">
        <v>65</v>
      </c>
      <c r="C148" s="8" t="s">
        <v>565</v>
      </c>
      <c r="D148" s="8" t="s">
        <v>539</v>
      </c>
      <c r="E148" s="8" t="s">
        <v>566</v>
      </c>
      <c r="F148" s="11" t="s">
        <v>469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567</v>
      </c>
      <c r="B149" s="8" t="s">
        <v>65</v>
      </c>
      <c r="C149" s="8" t="s">
        <v>565</v>
      </c>
      <c r="D149" s="8" t="s">
        <v>542</v>
      </c>
      <c r="E149" s="8" t="s">
        <v>566</v>
      </c>
      <c r="F149" s="11" t="s">
        <v>469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568</v>
      </c>
      <c r="B150" s="8" t="s">
        <v>65</v>
      </c>
      <c r="C150" s="8" t="s">
        <v>565</v>
      </c>
      <c r="D150" s="8" t="s">
        <v>544</v>
      </c>
      <c r="E150" s="8" t="s">
        <v>566</v>
      </c>
      <c r="F150" s="11" t="s">
        <v>469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569</v>
      </c>
      <c r="B151" s="8" t="s">
        <v>65</v>
      </c>
      <c r="C151" s="8" t="s">
        <v>565</v>
      </c>
      <c r="D151" s="8" t="s">
        <v>546</v>
      </c>
      <c r="E151" s="8" t="s">
        <v>566</v>
      </c>
      <c r="F151" s="11" t="s">
        <v>469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570</v>
      </c>
      <c r="B152" s="8" t="s">
        <v>65</v>
      </c>
      <c r="C152" s="8" t="s">
        <v>565</v>
      </c>
      <c r="D152" s="8" t="s">
        <v>548</v>
      </c>
      <c r="E152" s="8" t="s">
        <v>571</v>
      </c>
      <c r="F152" s="11" t="s">
        <v>469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572</v>
      </c>
      <c r="B153" s="8" t="s">
        <v>65</v>
      </c>
      <c r="C153" s="8" t="s">
        <v>565</v>
      </c>
      <c r="D153" s="8" t="s">
        <v>551</v>
      </c>
      <c r="E153" s="8" t="s">
        <v>571</v>
      </c>
      <c r="F153" s="11" t="s">
        <v>469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573</v>
      </c>
      <c r="B154" s="8" t="s">
        <v>65</v>
      </c>
      <c r="C154" s="8" t="s">
        <v>565</v>
      </c>
      <c r="D154" s="8" t="s">
        <v>553</v>
      </c>
      <c r="E154" s="8" t="s">
        <v>571</v>
      </c>
      <c r="F154" s="11" t="s">
        <v>469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574</v>
      </c>
      <c r="B155" s="8" t="s">
        <v>65</v>
      </c>
      <c r="C155" s="8" t="s">
        <v>575</v>
      </c>
      <c r="D155" s="8" t="s">
        <v>576</v>
      </c>
      <c r="E155" s="8" t="s">
        <v>577</v>
      </c>
      <c r="F155" s="11" t="s">
        <v>578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579</v>
      </c>
      <c r="B156" s="8" t="s">
        <v>65</v>
      </c>
      <c r="C156" s="8" t="s">
        <v>580</v>
      </c>
      <c r="D156" s="8" t="s">
        <v>581</v>
      </c>
      <c r="E156" s="8" t="s">
        <v>582</v>
      </c>
      <c r="F156" s="11" t="s">
        <v>469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583</v>
      </c>
      <c r="B157" s="8" t="s">
        <v>65</v>
      </c>
      <c r="C157" s="8" t="s">
        <v>584</v>
      </c>
      <c r="D157" s="8" t="s">
        <v>585</v>
      </c>
      <c r="E157" s="8" t="s">
        <v>586</v>
      </c>
      <c r="F157" s="11" t="s">
        <v>469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587</v>
      </c>
      <c r="B158" s="8" t="s">
        <v>65</v>
      </c>
      <c r="C158" s="8" t="s">
        <v>588</v>
      </c>
      <c r="D158" s="8" t="s">
        <v>589</v>
      </c>
      <c r="E158" s="8" t="s">
        <v>590</v>
      </c>
      <c r="F158" s="11" t="s">
        <v>308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591</v>
      </c>
      <c r="B159" s="8" t="s">
        <v>65</v>
      </c>
      <c r="C159" s="8" t="s">
        <v>588</v>
      </c>
      <c r="D159" s="8" t="s">
        <v>592</v>
      </c>
      <c r="E159" s="8" t="s">
        <v>590</v>
      </c>
      <c r="F159" s="11" t="s">
        <v>308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593</v>
      </c>
      <c r="B160" s="8" t="s">
        <v>65</v>
      </c>
      <c r="C160" s="8" t="s">
        <v>588</v>
      </c>
      <c r="D160" s="8" t="s">
        <v>594</v>
      </c>
      <c r="E160" s="8" t="s">
        <v>590</v>
      </c>
      <c r="F160" s="11" t="s">
        <v>308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595</v>
      </c>
      <c r="B161" s="8" t="s">
        <v>65</v>
      </c>
      <c r="C161" s="8" t="s">
        <v>596</v>
      </c>
      <c r="D161" s="8" t="s">
        <v>597</v>
      </c>
      <c r="E161" s="8" t="s">
        <v>238</v>
      </c>
      <c r="F161" s="11" t="s">
        <v>469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598</v>
      </c>
      <c r="B162" s="8" t="s">
        <v>65</v>
      </c>
      <c r="C162" s="8" t="s">
        <v>596</v>
      </c>
      <c r="D162" s="8" t="s">
        <v>599</v>
      </c>
      <c r="E162" s="8" t="s">
        <v>600</v>
      </c>
      <c r="F162" s="11" t="s">
        <v>469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601</v>
      </c>
      <c r="B163" s="8" t="s">
        <v>66</v>
      </c>
      <c r="C163" s="8" t="s">
        <v>602</v>
      </c>
      <c r="D163" s="8" t="s">
        <v>603</v>
      </c>
      <c r="E163" s="8" t="s">
        <v>604</v>
      </c>
      <c r="F163" s="11" t="s">
        <v>605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606</v>
      </c>
      <c r="B164" s="8" t="s">
        <v>66</v>
      </c>
      <c r="C164" s="8" t="s">
        <v>602</v>
      </c>
      <c r="D164" s="8" t="s">
        <v>607</v>
      </c>
      <c r="E164" s="8" t="s">
        <v>608</v>
      </c>
      <c r="F164" s="11" t="s">
        <v>605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609</v>
      </c>
      <c r="B165" s="8" t="s">
        <v>66</v>
      </c>
      <c r="C165" s="8" t="s">
        <v>602</v>
      </c>
      <c r="D165" s="8" t="s">
        <v>610</v>
      </c>
      <c r="E165" s="8" t="s">
        <v>611</v>
      </c>
      <c r="F165" s="11" t="s">
        <v>469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612</v>
      </c>
      <c r="B166" s="8" t="s">
        <v>66</v>
      </c>
      <c r="C166" s="8" t="s">
        <v>602</v>
      </c>
      <c r="D166" s="8" t="s">
        <v>613</v>
      </c>
      <c r="E166" s="8" t="s">
        <v>614</v>
      </c>
      <c r="F166" s="11" t="s">
        <v>469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615</v>
      </c>
      <c r="B167" s="8" t="s">
        <v>66</v>
      </c>
      <c r="C167" s="8" t="s">
        <v>602</v>
      </c>
      <c r="D167" s="8" t="s">
        <v>616</v>
      </c>
      <c r="E167" s="8" t="s">
        <v>617</v>
      </c>
      <c r="F167" s="11" t="s">
        <v>469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618</v>
      </c>
      <c r="B168" s="8" t="s">
        <v>66</v>
      </c>
      <c r="C168" s="8" t="s">
        <v>602</v>
      </c>
      <c r="D168" s="8" t="s">
        <v>619</v>
      </c>
      <c r="E168" s="8" t="s">
        <v>620</v>
      </c>
      <c r="F168" s="11" t="s">
        <v>469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621</v>
      </c>
      <c r="B169" s="8" t="s">
        <v>66</v>
      </c>
      <c r="C169" s="8" t="s">
        <v>622</v>
      </c>
      <c r="D169" s="8" t="s">
        <v>623</v>
      </c>
      <c r="E169" s="8" t="s">
        <v>624</v>
      </c>
      <c r="F169" s="11" t="s">
        <v>469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625</v>
      </c>
      <c r="B170" s="8" t="s">
        <v>66</v>
      </c>
      <c r="C170" s="8" t="s">
        <v>622</v>
      </c>
      <c r="D170" s="8" t="s">
        <v>626</v>
      </c>
      <c r="E170" s="8" t="s">
        <v>627</v>
      </c>
      <c r="F170" s="11" t="s">
        <v>469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628</v>
      </c>
      <c r="B171" s="8" t="s">
        <v>66</v>
      </c>
      <c r="C171" s="8" t="s">
        <v>622</v>
      </c>
      <c r="D171" s="8" t="s">
        <v>629</v>
      </c>
      <c r="E171" s="8" t="s">
        <v>238</v>
      </c>
      <c r="F171" s="11" t="s">
        <v>469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630</v>
      </c>
      <c r="B172" s="8" t="s">
        <v>66</v>
      </c>
      <c r="C172" s="8" t="s">
        <v>622</v>
      </c>
      <c r="D172" s="8" t="s">
        <v>631</v>
      </c>
      <c r="E172" s="8" t="s">
        <v>632</v>
      </c>
      <c r="F172" s="11" t="s">
        <v>469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633</v>
      </c>
      <c r="B173" s="8" t="s">
        <v>66</v>
      </c>
      <c r="C173" s="8" t="s">
        <v>634</v>
      </c>
      <c r="D173" s="8" t="s">
        <v>635</v>
      </c>
      <c r="E173" s="8" t="s">
        <v>636</v>
      </c>
      <c r="F173" s="11" t="s">
        <v>469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637</v>
      </c>
      <c r="B174" s="8" t="s">
        <v>66</v>
      </c>
      <c r="C174" s="8" t="s">
        <v>634</v>
      </c>
      <c r="D174" s="8" t="s">
        <v>635</v>
      </c>
      <c r="E174" s="8" t="s">
        <v>638</v>
      </c>
      <c r="F174" s="11" t="s">
        <v>469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639</v>
      </c>
      <c r="B175" s="8" t="s">
        <v>66</v>
      </c>
      <c r="C175" s="8" t="s">
        <v>634</v>
      </c>
      <c r="D175" s="8" t="s">
        <v>640</v>
      </c>
      <c r="E175" s="8" t="s">
        <v>641</v>
      </c>
      <c r="F175" s="11" t="s">
        <v>469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642</v>
      </c>
      <c r="B176" s="8" t="s">
        <v>66</v>
      </c>
      <c r="C176" s="8" t="s">
        <v>634</v>
      </c>
      <c r="D176" s="8" t="s">
        <v>643</v>
      </c>
      <c r="E176" s="8" t="s">
        <v>238</v>
      </c>
      <c r="F176" s="11" t="s">
        <v>469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644</v>
      </c>
      <c r="B177" s="8" t="s">
        <v>66</v>
      </c>
      <c r="C177" s="8" t="s">
        <v>634</v>
      </c>
      <c r="D177" s="8" t="s">
        <v>645</v>
      </c>
      <c r="E177" s="8" t="s">
        <v>646</v>
      </c>
      <c r="F177" s="11" t="s">
        <v>469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647</v>
      </c>
      <c r="B178" s="8" t="s">
        <v>66</v>
      </c>
      <c r="C178" s="8" t="s">
        <v>634</v>
      </c>
      <c r="D178" s="8" t="s">
        <v>648</v>
      </c>
      <c r="E178" s="8" t="s">
        <v>649</v>
      </c>
      <c r="F178" s="11" t="s">
        <v>469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650</v>
      </c>
      <c r="B179" s="8" t="s">
        <v>651</v>
      </c>
      <c r="C179" s="8" t="s">
        <v>652</v>
      </c>
      <c r="D179" s="8" t="s">
        <v>653</v>
      </c>
      <c r="E179" s="8" t="s">
        <v>238</v>
      </c>
      <c r="F179" s="11" t="s">
        <v>205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654</v>
      </c>
      <c r="B180" s="8" t="s">
        <v>651</v>
      </c>
      <c r="C180" s="8" t="s">
        <v>652</v>
      </c>
      <c r="D180" s="8" t="s">
        <v>655</v>
      </c>
      <c r="E180" s="8" t="s">
        <v>238</v>
      </c>
      <c r="F180" s="11" t="s">
        <v>205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656</v>
      </c>
      <c r="B181" s="8" t="s">
        <v>651</v>
      </c>
      <c r="C181" s="8" t="s">
        <v>652</v>
      </c>
      <c r="D181" s="8" t="s">
        <v>657</v>
      </c>
      <c r="E181" s="8" t="s">
        <v>238</v>
      </c>
      <c r="F181" s="11" t="s">
        <v>205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658</v>
      </c>
      <c r="B182" s="8" t="s">
        <v>659</v>
      </c>
      <c r="C182" s="8" t="s">
        <v>660</v>
      </c>
      <c r="D182" s="8" t="s">
        <v>661</v>
      </c>
      <c r="E182" s="8" t="s">
        <v>238</v>
      </c>
      <c r="F182" s="11" t="s">
        <v>469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662</v>
      </c>
      <c r="B183" s="8" t="s">
        <v>659</v>
      </c>
      <c r="C183" s="8" t="s">
        <v>660</v>
      </c>
      <c r="D183" s="8" t="s">
        <v>663</v>
      </c>
      <c r="E183" s="8" t="s">
        <v>238</v>
      </c>
      <c r="F183" s="11" t="s">
        <v>469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664</v>
      </c>
      <c r="B184" s="8" t="s">
        <v>659</v>
      </c>
      <c r="C184" s="8" t="s">
        <v>660</v>
      </c>
      <c r="D184" s="8" t="s">
        <v>665</v>
      </c>
      <c r="E184" s="8" t="s">
        <v>238</v>
      </c>
      <c r="F184" s="11" t="s">
        <v>469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666</v>
      </c>
      <c r="B185" s="8" t="s">
        <v>659</v>
      </c>
      <c r="C185" s="8" t="s">
        <v>660</v>
      </c>
      <c r="D185" s="8" t="s">
        <v>667</v>
      </c>
      <c r="E185" s="8" t="s">
        <v>238</v>
      </c>
      <c r="F185" s="11" t="s">
        <v>469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668</v>
      </c>
      <c r="B186" s="8" t="s">
        <v>659</v>
      </c>
      <c r="C186" s="8" t="s">
        <v>669</v>
      </c>
      <c r="D186" s="8" t="s">
        <v>670</v>
      </c>
      <c r="E186" s="8" t="s">
        <v>238</v>
      </c>
      <c r="F186" s="11" t="s">
        <v>279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671</v>
      </c>
      <c r="B187" s="8" t="s">
        <v>659</v>
      </c>
      <c r="C187" s="8" t="s">
        <v>669</v>
      </c>
      <c r="D187" s="8" t="s">
        <v>672</v>
      </c>
      <c r="E187" s="8" t="s">
        <v>238</v>
      </c>
      <c r="F187" s="11" t="s">
        <v>166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673</v>
      </c>
      <c r="B188" s="8" t="s">
        <v>674</v>
      </c>
      <c r="C188" s="8" t="s">
        <v>675</v>
      </c>
      <c r="D188" s="8" t="s">
        <v>676</v>
      </c>
      <c r="E188" s="8" t="s">
        <v>238</v>
      </c>
      <c r="F188" s="11" t="s">
        <v>469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677</v>
      </c>
      <c r="B189" s="8" t="s">
        <v>674</v>
      </c>
      <c r="C189" s="8" t="s">
        <v>675</v>
      </c>
      <c r="D189" s="8" t="s">
        <v>678</v>
      </c>
      <c r="E189" s="8" t="s">
        <v>238</v>
      </c>
      <c r="F189" s="11" t="s">
        <v>279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679</v>
      </c>
      <c r="B190" s="8" t="s">
        <v>674</v>
      </c>
      <c r="C190" s="8" t="s">
        <v>680</v>
      </c>
      <c r="D190" s="8" t="s">
        <v>681</v>
      </c>
      <c r="E190" s="8" t="s">
        <v>682</v>
      </c>
      <c r="F190" s="11" t="s">
        <v>279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683</v>
      </c>
      <c r="B191" s="8" t="s">
        <v>684</v>
      </c>
      <c r="C191" s="8" t="s">
        <v>685</v>
      </c>
      <c r="D191" s="8" t="s">
        <v>685</v>
      </c>
      <c r="E191" s="8" t="s">
        <v>238</v>
      </c>
      <c r="F191" s="11" t="s">
        <v>166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686</v>
      </c>
      <c r="B192" s="8" t="s">
        <v>687</v>
      </c>
      <c r="C192" s="8" t="s">
        <v>688</v>
      </c>
      <c r="D192" s="8" t="s">
        <v>689</v>
      </c>
      <c r="E192" s="8" t="s">
        <v>238</v>
      </c>
      <c r="F192" s="11" t="s">
        <v>690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691</v>
      </c>
      <c r="B193" s="8" t="s">
        <v>687</v>
      </c>
      <c r="C193" s="8" t="s">
        <v>688</v>
      </c>
      <c r="D193" s="8" t="s">
        <v>692</v>
      </c>
      <c r="E193" s="8" t="s">
        <v>693</v>
      </c>
      <c r="F193" s="11" t="s">
        <v>690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694</v>
      </c>
      <c r="B194" s="8" t="s">
        <v>687</v>
      </c>
      <c r="C194" s="8" t="s">
        <v>695</v>
      </c>
      <c r="D194" s="8" t="s">
        <v>696</v>
      </c>
      <c r="E194" s="8" t="s">
        <v>697</v>
      </c>
      <c r="F194" s="11" t="s">
        <v>698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699</v>
      </c>
      <c r="B195" s="8" t="s">
        <v>687</v>
      </c>
      <c r="C195" s="8" t="s">
        <v>700</v>
      </c>
      <c r="D195" s="8" t="s">
        <v>701</v>
      </c>
      <c r="E195" s="8" t="s">
        <v>702</v>
      </c>
      <c r="F195" s="11" t="s">
        <v>690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703</v>
      </c>
      <c r="B196" s="8" t="s">
        <v>687</v>
      </c>
      <c r="C196" s="8" t="s">
        <v>700</v>
      </c>
      <c r="D196" s="8" t="s">
        <v>701</v>
      </c>
      <c r="E196" s="8" t="s">
        <v>704</v>
      </c>
      <c r="F196" s="11" t="s">
        <v>690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705</v>
      </c>
      <c r="B197" s="8" t="s">
        <v>687</v>
      </c>
      <c r="C197" s="8" t="s">
        <v>700</v>
      </c>
      <c r="D197" s="8" t="s">
        <v>701</v>
      </c>
      <c r="E197" s="8" t="s">
        <v>706</v>
      </c>
      <c r="F197" s="11" t="s">
        <v>690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707</v>
      </c>
      <c r="B199" s="8" t="s">
        <v>708</v>
      </c>
      <c r="C199" s="8" t="s">
        <v>709</v>
      </c>
      <c r="D199" s="8" t="s">
        <v>710</v>
      </c>
      <c r="E199" s="8" t="s">
        <v>711</v>
      </c>
      <c r="F199" s="11" t="s">
        <v>111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712</v>
      </c>
      <c r="B200" s="8" t="s">
        <v>713</v>
      </c>
      <c r="C200" s="8" t="s">
        <v>714</v>
      </c>
      <c r="D200" s="8" t="s">
        <v>715</v>
      </c>
      <c r="E200" s="8" t="s">
        <v>716</v>
      </c>
      <c r="F200" s="11" t="s">
        <v>717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718</v>
      </c>
      <c r="B201" s="8" t="s">
        <v>713</v>
      </c>
      <c r="C201" s="8" t="s">
        <v>714</v>
      </c>
      <c r="D201" s="8" t="s">
        <v>719</v>
      </c>
      <c r="E201" s="8" t="s">
        <v>720</v>
      </c>
      <c r="F201" s="11" t="s">
        <v>721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722</v>
      </c>
      <c r="B202" s="8" t="s">
        <v>723</v>
      </c>
      <c r="C202" s="8" t="s">
        <v>724</v>
      </c>
      <c r="D202" s="8" t="s">
        <v>725</v>
      </c>
      <c r="E202" s="8" t="s">
        <v>726</v>
      </c>
      <c r="F202" s="11" t="s">
        <v>111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727</v>
      </c>
      <c r="B203" s="8" t="s">
        <v>723</v>
      </c>
      <c r="C203" s="8" t="s">
        <v>728</v>
      </c>
      <c r="D203" s="8" t="s">
        <v>729</v>
      </c>
      <c r="E203" s="8" t="s">
        <v>730</v>
      </c>
      <c r="F203" s="11" t="s">
        <v>111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731</v>
      </c>
      <c r="B204" s="8" t="s">
        <v>723</v>
      </c>
      <c r="C204" s="8" t="s">
        <v>728</v>
      </c>
      <c r="D204" s="8" t="s">
        <v>732</v>
      </c>
      <c r="E204" s="8" t="s">
        <v>726</v>
      </c>
      <c r="F204" s="11" t="s">
        <v>111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733</v>
      </c>
      <c r="B205" s="8" t="s">
        <v>723</v>
      </c>
      <c r="C205" s="8" t="s">
        <v>723</v>
      </c>
      <c r="D205" s="8" t="s">
        <v>734</v>
      </c>
      <c r="E205" s="8" t="s">
        <v>735</v>
      </c>
      <c r="F205" s="11" t="s">
        <v>111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736</v>
      </c>
      <c r="B206" s="8" t="s">
        <v>723</v>
      </c>
      <c r="C206" s="8" t="s">
        <v>737</v>
      </c>
      <c r="D206" s="8" t="s">
        <v>738</v>
      </c>
      <c r="E206" s="8" t="s">
        <v>739</v>
      </c>
      <c r="F206" s="11" t="s">
        <v>111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740</v>
      </c>
      <c r="B207" s="8" t="s">
        <v>723</v>
      </c>
      <c r="C207" s="8" t="s">
        <v>737</v>
      </c>
      <c r="D207" s="8" t="s">
        <v>741</v>
      </c>
      <c r="E207" s="8" t="s">
        <v>742</v>
      </c>
      <c r="F207" s="11" t="s">
        <v>111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743</v>
      </c>
      <c r="B208" s="8" t="s">
        <v>723</v>
      </c>
      <c r="C208" s="8" t="s">
        <v>737</v>
      </c>
      <c r="D208" s="8" t="s">
        <v>744</v>
      </c>
      <c r="E208" s="8" t="s">
        <v>745</v>
      </c>
      <c r="F208" s="11" t="s">
        <v>746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747</v>
      </c>
      <c r="B209" s="8" t="s">
        <v>748</v>
      </c>
      <c r="C209" s="8" t="s">
        <v>749</v>
      </c>
      <c r="D209" s="8" t="s">
        <v>750</v>
      </c>
      <c r="E209" s="8" t="s">
        <v>751</v>
      </c>
      <c r="F209" s="11" t="s">
        <v>111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752</v>
      </c>
      <c r="B210" s="8" t="s">
        <v>748</v>
      </c>
      <c r="C210" s="8" t="s">
        <v>749</v>
      </c>
      <c r="D210" s="8" t="s">
        <v>753</v>
      </c>
      <c r="E210" s="8" t="s">
        <v>754</v>
      </c>
      <c r="F210" s="11" t="s">
        <v>111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755</v>
      </c>
      <c r="B211" s="8" t="s">
        <v>748</v>
      </c>
      <c r="C211" s="8" t="s">
        <v>756</v>
      </c>
      <c r="D211" s="8" t="s">
        <v>757</v>
      </c>
      <c r="E211" s="8" t="s">
        <v>758</v>
      </c>
      <c r="F211" s="11" t="s">
        <v>111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759</v>
      </c>
      <c r="B212" s="8" t="s">
        <v>760</v>
      </c>
      <c r="C212" s="8" t="s">
        <v>760</v>
      </c>
      <c r="D212" s="8" t="s">
        <v>761</v>
      </c>
      <c r="E212" s="8" t="s">
        <v>762</v>
      </c>
      <c r="F212" s="11" t="s">
        <v>763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764</v>
      </c>
      <c r="B213" s="8" t="s">
        <v>760</v>
      </c>
      <c r="C213" s="8" t="s">
        <v>760</v>
      </c>
      <c r="D213" s="8" t="s">
        <v>765</v>
      </c>
      <c r="E213" s="8" t="s">
        <v>766</v>
      </c>
      <c r="F213" s="11" t="s">
        <v>763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767</v>
      </c>
      <c r="B214" s="8" t="s">
        <v>71</v>
      </c>
      <c r="C214" s="8" t="s">
        <v>768</v>
      </c>
      <c r="D214" s="8" t="s">
        <v>769</v>
      </c>
      <c r="E214" s="8" t="s">
        <v>770</v>
      </c>
      <c r="F214" s="11" t="s">
        <v>763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771</v>
      </c>
      <c r="B215" s="8" t="s">
        <v>71</v>
      </c>
      <c r="C215" s="8" t="s">
        <v>768</v>
      </c>
      <c r="D215" s="8" t="s">
        <v>772</v>
      </c>
      <c r="E215" s="8" t="s">
        <v>773</v>
      </c>
      <c r="F215" s="11" t="s">
        <v>763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774</v>
      </c>
      <c r="B216" s="8" t="s">
        <v>71</v>
      </c>
      <c r="C216" s="8" t="s">
        <v>768</v>
      </c>
      <c r="D216" s="8" t="s">
        <v>775</v>
      </c>
      <c r="E216" s="8" t="s">
        <v>776</v>
      </c>
      <c r="F216" s="11" t="s">
        <v>763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777</v>
      </c>
      <c r="B217" s="8" t="s">
        <v>71</v>
      </c>
      <c r="C217" s="8" t="s">
        <v>768</v>
      </c>
      <c r="D217" s="8" t="s">
        <v>778</v>
      </c>
      <c r="E217" s="8" t="s">
        <v>238</v>
      </c>
      <c r="F217" s="11" t="s">
        <v>690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779</v>
      </c>
      <c r="B218" s="8" t="s">
        <v>71</v>
      </c>
      <c r="C218" s="8" t="s">
        <v>768</v>
      </c>
      <c r="D218" s="8" t="s">
        <v>780</v>
      </c>
      <c r="E218" s="8" t="s">
        <v>238</v>
      </c>
      <c r="F218" s="11" t="s">
        <v>690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781</v>
      </c>
      <c r="B219" s="8" t="s">
        <v>71</v>
      </c>
      <c r="C219" s="8" t="s">
        <v>768</v>
      </c>
      <c r="D219" s="8" t="s">
        <v>782</v>
      </c>
      <c r="E219" s="8" t="s">
        <v>238</v>
      </c>
      <c r="F219" s="11" t="s">
        <v>690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783</v>
      </c>
      <c r="B220" s="8" t="s">
        <v>71</v>
      </c>
      <c r="C220" s="8" t="s">
        <v>768</v>
      </c>
      <c r="D220" s="8" t="s">
        <v>784</v>
      </c>
      <c r="E220" s="8" t="s">
        <v>785</v>
      </c>
      <c r="F220" s="11" t="s">
        <v>763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786</v>
      </c>
      <c r="B221" s="8" t="s">
        <v>71</v>
      </c>
      <c r="C221" s="8" t="s">
        <v>768</v>
      </c>
      <c r="D221" s="8" t="s">
        <v>787</v>
      </c>
      <c r="E221" s="8" t="s">
        <v>788</v>
      </c>
      <c r="F221" s="11" t="s">
        <v>763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789</v>
      </c>
      <c r="B222" s="8" t="s">
        <v>71</v>
      </c>
      <c r="C222" s="8" t="s">
        <v>768</v>
      </c>
      <c r="D222" s="8" t="s">
        <v>790</v>
      </c>
      <c r="E222" s="8" t="s">
        <v>788</v>
      </c>
      <c r="F222" s="11" t="s">
        <v>763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791</v>
      </c>
      <c r="B223" s="8" t="s">
        <v>71</v>
      </c>
      <c r="C223" s="8" t="s">
        <v>792</v>
      </c>
      <c r="D223" s="8" t="s">
        <v>793</v>
      </c>
      <c r="E223" s="8" t="s">
        <v>794</v>
      </c>
      <c r="F223" s="11" t="s">
        <v>763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795</v>
      </c>
      <c r="B224" s="8" t="s">
        <v>71</v>
      </c>
      <c r="C224" s="8" t="s">
        <v>792</v>
      </c>
      <c r="D224" s="8" t="s">
        <v>796</v>
      </c>
      <c r="E224" s="8" t="s">
        <v>797</v>
      </c>
      <c r="F224" s="11" t="s">
        <v>763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798</v>
      </c>
      <c r="B225" s="8" t="s">
        <v>71</v>
      </c>
      <c r="C225" s="8" t="s">
        <v>792</v>
      </c>
      <c r="D225" s="8" t="s">
        <v>799</v>
      </c>
      <c r="E225" s="8" t="s">
        <v>800</v>
      </c>
      <c r="F225" s="11" t="s">
        <v>801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72</v>
      </c>
      <c r="B226" s="8" t="s">
        <v>71</v>
      </c>
      <c r="C226" s="8" t="s">
        <v>73</v>
      </c>
      <c r="D226" s="8" t="s">
        <v>74</v>
      </c>
      <c r="E226" s="8" t="s">
        <v>802</v>
      </c>
      <c r="F226" s="11" t="s">
        <v>763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803</v>
      </c>
      <c r="B227" s="8" t="s">
        <v>71</v>
      </c>
      <c r="C227" s="8" t="s">
        <v>73</v>
      </c>
      <c r="D227" s="8" t="s">
        <v>804</v>
      </c>
      <c r="E227" s="8" t="s">
        <v>805</v>
      </c>
      <c r="F227" s="11" t="s">
        <v>806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807</v>
      </c>
      <c r="B228" s="8" t="s">
        <v>71</v>
      </c>
      <c r="C228" s="8" t="s">
        <v>73</v>
      </c>
      <c r="D228" s="8" t="s">
        <v>804</v>
      </c>
      <c r="E228" s="8" t="s">
        <v>805</v>
      </c>
      <c r="F228" s="11" t="s">
        <v>111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808</v>
      </c>
      <c r="B229" s="8" t="s">
        <v>71</v>
      </c>
      <c r="C229" s="8" t="s">
        <v>73</v>
      </c>
      <c r="D229" s="8" t="s">
        <v>804</v>
      </c>
      <c r="E229" s="8" t="s">
        <v>809</v>
      </c>
      <c r="F229" s="11" t="s">
        <v>806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810</v>
      </c>
      <c r="B230" s="8" t="s">
        <v>71</v>
      </c>
      <c r="C230" s="8" t="s">
        <v>73</v>
      </c>
      <c r="D230" s="8" t="s">
        <v>804</v>
      </c>
      <c r="E230" s="8" t="s">
        <v>809</v>
      </c>
      <c r="F230" s="11" t="s">
        <v>111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811</v>
      </c>
      <c r="B231" s="8" t="s">
        <v>71</v>
      </c>
      <c r="C231" s="8" t="s">
        <v>73</v>
      </c>
      <c r="D231" s="8" t="s">
        <v>812</v>
      </c>
      <c r="E231" s="8" t="s">
        <v>805</v>
      </c>
      <c r="F231" s="11" t="s">
        <v>806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813</v>
      </c>
      <c r="B232" s="8" t="s">
        <v>71</v>
      </c>
      <c r="C232" s="8" t="s">
        <v>73</v>
      </c>
      <c r="D232" s="8" t="s">
        <v>812</v>
      </c>
      <c r="E232" s="8" t="s">
        <v>805</v>
      </c>
      <c r="F232" s="11" t="s">
        <v>111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814</v>
      </c>
      <c r="B233" s="8" t="s">
        <v>71</v>
      </c>
      <c r="C233" s="8" t="s">
        <v>73</v>
      </c>
      <c r="D233" s="8" t="s">
        <v>812</v>
      </c>
      <c r="E233" s="8" t="s">
        <v>809</v>
      </c>
      <c r="F233" s="11" t="s">
        <v>806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815</v>
      </c>
      <c r="B234" s="8" t="s">
        <v>71</v>
      </c>
      <c r="C234" s="8" t="s">
        <v>73</v>
      </c>
      <c r="D234" s="8" t="s">
        <v>812</v>
      </c>
      <c r="E234" s="8" t="s">
        <v>809</v>
      </c>
      <c r="F234" s="11" t="s">
        <v>111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816</v>
      </c>
      <c r="B235" s="8" t="s">
        <v>71</v>
      </c>
      <c r="C235" s="8" t="s">
        <v>817</v>
      </c>
      <c r="D235" s="8" t="s">
        <v>818</v>
      </c>
      <c r="E235" s="8" t="s">
        <v>819</v>
      </c>
      <c r="F235" s="11" t="s">
        <v>111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820</v>
      </c>
      <c r="B236" s="8" t="s">
        <v>71</v>
      </c>
      <c r="C236" s="8" t="s">
        <v>817</v>
      </c>
      <c r="D236" s="8" t="s">
        <v>818</v>
      </c>
      <c r="E236" s="8" t="s">
        <v>821</v>
      </c>
      <c r="F236" s="11" t="s">
        <v>111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822</v>
      </c>
      <c r="B237" s="8" t="s">
        <v>71</v>
      </c>
      <c r="C237" s="8" t="s">
        <v>817</v>
      </c>
      <c r="D237" s="8" t="s">
        <v>823</v>
      </c>
      <c r="E237" s="8" t="s">
        <v>824</v>
      </c>
      <c r="F237" s="11" t="s">
        <v>111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825</v>
      </c>
      <c r="B238" s="8" t="s">
        <v>71</v>
      </c>
      <c r="C238" s="8" t="s">
        <v>817</v>
      </c>
      <c r="D238" s="8" t="s">
        <v>823</v>
      </c>
      <c r="E238" s="8" t="s">
        <v>826</v>
      </c>
      <c r="F238" s="11" t="s">
        <v>111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827</v>
      </c>
      <c r="B239" s="8" t="s">
        <v>71</v>
      </c>
      <c r="C239" s="8" t="s">
        <v>817</v>
      </c>
      <c r="D239" s="8" t="s">
        <v>828</v>
      </c>
      <c r="E239" s="8" t="s">
        <v>829</v>
      </c>
      <c r="F239" s="11" t="s">
        <v>111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830</v>
      </c>
      <c r="B240" s="8" t="s">
        <v>71</v>
      </c>
      <c r="C240" s="8" t="s">
        <v>817</v>
      </c>
      <c r="D240" s="8" t="s">
        <v>828</v>
      </c>
      <c r="E240" s="8" t="s">
        <v>831</v>
      </c>
      <c r="F240" s="11" t="s">
        <v>111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832</v>
      </c>
      <c r="B241" s="8" t="s">
        <v>71</v>
      </c>
      <c r="C241" s="8" t="s">
        <v>817</v>
      </c>
      <c r="D241" s="8" t="s">
        <v>828</v>
      </c>
      <c r="E241" s="8" t="s">
        <v>833</v>
      </c>
      <c r="F241" s="11" t="s">
        <v>111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834</v>
      </c>
      <c r="B242" s="8" t="s">
        <v>71</v>
      </c>
      <c r="C242" s="8" t="s">
        <v>817</v>
      </c>
      <c r="D242" s="8" t="s">
        <v>828</v>
      </c>
      <c r="E242" s="8" t="s">
        <v>835</v>
      </c>
      <c r="F242" s="11" t="s">
        <v>111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836</v>
      </c>
      <c r="B243" s="8" t="s">
        <v>71</v>
      </c>
      <c r="C243" s="8" t="s">
        <v>837</v>
      </c>
      <c r="D243" s="8" t="s">
        <v>838</v>
      </c>
      <c r="E243" s="8" t="s">
        <v>839</v>
      </c>
      <c r="F243" s="11" t="s">
        <v>111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840</v>
      </c>
      <c r="B244" s="8" t="s">
        <v>71</v>
      </c>
      <c r="C244" s="8" t="s">
        <v>837</v>
      </c>
      <c r="D244" s="8" t="s">
        <v>838</v>
      </c>
      <c r="E244" s="8" t="s">
        <v>841</v>
      </c>
      <c r="F244" s="11" t="s">
        <v>111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842</v>
      </c>
      <c r="B245" s="8" t="s">
        <v>71</v>
      </c>
      <c r="C245" s="8" t="s">
        <v>837</v>
      </c>
      <c r="D245" s="8" t="s">
        <v>838</v>
      </c>
      <c r="E245" s="8" t="s">
        <v>843</v>
      </c>
      <c r="F245" s="11" t="s">
        <v>111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844</v>
      </c>
      <c r="B246" s="8" t="s">
        <v>71</v>
      </c>
      <c r="C246" s="8" t="s">
        <v>837</v>
      </c>
      <c r="D246" s="8" t="s">
        <v>845</v>
      </c>
      <c r="E246" s="8" t="s">
        <v>846</v>
      </c>
      <c r="F246" s="11" t="s">
        <v>111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847</v>
      </c>
      <c r="B247" s="8" t="s">
        <v>71</v>
      </c>
      <c r="C247" s="8" t="s">
        <v>837</v>
      </c>
      <c r="D247" s="8" t="s">
        <v>845</v>
      </c>
      <c r="E247" s="8" t="s">
        <v>848</v>
      </c>
      <c r="F247" s="11" t="s">
        <v>111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849</v>
      </c>
      <c r="B248" s="8" t="s">
        <v>71</v>
      </c>
      <c r="C248" s="8" t="s">
        <v>837</v>
      </c>
      <c r="D248" s="8" t="s">
        <v>845</v>
      </c>
      <c r="E248" s="8" t="s">
        <v>850</v>
      </c>
      <c r="F248" s="11" t="s">
        <v>111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851</v>
      </c>
      <c r="B249" s="8" t="s">
        <v>71</v>
      </c>
      <c r="C249" s="8" t="s">
        <v>837</v>
      </c>
      <c r="D249" s="8" t="s">
        <v>845</v>
      </c>
      <c r="E249" s="8" t="s">
        <v>852</v>
      </c>
      <c r="F249" s="11" t="s">
        <v>111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853</v>
      </c>
      <c r="B250" s="8" t="s">
        <v>71</v>
      </c>
      <c r="C250" s="8" t="s">
        <v>837</v>
      </c>
      <c r="D250" s="8" t="s">
        <v>854</v>
      </c>
      <c r="E250" s="8" t="s">
        <v>855</v>
      </c>
      <c r="F250" s="11" t="s">
        <v>111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856</v>
      </c>
      <c r="B251" s="8" t="s">
        <v>71</v>
      </c>
      <c r="C251" s="8" t="s">
        <v>837</v>
      </c>
      <c r="D251" s="8" t="s">
        <v>854</v>
      </c>
      <c r="E251" s="8" t="s">
        <v>857</v>
      </c>
      <c r="F251" s="11" t="s">
        <v>111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858</v>
      </c>
      <c r="B252" s="8" t="s">
        <v>71</v>
      </c>
      <c r="C252" s="8" t="s">
        <v>837</v>
      </c>
      <c r="D252" s="8" t="s">
        <v>859</v>
      </c>
      <c r="E252" s="8" t="s">
        <v>860</v>
      </c>
      <c r="F252" s="11" t="s">
        <v>111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861</v>
      </c>
      <c r="B253" s="8" t="s">
        <v>71</v>
      </c>
      <c r="C253" s="8" t="s">
        <v>837</v>
      </c>
      <c r="D253" s="8" t="s">
        <v>859</v>
      </c>
      <c r="E253" s="8" t="s">
        <v>862</v>
      </c>
      <c r="F253" s="11" t="s">
        <v>111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863</v>
      </c>
      <c r="B254" s="8" t="s">
        <v>71</v>
      </c>
      <c r="C254" s="8" t="s">
        <v>837</v>
      </c>
      <c r="D254" s="8" t="s">
        <v>864</v>
      </c>
      <c r="E254" s="8" t="s">
        <v>865</v>
      </c>
      <c r="F254" s="11" t="s">
        <v>111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866</v>
      </c>
      <c r="B255" s="8" t="s">
        <v>71</v>
      </c>
      <c r="C255" s="8" t="s">
        <v>837</v>
      </c>
      <c r="D255" s="8" t="s">
        <v>864</v>
      </c>
      <c r="E255" s="8" t="s">
        <v>867</v>
      </c>
      <c r="F255" s="11" t="s">
        <v>111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868</v>
      </c>
      <c r="B256" s="8" t="s">
        <v>71</v>
      </c>
      <c r="C256" s="8" t="s">
        <v>837</v>
      </c>
      <c r="D256" s="8" t="s">
        <v>869</v>
      </c>
      <c r="E256" s="8" t="s">
        <v>870</v>
      </c>
      <c r="F256" s="11" t="s">
        <v>111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871</v>
      </c>
      <c r="B257" s="8" t="s">
        <v>872</v>
      </c>
      <c r="C257" s="8" t="s">
        <v>873</v>
      </c>
      <c r="D257" s="8" t="s">
        <v>874</v>
      </c>
      <c r="E257" s="8" t="s">
        <v>875</v>
      </c>
      <c r="F257" s="11" t="s">
        <v>876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877</v>
      </c>
      <c r="B258" s="8" t="s">
        <v>872</v>
      </c>
      <c r="C258" s="8" t="s">
        <v>873</v>
      </c>
      <c r="D258" s="8" t="s">
        <v>874</v>
      </c>
      <c r="E258" s="8" t="s">
        <v>878</v>
      </c>
      <c r="F258" s="11" t="s">
        <v>879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880</v>
      </c>
      <c r="B259" s="8" t="s">
        <v>872</v>
      </c>
      <c r="C259" s="8" t="s">
        <v>873</v>
      </c>
      <c r="D259" s="8" t="s">
        <v>874</v>
      </c>
      <c r="E259" s="8" t="s">
        <v>881</v>
      </c>
      <c r="F259" s="11" t="s">
        <v>882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883</v>
      </c>
      <c r="B260" s="8" t="s">
        <v>872</v>
      </c>
      <c r="C260" s="8" t="s">
        <v>873</v>
      </c>
      <c r="D260" s="8" t="s">
        <v>874</v>
      </c>
      <c r="E260" s="8" t="s">
        <v>884</v>
      </c>
      <c r="F260" s="11" t="s">
        <v>876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885</v>
      </c>
      <c r="B261" s="8" t="s">
        <v>872</v>
      </c>
      <c r="C261" s="8" t="s">
        <v>873</v>
      </c>
      <c r="D261" s="8" t="s">
        <v>874</v>
      </c>
      <c r="E261" s="8" t="s">
        <v>886</v>
      </c>
      <c r="F261" s="11" t="s">
        <v>879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887</v>
      </c>
      <c r="B262" s="8" t="s">
        <v>872</v>
      </c>
      <c r="C262" s="8" t="s">
        <v>873</v>
      </c>
      <c r="D262" s="8" t="s">
        <v>874</v>
      </c>
      <c r="E262" s="8" t="s">
        <v>888</v>
      </c>
      <c r="F262" s="11" t="s">
        <v>882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889</v>
      </c>
      <c r="B263" s="8" t="s">
        <v>872</v>
      </c>
      <c r="C263" s="8" t="s">
        <v>873</v>
      </c>
      <c r="D263" s="8" t="s">
        <v>874</v>
      </c>
      <c r="E263" s="8" t="s">
        <v>890</v>
      </c>
      <c r="F263" s="11" t="s">
        <v>876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891</v>
      </c>
      <c r="B264" s="8" t="s">
        <v>872</v>
      </c>
      <c r="C264" s="8" t="s">
        <v>873</v>
      </c>
      <c r="D264" s="8" t="s">
        <v>874</v>
      </c>
      <c r="E264" s="8" t="s">
        <v>892</v>
      </c>
      <c r="F264" s="11" t="s">
        <v>879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893</v>
      </c>
      <c r="B265" s="8" t="s">
        <v>872</v>
      </c>
      <c r="C265" s="8" t="s">
        <v>873</v>
      </c>
      <c r="D265" s="8" t="s">
        <v>874</v>
      </c>
      <c r="E265" s="8" t="s">
        <v>894</v>
      </c>
      <c r="F265" s="11" t="s">
        <v>882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895</v>
      </c>
      <c r="B266" s="8" t="s">
        <v>872</v>
      </c>
      <c r="C266" s="8" t="s">
        <v>873</v>
      </c>
      <c r="D266" s="8" t="s">
        <v>874</v>
      </c>
      <c r="E266" s="8" t="s">
        <v>896</v>
      </c>
      <c r="F266" s="11" t="s">
        <v>876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897</v>
      </c>
      <c r="B267" s="8" t="s">
        <v>872</v>
      </c>
      <c r="C267" s="8" t="s">
        <v>873</v>
      </c>
      <c r="D267" s="8" t="s">
        <v>874</v>
      </c>
      <c r="E267" s="8" t="s">
        <v>898</v>
      </c>
      <c r="F267" s="11" t="s">
        <v>879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899</v>
      </c>
      <c r="B268" s="8" t="s">
        <v>872</v>
      </c>
      <c r="C268" s="8" t="s">
        <v>873</v>
      </c>
      <c r="D268" s="8" t="s">
        <v>874</v>
      </c>
      <c r="E268" s="8" t="s">
        <v>900</v>
      </c>
      <c r="F268" s="11" t="s">
        <v>882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901</v>
      </c>
      <c r="B269" s="8" t="s">
        <v>872</v>
      </c>
      <c r="C269" s="8" t="s">
        <v>873</v>
      </c>
      <c r="D269" s="8" t="s">
        <v>902</v>
      </c>
      <c r="E269" s="8" t="s">
        <v>903</v>
      </c>
      <c r="F269" s="11" t="s">
        <v>455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904</v>
      </c>
      <c r="B270" s="8" t="s">
        <v>872</v>
      </c>
      <c r="C270" s="8" t="s">
        <v>873</v>
      </c>
      <c r="D270" s="8" t="s">
        <v>902</v>
      </c>
      <c r="E270" s="8" t="s">
        <v>905</v>
      </c>
      <c r="F270" s="11" t="s">
        <v>455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906</v>
      </c>
      <c r="B271" s="8" t="s">
        <v>872</v>
      </c>
      <c r="C271" s="8" t="s">
        <v>873</v>
      </c>
      <c r="D271" s="8" t="s">
        <v>902</v>
      </c>
      <c r="E271" s="8" t="s">
        <v>907</v>
      </c>
      <c r="F271" s="11" t="s">
        <v>455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908</v>
      </c>
      <c r="B272" s="8" t="s">
        <v>872</v>
      </c>
      <c r="C272" s="8" t="s">
        <v>873</v>
      </c>
      <c r="D272" s="8" t="s">
        <v>902</v>
      </c>
      <c r="E272" s="8" t="s">
        <v>909</v>
      </c>
      <c r="F272" s="11" t="s">
        <v>455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910</v>
      </c>
      <c r="B273" s="8" t="s">
        <v>872</v>
      </c>
      <c r="C273" s="8" t="s">
        <v>873</v>
      </c>
      <c r="D273" s="8" t="s">
        <v>902</v>
      </c>
      <c r="E273" s="8" t="s">
        <v>911</v>
      </c>
      <c r="F273" s="11" t="s">
        <v>455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912</v>
      </c>
      <c r="B274" s="8" t="s">
        <v>872</v>
      </c>
      <c r="C274" s="8" t="s">
        <v>873</v>
      </c>
      <c r="D274" s="8" t="s">
        <v>902</v>
      </c>
      <c r="E274" s="8" t="s">
        <v>913</v>
      </c>
      <c r="F274" s="11" t="s">
        <v>455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914</v>
      </c>
      <c r="B275" s="8" t="s">
        <v>872</v>
      </c>
      <c r="C275" s="8" t="s">
        <v>873</v>
      </c>
      <c r="D275" s="8" t="s">
        <v>902</v>
      </c>
      <c r="E275" s="8" t="s">
        <v>915</v>
      </c>
      <c r="F275" s="11" t="s">
        <v>455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916</v>
      </c>
      <c r="B276" s="8" t="s">
        <v>872</v>
      </c>
      <c r="C276" s="8" t="s">
        <v>873</v>
      </c>
      <c r="D276" s="8" t="s">
        <v>902</v>
      </c>
      <c r="E276" s="8" t="s">
        <v>917</v>
      </c>
      <c r="F276" s="11" t="s">
        <v>455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918</v>
      </c>
      <c r="B277" s="8" t="s">
        <v>872</v>
      </c>
      <c r="C277" s="8" t="s">
        <v>873</v>
      </c>
      <c r="D277" s="8" t="s">
        <v>919</v>
      </c>
      <c r="E277" s="8" t="s">
        <v>920</v>
      </c>
      <c r="F277" s="11" t="s">
        <v>921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922</v>
      </c>
      <c r="B278" s="8" t="s">
        <v>872</v>
      </c>
      <c r="C278" s="8" t="s">
        <v>873</v>
      </c>
      <c r="D278" s="8" t="s">
        <v>919</v>
      </c>
      <c r="E278" s="8" t="s">
        <v>923</v>
      </c>
      <c r="F278" s="11" t="s">
        <v>921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924</v>
      </c>
      <c r="B279" s="8" t="s">
        <v>872</v>
      </c>
      <c r="C279" s="8" t="s">
        <v>873</v>
      </c>
      <c r="D279" s="8" t="s">
        <v>919</v>
      </c>
      <c r="E279" s="8" t="s">
        <v>925</v>
      </c>
      <c r="F279" s="11" t="s">
        <v>921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926</v>
      </c>
      <c r="B280" s="8" t="s">
        <v>872</v>
      </c>
      <c r="C280" s="8" t="s">
        <v>873</v>
      </c>
      <c r="D280" s="8" t="s">
        <v>919</v>
      </c>
      <c r="E280" s="8" t="s">
        <v>927</v>
      </c>
      <c r="F280" s="11" t="s">
        <v>921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928</v>
      </c>
      <c r="B281" s="8" t="s">
        <v>872</v>
      </c>
      <c r="C281" s="8" t="s">
        <v>873</v>
      </c>
      <c r="D281" s="8" t="s">
        <v>919</v>
      </c>
      <c r="E281" s="8" t="s">
        <v>929</v>
      </c>
      <c r="F281" s="11" t="s">
        <v>921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930</v>
      </c>
      <c r="B282" s="8" t="s">
        <v>872</v>
      </c>
      <c r="C282" s="8" t="s">
        <v>873</v>
      </c>
      <c r="D282" s="8" t="s">
        <v>919</v>
      </c>
      <c r="E282" s="8" t="s">
        <v>931</v>
      </c>
      <c r="F282" s="11" t="s">
        <v>921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932</v>
      </c>
      <c r="B284" s="8" t="s">
        <v>933</v>
      </c>
      <c r="C284" s="8" t="s">
        <v>934</v>
      </c>
      <c r="D284" s="8" t="s">
        <v>935</v>
      </c>
      <c r="E284" s="8" t="s">
        <v>936</v>
      </c>
      <c r="F284" s="8" t="s">
        <v>121</v>
      </c>
      <c r="G284" s="20"/>
      <c r="H284" s="21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937</v>
      </c>
      <c r="B286" s="8" t="s">
        <v>938</v>
      </c>
      <c r="C286" s="8" t="s">
        <v>939</v>
      </c>
      <c r="D286" s="8" t="s">
        <v>940</v>
      </c>
      <c r="E286" s="8" t="s">
        <v>238</v>
      </c>
      <c r="F286" s="8" t="s">
        <v>121</v>
      </c>
      <c r="G286" s="20"/>
      <c r="H286" s="21" t="e">
        <f>SUMIF([2]报价结算清单!$E$12:$E$573,A286,[2]报价结算清单!$P$12:$P$573)</f>
        <v>#VALUE!</v>
      </c>
    </row>
    <row r="287" s="4" customFormat="1" spans="1:8">
      <c r="A287" s="8" t="s">
        <v>941</v>
      </c>
      <c r="B287" s="8" t="s">
        <v>938</v>
      </c>
      <c r="C287" s="8" t="s">
        <v>939</v>
      </c>
      <c r="D287" s="8" t="s">
        <v>942</v>
      </c>
      <c r="E287" s="8" t="s">
        <v>238</v>
      </c>
      <c r="F287" s="8" t="s">
        <v>121</v>
      </c>
      <c r="G287" s="20"/>
      <c r="H287" s="21" t="e">
        <f>SUMIF([2]报价结算清单!$E$12:$E$573,A287,[2]报价结算清单!$P$12:$P$573)</f>
        <v>#VALUE!</v>
      </c>
    </row>
    <row r="288" s="4" customFormat="1" spans="1:8">
      <c r="A288" s="8" t="s">
        <v>943</v>
      </c>
      <c r="B288" s="8" t="s">
        <v>938</v>
      </c>
      <c r="C288" s="8" t="s">
        <v>939</v>
      </c>
      <c r="D288" s="8" t="s">
        <v>70</v>
      </c>
      <c r="E288" s="8" t="s">
        <v>238</v>
      </c>
      <c r="F288" s="8" t="s">
        <v>121</v>
      </c>
      <c r="G288" s="20"/>
      <c r="H288" s="21" t="e">
        <f>SUMIF([2]报价结算清单!$E$12:$E$573,A288,[2]报价结算清单!$P$12:$P$573)</f>
        <v>#VALUE!</v>
      </c>
    </row>
    <row r="289" s="4" customFormat="1" spans="1:8">
      <c r="A289" s="8" t="s">
        <v>944</v>
      </c>
      <c r="B289" s="8" t="s">
        <v>938</v>
      </c>
      <c r="C289" s="8" t="s">
        <v>939</v>
      </c>
      <c r="D289" s="8" t="s">
        <v>945</v>
      </c>
      <c r="E289" s="8" t="s">
        <v>238</v>
      </c>
      <c r="F289" s="8" t="s">
        <v>121</v>
      </c>
      <c r="G289" s="20"/>
      <c r="H289" s="21" t="e">
        <f>SUMIF([2]报价结算清单!$E$12:$E$573,A289,[2]报价结算清单!$P$12:$P$573)</f>
        <v>#VALUE!</v>
      </c>
    </row>
    <row r="290" s="4" customFormat="1" spans="1:8">
      <c r="A290" s="8" t="s">
        <v>946</v>
      </c>
      <c r="B290" s="8" t="s">
        <v>938</v>
      </c>
      <c r="C290" s="8" t="s">
        <v>939</v>
      </c>
      <c r="D290" s="8" t="s">
        <v>947</v>
      </c>
      <c r="E290" s="8" t="s">
        <v>238</v>
      </c>
      <c r="F290" s="8" t="s">
        <v>121</v>
      </c>
      <c r="G290" s="20"/>
      <c r="H290" s="21" t="e">
        <f>SUMIF([2]报价结算清单!$E$12:$E$573,A290,[2]报价结算清单!$P$12:$P$573)</f>
        <v>#VALUE!</v>
      </c>
    </row>
    <row r="291" s="4" customFormat="1" spans="1:8">
      <c r="A291" s="8" t="s">
        <v>948</v>
      </c>
      <c r="B291" s="8" t="s">
        <v>938</v>
      </c>
      <c r="C291" s="8" t="s">
        <v>949</v>
      </c>
      <c r="D291" s="8" t="s">
        <v>950</v>
      </c>
      <c r="E291" s="8" t="s">
        <v>951</v>
      </c>
      <c r="F291" s="8" t="s">
        <v>121</v>
      </c>
      <c r="G291" s="20"/>
      <c r="H291" s="21" t="e">
        <f>SUMIF([2]报价结算清单!$E$12:$E$573,A291,[2]报价结算清单!$P$12:$P$573)</f>
        <v>#VALUE!</v>
      </c>
    </row>
    <row r="292" s="4" customFormat="1" spans="1:8">
      <c r="A292" s="8" t="s">
        <v>952</v>
      </c>
      <c r="B292" s="8" t="s">
        <v>938</v>
      </c>
      <c r="C292" s="8" t="s">
        <v>949</v>
      </c>
      <c r="D292" s="8" t="s">
        <v>950</v>
      </c>
      <c r="E292" s="8" t="s">
        <v>953</v>
      </c>
      <c r="F292" s="8" t="s">
        <v>121</v>
      </c>
      <c r="G292" s="20"/>
      <c r="H292" s="21" t="e">
        <f>SUMIF([2]报价结算清单!$E$12:$E$573,A292,[2]报价结算清单!$P$12:$P$573)</f>
        <v>#VALUE!</v>
      </c>
    </row>
    <row r="293" s="4" customFormat="1" spans="1:8">
      <c r="A293" s="8" t="s">
        <v>954</v>
      </c>
      <c r="B293" s="8" t="s">
        <v>938</v>
      </c>
      <c r="C293" s="8" t="s">
        <v>949</v>
      </c>
      <c r="D293" s="8" t="s">
        <v>950</v>
      </c>
      <c r="E293" s="8" t="s">
        <v>955</v>
      </c>
      <c r="F293" s="8" t="s">
        <v>121</v>
      </c>
      <c r="G293" s="20"/>
      <c r="H293" s="21" t="e">
        <f>SUMIF([2]报价结算清单!$E$12:$E$573,A293,[2]报价结算清单!$P$12:$P$573)</f>
        <v>#VALUE!</v>
      </c>
    </row>
    <row r="294" s="4" customFormat="1" spans="1:8">
      <c r="A294" s="8" t="s">
        <v>956</v>
      </c>
      <c r="B294" s="8" t="s">
        <v>938</v>
      </c>
      <c r="C294" s="8" t="s">
        <v>949</v>
      </c>
      <c r="D294" s="8" t="s">
        <v>950</v>
      </c>
      <c r="E294" s="8" t="s">
        <v>957</v>
      </c>
      <c r="F294" s="8" t="s">
        <v>121</v>
      </c>
      <c r="G294" s="20"/>
      <c r="H294" s="21" t="e">
        <f>SUMIF([2]报价结算清单!$E$12:$E$573,A294,[2]报价结算清单!$P$12:$P$573)</f>
        <v>#VALUE!</v>
      </c>
    </row>
    <row r="295" s="4" customFormat="1" spans="1:8">
      <c r="A295" s="8" t="s">
        <v>958</v>
      </c>
      <c r="B295" s="8" t="s">
        <v>959</v>
      </c>
      <c r="C295" s="8" t="s">
        <v>960</v>
      </c>
      <c r="D295" s="8" t="s">
        <v>961</v>
      </c>
      <c r="E295" s="8" t="s">
        <v>962</v>
      </c>
      <c r="F295" s="8" t="s">
        <v>121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963</v>
      </c>
      <c r="B296" s="8" t="s">
        <v>959</v>
      </c>
      <c r="C296" s="8" t="s">
        <v>960</v>
      </c>
      <c r="D296" s="8" t="s">
        <v>961</v>
      </c>
      <c r="E296" s="8" t="s">
        <v>964</v>
      </c>
      <c r="F296" s="8" t="s">
        <v>121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965</v>
      </c>
      <c r="B297" s="8" t="s">
        <v>959</v>
      </c>
      <c r="C297" s="8" t="s">
        <v>960</v>
      </c>
      <c r="D297" s="8" t="s">
        <v>961</v>
      </c>
      <c r="E297" s="8" t="s">
        <v>966</v>
      </c>
      <c r="F297" s="8" t="s">
        <v>121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967</v>
      </c>
      <c r="B298" s="8" t="s">
        <v>938</v>
      </c>
      <c r="C298" s="8" t="s">
        <v>949</v>
      </c>
      <c r="D298" s="8" t="s">
        <v>968</v>
      </c>
      <c r="E298" s="8" t="s">
        <v>969</v>
      </c>
      <c r="F298" s="8" t="s">
        <v>121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970</v>
      </c>
      <c r="B299" s="8" t="s">
        <v>938</v>
      </c>
      <c r="C299" s="8" t="s">
        <v>949</v>
      </c>
      <c r="D299" s="8" t="s">
        <v>968</v>
      </c>
      <c r="E299" s="8" t="s">
        <v>971</v>
      </c>
      <c r="F299" s="8" t="s">
        <v>121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972</v>
      </c>
      <c r="B300" s="8" t="s">
        <v>938</v>
      </c>
      <c r="C300" s="8" t="s">
        <v>949</v>
      </c>
      <c r="D300" s="8" t="s">
        <v>968</v>
      </c>
      <c r="E300" s="8" t="s">
        <v>973</v>
      </c>
      <c r="F300" s="8" t="s">
        <v>121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974</v>
      </c>
      <c r="B301" s="8" t="s">
        <v>938</v>
      </c>
      <c r="C301" s="8" t="s">
        <v>949</v>
      </c>
      <c r="D301" s="8" t="s">
        <v>968</v>
      </c>
      <c r="E301" s="8" t="s">
        <v>975</v>
      </c>
      <c r="F301" s="8" t="s">
        <v>121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976</v>
      </c>
      <c r="B302" s="8" t="s">
        <v>938</v>
      </c>
      <c r="C302" s="8" t="s">
        <v>949</v>
      </c>
      <c r="D302" s="8" t="s">
        <v>977</v>
      </c>
      <c r="E302" s="8" t="s">
        <v>978</v>
      </c>
      <c r="F302" s="8" t="s">
        <v>121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979</v>
      </c>
      <c r="B303" s="8" t="s">
        <v>938</v>
      </c>
      <c r="C303" s="8" t="s">
        <v>949</v>
      </c>
      <c r="D303" s="8" t="s">
        <v>977</v>
      </c>
      <c r="E303" s="8" t="s">
        <v>980</v>
      </c>
      <c r="F303" s="8" t="s">
        <v>121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981</v>
      </c>
      <c r="B304" s="8" t="s">
        <v>938</v>
      </c>
      <c r="C304" s="8" t="s">
        <v>982</v>
      </c>
      <c r="D304" s="8" t="s">
        <v>983</v>
      </c>
      <c r="E304" s="8" t="s">
        <v>984</v>
      </c>
      <c r="F304" s="8" t="s">
        <v>121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985</v>
      </c>
      <c r="B305" s="8" t="s">
        <v>938</v>
      </c>
      <c r="C305" s="8" t="s">
        <v>982</v>
      </c>
      <c r="D305" s="8" t="s">
        <v>983</v>
      </c>
      <c r="E305" s="8" t="s">
        <v>986</v>
      </c>
      <c r="F305" s="8" t="s">
        <v>121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987</v>
      </c>
      <c r="B306" s="8" t="s">
        <v>938</v>
      </c>
      <c r="C306" s="8" t="s">
        <v>982</v>
      </c>
      <c r="D306" s="8" t="s">
        <v>988</v>
      </c>
      <c r="E306" s="8" t="s">
        <v>988</v>
      </c>
      <c r="F306" s="8" t="s">
        <v>121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989</v>
      </c>
      <c r="B308" s="8" t="s">
        <v>990</v>
      </c>
      <c r="C308" s="8" t="s">
        <v>991</v>
      </c>
      <c r="D308" s="8" t="s">
        <v>992</v>
      </c>
      <c r="E308" s="8" t="s">
        <v>993</v>
      </c>
      <c r="F308" s="8" t="s">
        <v>121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994</v>
      </c>
      <c r="B309" s="8" t="s">
        <v>995</v>
      </c>
      <c r="C309" s="19" t="s">
        <v>996</v>
      </c>
      <c r="D309" s="19" t="s">
        <v>997</v>
      </c>
      <c r="E309" s="19" t="s">
        <v>998</v>
      </c>
      <c r="F309" s="8" t="s">
        <v>121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999</v>
      </c>
      <c r="B310" s="8" t="s">
        <v>995</v>
      </c>
      <c r="C310" s="19" t="s">
        <v>996</v>
      </c>
      <c r="D310" s="19" t="s">
        <v>1000</v>
      </c>
      <c r="E310" s="19" t="s">
        <v>998</v>
      </c>
      <c r="F310" s="8" t="s">
        <v>121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1001</v>
      </c>
      <c r="B311" s="8" t="s">
        <v>995</v>
      </c>
      <c r="C311" s="19" t="s">
        <v>1002</v>
      </c>
      <c r="D311" s="19" t="s">
        <v>1003</v>
      </c>
      <c r="E311" s="19" t="s">
        <v>998</v>
      </c>
      <c r="F311" s="8" t="s">
        <v>121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预算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2006-09-17T16:00:00Z</dcterms:created>
  <cp:lastPrinted>2021-01-07T13:48:00Z</cp:lastPrinted>
  <dcterms:modified xsi:type="dcterms:W3CDTF">2023-07-26T12:40:04Z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6690DD7A1BF6B4C9A4A3C064BEA40906</vt:lpwstr>
  </property>
</Properties>
</file>