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8长治杨树德PUR2306070\"/>
    </mc:Choice>
  </mc:AlternateContent>
  <xr:revisionPtr revIDLastSave="0" documentId="13_ncr:1_{C655B09C-B767-406C-815F-7C13CAA441D4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'结算-地接社'!$A$1:$M$31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24" i="18" l="1"/>
  <c r="H26" i="18" s="1"/>
  <c r="H15" i="18"/>
  <c r="H11" i="18"/>
  <c r="L20" i="18"/>
  <c r="L12" i="18"/>
  <c r="L13" i="18"/>
  <c r="L14" i="18"/>
  <c r="H19" i="18"/>
  <c r="L19" i="18" s="1"/>
  <c r="L23" i="18"/>
  <c r="H23" i="18"/>
  <c r="H12" i="18"/>
  <c r="L18" i="18"/>
  <c r="L17" i="18"/>
  <c r="H20" i="18"/>
  <c r="H18" i="18"/>
  <c r="H17" i="18"/>
  <c r="H13" i="18"/>
  <c r="H14" i="18"/>
  <c r="G19" i="18"/>
  <c r="G20" i="18"/>
  <c r="G21" i="18"/>
  <c r="G18" i="18"/>
  <c r="G17" i="18"/>
  <c r="G22" i="18"/>
  <c r="G23" i="18"/>
  <c r="H27" i="18" l="1"/>
  <c r="H29" i="18"/>
  <c r="H30" i="18" s="1"/>
  <c r="H31" i="18" s="1"/>
  <c r="L11" i="18"/>
  <c r="G24" i="18"/>
  <c r="G12" i="18"/>
  <c r="G13" i="18"/>
  <c r="G11" i="18" l="1"/>
  <c r="G14" i="18"/>
  <c r="G15" i="18" l="1"/>
  <c r="G26" i="18" s="1"/>
  <c r="G27" i="18" l="1"/>
  <c r="G29" i="18" s="1"/>
  <c r="G30" i="18" s="1"/>
  <c r="L24" i="19"/>
  <c r="G20" i="19"/>
  <c r="G11" i="19"/>
  <c r="G12" i="19"/>
  <c r="G24" i="19"/>
  <c r="G31" i="18" l="1"/>
</calcChain>
</file>

<file path=xl/sharedStrings.xml><?xml version="1.0" encoding="utf-8"?>
<sst xmlns="http://schemas.openxmlformats.org/spreadsheetml/2006/main" count="108" uniqueCount="90">
  <si>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</si>
  <si>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</si>
  <si>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</si>
  <si>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</si>
  <si>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</si>
  <si>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</si>
  <si>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</si>
  <si>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</si>
  <si>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</si>
  <si>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</si>
  <si>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</si>
  <si>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</si>
  <si>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</si>
  <si>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</si>
  <si>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</si>
  <si>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</si>
  <si>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</si>
  <si>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</si>
  <si>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</si>
  <si>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</si>
  <si>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</si>
  <si>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</si>
  <si>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</si>
  <si>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</si>
  <si>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</si>
  <si>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</si>
  <si>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</si>
  <si>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</si>
  <si>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</si>
  <si>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</si>
  <si>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</si>
  <si>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</si>
  <si>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</si>
  <si>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</si>
  <si>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</si>
  <si>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</si>
  <si>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</si>
  <si>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</si>
  <si>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</si>
  <si>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</si>
  <si>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</si>
  <si>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</si>
  <si>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</si>
  <si>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</si>
  <si>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</si>
  <si>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</si>
  <si>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</si>
  <si>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</si>
  <si>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</si>
  <si>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</si>
  <si>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</si>
  <si>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</si>
  <si>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</si>
  <si>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</si>
  <si>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</si>
  <si>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</si>
  <si>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上会人员</t>
    <phoneticPr fontId="6" type="noConversion"/>
  </si>
  <si>
    <t>大交通</t>
    <phoneticPr fontId="6" type="noConversion"/>
  </si>
  <si>
    <t>高铁</t>
    <phoneticPr fontId="6" type="noConversion"/>
  </si>
  <si>
    <t>预估，按实际结算</t>
    <phoneticPr fontId="6" type="noConversion"/>
  </si>
  <si>
    <t>6.18日</t>
    <phoneticPr fontId="6" type="noConversion"/>
  </si>
  <si>
    <t>6.18长治杨树德PUR2306070</t>
    <phoneticPr fontId="6" type="noConversion"/>
  </si>
  <si>
    <t>山西长治</t>
    <phoneticPr fontId="6" type="noConversion"/>
  </si>
  <si>
    <t>工作人员</t>
    <phoneticPr fontId="6" type="noConversion"/>
  </si>
  <si>
    <t>小交通</t>
    <phoneticPr fontId="6" type="noConversion"/>
  </si>
  <si>
    <t>工作人员补贴</t>
    <phoneticPr fontId="6" type="noConversion"/>
  </si>
  <si>
    <t>小交通、餐费补贴</t>
    <phoneticPr fontId="6" type="noConversion"/>
  </si>
  <si>
    <t>GL8一辆 租车费</t>
    <phoneticPr fontId="6" type="noConversion"/>
  </si>
  <si>
    <t>18日早上6点出发临汾当地接两个地点的嘉宾前往长治，共5人，送到长治开会，午餐后预计14点返程临汾，全程包车，全含</t>
    <phoneticPr fontId="6" type="noConversion"/>
  </si>
  <si>
    <t>酒店</t>
    <phoneticPr fontId="6" type="noConversion"/>
  </si>
  <si>
    <t>制作物</t>
    <phoneticPr fontId="6" type="noConversion"/>
  </si>
  <si>
    <t>信息服务（前期信息收集+酒店落实对接）</t>
    <phoneticPr fontId="14" type="noConversion"/>
  </si>
  <si>
    <t>50人以下（20元每人按实际人数结算，保底500元结算）</t>
  </si>
  <si>
    <t>串场PPT打印</t>
    <phoneticPr fontId="6" type="noConversion"/>
  </si>
  <si>
    <t>日程单页</t>
    <phoneticPr fontId="6" type="noConversion"/>
  </si>
  <si>
    <t>条幅</t>
    <phoneticPr fontId="6" type="noConversion"/>
  </si>
  <si>
    <t>10m*0.67m</t>
    <phoneticPr fontId="6" type="noConversion"/>
  </si>
  <si>
    <t>A4，157g铜版纸</t>
    <phoneticPr fontId="6" type="noConversion"/>
  </si>
  <si>
    <t>桌餐</t>
    <phoneticPr fontId="6" type="noConversion"/>
  </si>
  <si>
    <t>会场</t>
    <phoneticPr fontId="6" type="noConversion"/>
  </si>
  <si>
    <t>长治文旅服务中心-平顺厅，半天</t>
    <phoneticPr fontId="6" type="noConversion"/>
  </si>
  <si>
    <t>18日中午桌餐</t>
    <phoneticPr fontId="6" type="noConversion"/>
  </si>
  <si>
    <t>酒水</t>
    <phoneticPr fontId="6" type="noConversion"/>
  </si>
  <si>
    <r>
      <t>18</t>
    </r>
    <r>
      <rPr>
        <sz val="9"/>
        <rFont val="微软雅黑"/>
        <family val="2"/>
        <charset val="134"/>
      </rPr>
      <t>日早上</t>
    </r>
    <r>
      <rPr>
        <sz val="9"/>
        <rFont val="Arial"/>
        <family val="2"/>
        <charset val="134"/>
      </rPr>
      <t>6</t>
    </r>
    <r>
      <rPr>
        <sz val="9"/>
        <rFont val="微软雅黑"/>
        <family val="2"/>
        <charset val="134"/>
      </rPr>
      <t>点出发临汾当地接两个地点的嘉宾前往长治，共</t>
    </r>
    <r>
      <rPr>
        <sz val="9"/>
        <rFont val="Arial"/>
        <family val="2"/>
        <charset val="134"/>
      </rPr>
      <t>5</t>
    </r>
    <r>
      <rPr>
        <sz val="9"/>
        <rFont val="微软雅黑"/>
        <family val="2"/>
        <charset val="134"/>
      </rPr>
      <t>人，送到长治开会，午餐后预计</t>
    </r>
    <r>
      <rPr>
        <sz val="9"/>
        <rFont val="Arial"/>
        <family val="2"/>
        <charset val="134"/>
      </rPr>
      <t>14</t>
    </r>
    <r>
      <rPr>
        <sz val="9"/>
        <rFont val="微软雅黑"/>
        <family val="2"/>
        <charset val="134"/>
      </rPr>
      <t>点返程临汾，全程包车，全含</t>
    </r>
    <phoneticPr fontId="6" type="noConversion"/>
  </si>
  <si>
    <r>
      <t>6.18</t>
    </r>
    <r>
      <rPr>
        <sz val="9"/>
        <rFont val="宋体"/>
        <family val="2"/>
        <charset val="134"/>
      </rPr>
      <t>日上会费</t>
    </r>
    <phoneticPr fontId="6" type="noConversion"/>
  </si>
  <si>
    <t>新增加一个158元菜品</t>
    <phoneticPr fontId="6" type="noConversion"/>
  </si>
  <si>
    <t>先声药业会务服结算单-地接社</t>
    <phoneticPr fontId="1" type="noConversion"/>
  </si>
  <si>
    <t>按实际制作结算（资料打印、桌卡）</t>
    <phoneticPr fontId="6" type="noConversion"/>
  </si>
  <si>
    <t>跨市区，小交通、餐费补贴</t>
    <phoneticPr fontId="6" type="noConversion"/>
  </si>
  <si>
    <t>嘉宾高铁票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</si>
</sst>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8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  <font>
      <sz val="10"/>
      <name val="宋体"/>
      <family val="2"/>
      <charset val="134"/>
    </font>
    <font>
      <sz val="9"/>
      <color rgb="FFFF000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24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5" xfId="0" applyFont="1" applyFill="1" applyBorder="1" applyAlignment="1">
      <alignment vertical="center" wrapText="1"/>
    </xf>
    <xf numFmtId="0" fontId="30" fillId="5" borderId="30" xfId="0" applyFont="1" applyFill="1" applyBorder="1" applyAlignment="1">
      <alignment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1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0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7" fontId="4" fillId="3" borderId="47" xfId="0" applyNumberFormat="1" applyFont="1" applyFill="1" applyBorder="1" applyAlignment="1">
      <alignment horizontal="center" vertical="center"/>
    </xf>
    <xf numFmtId="2" fontId="5" fillId="2" borderId="46" xfId="0" applyNumberFormat="1" applyFont="1" applyFill="1" applyBorder="1" applyAlignment="1">
      <alignment horizontal="center" vertical="center"/>
    </xf>
    <xf numFmtId="176" fontId="4" fillId="5" borderId="48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" fontId="4" fillId="2" borderId="4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0" xfId="0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177" fontId="11" fillId="2" borderId="0" xfId="0" applyNumberFormat="1" applyFont="1" applyFill="1" applyAlignment="1">
      <alignment vertical="center" wrapText="1"/>
    </xf>
    <xf numFmtId="177" fontId="37" fillId="2" borderId="0" xfId="0" applyNumberFormat="1" applyFont="1" applyFill="1" applyAlignment="1">
      <alignment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right" vertical="center" wrapText="1"/>
    </xf>
    <xf numFmtId="0" fontId="4" fillId="5" borderId="15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9" fontId="4" fillId="2" borderId="5" xfId="0" applyNumberFormat="1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51" xfId="0" applyFont="1" applyFill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righ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4"/>
  <sheetViews>
    <sheetView tabSelected="1" zoomScale="70" zoomScaleNormal="70" workbookViewId="0">
      <selection activeCell="H10" sqref="H10:M10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3.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96" t="s">
        <v>86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4" s="5" customFormat="1" ht="17.25" customHeight="1">
      <c r="A4" s="200" t="s">
        <v>49</v>
      </c>
      <c r="B4" s="200"/>
      <c r="C4" s="105" t="s">
        <v>61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97" t="s">
        <v>46</v>
      </c>
      <c r="B5" s="197"/>
      <c r="C5" s="108">
        <v>45095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97" t="s">
        <v>47</v>
      </c>
      <c r="B6" s="197"/>
      <c r="C6" s="105" t="s">
        <v>62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97" t="s">
        <v>50</v>
      </c>
      <c r="B7" s="197"/>
      <c r="C7" s="107">
        <v>27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98" t="s">
        <v>0</v>
      </c>
      <c r="B9" s="199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51" t="s">
        <v>9</v>
      </c>
      <c r="B10" s="152"/>
      <c r="C10" s="152"/>
      <c r="D10" s="152"/>
      <c r="E10" s="152"/>
      <c r="F10" s="152"/>
      <c r="G10" s="158"/>
      <c r="H10" s="151"/>
      <c r="I10" s="152"/>
      <c r="J10" s="152"/>
      <c r="K10" s="152"/>
      <c r="L10" s="152"/>
      <c r="M10" s="153"/>
    </row>
    <row r="11" spans="1:14" s="5" customFormat="1" ht="21.4" customHeight="1">
      <c r="A11" s="133" t="s">
        <v>57</v>
      </c>
      <c r="B11" s="132" t="s">
        <v>58</v>
      </c>
      <c r="C11" s="125" t="s">
        <v>59</v>
      </c>
      <c r="D11" s="127">
        <v>500</v>
      </c>
      <c r="E11" s="128">
        <v>3</v>
      </c>
      <c r="F11" s="128">
        <v>2</v>
      </c>
      <c r="G11" s="116">
        <f t="shared" ref="G11:G13" si="0">D11*E11*F11</f>
        <v>3000</v>
      </c>
      <c r="H11" s="104">
        <f>I11*J11*K11</f>
        <v>1821</v>
      </c>
      <c r="I11" s="119">
        <v>1821</v>
      </c>
      <c r="J11" s="120">
        <v>1</v>
      </c>
      <c r="K11" s="120">
        <v>1</v>
      </c>
      <c r="L11" s="127">
        <f>G11-H11</f>
        <v>1179</v>
      </c>
      <c r="M11" s="146" t="s">
        <v>89</v>
      </c>
      <c r="N11" s="131"/>
    </row>
    <row r="12" spans="1:14" s="5" customFormat="1" ht="39" customHeight="1">
      <c r="A12" s="133" t="s">
        <v>64</v>
      </c>
      <c r="B12" s="132" t="s">
        <v>67</v>
      </c>
      <c r="C12" s="130" t="s">
        <v>68</v>
      </c>
      <c r="D12" s="127">
        <v>2000</v>
      </c>
      <c r="E12" s="128">
        <v>1</v>
      </c>
      <c r="F12" s="128">
        <v>1</v>
      </c>
      <c r="G12" s="116">
        <f t="shared" si="0"/>
        <v>2000</v>
      </c>
      <c r="H12" s="104">
        <f>I12*J12*K12</f>
        <v>2000</v>
      </c>
      <c r="I12" s="127">
        <v>2000</v>
      </c>
      <c r="J12" s="128">
        <v>1</v>
      </c>
      <c r="K12" s="128">
        <v>1</v>
      </c>
      <c r="L12" s="127">
        <f t="shared" ref="L12:L14" si="1">G12-H12</f>
        <v>0</v>
      </c>
      <c r="M12" s="126" t="s">
        <v>83</v>
      </c>
      <c r="N12" s="131"/>
    </row>
    <row r="13" spans="1:14" s="5" customFormat="1" ht="21.4" customHeight="1">
      <c r="A13" s="183" t="s">
        <v>56</v>
      </c>
      <c r="B13" s="129" t="s">
        <v>63</v>
      </c>
      <c r="C13" s="130" t="s">
        <v>60</v>
      </c>
      <c r="D13" s="127">
        <v>400</v>
      </c>
      <c r="E13" s="128">
        <v>1</v>
      </c>
      <c r="F13" s="128">
        <v>1</v>
      </c>
      <c r="G13" s="116">
        <f t="shared" si="0"/>
        <v>400</v>
      </c>
      <c r="H13" s="104">
        <f>I13*J13*K13</f>
        <v>400</v>
      </c>
      <c r="I13" s="127">
        <v>400</v>
      </c>
      <c r="J13" s="128">
        <v>1</v>
      </c>
      <c r="K13" s="128">
        <v>1</v>
      </c>
      <c r="L13" s="127">
        <f t="shared" si="1"/>
        <v>0</v>
      </c>
      <c r="M13" s="126" t="s">
        <v>84</v>
      </c>
      <c r="N13" s="131"/>
    </row>
    <row r="14" spans="1:14" s="5" customFormat="1" ht="21.4" customHeight="1">
      <c r="A14" s="184"/>
      <c r="B14" s="129" t="s">
        <v>65</v>
      </c>
      <c r="C14" s="130" t="s">
        <v>66</v>
      </c>
      <c r="D14" s="127">
        <v>100</v>
      </c>
      <c r="E14" s="128">
        <v>1</v>
      </c>
      <c r="F14" s="128">
        <v>1</v>
      </c>
      <c r="G14" s="116">
        <f t="shared" ref="G14" si="2">D14*E14*F14</f>
        <v>100</v>
      </c>
      <c r="H14" s="104">
        <f>I14*J14*K14</f>
        <v>100</v>
      </c>
      <c r="I14" s="127">
        <v>100</v>
      </c>
      <c r="J14" s="128">
        <v>1</v>
      </c>
      <c r="K14" s="128">
        <v>1</v>
      </c>
      <c r="L14" s="127">
        <f t="shared" si="1"/>
        <v>0</v>
      </c>
      <c r="M14" s="146" t="s">
        <v>88</v>
      </c>
      <c r="N14" s="131"/>
    </row>
    <row r="15" spans="1:14" s="5" customFormat="1" ht="17.25" customHeight="1">
      <c r="A15" s="154" t="s">
        <v>51</v>
      </c>
      <c r="B15" s="155"/>
      <c r="C15" s="155"/>
      <c r="D15" s="155"/>
      <c r="E15" s="155"/>
      <c r="F15" s="155"/>
      <c r="G15" s="118">
        <f>SUM(G11:G14)</f>
        <v>5500</v>
      </c>
      <c r="H15" s="148">
        <f>SUM(H11:H14)</f>
        <v>4321</v>
      </c>
      <c r="I15" s="182"/>
      <c r="J15" s="156"/>
      <c r="K15" s="156"/>
      <c r="L15" s="156"/>
      <c r="M15" s="156"/>
      <c r="N15" s="23"/>
    </row>
    <row r="16" spans="1:14" s="7" customFormat="1" ht="17.25" customHeight="1">
      <c r="A16" s="151" t="s">
        <v>10</v>
      </c>
      <c r="B16" s="152"/>
      <c r="C16" s="152"/>
      <c r="D16" s="152"/>
      <c r="E16" s="152"/>
      <c r="F16" s="152"/>
      <c r="G16" s="152"/>
      <c r="H16" s="151"/>
      <c r="I16" s="152"/>
      <c r="J16" s="152"/>
      <c r="K16" s="152"/>
      <c r="L16" s="152"/>
      <c r="M16" s="153"/>
      <c r="N16" s="131"/>
    </row>
    <row r="17" spans="1:15" s="5" customFormat="1" ht="18.399999999999999" customHeight="1">
      <c r="A17" s="169" t="s">
        <v>69</v>
      </c>
      <c r="B17" s="124" t="s">
        <v>79</v>
      </c>
      <c r="C17" s="123" t="s">
        <v>80</v>
      </c>
      <c r="D17" s="10">
        <v>2500</v>
      </c>
      <c r="E17" s="10">
        <v>1</v>
      </c>
      <c r="F17" s="10">
        <v>1</v>
      </c>
      <c r="G17" s="116">
        <f t="shared" ref="G17:G18" si="3">D17*E17*F17</f>
        <v>2500</v>
      </c>
      <c r="H17" s="104">
        <f t="shared" ref="H17:H20" si="4">I17*J17*K17</f>
        <v>2500</v>
      </c>
      <c r="I17" s="10">
        <v>2500</v>
      </c>
      <c r="J17" s="10">
        <v>1</v>
      </c>
      <c r="K17" s="10">
        <v>1</v>
      </c>
      <c r="L17" s="10">
        <f>G17-H17</f>
        <v>0</v>
      </c>
      <c r="M17" s="121"/>
      <c r="N17" s="131"/>
    </row>
    <row r="18" spans="1:15" s="5" customFormat="1" ht="18.399999999999999" customHeight="1">
      <c r="A18" s="170"/>
      <c r="B18" s="124" t="s">
        <v>78</v>
      </c>
      <c r="C18" s="123" t="s">
        <v>81</v>
      </c>
      <c r="D18" s="10">
        <v>1688</v>
      </c>
      <c r="E18" s="10">
        <v>3</v>
      </c>
      <c r="F18" s="10">
        <v>1</v>
      </c>
      <c r="G18" s="116">
        <f t="shared" si="3"/>
        <v>5064</v>
      </c>
      <c r="H18" s="104">
        <f t="shared" si="4"/>
        <v>5222</v>
      </c>
      <c r="I18" s="10">
        <v>5222</v>
      </c>
      <c r="J18" s="10">
        <v>1</v>
      </c>
      <c r="K18" s="10">
        <v>1</v>
      </c>
      <c r="L18" s="10">
        <f>G18-H18</f>
        <v>-158</v>
      </c>
      <c r="M18" s="147" t="s">
        <v>85</v>
      </c>
      <c r="N18" s="131"/>
    </row>
    <row r="19" spans="1:15" s="5" customFormat="1" ht="18.399999999999999" customHeight="1">
      <c r="A19" s="139" t="s">
        <v>82</v>
      </c>
      <c r="B19" s="124"/>
      <c r="C19" s="123" t="s">
        <v>59</v>
      </c>
      <c r="D19" s="10">
        <v>330</v>
      </c>
      <c r="E19" s="10">
        <v>6</v>
      </c>
      <c r="F19" s="10">
        <v>1</v>
      </c>
      <c r="G19" s="116">
        <f t="shared" ref="G19:G23" si="5">D19*E19*F19</f>
        <v>1980</v>
      </c>
      <c r="H19" s="104">
        <f>I19*J19*K19</f>
        <v>1908</v>
      </c>
      <c r="I19" s="134">
        <v>1908</v>
      </c>
      <c r="J19" s="134">
        <v>1</v>
      </c>
      <c r="K19" s="134">
        <v>1</v>
      </c>
      <c r="L19" s="10">
        <f>G19-H19</f>
        <v>72</v>
      </c>
      <c r="M19" s="135"/>
      <c r="N19" s="131"/>
    </row>
    <row r="20" spans="1:15" s="5" customFormat="1" ht="18.399999999999999" customHeight="1">
      <c r="A20" s="166" t="s">
        <v>70</v>
      </c>
      <c r="B20" s="124" t="s">
        <v>73</v>
      </c>
      <c r="C20" s="123"/>
      <c r="D20" s="10">
        <v>200</v>
      </c>
      <c r="E20" s="10">
        <v>1</v>
      </c>
      <c r="F20" s="10">
        <v>1</v>
      </c>
      <c r="G20" s="116">
        <f t="shared" si="5"/>
        <v>200</v>
      </c>
      <c r="H20" s="185">
        <f t="shared" si="4"/>
        <v>1035</v>
      </c>
      <c r="I20" s="188">
        <v>1035</v>
      </c>
      <c r="J20" s="189">
        <v>1</v>
      </c>
      <c r="K20" s="191">
        <v>1</v>
      </c>
      <c r="L20" s="193">
        <f>G20+G21+G22-H20</f>
        <v>-510</v>
      </c>
      <c r="M20" s="147" t="s">
        <v>87</v>
      </c>
      <c r="N20" s="131"/>
    </row>
    <row r="21" spans="1:15" s="5" customFormat="1" ht="18.399999999999999" customHeight="1">
      <c r="A21" s="167"/>
      <c r="B21" s="124" t="s">
        <v>74</v>
      </c>
      <c r="C21" s="123" t="s">
        <v>77</v>
      </c>
      <c r="D21" s="10">
        <v>5</v>
      </c>
      <c r="E21" s="10">
        <v>25</v>
      </c>
      <c r="F21" s="10">
        <v>1</v>
      </c>
      <c r="G21" s="116">
        <f t="shared" si="5"/>
        <v>125</v>
      </c>
      <c r="H21" s="186"/>
      <c r="I21" s="188"/>
      <c r="J21" s="189"/>
      <c r="K21" s="191"/>
      <c r="L21" s="194"/>
      <c r="M21" s="135"/>
      <c r="N21" s="131"/>
    </row>
    <row r="22" spans="1:15" s="5" customFormat="1" ht="18.399999999999999" customHeight="1">
      <c r="A22" s="168"/>
      <c r="B22" s="124" t="s">
        <v>75</v>
      </c>
      <c r="C22" s="123" t="s">
        <v>76</v>
      </c>
      <c r="D22" s="10">
        <v>200</v>
      </c>
      <c r="E22" s="10">
        <v>1</v>
      </c>
      <c r="F22" s="10">
        <v>1</v>
      </c>
      <c r="G22" s="116">
        <f t="shared" si="5"/>
        <v>200</v>
      </c>
      <c r="H22" s="187"/>
      <c r="I22" s="188"/>
      <c r="J22" s="190"/>
      <c r="K22" s="192"/>
      <c r="L22" s="195"/>
      <c r="M22" s="135"/>
      <c r="N22" s="131"/>
    </row>
    <row r="23" spans="1:15" s="5" customFormat="1" ht="18.399999999999999" customHeight="1">
      <c r="A23" s="164" t="s">
        <v>71</v>
      </c>
      <c r="B23" s="165"/>
      <c r="C23" s="136" t="s">
        <v>72</v>
      </c>
      <c r="D23" s="137">
        <v>20</v>
      </c>
      <c r="E23" s="138">
        <v>25</v>
      </c>
      <c r="F23" s="10">
        <v>1</v>
      </c>
      <c r="G23" s="116">
        <f t="shared" si="5"/>
        <v>500</v>
      </c>
      <c r="H23" s="104">
        <f>I23*J23*K23</f>
        <v>540</v>
      </c>
      <c r="I23" s="137">
        <v>20</v>
      </c>
      <c r="J23" s="138">
        <v>27</v>
      </c>
      <c r="K23" s="10">
        <v>1</v>
      </c>
      <c r="L23" s="10">
        <f>G23-H23</f>
        <v>-40</v>
      </c>
      <c r="M23" s="135"/>
      <c r="N23" s="131"/>
    </row>
    <row r="24" spans="1:15" s="5" customFormat="1" ht="17.25" customHeight="1">
      <c r="A24" s="154" t="s">
        <v>52</v>
      </c>
      <c r="B24" s="155"/>
      <c r="C24" s="155"/>
      <c r="D24" s="155"/>
      <c r="E24" s="155"/>
      <c r="F24" s="155"/>
      <c r="G24" s="117">
        <f>SUM(G17:G23)</f>
        <v>10569</v>
      </c>
      <c r="H24" s="106">
        <f>SUM(H17:H23)</f>
        <v>11205</v>
      </c>
      <c r="I24" s="156"/>
      <c r="J24" s="156"/>
      <c r="K24" s="156"/>
      <c r="L24" s="156"/>
      <c r="M24" s="157"/>
    </row>
    <row r="25" spans="1:15" s="7" customFormat="1" ht="17.25" customHeight="1">
      <c r="A25" s="151" t="s">
        <v>11</v>
      </c>
      <c r="B25" s="152"/>
      <c r="C25" s="152"/>
      <c r="D25" s="152"/>
      <c r="E25" s="152"/>
      <c r="F25" s="152"/>
      <c r="G25" s="158"/>
      <c r="H25" s="151"/>
      <c r="I25" s="152"/>
      <c r="J25" s="152"/>
      <c r="K25" s="152"/>
      <c r="L25" s="152"/>
      <c r="M25" s="153"/>
    </row>
    <row r="26" spans="1:15" s="5" customFormat="1" ht="17.25" customHeight="1">
      <c r="A26" s="159" t="s">
        <v>53</v>
      </c>
      <c r="B26" s="160"/>
      <c r="C26" s="161">
        <v>0.06</v>
      </c>
      <c r="D26" s="162"/>
      <c r="E26" s="162"/>
      <c r="F26" s="163"/>
      <c r="G26" s="114">
        <f>(G15+G24)*C26</f>
        <v>964.14</v>
      </c>
      <c r="H26" s="111">
        <f>(H24+H15)*C26</f>
        <v>931.56</v>
      </c>
      <c r="M26" s="24"/>
    </row>
    <row r="27" spans="1:15" s="5" customFormat="1" ht="17.25" customHeight="1">
      <c r="A27" s="149" t="s">
        <v>54</v>
      </c>
      <c r="B27" s="150"/>
      <c r="C27" s="150"/>
      <c r="D27" s="150"/>
      <c r="E27" s="150"/>
      <c r="F27" s="150"/>
      <c r="G27" s="115">
        <f>G15+G24+G26</f>
        <v>17033.14</v>
      </c>
      <c r="H27" s="122">
        <f>H26+H24+H15</f>
        <v>16457.559999999998</v>
      </c>
      <c r="I27" s="25"/>
      <c r="J27" s="25"/>
      <c r="K27" s="25"/>
      <c r="L27" s="25"/>
      <c r="M27" s="26"/>
    </row>
    <row r="28" spans="1:15" s="7" customFormat="1" ht="17.25" customHeight="1">
      <c r="A28" s="171" t="s">
        <v>12</v>
      </c>
      <c r="B28" s="172"/>
      <c r="C28" s="172"/>
      <c r="D28" s="172"/>
      <c r="E28" s="172"/>
      <c r="F28" s="172"/>
      <c r="G28" s="173"/>
      <c r="H28" s="171"/>
      <c r="I28" s="172"/>
      <c r="J28" s="172"/>
      <c r="K28" s="172"/>
      <c r="L28" s="172"/>
      <c r="M28" s="174"/>
    </row>
    <row r="29" spans="1:15" s="5" customFormat="1" ht="17.25" customHeight="1">
      <c r="A29" s="175" t="s">
        <v>55</v>
      </c>
      <c r="B29" s="176"/>
      <c r="C29" s="177">
        <v>0.06</v>
      </c>
      <c r="D29" s="178"/>
      <c r="E29" s="178"/>
      <c r="F29" s="179"/>
      <c r="G29" s="112">
        <f>G27*C29</f>
        <v>1021.9884</v>
      </c>
      <c r="H29" s="109">
        <f>(H26+H24+H15)*C29</f>
        <v>987.45359999999982</v>
      </c>
      <c r="I29" s="180"/>
      <c r="J29" s="180"/>
      <c r="K29" s="180"/>
      <c r="L29" s="180"/>
      <c r="M29" s="181"/>
    </row>
    <row r="30" spans="1:15" s="5" customFormat="1" ht="17.25" customHeight="1" thickBot="1">
      <c r="A30" s="149" t="s">
        <v>14</v>
      </c>
      <c r="B30" s="150"/>
      <c r="C30" s="150"/>
      <c r="D30" s="150"/>
      <c r="E30" s="150"/>
      <c r="F30" s="150"/>
      <c r="G30" s="113">
        <f>G27+G29</f>
        <v>18055.128399999998</v>
      </c>
      <c r="H30" s="110">
        <f>H29+H26+H24+H15</f>
        <v>17445.013599999998</v>
      </c>
      <c r="I30" s="25"/>
      <c r="J30" s="25"/>
      <c r="K30" s="25"/>
      <c r="L30" s="25"/>
      <c r="M30" s="25"/>
    </row>
    <row r="31" spans="1:15" s="5" customFormat="1" ht="17.25" customHeight="1" thickBot="1">
      <c r="A31" s="149" t="s">
        <v>39</v>
      </c>
      <c r="B31" s="150"/>
      <c r="C31" s="150"/>
      <c r="D31" s="150"/>
      <c r="E31" s="150"/>
      <c r="F31" s="150"/>
      <c r="G31" s="113">
        <f>G30/C7</f>
        <v>668.70845925925914</v>
      </c>
      <c r="H31" s="110">
        <f>H30/C7</f>
        <v>646.11161481481474</v>
      </c>
      <c r="I31" s="25"/>
      <c r="J31" s="25"/>
      <c r="K31" s="25"/>
      <c r="L31" s="25"/>
      <c r="M31" s="25"/>
      <c r="N31" s="140"/>
    </row>
    <row r="32" spans="1:15" s="5" customFormat="1">
      <c r="A32" s="3"/>
      <c r="B32" s="3"/>
      <c r="C32" s="3"/>
      <c r="D32" s="3"/>
      <c r="E32" s="3"/>
      <c r="F32" s="141"/>
      <c r="G32" s="3"/>
      <c r="H32" s="4"/>
      <c r="I32" s="3"/>
      <c r="J32" s="3"/>
      <c r="K32" s="3"/>
      <c r="L32" s="3"/>
      <c r="M32" s="3"/>
      <c r="O32" s="140"/>
    </row>
    <row r="33" spans="1:8" s="5" customFormat="1" ht="12.75" customHeight="1">
      <c r="A33" s="142"/>
      <c r="B33" s="142"/>
      <c r="C33" s="142"/>
      <c r="D33" s="142"/>
      <c r="E33" s="142"/>
      <c r="F33" s="143"/>
      <c r="G33" s="142"/>
      <c r="H33" s="6"/>
    </row>
    <row r="34" spans="1:8" s="5" customFormat="1" ht="11.65">
      <c r="A34" s="142"/>
      <c r="B34" s="142"/>
      <c r="C34" s="142"/>
      <c r="D34" s="142"/>
      <c r="E34" s="142"/>
      <c r="F34" s="145"/>
      <c r="G34" s="144"/>
      <c r="H34" s="6"/>
    </row>
  </sheetData>
  <mergeCells count="35">
    <mergeCell ref="A3:M3"/>
    <mergeCell ref="A6:B6"/>
    <mergeCell ref="A7:B7"/>
    <mergeCell ref="A9:B9"/>
    <mergeCell ref="A4:B4"/>
    <mergeCell ref="A5:B5"/>
    <mergeCell ref="A29:B29"/>
    <mergeCell ref="C29:F29"/>
    <mergeCell ref="I29:M29"/>
    <mergeCell ref="A10:G10"/>
    <mergeCell ref="H10:M10"/>
    <mergeCell ref="A15:F15"/>
    <mergeCell ref="I15:M15"/>
    <mergeCell ref="A13:A14"/>
    <mergeCell ref="H20:H22"/>
    <mergeCell ref="I20:I22"/>
    <mergeCell ref="J20:J22"/>
    <mergeCell ref="K20:K22"/>
    <mergeCell ref="L20:L22"/>
    <mergeCell ref="A30:F30"/>
    <mergeCell ref="A31:F31"/>
    <mergeCell ref="A16:G16"/>
    <mergeCell ref="H16:M16"/>
    <mergeCell ref="A27:F27"/>
    <mergeCell ref="A24:F24"/>
    <mergeCell ref="I24:M24"/>
    <mergeCell ref="A25:G25"/>
    <mergeCell ref="H25:M25"/>
    <mergeCell ref="A26:B26"/>
    <mergeCell ref="C26:F26"/>
    <mergeCell ref="A23:B23"/>
    <mergeCell ref="A20:A22"/>
    <mergeCell ref="A17:A18"/>
    <mergeCell ref="A28:G28"/>
    <mergeCell ref="H28:M28"/>
  </mergeCells>
  <phoneticPr fontId="6" type="noConversion"/>
  <printOptions horizontalCentered="1"/>
  <pageMargins left="0" right="0" top="0" bottom="0.25" header="0.5" footer="0.5"/>
  <pageSetup paperSize="9" scale="7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96" t="s">
        <v>40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 s="5" customFormat="1" ht="17.25" customHeight="1">
      <c r="A4" s="210" t="s">
        <v>45</v>
      </c>
      <c r="B4" s="210"/>
      <c r="C4" s="15"/>
      <c r="H4" s="28"/>
      <c r="I4" s="28"/>
      <c r="J4" s="28"/>
      <c r="K4" s="28"/>
    </row>
    <row r="5" spans="1:13" s="5" customFormat="1" ht="17.25" customHeight="1">
      <c r="A5" s="210" t="s">
        <v>46</v>
      </c>
      <c r="B5" s="210"/>
      <c r="C5" s="16"/>
      <c r="H5" s="28"/>
      <c r="I5" s="28"/>
      <c r="J5" s="28"/>
      <c r="K5" s="28"/>
    </row>
    <row r="6" spans="1:13" s="5" customFormat="1" ht="17.25" customHeight="1">
      <c r="A6" s="210" t="s">
        <v>47</v>
      </c>
      <c r="B6" s="210"/>
      <c r="C6" s="9"/>
      <c r="H6" s="28"/>
      <c r="I6" s="28"/>
      <c r="J6" s="28"/>
      <c r="K6" s="28"/>
    </row>
    <row r="7" spans="1:13" s="5" customFormat="1" ht="17.25" customHeight="1">
      <c r="A7" s="210" t="s">
        <v>48</v>
      </c>
      <c r="B7" s="210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98" t="s">
        <v>0</v>
      </c>
      <c r="B9" s="199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06" t="s">
        <v>8</v>
      </c>
      <c r="B10" s="207"/>
      <c r="C10" s="207"/>
      <c r="D10" s="207"/>
      <c r="E10" s="207"/>
      <c r="F10" s="207"/>
      <c r="G10" s="208"/>
      <c r="H10" s="206"/>
      <c r="I10" s="207"/>
      <c r="J10" s="207"/>
      <c r="K10" s="207"/>
      <c r="L10" s="207"/>
      <c r="M10" s="209"/>
    </row>
    <row r="11" spans="1:13" s="5" customFormat="1" ht="18.600000000000001" customHeight="1">
      <c r="A11" s="204" t="s">
        <v>4</v>
      </c>
      <c r="B11" s="201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205"/>
      <c r="B12" s="202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205"/>
      <c r="B13" s="202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205"/>
      <c r="B14" s="202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205"/>
      <c r="B15" s="202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203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213" t="s">
        <v>6</v>
      </c>
      <c r="B17" s="201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213"/>
      <c r="B18" s="202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213"/>
      <c r="B19" s="203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204" t="s">
        <v>7</v>
      </c>
      <c r="B20" s="201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205"/>
      <c r="B21" s="202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211"/>
    </row>
    <row r="22" spans="1:13" ht="14.25" customHeight="1">
      <c r="A22" s="205"/>
      <c r="B22" s="203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212"/>
    </row>
    <row r="23" spans="1:13">
      <c r="A23" s="205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214" t="s">
        <v>13</v>
      </c>
      <c r="B24" s="215"/>
      <c r="C24" s="215"/>
      <c r="D24" s="215"/>
      <c r="E24" s="215"/>
      <c r="F24" s="215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17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16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21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21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22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23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17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8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17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8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19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20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17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8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17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8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17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8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17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8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16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8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16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8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16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16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2023-07-03T09:53:05Z</cp:lastPrinted>
  <dcterms:created xsi:type="dcterms:W3CDTF">2005-03-26T15:37:52Z</dcterms:created>
  <dcterms:modified xsi:type="dcterms:W3CDTF">2023-07-03T09:53:06Z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