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380"/>
  </bookViews>
  <sheets>
    <sheet name="Sheet1" sheetId="1" r:id="rId1"/>
  </sheets>
  <externalReferences>
    <externalReference r:id="rId2"/>
    <externalReference r:id="rId3"/>
  </externalReferences>
  <calcPr calcId="144525"/>
</workbook>
</file>

<file path=xl/sharedStrings.xml><?xml version="1.0" encoding="utf-8"?>
<sst xmlns="http://schemas.openxmlformats.org/spreadsheetml/2006/main" count="267" uniqueCount="107">
  <si>
    <t>项目名称报价单</t>
  </si>
  <si>
    <t>项目名称</t>
  </si>
  <si>
    <t>项目地址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</si>
  <si>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</si>
  <si>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</si>
  <si>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</si>
  <si>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</si>
  <si>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</si>
  <si>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</si>
  <si>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</si>
  <si>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</si>
  <si>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</si>
  <si>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</si>
  <si>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</si>
  <si>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</si>
  <si>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</si>
  <si>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</si>
  <si>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</si>
  <si>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</si>
  <si>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</si>
  <si>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</si>
  <si>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</si>
  <si>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</si>
  <si>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</si>
  <si>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</si>
  <si>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</si>
  <si>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</si>
  <si>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</si>
  <si>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</si>
  <si>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</si>
  <si>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</si>
  <si>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</si>
  <si>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</si>
  <si>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</si>
  <si>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</si>
  <si>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</si>
  <si>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</si>
  <si>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</si>
  <si>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</si>
  <si>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</si>
  <si>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</si>
  <si>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单项合计</t>
  </si>
  <si>
    <t>2.AVL设备类</t>
  </si>
  <si>
    <t>视频</t>
  </si>
  <si>
    <t>自定义物料</t>
  </si>
  <si>
    <t>音频</t>
  </si>
  <si>
    <t>灯光</t>
  </si>
  <si>
    <t>分会场</t>
  </si>
  <si>
    <t>序厅</t>
  </si>
  <si>
    <t>3.第三方人员类（以下价格均需为含税价，包括但不限于个税，劳务税，营业税等一切该第三方企业或个人应缴纳的税费）</t>
  </si>
  <si>
    <t>外场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</si>
  <si>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</si>
  <si>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</si>
  <si>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</si>
  <si>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住宿</t>
  </si>
  <si>
    <t>云几.南京茶馆住宿</t>
  </si>
  <si>
    <t>1人住宿</t>
  </si>
  <si>
    <t>间</t>
  </si>
  <si>
    <t>餐费</t>
  </si>
  <si>
    <t>外出用餐</t>
  </si>
  <si>
    <t>2.22晚餐10人</t>
  </si>
  <si>
    <t xml:space="preserve">人 </t>
  </si>
  <si>
    <t>以实际用餐为准</t>
  </si>
  <si>
    <t>酒店茶歇</t>
  </si>
  <si>
    <t>茶歇</t>
  </si>
  <si>
    <t>2.23下午10人茶歇</t>
  </si>
  <si>
    <t>酒店桌餐</t>
  </si>
  <si>
    <t>午餐桌餐</t>
  </si>
  <si>
    <t>14人桌餐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</si>
  <si>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</si>
  <si>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t>景区门票</t>
  </si>
  <si>
    <t>明孝陵门票</t>
  </si>
  <si>
    <t>咖啡</t>
  </si>
  <si>
    <t>2.23早上10人咖啡</t>
  </si>
  <si>
    <t>以实际采买为准</t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</si>
  <si>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</si>
  <si>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</si>
  <si>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</si>
  <si>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</si>
  <si>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</si>
  <si>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</si>
  <si>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会议室租赁</t>
  </si>
  <si>
    <t>酒店会议室</t>
  </si>
  <si>
    <t>场租</t>
  </si>
  <si>
    <t>云几.南京茶馆</t>
  </si>
  <si>
    <t>宴会厅</t>
  </si>
  <si>
    <t>全天会议</t>
  </si>
  <si>
    <t>天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</si>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</sst>
</file>

<file path=xl/styles.xml><?xml version="1.0" encoding="utf-8"?>
<styleSheet xmlns="http://schemas.openxmlformats.org/spreadsheetml/2006/main">
  <numFmts count="7">
    <numFmt numFmtId="7" formatCode="&quot;￥&quot;#,##0.00;&quot;￥&quot;\-#,##0.00"/>
    <numFmt numFmtId="176" formatCode="0.00_ "/>
    <numFmt numFmtId="44" formatCode="_ &quot;￥&quot;* #,##0.00_ ;_ &quot;￥&quot;* \-#,##0.00_ ;_ &quot;￥&quot;* &quot;-&quot;??_ ;_ @_ "/>
    <numFmt numFmtId="177" formatCode="_ \¥* #,##0.00_ ;_ \¥* \-#,##0.00_ ;_ \¥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9"/>
      <color indexed="8"/>
      <name val="微软雅黑"/>
      <charset val="134"/>
    </font>
    <font>
      <sz val="9"/>
      <color theme="1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9"/>
      <color theme="0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trike/>
      <sz val="9"/>
      <name val="微软雅黑"/>
      <charset val="134"/>
    </font>
    <font>
      <sz val="9"/>
      <color rgb="FFFF0000"/>
      <name val="微软雅黑"/>
      <charset val="134"/>
    </font>
    <font>
      <sz val="9"/>
      <color theme="0"/>
      <name val="微软雅黑"/>
      <charset val="134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4"/>
      <color theme="1"/>
      <name val="微软雅黑"/>
      <charset val="13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36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36" fillId="0" borderId="0">
      <alignment vertical="center"/>
    </xf>
    <xf numFmtId="0" fontId="21" fillId="38" borderId="0" applyNumberFormat="0" applyBorder="0" applyAlignment="0" applyProtection="0">
      <alignment vertical="center"/>
    </xf>
    <xf numFmtId="0" fontId="34" fillId="36" borderId="20" applyNumberFormat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5" fillId="35" borderId="20" applyNumberFormat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6" borderId="18" applyNumberFormat="0" applyAlignment="0" applyProtection="0">
      <alignment vertical="center"/>
    </xf>
    <xf numFmtId="0" fontId="33" fillId="35" borderId="19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42" borderId="21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177" fontId="1" fillId="0" borderId="0" xfId="9" applyNumberFormat="1" applyFont="1" applyBorder="1" applyAlignment="1" applyProtection="1">
      <alignment vertical="center"/>
      <protection locked="0"/>
    </xf>
    <xf numFmtId="177" fontId="1" fillId="0" borderId="0" xfId="9" applyNumberFormat="1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5" borderId="4" xfId="4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left" vertical="center" wrapText="1"/>
      <protection locked="0"/>
    </xf>
    <xf numFmtId="0" fontId="8" fillId="6" borderId="2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9" fillId="0" borderId="4" xfId="4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4" applyFont="1" applyBorder="1" applyAlignment="1" applyProtection="1">
      <alignment horizontal="right" vertical="center" wrapText="1"/>
      <protection locked="0"/>
    </xf>
    <xf numFmtId="0" fontId="8" fillId="0" borderId="3" xfId="4" applyFont="1" applyBorder="1" applyAlignment="1" applyProtection="1">
      <alignment horizontal="right" vertical="center" wrapText="1"/>
      <protection locked="0"/>
    </xf>
    <xf numFmtId="0" fontId="9" fillId="0" borderId="7" xfId="4" applyFont="1" applyFill="1" applyBorder="1" applyAlignment="1" applyProtection="1">
      <alignment horizontal="center" vertical="center" wrapText="1"/>
      <protection locked="0"/>
    </xf>
    <xf numFmtId="0" fontId="9" fillId="0" borderId="8" xfId="4" applyFont="1" applyFill="1" applyBorder="1" applyAlignment="1" applyProtection="1">
      <alignment horizontal="center" vertical="center" wrapText="1"/>
      <protection locked="0"/>
    </xf>
    <xf numFmtId="0" fontId="9" fillId="0" borderId="3" xfId="4" applyFont="1" applyFill="1" applyBorder="1" applyAlignment="1" applyProtection="1">
      <alignment horizontal="center" vertical="center" wrapText="1"/>
      <protection locked="0"/>
    </xf>
    <xf numFmtId="0" fontId="8" fillId="0" borderId="1" xfId="4" applyFont="1" applyFill="1" applyBorder="1" applyAlignment="1" applyProtection="1">
      <alignment horizontal="right" vertical="center" wrapText="1"/>
      <protection locked="0"/>
    </xf>
    <xf numFmtId="0" fontId="8" fillId="0" borderId="2" xfId="4" applyFont="1" applyFill="1" applyBorder="1" applyAlignment="1" applyProtection="1">
      <alignment horizontal="right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4" applyFont="1" applyFill="1" applyBorder="1" applyAlignment="1" applyProtection="1">
      <alignment vertical="center" wrapText="1"/>
      <protection locked="0"/>
    </xf>
    <xf numFmtId="0" fontId="2" fillId="0" borderId="4" xfId="4" applyFont="1" applyFill="1" applyBorder="1" applyAlignment="1" applyProtection="1">
      <alignment horizontal="center" vertical="center" wrapText="1"/>
      <protection locked="0"/>
    </xf>
    <xf numFmtId="0" fontId="8" fillId="0" borderId="1" xfId="4" applyFont="1" applyBorder="1" applyAlignment="1" applyProtection="1">
      <alignment horizontal="right" vertical="center" wrapText="1"/>
      <protection locked="0"/>
    </xf>
    <xf numFmtId="0" fontId="8" fillId="0" borderId="2" xfId="4" applyFont="1" applyBorder="1" applyAlignment="1" applyProtection="1">
      <alignment horizontal="right" vertical="center" wrapText="1"/>
      <protection locked="0"/>
    </xf>
    <xf numFmtId="0" fontId="8" fillId="0" borderId="4" xfId="0" applyFont="1" applyFill="1" applyBorder="1" applyAlignment="1" applyProtection="1">
      <alignment horizontal="right" vertical="center" wrapText="1"/>
      <protection locked="0"/>
    </xf>
    <xf numFmtId="0" fontId="8" fillId="6" borderId="4" xfId="0" applyFont="1" applyFill="1" applyBorder="1" applyAlignment="1" applyProtection="1">
      <alignment horizontal="left" vertical="center" wrapText="1"/>
      <protection locked="0"/>
    </xf>
    <xf numFmtId="0" fontId="8" fillId="0" borderId="4" xfId="4" applyFont="1" applyBorder="1" applyAlignment="1" applyProtection="1">
      <alignment horizontal="right" vertical="center" wrapText="1"/>
    </xf>
    <xf numFmtId="0" fontId="9" fillId="0" borderId="1" xfId="4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vertical="center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7" fillId="7" borderId="4" xfId="4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9" fillId="8" borderId="4" xfId="4" applyNumberFormat="1" applyFont="1" applyFill="1" applyBorder="1" applyAlignment="1" applyProtection="1">
      <alignment horizontal="center" vertical="center" wrapText="1"/>
    </xf>
    <xf numFmtId="176" fontId="2" fillId="5" borderId="4" xfId="1" applyNumberFormat="1" applyFont="1" applyFill="1" applyBorder="1" applyAlignment="1" applyProtection="1">
      <alignment horizontal="center" vertical="center" wrapText="1"/>
    </xf>
    <xf numFmtId="0" fontId="9" fillId="9" borderId="4" xfId="4" applyNumberFormat="1" applyFont="1" applyFill="1" applyBorder="1" applyAlignment="1" applyProtection="1">
      <alignment horizontal="center" vertical="center" wrapText="1"/>
    </xf>
    <xf numFmtId="0" fontId="1" fillId="9" borderId="0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>
      <alignment horizontal="left" vertical="center" wrapText="1"/>
    </xf>
    <xf numFmtId="176" fontId="2" fillId="10" borderId="4" xfId="1" applyNumberFormat="1" applyFont="1" applyFill="1" applyBorder="1" applyAlignment="1" applyProtection="1">
      <alignment horizontal="center" vertical="center" wrapText="1"/>
    </xf>
    <xf numFmtId="0" fontId="9" fillId="0" borderId="4" xfId="4" applyNumberFormat="1" applyFont="1" applyFill="1" applyBorder="1" applyAlignment="1" applyProtection="1">
      <alignment horizontal="center" vertical="center" wrapText="1"/>
    </xf>
    <xf numFmtId="0" fontId="7" fillId="11" borderId="4" xfId="4" applyFont="1" applyFill="1" applyBorder="1" applyAlignment="1" applyProtection="1">
      <alignment horizontal="center" vertical="center" wrapText="1"/>
      <protection locked="0"/>
    </xf>
    <xf numFmtId="49" fontId="11" fillId="8" borderId="10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4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177" fontId="7" fillId="5" borderId="4" xfId="9" applyNumberFormat="1" applyFont="1" applyFill="1" applyBorder="1" applyAlignment="1" applyProtection="1">
      <alignment horizontal="center" vertical="center" wrapText="1"/>
      <protection locked="0"/>
    </xf>
    <xf numFmtId="0" fontId="5" fillId="3" borderId="4" xfId="4" applyFont="1" applyFill="1" applyBorder="1" applyAlignment="1" applyProtection="1">
      <alignment horizontal="center" vertical="center" wrapText="1"/>
      <protection locked="0"/>
    </xf>
    <xf numFmtId="177" fontId="9" fillId="12" borderId="4" xfId="9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4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4" applyFont="1" applyFill="1" applyBorder="1" applyAlignment="1" applyProtection="1">
      <alignment horizontal="center" vertical="center" wrapText="1"/>
      <protection locked="0"/>
    </xf>
    <xf numFmtId="177" fontId="9" fillId="0" borderId="4" xfId="9" applyNumberFormat="1" applyFont="1" applyFill="1" applyBorder="1" applyAlignment="1" applyProtection="1">
      <alignment horizontal="center" vertical="center" wrapText="1"/>
      <protection locked="0"/>
    </xf>
    <xf numFmtId="177" fontId="1" fillId="0" borderId="4" xfId="9" applyNumberFormat="1" applyFont="1" applyBorder="1" applyAlignment="1" applyProtection="1">
      <alignment horizontal="center" vertical="center"/>
      <protection locked="0"/>
    </xf>
    <xf numFmtId="0" fontId="9" fillId="2" borderId="4" xfId="4" applyNumberFormat="1" applyFont="1" applyFill="1" applyBorder="1" applyAlignment="1" applyProtection="1">
      <alignment horizontal="center" vertical="center" wrapText="1"/>
    </xf>
    <xf numFmtId="177" fontId="9" fillId="2" borderId="4" xfId="9" applyNumberFormat="1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4" fillId="0" borderId="1" xfId="43" applyFont="1" applyBorder="1" applyAlignment="1" applyProtection="1">
      <alignment horizontal="center" vertical="center" wrapText="1"/>
      <protection locked="0"/>
    </xf>
    <xf numFmtId="0" fontId="14" fillId="0" borderId="2" xfId="43" applyFont="1" applyBorder="1" applyAlignment="1" applyProtection="1">
      <alignment horizontal="center" vertical="center" wrapText="1"/>
      <protection locked="0"/>
    </xf>
    <xf numFmtId="177" fontId="2" fillId="0" borderId="4" xfId="9" applyNumberFormat="1" applyFont="1" applyFill="1" applyBorder="1" applyAlignment="1" applyProtection="1">
      <alignment horizontal="center" vertical="center" wrapText="1"/>
      <protection locked="0"/>
    </xf>
    <xf numFmtId="177" fontId="9" fillId="0" borderId="4" xfId="9" applyNumberFormat="1" applyFont="1" applyBorder="1" applyAlignment="1" applyProtection="1">
      <alignment horizontal="center" vertical="center" wrapText="1"/>
      <protection locked="0"/>
    </xf>
    <xf numFmtId="0" fontId="8" fillId="0" borderId="9" xfId="4" applyFont="1" applyFill="1" applyBorder="1" applyAlignment="1" applyProtection="1">
      <alignment horizontal="right" vertical="center" wrapText="1"/>
      <protection locked="0"/>
    </xf>
    <xf numFmtId="0" fontId="8" fillId="0" borderId="3" xfId="4" applyFont="1" applyFill="1" applyBorder="1" applyAlignment="1" applyProtection="1">
      <alignment horizontal="center" vertical="center" wrapText="1"/>
      <protection locked="0"/>
    </xf>
    <xf numFmtId="0" fontId="2" fillId="2" borderId="4" xfId="4" applyFont="1" applyFill="1" applyBorder="1" applyAlignment="1" applyProtection="1">
      <alignment horizontal="center" vertical="center" wrapText="1"/>
      <protection locked="0"/>
    </xf>
    <xf numFmtId="177" fontId="2" fillId="2" borderId="4" xfId="9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4" applyFont="1" applyBorder="1" applyAlignment="1" applyProtection="1">
      <alignment horizontal="right" vertical="center" wrapText="1"/>
      <protection locked="0"/>
    </xf>
    <xf numFmtId="7" fontId="1" fillId="0" borderId="4" xfId="0" applyNumberFormat="1" applyFont="1" applyFill="1" applyBorder="1" applyAlignment="1" applyProtection="1">
      <alignment horizontal="right" vertical="center"/>
      <protection locked="0"/>
    </xf>
    <xf numFmtId="177" fontId="8" fillId="0" borderId="4" xfId="9" applyNumberFormat="1" applyFont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2" fillId="13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14" borderId="4" xfId="0" applyFont="1" applyFill="1" applyBorder="1" applyAlignment="1">
      <alignment horizontal="left" vertical="center" wrapText="1"/>
    </xf>
    <xf numFmtId="0" fontId="14" fillId="0" borderId="9" xfId="43" applyFont="1" applyBorder="1" applyAlignment="1" applyProtection="1">
      <alignment horizontal="center" vertical="center" wrapText="1"/>
      <protection locked="0"/>
    </xf>
    <xf numFmtId="0" fontId="7" fillId="15" borderId="4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9" xfId="0" applyFont="1" applyFill="1" applyBorder="1" applyAlignment="1" applyProtection="1">
      <alignment horizontal="center" vertical="center" wrapText="1"/>
      <protection locked="0"/>
    </xf>
    <xf numFmtId="177" fontId="1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177" fontId="5" fillId="11" borderId="4" xfId="9" applyNumberFormat="1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vertical="center"/>
      <protection locked="0"/>
    </xf>
    <xf numFmtId="177" fontId="1" fillId="0" borderId="0" xfId="0" applyNumberFormat="1" applyFont="1" applyFill="1" applyBorder="1" applyAlignment="1" applyProtection="1">
      <alignment vertical="center"/>
      <protection locked="0"/>
    </xf>
    <xf numFmtId="9" fontId="1" fillId="0" borderId="0" xfId="11" applyFont="1" applyBorder="1" applyAlignment="1" applyProtection="1">
      <alignment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9" fillId="0" borderId="4" xfId="4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right" vertical="center" wrapText="1"/>
      <protection locked="0"/>
    </xf>
    <xf numFmtId="0" fontId="9" fillId="0" borderId="4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horizontal="right" vertical="center" wrapText="1"/>
      <protection locked="0"/>
    </xf>
    <xf numFmtId="0" fontId="8" fillId="0" borderId="2" xfId="0" applyFont="1" applyFill="1" applyBorder="1" applyAlignment="1" applyProtection="1">
      <alignment horizontal="right" vertical="center" wrapText="1"/>
      <protection locked="0"/>
    </xf>
    <xf numFmtId="0" fontId="8" fillId="16" borderId="1" xfId="0" applyFont="1" applyFill="1" applyBorder="1" applyAlignment="1" applyProtection="1">
      <alignment horizontal="right" vertical="center" wrapText="1"/>
      <protection locked="0"/>
    </xf>
    <xf numFmtId="0" fontId="8" fillId="16" borderId="2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177" fontId="8" fillId="3" borderId="4" xfId="9" applyNumberFormat="1" applyFont="1" applyFill="1" applyBorder="1" applyAlignment="1" applyProtection="1">
      <alignment horizontal="center" vertical="center" wrapText="1"/>
      <protection locked="0"/>
    </xf>
    <xf numFmtId="9" fontId="9" fillId="0" borderId="4" xfId="0" applyNumberFormat="1" applyFont="1" applyFill="1" applyBorder="1" applyAlignment="1" applyProtection="1">
      <alignment vertical="center" wrapText="1"/>
      <protection locked="0"/>
    </xf>
    <xf numFmtId="43" fontId="9" fillId="0" borderId="4" xfId="9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right" vertical="center" wrapText="1"/>
      <protection locked="0"/>
    </xf>
    <xf numFmtId="0" fontId="8" fillId="16" borderId="9" xfId="0" applyFont="1" applyFill="1" applyBorder="1" applyAlignment="1" applyProtection="1">
      <alignment horizontal="right" vertical="center" wrapText="1"/>
      <protection locked="0"/>
    </xf>
    <xf numFmtId="177" fontId="16" fillId="16" borderId="4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9" fontId="16" fillId="0" borderId="4" xfId="11" applyFont="1" applyBorder="1" applyAlignment="1" applyProtection="1">
      <alignment horizontal="center" vertical="center"/>
      <protection locked="0"/>
    </xf>
    <xf numFmtId="10" fontId="16" fillId="0" borderId="4" xfId="11" applyNumberFormat="1" applyFont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vertical="center" wrapText="1"/>
      <protection locked="0"/>
    </xf>
    <xf numFmtId="0" fontId="8" fillId="6" borderId="9" xfId="0" applyFont="1" applyFill="1" applyBorder="1" applyAlignment="1" applyProtection="1">
      <alignment vertical="center" wrapText="1"/>
      <protection locked="0"/>
    </xf>
    <xf numFmtId="177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177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16" fillId="0" borderId="4" xfId="11" applyNumberFormat="1" applyFont="1" applyBorder="1" applyAlignment="1" applyProtection="1">
      <alignment horizontal="center" vertical="center"/>
      <protection locked="0"/>
    </xf>
  </cellXfs>
  <cellStyles count="51">
    <cellStyle name="常规" xfId="0" builtinId="0"/>
    <cellStyle name="常规 12" xfId="1"/>
    <cellStyle name="60% - 强调文字颜色 6" xfId="2" builtinId="52"/>
    <cellStyle name="20% - 强调文字颜色 4" xfId="3" builtinId="42"/>
    <cellStyle name="常规 2 3 2" xfId="4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Downloads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4247;&#36745;&#20250;&#23637;&#12305;&#25806;&#34892;&#183;&#21306;&#22495;&#19994;&#21153;&#37096;-5&#21306;&#65288;&#22825;&#27941;&#65289;%20&#21551;&#21160;&#20250;&#26694;&#26550;&#25253;&#20215;2.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P12">
            <v>0</v>
          </cell>
          <cell r="Q12">
            <v>0</v>
          </cell>
        </row>
        <row r="13">
          <cell r="P13">
            <v>0</v>
          </cell>
          <cell r="Q13">
            <v>0</v>
          </cell>
        </row>
        <row r="14">
          <cell r="P14">
            <v>0</v>
          </cell>
          <cell r="Q14">
            <v>0</v>
          </cell>
        </row>
        <row r="15">
          <cell r="P15">
            <v>0</v>
          </cell>
          <cell r="Q15">
            <v>0</v>
          </cell>
        </row>
        <row r="16">
          <cell r="P16">
            <v>0</v>
          </cell>
          <cell r="Q16">
            <v>0</v>
          </cell>
        </row>
        <row r="18">
          <cell r="P18" t="e">
            <v>#N/A</v>
          </cell>
          <cell r="Q18">
            <v>0</v>
          </cell>
        </row>
        <row r="19">
          <cell r="E19" t="str">
            <v>自定义物料</v>
          </cell>
        </row>
        <row r="19">
          <cell r="P19">
            <v>0</v>
          </cell>
          <cell r="Q19">
            <v>0</v>
          </cell>
        </row>
        <row r="20">
          <cell r="P20" t="e">
            <v>#N/A</v>
          </cell>
          <cell r="Q20">
            <v>0</v>
          </cell>
        </row>
        <row r="21">
          <cell r="E21" t="str">
            <v>自定义物料</v>
          </cell>
        </row>
        <row r="21">
          <cell r="P21">
            <v>0</v>
          </cell>
          <cell r="Q21">
            <v>0</v>
          </cell>
        </row>
        <row r="22">
          <cell r="P22" t="e">
            <v>#N/A</v>
          </cell>
          <cell r="Q22">
            <v>0</v>
          </cell>
        </row>
        <row r="23">
          <cell r="E23" t="str">
            <v>自定义物料</v>
          </cell>
        </row>
        <row r="23">
          <cell r="P23">
            <v>0</v>
          </cell>
          <cell r="Q23">
            <v>0</v>
          </cell>
        </row>
        <row r="24">
          <cell r="P24" t="e">
            <v>#N/A</v>
          </cell>
          <cell r="Q24">
            <v>0</v>
          </cell>
        </row>
        <row r="25">
          <cell r="E25" t="str">
            <v>自定义物料</v>
          </cell>
        </row>
        <row r="25">
          <cell r="P25">
            <v>0</v>
          </cell>
          <cell r="Q25">
            <v>0</v>
          </cell>
        </row>
        <row r="26">
          <cell r="P26" t="e">
            <v>#N/A</v>
          </cell>
          <cell r="Q26">
            <v>0</v>
          </cell>
        </row>
        <row r="27">
          <cell r="E27" t="str">
            <v>自定义物料</v>
          </cell>
        </row>
        <row r="27">
          <cell r="P27">
            <v>0</v>
          </cell>
          <cell r="Q27">
            <v>0</v>
          </cell>
        </row>
        <row r="28">
          <cell r="P28" t="e">
            <v>#N/A</v>
          </cell>
          <cell r="Q28">
            <v>0</v>
          </cell>
        </row>
        <row r="29">
          <cell r="E29" t="str">
            <v>自定义物料</v>
          </cell>
        </row>
        <row r="29">
          <cell r="P29">
            <v>0</v>
          </cell>
          <cell r="Q29">
            <v>0</v>
          </cell>
        </row>
        <row r="30">
          <cell r="P30" t="e">
            <v>#N/A</v>
          </cell>
          <cell r="Q30">
            <v>0</v>
          </cell>
        </row>
        <row r="31">
          <cell r="E31" t="str">
            <v>自定义物料</v>
          </cell>
        </row>
        <row r="31">
          <cell r="P31">
            <v>0</v>
          </cell>
          <cell r="Q31">
            <v>0</v>
          </cell>
        </row>
        <row r="32">
          <cell r="P32">
            <v>0</v>
          </cell>
          <cell r="Q32">
            <v>0</v>
          </cell>
        </row>
        <row r="34">
          <cell r="P34" t="e">
            <v>#N/A</v>
          </cell>
          <cell r="Q34">
            <v>0</v>
          </cell>
        </row>
        <row r="35">
          <cell r="E35" t="str">
            <v>自定义物料</v>
          </cell>
        </row>
        <row r="35">
          <cell r="P35">
            <v>0</v>
          </cell>
          <cell r="Q35">
            <v>0</v>
          </cell>
        </row>
        <row r="36">
          <cell r="P36" t="e">
            <v>#N/A</v>
          </cell>
          <cell r="Q36">
            <v>0</v>
          </cell>
        </row>
        <row r="37">
          <cell r="E37" t="str">
            <v>自定义物料</v>
          </cell>
        </row>
        <row r="37">
          <cell r="P37">
            <v>0</v>
          </cell>
          <cell r="Q37">
            <v>0</v>
          </cell>
        </row>
        <row r="38">
          <cell r="P38" t="e">
            <v>#N/A</v>
          </cell>
          <cell r="Q38">
            <v>0</v>
          </cell>
        </row>
        <row r="39">
          <cell r="E39" t="str">
            <v>自定义物料</v>
          </cell>
        </row>
        <row r="39">
          <cell r="P39">
            <v>0</v>
          </cell>
          <cell r="Q39">
            <v>0</v>
          </cell>
        </row>
        <row r="40">
          <cell r="P40" t="e">
            <v>#N/A</v>
          </cell>
          <cell r="Q40">
            <v>0</v>
          </cell>
        </row>
        <row r="41">
          <cell r="E41" t="str">
            <v>自定义物料</v>
          </cell>
        </row>
        <row r="41">
          <cell r="P41">
            <v>0</v>
          </cell>
          <cell r="Q41">
            <v>0</v>
          </cell>
        </row>
        <row r="42">
          <cell r="P42">
            <v>0</v>
          </cell>
          <cell r="Q42">
            <v>0</v>
          </cell>
        </row>
        <row r="43">
          <cell r="P43">
            <v>0</v>
          </cell>
          <cell r="Q43">
            <v>0</v>
          </cell>
        </row>
        <row r="45">
          <cell r="E45" t="str">
            <v>索引基础物料序号</v>
          </cell>
        </row>
        <row r="45">
          <cell r="P45" t="str">
            <v>报价金额(元）</v>
          </cell>
          <cell r="Q45" t="str">
            <v>结算金额(元）</v>
          </cell>
        </row>
        <row r="47">
          <cell r="P47">
            <v>3000</v>
          </cell>
          <cell r="Q47">
            <v>0</v>
          </cell>
        </row>
        <row r="48">
          <cell r="P48">
            <v>12000</v>
          </cell>
          <cell r="Q48">
            <v>0</v>
          </cell>
        </row>
        <row r="49">
          <cell r="P49">
            <v>18000</v>
          </cell>
          <cell r="Q49">
            <v>0</v>
          </cell>
        </row>
        <row r="50">
          <cell r="P50">
            <v>33000</v>
          </cell>
          <cell r="Q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  <cell r="Q52" t="str">
            <v>结算金额(元）</v>
          </cell>
        </row>
        <row r="54">
          <cell r="P54">
            <v>7800</v>
          </cell>
          <cell r="Q54">
            <v>0</v>
          </cell>
        </row>
        <row r="55">
          <cell r="P55">
            <v>0</v>
          </cell>
          <cell r="Q55">
            <v>0</v>
          </cell>
        </row>
        <row r="56">
          <cell r="P56">
            <v>7800</v>
          </cell>
          <cell r="Q56">
            <v>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  <cell r="Q58" t="str">
            <v>结算金额(元）</v>
          </cell>
        </row>
        <row r="59">
          <cell r="P59">
            <v>0</v>
          </cell>
          <cell r="Q59">
            <v>0</v>
          </cell>
        </row>
        <row r="60">
          <cell r="P60">
            <v>0</v>
          </cell>
          <cell r="Q60">
            <v>0</v>
          </cell>
        </row>
        <row r="61">
          <cell r="P61">
            <v>0</v>
          </cell>
          <cell r="Q61">
            <v>0</v>
          </cell>
        </row>
        <row r="63">
          <cell r="E63" t="str">
            <v>索引基础物料序号</v>
          </cell>
        </row>
        <row r="63">
          <cell r="P63" t="str">
            <v>报价金额(元）</v>
          </cell>
          <cell r="Q63" t="str">
            <v>结算金额(元）</v>
          </cell>
        </row>
        <row r="65">
          <cell r="P65">
            <v>4000</v>
          </cell>
          <cell r="Q65">
            <v>0</v>
          </cell>
        </row>
        <row r="66">
          <cell r="P66">
            <v>0</v>
          </cell>
          <cell r="Q66">
            <v>0</v>
          </cell>
        </row>
        <row r="67">
          <cell r="P67">
            <v>4000</v>
          </cell>
          <cell r="Q67">
            <v>0</v>
          </cell>
        </row>
        <row r="69">
          <cell r="E69" t="str">
            <v>索引基础物料序号</v>
          </cell>
        </row>
        <row r="69">
          <cell r="P69" t="str">
            <v>报价金额(元）</v>
          </cell>
          <cell r="Q69" t="str">
            <v>结算金额(元）</v>
          </cell>
        </row>
        <row r="71">
          <cell r="E71" t="str">
            <v>B#003</v>
          </cell>
        </row>
        <row r="71">
          <cell r="P71">
            <v>2700</v>
          </cell>
          <cell r="Q71">
            <v>0</v>
          </cell>
        </row>
        <row r="72">
          <cell r="E72" t="str">
            <v>自定义物料</v>
          </cell>
        </row>
        <row r="72">
          <cell r="P72">
            <v>1000</v>
          </cell>
        </row>
        <row r="73">
          <cell r="E73" t="str">
            <v>自定义物料</v>
          </cell>
        </row>
        <row r="73">
          <cell r="P73">
            <v>0</v>
          </cell>
        </row>
        <row r="74">
          <cell r="E74" t="str">
            <v>自定义物料</v>
          </cell>
        </row>
        <row r="74">
          <cell r="P74">
            <v>0</v>
          </cell>
        </row>
        <row r="75">
          <cell r="E75" t="str">
            <v>自定义物料</v>
          </cell>
        </row>
        <row r="75">
          <cell r="P75">
            <v>360</v>
          </cell>
        </row>
        <row r="76">
          <cell r="E76" t="str">
            <v>自定义物料</v>
          </cell>
        </row>
        <row r="76">
          <cell r="P76">
            <v>120</v>
          </cell>
        </row>
        <row r="77">
          <cell r="E77" t="str">
            <v>自定义物料</v>
          </cell>
        </row>
        <row r="77">
          <cell r="P77">
            <v>320</v>
          </cell>
        </row>
        <row r="78">
          <cell r="E78" t="str">
            <v>自定义物料</v>
          </cell>
        </row>
        <row r="78">
          <cell r="P78">
            <v>700</v>
          </cell>
          <cell r="Q78">
            <v>0</v>
          </cell>
        </row>
        <row r="79">
          <cell r="P79">
            <v>5200</v>
          </cell>
          <cell r="Q79">
            <v>0</v>
          </cell>
        </row>
        <row r="80">
          <cell r="P80">
            <v>50000</v>
          </cell>
          <cell r="Q80">
            <v>0</v>
          </cell>
        </row>
        <row r="81">
          <cell r="P81">
            <v>2500</v>
          </cell>
          <cell r="Q81">
            <v>0</v>
          </cell>
        </row>
        <row r="82">
          <cell r="P82">
            <v>0</v>
          </cell>
          <cell r="Q82">
            <v>0</v>
          </cell>
        </row>
        <row r="83">
          <cell r="P83">
            <v>2928.72</v>
          </cell>
          <cell r="Q83">
            <v>0</v>
          </cell>
        </row>
        <row r="84">
          <cell r="P84">
            <v>55428.72</v>
          </cell>
          <cell r="Q84">
            <v>0</v>
          </cell>
        </row>
        <row r="86">
          <cell r="P86">
            <v>0.05</v>
          </cell>
          <cell r="Q86" t="e">
            <v>#DIV/0!</v>
          </cell>
        </row>
        <row r="87">
          <cell r="P87">
            <v>0.66</v>
          </cell>
          <cell r="Q87" t="e">
            <v>#DIV/0!</v>
          </cell>
        </row>
        <row r="88">
          <cell r="P88">
            <v>0.156</v>
          </cell>
          <cell r="Q88" t="e">
            <v>#DIV/0!</v>
          </cell>
        </row>
        <row r="89">
          <cell r="P89">
            <v>0</v>
          </cell>
          <cell r="Q89" t="e">
            <v>#DIV/0!</v>
          </cell>
        </row>
        <row r="90">
          <cell r="P90">
            <v>0.08</v>
          </cell>
          <cell r="Q90" t="e">
            <v>#DIV/0!</v>
          </cell>
        </row>
        <row r="91">
          <cell r="P91">
            <v>0.104</v>
          </cell>
          <cell r="Q91" t="e">
            <v>#DIV/0!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7"/>
  <sheetViews>
    <sheetView tabSelected="1" zoomScale="75" zoomScaleNormal="75" topLeftCell="A39" workbookViewId="0">
      <selection activeCell="A51" sqref="A51:N51"/>
    </sheetView>
  </sheetViews>
  <sheetFormatPr defaultColWidth="9.69230769230769" defaultRowHeight="12"/>
  <cols>
    <col min="1" max="1" width="5.38461538461539" style="1" customWidth="1"/>
    <col min="2" max="2" width="14.0288461538462" style="1" customWidth="1"/>
    <col min="3" max="3" width="11.6538461538462" style="1" customWidth="1"/>
    <col min="4" max="4" width="14.9326923076923" style="1" customWidth="1"/>
    <col min="5" max="5" width="15.25" style="1" customWidth="1"/>
    <col min="6" max="6" width="17.4038461538462" style="1" customWidth="1"/>
    <col min="7" max="7" width="32.2307692307692" style="1" customWidth="1"/>
    <col min="8" max="8" width="44.4326923076923" style="1" customWidth="1"/>
    <col min="9" max="9" width="8.61538461538461" style="1" customWidth="1"/>
    <col min="10" max="10" width="14" style="6" customWidth="1"/>
    <col min="11" max="11" width="13.4615384615385" style="1" customWidth="1"/>
    <col min="12" max="13" width="8.61538461538461" style="1" customWidth="1"/>
    <col min="14" max="14" width="13.6346153846154" style="1" customWidth="1"/>
    <col min="15" max="15" width="8.61538461538461" style="1" customWidth="1"/>
    <col min="16" max="16" width="13.2884615384615" style="7" customWidth="1"/>
    <col min="17" max="17" width="12.5576923076923" style="7" customWidth="1"/>
    <col min="18" max="18" width="13.6538461538462" style="2" customWidth="1"/>
    <col min="19" max="19" width="44.6923076923077" style="1" customWidth="1"/>
    <col min="20" max="20" width="15.25" style="1" customWidth="1"/>
    <col min="21" max="22" width="9.69230769230769" style="1"/>
    <col min="23" max="23" width="10.5865384615385" style="1" customWidth="1"/>
    <col min="24" max="16384" width="9.69230769230769" style="1"/>
  </cols>
  <sheetData>
    <row r="1" s="1" customFormat="1" ht="18" spans="1:2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82"/>
    </row>
    <row r="2" s="1" customFormat="1" spans="1:20">
      <c r="A2" s="10" t="s">
        <v>1</v>
      </c>
      <c r="B2" s="10"/>
      <c r="C2" s="11"/>
      <c r="D2" s="12"/>
      <c r="E2" s="12"/>
      <c r="F2" s="12"/>
      <c r="G2" s="43"/>
      <c r="H2" s="44" t="s">
        <v>2</v>
      </c>
      <c r="I2" s="59"/>
      <c r="J2" s="60"/>
      <c r="K2" s="60"/>
      <c r="L2" s="60"/>
      <c r="M2" s="60"/>
      <c r="N2" s="60"/>
      <c r="O2" s="60"/>
      <c r="P2" s="60"/>
      <c r="Q2" s="60"/>
      <c r="R2" s="70"/>
      <c r="S2" s="83" t="s">
        <v>3</v>
      </c>
      <c r="T2" s="84"/>
    </row>
    <row r="3" s="1" customFormat="1" spans="1:20">
      <c r="A3" s="13" t="s">
        <v>4</v>
      </c>
      <c r="B3" s="13"/>
      <c r="C3" s="11"/>
      <c r="D3" s="12"/>
      <c r="E3" s="12"/>
      <c r="F3" s="12"/>
      <c r="G3" s="43"/>
      <c r="H3" s="45" t="s">
        <v>5</v>
      </c>
      <c r="I3" s="59"/>
      <c r="J3" s="60"/>
      <c r="K3" s="60"/>
      <c r="L3" s="60"/>
      <c r="M3" s="60"/>
      <c r="N3" s="60"/>
      <c r="O3" s="60"/>
      <c r="P3" s="60"/>
      <c r="Q3" s="60"/>
      <c r="R3" s="70"/>
      <c r="S3" s="85"/>
      <c r="T3" s="86"/>
    </row>
    <row r="4" s="1" customFormat="1" spans="1:20">
      <c r="A4" s="13" t="s">
        <v>6</v>
      </c>
      <c r="B4" s="13"/>
      <c r="C4" s="11"/>
      <c r="D4" s="12"/>
      <c r="E4" s="12"/>
      <c r="F4" s="12"/>
      <c r="G4" s="43"/>
      <c r="H4" s="21" t="s">
        <v>7</v>
      </c>
      <c r="I4" s="59"/>
      <c r="J4" s="60"/>
      <c r="K4" s="60"/>
      <c r="L4" s="60"/>
      <c r="M4" s="70"/>
      <c r="N4" s="45" t="s">
        <v>8</v>
      </c>
      <c r="O4" s="11"/>
      <c r="P4" s="12"/>
      <c r="Q4" s="12"/>
      <c r="R4" s="43"/>
      <c r="S4" s="87"/>
      <c r="T4" s="88" t="s">
        <v>9</v>
      </c>
    </row>
    <row r="5" s="1" customFormat="1" spans="1:20">
      <c r="A5" s="13" t="s">
        <v>10</v>
      </c>
      <c r="B5" s="13"/>
      <c r="C5" s="11"/>
      <c r="D5" s="12"/>
      <c r="E5" s="12"/>
      <c r="F5" s="12"/>
      <c r="G5" s="43"/>
      <c r="H5" s="21" t="s">
        <v>7</v>
      </c>
      <c r="I5" s="59"/>
      <c r="J5" s="60"/>
      <c r="K5" s="60"/>
      <c r="L5" s="60"/>
      <c r="M5" s="70"/>
      <c r="N5" s="45" t="s">
        <v>8</v>
      </c>
      <c r="O5" s="11"/>
      <c r="P5" s="12"/>
      <c r="Q5" s="12"/>
      <c r="R5" s="43"/>
      <c r="S5" s="89"/>
      <c r="T5" s="88" t="s">
        <v>11</v>
      </c>
    </row>
    <row r="6" s="1" customFormat="1" spans="1:20">
      <c r="A6" s="13" t="s">
        <v>12</v>
      </c>
      <c r="B6" s="13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43"/>
      <c r="S6" s="90"/>
      <c r="T6" s="88" t="s">
        <v>13</v>
      </c>
    </row>
    <row r="7" s="1" customFormat="1" spans="1:20">
      <c r="A7" s="13" t="s">
        <v>14</v>
      </c>
      <c r="B7" s="13"/>
      <c r="C7" s="11"/>
      <c r="D7" s="12"/>
      <c r="E7" s="12"/>
      <c r="F7" s="12"/>
      <c r="G7" s="43"/>
      <c r="H7" s="21" t="s">
        <v>7</v>
      </c>
      <c r="I7" s="59"/>
      <c r="J7" s="60"/>
      <c r="K7" s="60"/>
      <c r="L7" s="60"/>
      <c r="M7" s="70"/>
      <c r="N7" s="45" t="s">
        <v>8</v>
      </c>
      <c r="O7" s="71"/>
      <c r="P7" s="72"/>
      <c r="Q7" s="72"/>
      <c r="R7" s="91"/>
      <c r="S7" s="92"/>
      <c r="T7" s="88" t="s">
        <v>15</v>
      </c>
    </row>
    <row r="8" s="1" customFormat="1" ht="166" customHeight="1" spans="1:20">
      <c r="A8" s="14" t="s">
        <v>16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="1" customFormat="1" ht="18" spans="1:20">
      <c r="A9" s="16" t="s">
        <v>17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93"/>
      <c r="S9" s="93"/>
      <c r="T9" s="93"/>
    </row>
    <row r="10" s="1" customFormat="1" spans="1:20">
      <c r="A10" s="18" t="s">
        <v>18</v>
      </c>
      <c r="B10" s="18" t="s">
        <v>19</v>
      </c>
      <c r="C10" s="18" t="s">
        <v>20</v>
      </c>
      <c r="D10" s="18" t="s">
        <v>21</v>
      </c>
      <c r="E10" s="46" t="s">
        <v>22</v>
      </c>
      <c r="F10" s="18" t="s">
        <v>23</v>
      </c>
      <c r="G10" s="18" t="s">
        <v>24</v>
      </c>
      <c r="H10" s="18" t="s">
        <v>25</v>
      </c>
      <c r="I10" s="18" t="s">
        <v>26</v>
      </c>
      <c r="J10" s="61" t="s">
        <v>27</v>
      </c>
      <c r="K10" s="62" t="s">
        <v>28</v>
      </c>
      <c r="L10" s="18" t="s">
        <v>29</v>
      </c>
      <c r="M10" s="62" t="s">
        <v>30</v>
      </c>
      <c r="N10" s="18" t="s">
        <v>31</v>
      </c>
      <c r="O10" s="62" t="s">
        <v>32</v>
      </c>
      <c r="P10" s="61" t="s">
        <v>33</v>
      </c>
      <c r="Q10" s="62" t="s">
        <v>34</v>
      </c>
      <c r="R10" s="61" t="s">
        <v>35</v>
      </c>
      <c r="S10" s="61" t="s">
        <v>36</v>
      </c>
      <c r="T10" s="61" t="s">
        <v>37</v>
      </c>
    </row>
    <row r="11" s="1" customFormat="1" spans="1:20">
      <c r="A11" s="19" t="s">
        <v>38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94"/>
      <c r="S11" s="94"/>
      <c r="T11" s="95"/>
    </row>
    <row r="12" s="2" customFormat="1" ht="28" customHeight="1" spans="1:20">
      <c r="A12" s="21">
        <v>1</v>
      </c>
      <c r="B12" s="22" t="s">
        <v>39</v>
      </c>
      <c r="C12" s="22" t="s">
        <v>40</v>
      </c>
      <c r="D12" s="23"/>
      <c r="E12" s="47"/>
      <c r="F12" s="48"/>
      <c r="G12" s="48"/>
      <c r="H12" s="48"/>
      <c r="I12" s="48"/>
      <c r="J12" s="63"/>
      <c r="K12" s="64"/>
      <c r="L12" s="65"/>
      <c r="M12" s="65"/>
      <c r="N12" s="22">
        <v>1</v>
      </c>
      <c r="O12" s="22"/>
      <c r="P12" s="73">
        <f t="shared" ref="P12:P15" si="0">N12*L12*J12</f>
        <v>0</v>
      </c>
      <c r="Q12" s="66">
        <f t="shared" ref="Q12:Q15" si="1">K12*M12*O12</f>
        <v>0</v>
      </c>
      <c r="R12" s="96">
        <f t="shared" ref="R12:R16" si="2">Q12-P12</f>
        <v>0</v>
      </c>
      <c r="S12" s="40"/>
      <c r="T12" s="21"/>
    </row>
    <row r="13" s="2" customFormat="1" ht="15" customHeight="1" spans="1:20">
      <c r="A13" s="21">
        <v>2</v>
      </c>
      <c r="B13" s="22"/>
      <c r="C13" s="22"/>
      <c r="D13" s="23"/>
      <c r="E13" s="49"/>
      <c r="F13" s="50"/>
      <c r="G13" s="51"/>
      <c r="H13" s="48"/>
      <c r="I13" s="48"/>
      <c r="J13" s="63"/>
      <c r="K13" s="64"/>
      <c r="L13" s="65"/>
      <c r="M13" s="65"/>
      <c r="N13" s="22">
        <v>1</v>
      </c>
      <c r="O13" s="22"/>
      <c r="P13" s="73">
        <f t="shared" si="0"/>
        <v>0</v>
      </c>
      <c r="Q13" s="66">
        <f t="shared" si="1"/>
        <v>0</v>
      </c>
      <c r="R13" s="96">
        <f t="shared" si="2"/>
        <v>0</v>
      </c>
      <c r="S13" s="40"/>
      <c r="T13" s="21"/>
    </row>
    <row r="14" s="2" customFormat="1" spans="1:20">
      <c r="A14" s="21">
        <v>3</v>
      </c>
      <c r="B14" s="22"/>
      <c r="C14" s="22"/>
      <c r="D14" s="23"/>
      <c r="E14" s="49"/>
      <c r="F14" s="23"/>
      <c r="G14" s="23"/>
      <c r="H14" s="52"/>
      <c r="I14" s="23"/>
      <c r="J14" s="66"/>
      <c r="K14" s="64"/>
      <c r="L14" s="65"/>
      <c r="M14" s="65"/>
      <c r="N14" s="22"/>
      <c r="O14" s="22"/>
      <c r="P14" s="73">
        <f t="shared" si="0"/>
        <v>0</v>
      </c>
      <c r="Q14" s="66">
        <f t="shared" si="1"/>
        <v>0</v>
      </c>
      <c r="R14" s="96">
        <f t="shared" si="2"/>
        <v>0</v>
      </c>
      <c r="S14" s="40"/>
      <c r="T14" s="21"/>
    </row>
    <row r="15" s="2" customFormat="1" ht="16" customHeight="1" spans="1:20">
      <c r="A15" s="21">
        <v>4</v>
      </c>
      <c r="B15" s="22"/>
      <c r="C15" s="22"/>
      <c r="D15" s="23"/>
      <c r="E15" s="49"/>
      <c r="F15" s="23"/>
      <c r="G15" s="23"/>
      <c r="H15" s="52"/>
      <c r="I15" s="23"/>
      <c r="J15" s="66"/>
      <c r="K15" s="64"/>
      <c r="L15" s="65"/>
      <c r="M15" s="65"/>
      <c r="N15" s="22"/>
      <c r="O15" s="22"/>
      <c r="P15" s="73">
        <f t="shared" si="0"/>
        <v>0</v>
      </c>
      <c r="Q15" s="66">
        <f t="shared" si="1"/>
        <v>0</v>
      </c>
      <c r="R15" s="96">
        <f t="shared" si="2"/>
        <v>0</v>
      </c>
      <c r="S15" s="40"/>
      <c r="T15" s="21"/>
    </row>
    <row r="16" s="1" customFormat="1" spans="1:20">
      <c r="A16" s="24" t="s">
        <v>41</v>
      </c>
      <c r="B16" s="25"/>
      <c r="C16" s="25"/>
      <c r="D16" s="25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74">
        <f>SUM(P12:P15)</f>
        <v>0</v>
      </c>
      <c r="Q16" s="74">
        <f>SUM(Q12:Q15)</f>
        <v>0</v>
      </c>
      <c r="R16" s="96">
        <f t="shared" si="2"/>
        <v>0</v>
      </c>
      <c r="S16" s="41"/>
      <c r="T16" s="41"/>
    </row>
    <row r="17" s="1" customFormat="1" spans="1:20">
      <c r="A17" s="19" t="s">
        <v>42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94"/>
      <c r="S17" s="94"/>
      <c r="T17" s="95"/>
    </row>
    <row r="18" s="1" customFormat="1" ht="15" customHeight="1" spans="1:20">
      <c r="A18" s="21">
        <v>1</v>
      </c>
      <c r="B18" s="26" t="s">
        <v>39</v>
      </c>
      <c r="C18" s="26" t="s">
        <v>43</v>
      </c>
      <c r="D18" s="22"/>
      <c r="E18" s="53"/>
      <c r="F18" s="48" t="e">
        <f>VLOOKUP($E18,[1]基准价格!A:H,3,0)</f>
        <v>#N/A</v>
      </c>
      <c r="G18" s="48" t="e">
        <f>VLOOKUP($E18,[1]基准价格!A:H,4,0)</f>
        <v>#N/A</v>
      </c>
      <c r="H18" s="48" t="e">
        <f>IF(VLOOKUP($E18,[1]基准价格!A:E,5,0)=0,"",VLOOKUP($E18,[1]基准价格!A:E,5,0))</f>
        <v>#N/A</v>
      </c>
      <c r="I18" s="48" t="e">
        <f>VLOOKUP($E18,[1]基准价格!A:F,6,0)</f>
        <v>#N/A</v>
      </c>
      <c r="J18" s="63" t="e">
        <f>VLOOKUP($E18,[1]基准价格!A:G,7,0)</f>
        <v>#N/A</v>
      </c>
      <c r="K18" s="64"/>
      <c r="L18" s="65"/>
      <c r="M18" s="65"/>
      <c r="N18" s="22"/>
      <c r="O18" s="22"/>
      <c r="P18" s="73" t="e">
        <f t="shared" ref="P18:P31" si="3">N18*L18*J18</f>
        <v>#N/A</v>
      </c>
      <c r="Q18" s="66">
        <f t="shared" ref="Q18:Q31" si="4">K18*M18*O18</f>
        <v>0</v>
      </c>
      <c r="R18" s="96" t="e">
        <f t="shared" ref="R18:R32" si="5">Q18-P18</f>
        <v>#N/A</v>
      </c>
      <c r="S18" s="41"/>
      <c r="T18" s="41"/>
    </row>
    <row r="19" s="1" customFormat="1" spans="1:23">
      <c r="A19" s="21">
        <v>2</v>
      </c>
      <c r="B19" s="27"/>
      <c r="C19" s="28"/>
      <c r="D19" s="28"/>
      <c r="E19" s="49" t="s">
        <v>44</v>
      </c>
      <c r="F19" s="54"/>
      <c r="G19" s="54"/>
      <c r="H19" s="54"/>
      <c r="I19" s="54"/>
      <c r="J19" s="66"/>
      <c r="K19" s="64"/>
      <c r="L19" s="65"/>
      <c r="M19" s="65"/>
      <c r="N19" s="22"/>
      <c r="O19" s="22"/>
      <c r="P19" s="73">
        <f t="shared" si="3"/>
        <v>0</v>
      </c>
      <c r="Q19" s="66">
        <f t="shared" si="4"/>
        <v>0</v>
      </c>
      <c r="R19" s="96">
        <f t="shared" si="5"/>
        <v>0</v>
      </c>
      <c r="S19" s="97"/>
      <c r="T19" s="21"/>
      <c r="W19" s="104"/>
    </row>
    <row r="20" s="1" customFormat="1" ht="15" customHeight="1" spans="1:20">
      <c r="A20" s="21">
        <v>3</v>
      </c>
      <c r="B20" s="27"/>
      <c r="C20" s="26" t="s">
        <v>45</v>
      </c>
      <c r="D20" s="22"/>
      <c r="E20" s="53"/>
      <c r="F20" s="48" t="e">
        <f>VLOOKUP($E20,[1]基准价格!A:H,3,0)</f>
        <v>#N/A</v>
      </c>
      <c r="G20" s="48" t="e">
        <f>VLOOKUP($E20,[1]基准价格!A:H,4,0)</f>
        <v>#N/A</v>
      </c>
      <c r="H20" s="48" t="e">
        <f>IF(VLOOKUP($E20,[1]基准价格!A:E,5,0)=0,"",VLOOKUP($E20,[1]基准价格!A:E,5,0))</f>
        <v>#N/A</v>
      </c>
      <c r="I20" s="48" t="e">
        <f>VLOOKUP($E20,[1]基准价格!A:F,6,0)</f>
        <v>#N/A</v>
      </c>
      <c r="J20" s="63" t="e">
        <f>VLOOKUP($E20,[1]基准价格!A:G,7,0)</f>
        <v>#N/A</v>
      </c>
      <c r="K20" s="64"/>
      <c r="L20" s="65"/>
      <c r="M20" s="65"/>
      <c r="N20" s="22"/>
      <c r="O20" s="22"/>
      <c r="P20" s="73" t="e">
        <f t="shared" si="3"/>
        <v>#N/A</v>
      </c>
      <c r="Q20" s="66">
        <f t="shared" si="4"/>
        <v>0</v>
      </c>
      <c r="R20" s="96" t="e">
        <f t="shared" si="5"/>
        <v>#N/A</v>
      </c>
      <c r="S20" s="41"/>
      <c r="T20" s="41"/>
    </row>
    <row r="21" s="1" customFormat="1" spans="1:23">
      <c r="A21" s="21">
        <v>4</v>
      </c>
      <c r="B21" s="27"/>
      <c r="C21" s="28"/>
      <c r="D21" s="28"/>
      <c r="E21" s="49" t="s">
        <v>44</v>
      </c>
      <c r="F21" s="54"/>
      <c r="G21" s="54"/>
      <c r="H21" s="54"/>
      <c r="I21" s="54"/>
      <c r="J21" s="66"/>
      <c r="K21" s="64"/>
      <c r="L21" s="65"/>
      <c r="M21" s="65"/>
      <c r="N21" s="22"/>
      <c r="O21" s="22"/>
      <c r="P21" s="73">
        <f t="shared" si="3"/>
        <v>0</v>
      </c>
      <c r="Q21" s="66">
        <f t="shared" si="4"/>
        <v>0</v>
      </c>
      <c r="R21" s="96">
        <f t="shared" si="5"/>
        <v>0</v>
      </c>
      <c r="S21" s="97"/>
      <c r="T21" s="21"/>
      <c r="W21" s="104"/>
    </row>
    <row r="22" s="1" customFormat="1" ht="15" customHeight="1" spans="1:20">
      <c r="A22" s="21">
        <v>5</v>
      </c>
      <c r="B22" s="27"/>
      <c r="C22" s="26" t="s">
        <v>46</v>
      </c>
      <c r="D22" s="22"/>
      <c r="E22" s="53"/>
      <c r="F22" s="48" t="e">
        <f>VLOOKUP($E22,[1]基准价格!A:H,3,0)</f>
        <v>#N/A</v>
      </c>
      <c r="G22" s="48" t="e">
        <f>VLOOKUP($E22,[1]基准价格!A:H,4,0)</f>
        <v>#N/A</v>
      </c>
      <c r="H22" s="48" t="e">
        <f>IF(VLOOKUP($E22,[1]基准价格!A:E,5,0)=0,"",VLOOKUP($E22,[1]基准价格!A:E,5,0))</f>
        <v>#N/A</v>
      </c>
      <c r="I22" s="48" t="e">
        <f>VLOOKUP($E22,[1]基准价格!A:F,6,0)</f>
        <v>#N/A</v>
      </c>
      <c r="J22" s="63" t="e">
        <f>VLOOKUP($E22,[1]基准价格!A:G,7,0)</f>
        <v>#N/A</v>
      </c>
      <c r="K22" s="64"/>
      <c r="L22" s="65"/>
      <c r="M22" s="65"/>
      <c r="N22" s="22"/>
      <c r="O22" s="22"/>
      <c r="P22" s="73" t="e">
        <f t="shared" si="3"/>
        <v>#N/A</v>
      </c>
      <c r="Q22" s="66">
        <f t="shared" si="4"/>
        <v>0</v>
      </c>
      <c r="R22" s="96" t="e">
        <f t="shared" si="5"/>
        <v>#N/A</v>
      </c>
      <c r="S22" s="41"/>
      <c r="T22" s="41"/>
    </row>
    <row r="23" s="1" customFormat="1" spans="1:23">
      <c r="A23" s="21">
        <v>6</v>
      </c>
      <c r="B23" s="28"/>
      <c r="C23" s="28"/>
      <c r="D23" s="28"/>
      <c r="E23" s="49" t="s">
        <v>44</v>
      </c>
      <c r="F23" s="54"/>
      <c r="G23" s="54"/>
      <c r="H23" s="54"/>
      <c r="I23" s="54"/>
      <c r="J23" s="66"/>
      <c r="K23" s="64"/>
      <c r="L23" s="65"/>
      <c r="M23" s="65"/>
      <c r="N23" s="22"/>
      <c r="O23" s="22"/>
      <c r="P23" s="73">
        <f t="shared" si="3"/>
        <v>0</v>
      </c>
      <c r="Q23" s="66">
        <f t="shared" si="4"/>
        <v>0</v>
      </c>
      <c r="R23" s="96">
        <f t="shared" si="5"/>
        <v>0</v>
      </c>
      <c r="S23" s="97"/>
      <c r="T23" s="21"/>
      <c r="W23" s="104"/>
    </row>
    <row r="24" s="1" customFormat="1" ht="15" customHeight="1" spans="1:20">
      <c r="A24" s="21">
        <v>7</v>
      </c>
      <c r="B24" s="26" t="s">
        <v>47</v>
      </c>
      <c r="C24" s="26" t="s">
        <v>43</v>
      </c>
      <c r="D24" s="22"/>
      <c r="E24" s="53"/>
      <c r="F24" s="48" t="e">
        <f>VLOOKUP($E24,[1]基准价格!A:H,3,0)</f>
        <v>#N/A</v>
      </c>
      <c r="G24" s="48" t="e">
        <f>VLOOKUP($E24,[1]基准价格!A:H,4,0)</f>
        <v>#N/A</v>
      </c>
      <c r="H24" s="48" t="e">
        <f>IF(VLOOKUP($E24,[1]基准价格!A:E,5,0)=0,"",VLOOKUP($E24,[1]基准价格!A:E,5,0))</f>
        <v>#N/A</v>
      </c>
      <c r="I24" s="48" t="e">
        <f>VLOOKUP($E24,[1]基准价格!A:F,6,0)</f>
        <v>#N/A</v>
      </c>
      <c r="J24" s="63" t="e">
        <f>VLOOKUP($E24,[1]基准价格!A:G,7,0)</f>
        <v>#N/A</v>
      </c>
      <c r="K24" s="64"/>
      <c r="L24" s="65"/>
      <c r="M24" s="65"/>
      <c r="N24" s="22"/>
      <c r="O24" s="22"/>
      <c r="P24" s="73" t="e">
        <f t="shared" si="3"/>
        <v>#N/A</v>
      </c>
      <c r="Q24" s="66">
        <f t="shared" si="4"/>
        <v>0</v>
      </c>
      <c r="R24" s="96" t="e">
        <f t="shared" si="5"/>
        <v>#N/A</v>
      </c>
      <c r="S24" s="41"/>
      <c r="T24" s="41"/>
    </row>
    <row r="25" s="1" customFormat="1" spans="1:23">
      <c r="A25" s="21">
        <v>8</v>
      </c>
      <c r="B25" s="27"/>
      <c r="C25" s="28"/>
      <c r="D25" s="28"/>
      <c r="E25" s="49" t="s">
        <v>44</v>
      </c>
      <c r="F25" s="54"/>
      <c r="G25" s="54"/>
      <c r="H25" s="54"/>
      <c r="I25" s="54"/>
      <c r="J25" s="66"/>
      <c r="K25" s="64"/>
      <c r="L25" s="65"/>
      <c r="M25" s="65"/>
      <c r="N25" s="22"/>
      <c r="O25" s="22"/>
      <c r="P25" s="73">
        <f t="shared" si="3"/>
        <v>0</v>
      </c>
      <c r="Q25" s="66">
        <f t="shared" si="4"/>
        <v>0</v>
      </c>
      <c r="R25" s="96">
        <f t="shared" si="5"/>
        <v>0</v>
      </c>
      <c r="S25" s="97"/>
      <c r="T25" s="21"/>
      <c r="W25" s="104"/>
    </row>
    <row r="26" s="1" customFormat="1" ht="15" customHeight="1" spans="1:20">
      <c r="A26" s="21">
        <v>9</v>
      </c>
      <c r="B26" s="27"/>
      <c r="C26" s="26" t="s">
        <v>45</v>
      </c>
      <c r="D26" s="22"/>
      <c r="E26" s="53"/>
      <c r="F26" s="48" t="e">
        <f>VLOOKUP($E26,[1]基准价格!A:H,3,0)</f>
        <v>#N/A</v>
      </c>
      <c r="G26" s="48" t="e">
        <f>VLOOKUP($E26,[1]基准价格!A:H,4,0)</f>
        <v>#N/A</v>
      </c>
      <c r="H26" s="48" t="e">
        <f>IF(VLOOKUP($E26,[1]基准价格!A:E,5,0)=0,"",VLOOKUP($E26,[1]基准价格!A:E,5,0))</f>
        <v>#N/A</v>
      </c>
      <c r="I26" s="48" t="e">
        <f>VLOOKUP($E26,[1]基准价格!A:F,6,0)</f>
        <v>#N/A</v>
      </c>
      <c r="J26" s="63" t="e">
        <f>VLOOKUP($E26,[1]基准价格!A:G,7,0)</f>
        <v>#N/A</v>
      </c>
      <c r="K26" s="64"/>
      <c r="L26" s="65"/>
      <c r="M26" s="65"/>
      <c r="N26" s="22"/>
      <c r="O26" s="22"/>
      <c r="P26" s="73" t="e">
        <f t="shared" si="3"/>
        <v>#N/A</v>
      </c>
      <c r="Q26" s="66">
        <f t="shared" si="4"/>
        <v>0</v>
      </c>
      <c r="R26" s="96" t="e">
        <f t="shared" si="5"/>
        <v>#N/A</v>
      </c>
      <c r="S26" s="41"/>
      <c r="T26" s="41"/>
    </row>
    <row r="27" s="1" customFormat="1" spans="1:23">
      <c r="A27" s="21">
        <v>10</v>
      </c>
      <c r="B27" s="27"/>
      <c r="C27" s="28"/>
      <c r="D27" s="28"/>
      <c r="E27" s="49" t="s">
        <v>44</v>
      </c>
      <c r="F27" s="54"/>
      <c r="G27" s="54"/>
      <c r="H27" s="54"/>
      <c r="I27" s="54"/>
      <c r="J27" s="66"/>
      <c r="K27" s="64"/>
      <c r="L27" s="65"/>
      <c r="M27" s="65"/>
      <c r="N27" s="22"/>
      <c r="O27" s="22"/>
      <c r="P27" s="73">
        <f t="shared" si="3"/>
        <v>0</v>
      </c>
      <c r="Q27" s="66">
        <f t="shared" si="4"/>
        <v>0</v>
      </c>
      <c r="R27" s="96">
        <f t="shared" si="5"/>
        <v>0</v>
      </c>
      <c r="S27" s="97"/>
      <c r="T27" s="21"/>
      <c r="W27" s="104"/>
    </row>
    <row r="28" s="1" customFormat="1" ht="15" customHeight="1" spans="1:20">
      <c r="A28" s="21">
        <v>11</v>
      </c>
      <c r="B28" s="27"/>
      <c r="C28" s="26" t="s">
        <v>43</v>
      </c>
      <c r="D28" s="22"/>
      <c r="E28" s="53"/>
      <c r="F28" s="48" t="e">
        <f>VLOOKUP($E28,[1]基准价格!A:H,3,0)</f>
        <v>#N/A</v>
      </c>
      <c r="G28" s="48" t="e">
        <f>VLOOKUP($E28,[1]基准价格!A:H,4,0)</f>
        <v>#N/A</v>
      </c>
      <c r="H28" s="48" t="e">
        <f>IF(VLOOKUP($E28,[1]基准价格!A:E,5,0)=0,"",VLOOKUP($E28,[1]基准价格!A:E,5,0))</f>
        <v>#N/A</v>
      </c>
      <c r="I28" s="48" t="e">
        <f>VLOOKUP($E28,[1]基准价格!A:F,6,0)</f>
        <v>#N/A</v>
      </c>
      <c r="J28" s="63" t="e">
        <f>VLOOKUP($E28,[1]基准价格!A:G,7,0)</f>
        <v>#N/A</v>
      </c>
      <c r="K28" s="64"/>
      <c r="L28" s="65"/>
      <c r="M28" s="65"/>
      <c r="N28" s="22"/>
      <c r="O28" s="22"/>
      <c r="P28" s="73" t="e">
        <f t="shared" si="3"/>
        <v>#N/A</v>
      </c>
      <c r="Q28" s="66">
        <f t="shared" si="4"/>
        <v>0</v>
      </c>
      <c r="R28" s="96" t="e">
        <f t="shared" si="5"/>
        <v>#N/A</v>
      </c>
      <c r="S28" s="41"/>
      <c r="T28" s="41"/>
    </row>
    <row r="29" s="1" customFormat="1" spans="1:23">
      <c r="A29" s="21">
        <v>12</v>
      </c>
      <c r="B29" s="28"/>
      <c r="C29" s="28"/>
      <c r="D29" s="28"/>
      <c r="E29" s="49" t="s">
        <v>44</v>
      </c>
      <c r="F29" s="54"/>
      <c r="G29" s="54"/>
      <c r="H29" s="54"/>
      <c r="I29" s="54"/>
      <c r="J29" s="66"/>
      <c r="K29" s="64"/>
      <c r="L29" s="65"/>
      <c r="M29" s="65"/>
      <c r="N29" s="22"/>
      <c r="O29" s="22"/>
      <c r="P29" s="73">
        <f t="shared" si="3"/>
        <v>0</v>
      </c>
      <c r="Q29" s="66">
        <f t="shared" si="4"/>
        <v>0</v>
      </c>
      <c r="R29" s="96">
        <f t="shared" si="5"/>
        <v>0</v>
      </c>
      <c r="S29" s="97"/>
      <c r="T29" s="21"/>
      <c r="W29" s="104"/>
    </row>
    <row r="30" s="1" customFormat="1" ht="15" customHeight="1" spans="1:20">
      <c r="A30" s="21">
        <v>13</v>
      </c>
      <c r="B30" s="26" t="s">
        <v>48</v>
      </c>
      <c r="C30" s="26" t="s">
        <v>46</v>
      </c>
      <c r="D30" s="22"/>
      <c r="E30" s="53"/>
      <c r="F30" s="48" t="e">
        <f>VLOOKUP($E30,[1]基准价格!A:H,3,0)</f>
        <v>#N/A</v>
      </c>
      <c r="G30" s="48" t="e">
        <f>VLOOKUP($E30,[1]基准价格!A:H,4,0)</f>
        <v>#N/A</v>
      </c>
      <c r="H30" s="48" t="e">
        <f>IF(VLOOKUP($E30,[1]基准价格!A:E,5,0)=0,"",VLOOKUP($E30,[1]基准价格!A:E,5,0))</f>
        <v>#N/A</v>
      </c>
      <c r="I30" s="48" t="e">
        <f>VLOOKUP($E30,[1]基准价格!A:F,6,0)</f>
        <v>#N/A</v>
      </c>
      <c r="J30" s="63" t="e">
        <f>VLOOKUP($E30,[1]基准价格!A:G,7,0)</f>
        <v>#N/A</v>
      </c>
      <c r="K30" s="64"/>
      <c r="L30" s="65"/>
      <c r="M30" s="65"/>
      <c r="N30" s="22"/>
      <c r="O30" s="22"/>
      <c r="P30" s="73" t="e">
        <f t="shared" si="3"/>
        <v>#N/A</v>
      </c>
      <c r="Q30" s="66">
        <f t="shared" si="4"/>
        <v>0</v>
      </c>
      <c r="R30" s="96" t="e">
        <f t="shared" si="5"/>
        <v>#N/A</v>
      </c>
      <c r="S30" s="41"/>
      <c r="T30" s="41"/>
    </row>
    <row r="31" s="1" customFormat="1" spans="1:23">
      <c r="A31" s="21">
        <v>14</v>
      </c>
      <c r="B31" s="28"/>
      <c r="C31" s="28"/>
      <c r="D31" s="28"/>
      <c r="E31" s="49" t="s">
        <v>44</v>
      </c>
      <c r="F31" s="54"/>
      <c r="G31" s="54"/>
      <c r="H31" s="54"/>
      <c r="I31" s="54"/>
      <c r="J31" s="66"/>
      <c r="K31" s="64"/>
      <c r="L31" s="65"/>
      <c r="M31" s="65"/>
      <c r="N31" s="22"/>
      <c r="O31" s="22"/>
      <c r="P31" s="73">
        <f t="shared" si="3"/>
        <v>0</v>
      </c>
      <c r="Q31" s="66">
        <f t="shared" si="4"/>
        <v>0</v>
      </c>
      <c r="R31" s="96">
        <f t="shared" si="5"/>
        <v>0</v>
      </c>
      <c r="S31" s="97"/>
      <c r="T31" s="21"/>
      <c r="W31" s="104"/>
    </row>
    <row r="32" s="1" customFormat="1" ht="14.25" customHeight="1" spans="1:23">
      <c r="A32" s="29" t="s">
        <v>41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75"/>
      <c r="O32" s="76"/>
      <c r="P32" s="74">
        <v>0</v>
      </c>
      <c r="Q32" s="74">
        <f>SUM(Q18:Q31)</f>
        <v>0</v>
      </c>
      <c r="R32" s="96">
        <f t="shared" si="5"/>
        <v>0</v>
      </c>
      <c r="S32" s="98"/>
      <c r="T32" s="98"/>
      <c r="W32" s="105"/>
    </row>
    <row r="33" s="1" customFormat="1" spans="1:20">
      <c r="A33" s="19" t="s">
        <v>49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94"/>
      <c r="S33" s="94"/>
      <c r="T33" s="95"/>
    </row>
    <row r="34" s="3" customFormat="1" ht="15" customHeight="1" spans="1:20">
      <c r="A34" s="31">
        <v>1</v>
      </c>
      <c r="B34" s="22" t="s">
        <v>39</v>
      </c>
      <c r="C34" s="32"/>
      <c r="D34" s="33"/>
      <c r="E34" s="53"/>
      <c r="F34" s="48" t="e">
        <f>VLOOKUP($E34,[1]基准价格!A:H,3,0)</f>
        <v>#N/A</v>
      </c>
      <c r="G34" s="48" t="e">
        <f>VLOOKUP($E34,[1]基准价格!A:H,4,0)</f>
        <v>#N/A</v>
      </c>
      <c r="H34" s="48" t="e">
        <f>IF(VLOOKUP($E34,[1]基准价格!A:E,5,0)=0,"",VLOOKUP($E34,[1]基准价格!A:E,5,0))</f>
        <v>#N/A</v>
      </c>
      <c r="I34" s="48" t="e">
        <f>VLOOKUP($E34,[1]基准价格!A:F,6,0)</f>
        <v>#N/A</v>
      </c>
      <c r="J34" s="63" t="e">
        <f>VLOOKUP($E34,[1]基准价格!A:G,7,0)</f>
        <v>#N/A</v>
      </c>
      <c r="K34" s="64"/>
      <c r="L34" s="65"/>
      <c r="M34" s="65"/>
      <c r="N34" s="22"/>
      <c r="O34" s="77"/>
      <c r="P34" s="78" t="e">
        <f t="shared" ref="P34:P41" si="6">N34*L34*J34</f>
        <v>#N/A</v>
      </c>
      <c r="Q34" s="78">
        <f t="shared" ref="Q34:Q41" si="7">K34*M34*O34</f>
        <v>0</v>
      </c>
      <c r="R34" s="96" t="e">
        <f t="shared" ref="R34:R43" si="8">Q34-P34</f>
        <v>#N/A</v>
      </c>
      <c r="S34" s="99"/>
      <c r="T34" s="100"/>
    </row>
    <row r="35" s="1" customFormat="1" spans="1:20">
      <c r="A35" s="31">
        <v>2</v>
      </c>
      <c r="B35" s="22"/>
      <c r="C35" s="22"/>
      <c r="D35" s="22"/>
      <c r="E35" s="49" t="s">
        <v>44</v>
      </c>
      <c r="F35" s="54"/>
      <c r="G35" s="54"/>
      <c r="H35" s="54"/>
      <c r="I35" s="54"/>
      <c r="J35" s="66"/>
      <c r="K35" s="64"/>
      <c r="L35" s="65"/>
      <c r="M35" s="65"/>
      <c r="N35" s="22"/>
      <c r="O35" s="22"/>
      <c r="P35" s="78">
        <f t="shared" si="6"/>
        <v>0</v>
      </c>
      <c r="Q35" s="78">
        <f t="shared" si="7"/>
        <v>0</v>
      </c>
      <c r="R35" s="96">
        <f t="shared" si="8"/>
        <v>0</v>
      </c>
      <c r="S35" s="97"/>
      <c r="T35" s="21"/>
    </row>
    <row r="36" s="3" customFormat="1" ht="15" customHeight="1" spans="1:20">
      <c r="A36" s="31">
        <v>3</v>
      </c>
      <c r="B36" s="22" t="s">
        <v>47</v>
      </c>
      <c r="C36" s="32"/>
      <c r="D36" s="33"/>
      <c r="E36" s="53"/>
      <c r="F36" s="48" t="e">
        <f>VLOOKUP($E36,[1]基准价格!A:H,3,0)</f>
        <v>#N/A</v>
      </c>
      <c r="G36" s="48" t="e">
        <f>VLOOKUP($E36,[1]基准价格!A:H,4,0)</f>
        <v>#N/A</v>
      </c>
      <c r="H36" s="48" t="e">
        <f>IF(VLOOKUP($E36,[1]基准价格!A:E,5,0)=0,"",VLOOKUP($E36,[1]基准价格!A:E,5,0))</f>
        <v>#N/A</v>
      </c>
      <c r="I36" s="48" t="e">
        <f>VLOOKUP($E36,[1]基准价格!A:F,6,0)</f>
        <v>#N/A</v>
      </c>
      <c r="J36" s="63" t="e">
        <f>VLOOKUP($E36,[1]基准价格!A:G,7,0)</f>
        <v>#N/A</v>
      </c>
      <c r="K36" s="64"/>
      <c r="L36" s="65"/>
      <c r="M36" s="65"/>
      <c r="N36" s="22"/>
      <c r="O36" s="77"/>
      <c r="P36" s="78" t="e">
        <f t="shared" si="6"/>
        <v>#N/A</v>
      </c>
      <c r="Q36" s="78">
        <f t="shared" si="7"/>
        <v>0</v>
      </c>
      <c r="R36" s="96" t="e">
        <f t="shared" si="8"/>
        <v>#N/A</v>
      </c>
      <c r="S36" s="99"/>
      <c r="T36" s="100"/>
    </row>
    <row r="37" s="1" customFormat="1" spans="1:20">
      <c r="A37" s="31">
        <v>4</v>
      </c>
      <c r="B37" s="22"/>
      <c r="C37" s="22"/>
      <c r="D37" s="22"/>
      <c r="E37" s="49" t="s">
        <v>44</v>
      </c>
      <c r="F37" s="54"/>
      <c r="G37" s="54"/>
      <c r="H37" s="54"/>
      <c r="I37" s="54"/>
      <c r="J37" s="66"/>
      <c r="K37" s="64"/>
      <c r="L37" s="65"/>
      <c r="M37" s="65"/>
      <c r="N37" s="22"/>
      <c r="O37" s="22"/>
      <c r="P37" s="78">
        <f t="shared" si="6"/>
        <v>0</v>
      </c>
      <c r="Q37" s="78">
        <f t="shared" si="7"/>
        <v>0</v>
      </c>
      <c r="R37" s="96">
        <f t="shared" si="8"/>
        <v>0</v>
      </c>
      <c r="S37" s="97"/>
      <c r="T37" s="21"/>
    </row>
    <row r="38" s="3" customFormat="1" ht="15" customHeight="1" spans="1:20">
      <c r="A38" s="31">
        <v>5</v>
      </c>
      <c r="B38" s="22" t="s">
        <v>50</v>
      </c>
      <c r="C38" s="32"/>
      <c r="D38" s="33"/>
      <c r="E38" s="53"/>
      <c r="F38" s="48" t="e">
        <f>VLOOKUP($E38,[1]基准价格!A:H,3,0)</f>
        <v>#N/A</v>
      </c>
      <c r="G38" s="48" t="e">
        <f>VLOOKUP($E38,[1]基准价格!A:H,4,0)</f>
        <v>#N/A</v>
      </c>
      <c r="H38" s="48" t="e">
        <f>IF(VLOOKUP($E38,[1]基准价格!A:E,5,0)=0,"",VLOOKUP($E38,[1]基准价格!A:E,5,0))</f>
        <v>#N/A</v>
      </c>
      <c r="I38" s="48" t="e">
        <f>VLOOKUP($E38,[1]基准价格!A:F,6,0)</f>
        <v>#N/A</v>
      </c>
      <c r="J38" s="63" t="e">
        <f>VLOOKUP($E38,[1]基准价格!A:G,7,0)</f>
        <v>#N/A</v>
      </c>
      <c r="K38" s="64"/>
      <c r="L38" s="65"/>
      <c r="M38" s="65"/>
      <c r="N38" s="22"/>
      <c r="O38" s="77"/>
      <c r="P38" s="78" t="e">
        <f t="shared" si="6"/>
        <v>#N/A</v>
      </c>
      <c r="Q38" s="78">
        <f t="shared" si="7"/>
        <v>0</v>
      </c>
      <c r="R38" s="96" t="e">
        <f t="shared" si="8"/>
        <v>#N/A</v>
      </c>
      <c r="S38" s="99"/>
      <c r="T38" s="100"/>
    </row>
    <row r="39" s="1" customFormat="1" spans="1:20">
      <c r="A39" s="31">
        <v>6</v>
      </c>
      <c r="B39" s="22"/>
      <c r="C39" s="22"/>
      <c r="D39" s="22"/>
      <c r="E39" s="49" t="s">
        <v>44</v>
      </c>
      <c r="F39" s="54"/>
      <c r="G39" s="54"/>
      <c r="H39" s="54"/>
      <c r="I39" s="54"/>
      <c r="J39" s="66"/>
      <c r="K39" s="64"/>
      <c r="L39" s="65"/>
      <c r="M39" s="65"/>
      <c r="N39" s="22"/>
      <c r="O39" s="22"/>
      <c r="P39" s="78">
        <f t="shared" si="6"/>
        <v>0</v>
      </c>
      <c r="Q39" s="78">
        <f t="shared" si="7"/>
        <v>0</v>
      </c>
      <c r="R39" s="96">
        <f t="shared" si="8"/>
        <v>0</v>
      </c>
      <c r="S39" s="97"/>
      <c r="T39" s="21"/>
    </row>
    <row r="40" s="3" customFormat="1" ht="15" customHeight="1" spans="1:20">
      <c r="A40" s="31">
        <v>7</v>
      </c>
      <c r="B40" s="22" t="s">
        <v>48</v>
      </c>
      <c r="C40" s="32"/>
      <c r="D40" s="33"/>
      <c r="E40" s="53"/>
      <c r="F40" s="48" t="e">
        <f>VLOOKUP($E40,[1]基准价格!A:H,3,0)</f>
        <v>#N/A</v>
      </c>
      <c r="G40" s="48" t="e">
        <f>VLOOKUP($E40,[1]基准价格!A:H,4,0)</f>
        <v>#N/A</v>
      </c>
      <c r="H40" s="48" t="e">
        <f>IF(VLOOKUP($E40,[1]基准价格!A:E,5,0)=0,"",VLOOKUP($E40,[1]基准价格!A:E,5,0))</f>
        <v>#N/A</v>
      </c>
      <c r="I40" s="48" t="e">
        <f>VLOOKUP($E40,[1]基准价格!A:F,6,0)</f>
        <v>#N/A</v>
      </c>
      <c r="J40" s="63" t="e">
        <f>VLOOKUP($E40,[1]基准价格!A:G,7,0)</f>
        <v>#N/A</v>
      </c>
      <c r="K40" s="64"/>
      <c r="L40" s="65"/>
      <c r="M40" s="65"/>
      <c r="N40" s="22"/>
      <c r="O40" s="77"/>
      <c r="P40" s="78" t="e">
        <f t="shared" si="6"/>
        <v>#N/A</v>
      </c>
      <c r="Q40" s="78">
        <f t="shared" si="7"/>
        <v>0</v>
      </c>
      <c r="R40" s="96" t="e">
        <f t="shared" si="8"/>
        <v>#N/A</v>
      </c>
      <c r="S40" s="99"/>
      <c r="T40" s="100"/>
    </row>
    <row r="41" s="1" customFormat="1" spans="1:20">
      <c r="A41" s="31">
        <v>8</v>
      </c>
      <c r="B41" s="22"/>
      <c r="C41" s="22"/>
      <c r="D41" s="22"/>
      <c r="E41" s="49" t="s">
        <v>44</v>
      </c>
      <c r="F41" s="54"/>
      <c r="G41" s="54"/>
      <c r="H41" s="54"/>
      <c r="I41" s="54"/>
      <c r="J41" s="66"/>
      <c r="K41" s="64"/>
      <c r="L41" s="65"/>
      <c r="M41" s="65"/>
      <c r="N41" s="22"/>
      <c r="O41" s="22"/>
      <c r="P41" s="78">
        <f t="shared" si="6"/>
        <v>0</v>
      </c>
      <c r="Q41" s="78">
        <f t="shared" si="7"/>
        <v>0</v>
      </c>
      <c r="R41" s="96">
        <f t="shared" si="8"/>
        <v>0</v>
      </c>
      <c r="S41" s="97"/>
      <c r="T41" s="21"/>
    </row>
    <row r="42" s="1" customFormat="1" spans="1:20">
      <c r="A42" s="34" t="s">
        <v>41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79"/>
      <c r="O42" s="24"/>
      <c r="P42" s="74">
        <v>0</v>
      </c>
      <c r="Q42" s="74">
        <f>SUM(Q34:Q41)</f>
        <v>0</v>
      </c>
      <c r="R42" s="96">
        <f t="shared" si="8"/>
        <v>0</v>
      </c>
      <c r="S42" s="41"/>
      <c r="T42" s="41"/>
    </row>
    <row r="43" s="1" customFormat="1" spans="1:20">
      <c r="A43" s="36" t="s">
        <v>51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66">
        <f>P16+P32+P42</f>
        <v>0</v>
      </c>
      <c r="Q43" s="66">
        <f>Q16+Q32+Q42</f>
        <v>0</v>
      </c>
      <c r="R43" s="96">
        <f t="shared" si="8"/>
        <v>0</v>
      </c>
      <c r="S43" s="41"/>
      <c r="T43" s="41"/>
    </row>
    <row r="44" s="1" customFormat="1" ht="18" spans="1:20">
      <c r="A44" s="16" t="s">
        <v>52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93"/>
      <c r="S44" s="93"/>
      <c r="T44" s="93"/>
    </row>
    <row r="45" s="1" customFormat="1" spans="1:20">
      <c r="A45" s="18" t="s">
        <v>18</v>
      </c>
      <c r="B45" s="18" t="s">
        <v>19</v>
      </c>
      <c r="C45" s="18" t="s">
        <v>20</v>
      </c>
      <c r="D45" s="18" t="s">
        <v>21</v>
      </c>
      <c r="E45" s="55" t="s">
        <v>22</v>
      </c>
      <c r="F45" s="18" t="s">
        <v>23</v>
      </c>
      <c r="G45" s="18" t="s">
        <v>24</v>
      </c>
      <c r="H45" s="18" t="s">
        <v>25</v>
      </c>
      <c r="I45" s="18" t="s">
        <v>26</v>
      </c>
      <c r="J45" s="61" t="s">
        <v>27</v>
      </c>
      <c r="K45" s="62" t="s">
        <v>28</v>
      </c>
      <c r="L45" s="18" t="s">
        <v>29</v>
      </c>
      <c r="M45" s="62" t="s">
        <v>30</v>
      </c>
      <c r="N45" s="18" t="s">
        <v>31</v>
      </c>
      <c r="O45" s="62" t="s">
        <v>32</v>
      </c>
      <c r="P45" s="61" t="s">
        <v>33</v>
      </c>
      <c r="Q45" s="62" t="s">
        <v>34</v>
      </c>
      <c r="R45" s="61" t="s">
        <v>35</v>
      </c>
      <c r="S45" s="61" t="s">
        <v>36</v>
      </c>
      <c r="T45" s="101" t="s">
        <v>37</v>
      </c>
    </row>
    <row r="46" s="4" customFormat="1" spans="1:20">
      <c r="A46" s="37" t="s">
        <v>53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102"/>
      <c r="S46" s="102"/>
      <c r="T46" s="102"/>
    </row>
    <row r="47" s="2" customFormat="1" spans="1:20">
      <c r="A47" s="21">
        <v>1</v>
      </c>
      <c r="B47" s="21" t="s">
        <v>54</v>
      </c>
      <c r="C47" s="21" t="s">
        <v>54</v>
      </c>
      <c r="D47" s="21" t="s">
        <v>54</v>
      </c>
      <c r="E47" s="56"/>
      <c r="F47" s="21" t="s">
        <v>54</v>
      </c>
      <c r="G47" s="21" t="s">
        <v>55</v>
      </c>
      <c r="H47" s="21" t="s">
        <v>56</v>
      </c>
      <c r="I47" s="21" t="s">
        <v>57</v>
      </c>
      <c r="J47" s="67">
        <v>600</v>
      </c>
      <c r="K47" s="21"/>
      <c r="L47" s="21">
        <v>1</v>
      </c>
      <c r="M47" s="21"/>
      <c r="N47" s="21">
        <v>1</v>
      </c>
      <c r="O47" s="21"/>
      <c r="P47" s="80">
        <f>J47*L47*N47</f>
        <v>600</v>
      </c>
      <c r="Q47" s="78">
        <f>K47*M47*O47</f>
        <v>0</v>
      </c>
      <c r="R47" s="96">
        <f>Q47-P47</f>
        <v>-600</v>
      </c>
      <c r="S47" s="21"/>
      <c r="T47" s="21"/>
    </row>
    <row r="48" s="2" customFormat="1" spans="1:20">
      <c r="A48" s="21">
        <v>2</v>
      </c>
      <c r="B48" s="21" t="s">
        <v>58</v>
      </c>
      <c r="C48" s="21" t="s">
        <v>59</v>
      </c>
      <c r="D48" s="21" t="s">
        <v>59</v>
      </c>
      <c r="E48" s="56"/>
      <c r="F48" s="21" t="s">
        <v>59</v>
      </c>
      <c r="G48" s="21" t="s">
        <v>59</v>
      </c>
      <c r="H48" s="21" t="s">
        <v>60</v>
      </c>
      <c r="I48" s="21" t="s">
        <v>61</v>
      </c>
      <c r="J48" s="67">
        <v>200</v>
      </c>
      <c r="K48" s="21"/>
      <c r="L48" s="21">
        <v>10</v>
      </c>
      <c r="M48" s="21"/>
      <c r="N48" s="21">
        <v>1</v>
      </c>
      <c r="O48" s="21"/>
      <c r="P48" s="80">
        <f>J48*L48*N48</f>
        <v>2000</v>
      </c>
      <c r="Q48" s="78">
        <f>K48*M48*O48</f>
        <v>0</v>
      </c>
      <c r="R48" s="96">
        <f>Q48-P48</f>
        <v>-2000</v>
      </c>
      <c r="S48" s="21" t="s">
        <v>62</v>
      </c>
      <c r="T48" s="21"/>
    </row>
    <row r="49" s="1" customFormat="1" ht="18" customHeight="1" spans="1:20">
      <c r="A49" s="21">
        <v>3</v>
      </c>
      <c r="B49" s="22" t="s">
        <v>58</v>
      </c>
      <c r="C49" s="21" t="s">
        <v>63</v>
      </c>
      <c r="D49" s="22" t="s">
        <v>64</v>
      </c>
      <c r="E49" s="56"/>
      <c r="F49" s="57" t="s">
        <v>64</v>
      </c>
      <c r="G49" s="57" t="s">
        <v>64</v>
      </c>
      <c r="H49" s="57" t="s">
        <v>65</v>
      </c>
      <c r="I49" s="68" t="s">
        <v>61</v>
      </c>
      <c r="J49" s="69">
        <v>30</v>
      </c>
      <c r="K49" s="41"/>
      <c r="L49" s="22">
        <v>10</v>
      </c>
      <c r="M49" s="22"/>
      <c r="N49" s="22">
        <v>1</v>
      </c>
      <c r="O49" s="22"/>
      <c r="P49" s="78">
        <f>N49*L49*J49</f>
        <v>300</v>
      </c>
      <c r="Q49" s="78">
        <f>K49*M49*O49</f>
        <v>0</v>
      </c>
      <c r="R49" s="96">
        <f>Q49-P49</f>
        <v>-300</v>
      </c>
      <c r="S49" s="45"/>
      <c r="T49" s="41"/>
    </row>
    <row r="50" s="1" customFormat="1" spans="1:20">
      <c r="A50" s="21">
        <v>4</v>
      </c>
      <c r="B50" s="22" t="s">
        <v>58</v>
      </c>
      <c r="C50" s="21" t="s">
        <v>66</v>
      </c>
      <c r="D50" s="22" t="s">
        <v>67</v>
      </c>
      <c r="E50" s="56"/>
      <c r="F50" s="57" t="s">
        <v>67</v>
      </c>
      <c r="G50" s="57" t="s">
        <v>67</v>
      </c>
      <c r="H50" s="57" t="s">
        <v>68</v>
      </c>
      <c r="I50" s="68" t="s">
        <v>61</v>
      </c>
      <c r="J50" s="69">
        <v>300</v>
      </c>
      <c r="K50" s="41"/>
      <c r="L50" s="22">
        <v>14</v>
      </c>
      <c r="M50" s="22"/>
      <c r="N50" s="22">
        <v>1</v>
      </c>
      <c r="O50" s="22"/>
      <c r="P50" s="78">
        <f>N50*L50*J50</f>
        <v>4200</v>
      </c>
      <c r="Q50" s="78">
        <f>K50*M50*O50</f>
        <v>0</v>
      </c>
      <c r="R50" s="96">
        <f>Q50-P50</f>
        <v>-4200</v>
      </c>
      <c r="S50" s="21"/>
      <c r="T50" s="41"/>
    </row>
    <row r="51" s="1" customFormat="1" spans="1:20">
      <c r="A51" s="38" t="s">
        <v>51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81">
        <f>SUM(P47:P50)</f>
        <v>7100</v>
      </c>
      <c r="Q51" s="81">
        <f>SUM(Q49:Q50)</f>
        <v>0</v>
      </c>
      <c r="R51" s="96">
        <f>Q51-P51</f>
        <v>-7100</v>
      </c>
      <c r="S51" s="21"/>
      <c r="T51" s="41"/>
    </row>
    <row r="52" s="1" customFormat="1" ht="18" spans="1:20">
      <c r="A52" s="16" t="s">
        <v>69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93"/>
      <c r="S52" s="93"/>
      <c r="T52" s="93"/>
    </row>
    <row r="53" s="1" customFormat="1" spans="1:20">
      <c r="A53" s="18" t="s">
        <v>18</v>
      </c>
      <c r="B53" s="18" t="s">
        <v>19</v>
      </c>
      <c r="C53" s="18" t="s">
        <v>20</v>
      </c>
      <c r="D53" s="18" t="s">
        <v>21</v>
      </c>
      <c r="E53" s="55" t="s">
        <v>22</v>
      </c>
      <c r="F53" s="18" t="s">
        <v>23</v>
      </c>
      <c r="G53" s="18" t="s">
        <v>24</v>
      </c>
      <c r="H53" s="18" t="s">
        <v>25</v>
      </c>
      <c r="I53" s="18" t="s">
        <v>26</v>
      </c>
      <c r="J53" s="61" t="s">
        <v>27</v>
      </c>
      <c r="K53" s="62" t="s">
        <v>28</v>
      </c>
      <c r="L53" s="18" t="s">
        <v>29</v>
      </c>
      <c r="M53" s="62" t="s">
        <v>30</v>
      </c>
      <c r="N53" s="18" t="s">
        <v>31</v>
      </c>
      <c r="O53" s="62" t="s">
        <v>32</v>
      </c>
      <c r="P53" s="61" t="s">
        <v>33</v>
      </c>
      <c r="Q53" s="62" t="s">
        <v>34</v>
      </c>
      <c r="R53" s="61" t="s">
        <v>35</v>
      </c>
      <c r="S53" s="61" t="s">
        <v>36</v>
      </c>
      <c r="T53" s="101" t="s">
        <v>37</v>
      </c>
    </row>
    <row r="54" s="4" customFormat="1" spans="1:20">
      <c r="A54" s="19" t="s">
        <v>53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94"/>
      <c r="S54" s="94"/>
      <c r="T54" s="95"/>
    </row>
    <row r="55" s="2" customFormat="1" spans="1:20">
      <c r="A55" s="21">
        <v>1</v>
      </c>
      <c r="B55" s="39" t="s">
        <v>70</v>
      </c>
      <c r="C55" s="39" t="s">
        <v>70</v>
      </c>
      <c r="D55" s="39" t="s">
        <v>70</v>
      </c>
      <c r="E55" s="56"/>
      <c r="F55" s="57" t="s">
        <v>70</v>
      </c>
      <c r="G55" s="57" t="s">
        <v>70</v>
      </c>
      <c r="H55" s="57" t="s">
        <v>71</v>
      </c>
      <c r="I55" s="68" t="s">
        <v>61</v>
      </c>
      <c r="J55" s="69">
        <v>60</v>
      </c>
      <c r="K55" s="21"/>
      <c r="L55" s="22">
        <v>10</v>
      </c>
      <c r="M55" s="22"/>
      <c r="N55" s="22">
        <v>1</v>
      </c>
      <c r="O55" s="22"/>
      <c r="P55" s="78">
        <f t="shared" ref="P55:P61" si="9">N55*L55*J55</f>
        <v>600</v>
      </c>
      <c r="Q55" s="78">
        <f t="shared" ref="Q55:Q61" si="10">K55*M55*O55</f>
        <v>0</v>
      </c>
      <c r="R55" s="96">
        <f t="shared" ref="R55:R57" si="11">Q55-P55</f>
        <v>-600</v>
      </c>
      <c r="S55" s="21"/>
      <c r="T55" s="21"/>
    </row>
    <row r="56" s="1" customFormat="1" spans="1:20">
      <c r="A56" s="21">
        <v>2</v>
      </c>
      <c r="B56" s="22" t="s">
        <v>72</v>
      </c>
      <c r="C56" s="40" t="s">
        <v>72</v>
      </c>
      <c r="D56" s="39" t="s">
        <v>72</v>
      </c>
      <c r="E56" s="56"/>
      <c r="F56" s="57" t="s">
        <v>72</v>
      </c>
      <c r="G56" s="57" t="s">
        <v>72</v>
      </c>
      <c r="H56" s="57" t="s">
        <v>73</v>
      </c>
      <c r="I56" s="68" t="s">
        <v>61</v>
      </c>
      <c r="J56" s="69">
        <v>20</v>
      </c>
      <c r="K56" s="41"/>
      <c r="L56" s="22">
        <v>10</v>
      </c>
      <c r="M56" s="22"/>
      <c r="N56" s="22">
        <v>1</v>
      </c>
      <c r="O56" s="22"/>
      <c r="P56" s="78">
        <f t="shared" si="9"/>
        <v>200</v>
      </c>
      <c r="Q56" s="78">
        <f t="shared" si="10"/>
        <v>0</v>
      </c>
      <c r="R56" s="96">
        <f t="shared" si="11"/>
        <v>-200</v>
      </c>
      <c r="S56" s="21" t="s">
        <v>74</v>
      </c>
      <c r="T56" s="41"/>
    </row>
    <row r="57" s="1" customFormat="1" spans="1:20">
      <c r="A57" s="38" t="s">
        <v>51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81">
        <f>SUM(P55:P56)</f>
        <v>800</v>
      </c>
      <c r="Q57" s="81">
        <f>SUM(Q55:Q56)</f>
        <v>0</v>
      </c>
      <c r="R57" s="96">
        <f t="shared" si="11"/>
        <v>-800</v>
      </c>
      <c r="S57" s="41"/>
      <c r="T57" s="41"/>
    </row>
    <row r="58" s="1" customFormat="1" ht="18" spans="1:20">
      <c r="A58" s="16" t="s">
        <v>75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93"/>
      <c r="S58" s="93"/>
      <c r="T58" s="93"/>
    </row>
    <row r="59" s="1" customFormat="1" spans="1:20">
      <c r="A59" s="18" t="s">
        <v>18</v>
      </c>
      <c r="B59" s="18" t="s">
        <v>19</v>
      </c>
      <c r="C59" s="18" t="s">
        <v>20</v>
      </c>
      <c r="D59" s="18" t="s">
        <v>21</v>
      </c>
      <c r="E59" s="55" t="s">
        <v>22</v>
      </c>
      <c r="F59" s="18" t="s">
        <v>23</v>
      </c>
      <c r="G59" s="18" t="s">
        <v>24</v>
      </c>
      <c r="H59" s="18" t="s">
        <v>25</v>
      </c>
      <c r="I59" s="18" t="s">
        <v>26</v>
      </c>
      <c r="J59" s="61" t="s">
        <v>27</v>
      </c>
      <c r="K59" s="62" t="s">
        <v>28</v>
      </c>
      <c r="L59" s="18" t="s">
        <v>29</v>
      </c>
      <c r="M59" s="62" t="s">
        <v>30</v>
      </c>
      <c r="N59" s="18" t="s">
        <v>31</v>
      </c>
      <c r="O59" s="62" t="s">
        <v>32</v>
      </c>
      <c r="P59" s="61" t="s">
        <v>33</v>
      </c>
      <c r="Q59" s="62" t="s">
        <v>34</v>
      </c>
      <c r="R59" s="61" t="s">
        <v>35</v>
      </c>
      <c r="S59" s="61" t="s">
        <v>36</v>
      </c>
      <c r="T59" s="101" t="s">
        <v>37</v>
      </c>
    </row>
    <row r="60" s="1" customFormat="1" spans="1:20">
      <c r="A60" s="21">
        <v>1</v>
      </c>
      <c r="B60" s="41"/>
      <c r="C60" s="41"/>
      <c r="D60" s="22"/>
      <c r="E60" s="56"/>
      <c r="F60" s="57"/>
      <c r="G60" s="57"/>
      <c r="H60" s="57"/>
      <c r="I60" s="57"/>
      <c r="J60" s="66"/>
      <c r="K60" s="57"/>
      <c r="L60" s="22"/>
      <c r="M60" s="22"/>
      <c r="N60" s="22"/>
      <c r="O60" s="22"/>
      <c r="P60" s="78">
        <f t="shared" si="9"/>
        <v>0</v>
      </c>
      <c r="Q60" s="78">
        <f t="shared" si="10"/>
        <v>0</v>
      </c>
      <c r="R60" s="96">
        <f t="shared" ref="R60:R62" si="12">Q60-P60</f>
        <v>0</v>
      </c>
      <c r="S60" s="41"/>
      <c r="T60" s="41"/>
    </row>
    <row r="61" s="1" customFormat="1" spans="1:20">
      <c r="A61" s="21">
        <v>2</v>
      </c>
      <c r="B61" s="41"/>
      <c r="C61" s="41"/>
      <c r="D61" s="22"/>
      <c r="E61" s="56"/>
      <c r="F61" s="57"/>
      <c r="G61" s="58"/>
      <c r="H61" s="57"/>
      <c r="I61" s="57"/>
      <c r="J61" s="66"/>
      <c r="K61" s="57"/>
      <c r="L61" s="22"/>
      <c r="M61" s="22"/>
      <c r="N61" s="22"/>
      <c r="O61" s="22"/>
      <c r="P61" s="78">
        <f t="shared" si="9"/>
        <v>0</v>
      </c>
      <c r="Q61" s="78">
        <f t="shared" si="10"/>
        <v>0</v>
      </c>
      <c r="R61" s="96">
        <f t="shared" si="12"/>
        <v>0</v>
      </c>
      <c r="S61" s="103"/>
      <c r="T61" s="41"/>
    </row>
    <row r="62" s="1" customFormat="1" spans="1:20">
      <c r="A62" s="38" t="s">
        <v>51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81">
        <f>SUM(P60:P61)</f>
        <v>0</v>
      </c>
      <c r="Q62" s="81">
        <f>SUM(Q60:Q61)</f>
        <v>0</v>
      </c>
      <c r="R62" s="96">
        <f t="shared" si="12"/>
        <v>0</v>
      </c>
      <c r="S62" s="41"/>
      <c r="T62" s="41"/>
    </row>
    <row r="63" s="1" customFormat="1" ht="18" spans="1:20">
      <c r="A63" s="16" t="s">
        <v>76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93"/>
      <c r="S63" s="93"/>
      <c r="T63" s="93"/>
    </row>
    <row r="64" s="2" customFormat="1" spans="1:20">
      <c r="A64" s="42" t="s">
        <v>18</v>
      </c>
      <c r="B64" s="42" t="s">
        <v>19</v>
      </c>
      <c r="C64" s="42" t="s">
        <v>20</v>
      </c>
      <c r="D64" s="42" t="s">
        <v>77</v>
      </c>
      <c r="E64" s="55" t="s">
        <v>22</v>
      </c>
      <c r="F64" s="42" t="s">
        <v>78</v>
      </c>
      <c r="G64" s="42" t="s">
        <v>79</v>
      </c>
      <c r="H64" s="42" t="s">
        <v>25</v>
      </c>
      <c r="I64" s="18" t="s">
        <v>26</v>
      </c>
      <c r="J64" s="61" t="s">
        <v>27</v>
      </c>
      <c r="K64" s="62" t="s">
        <v>28</v>
      </c>
      <c r="L64" s="18" t="s">
        <v>29</v>
      </c>
      <c r="M64" s="62" t="s">
        <v>30</v>
      </c>
      <c r="N64" s="18" t="s">
        <v>31</v>
      </c>
      <c r="O64" s="62" t="s">
        <v>32</v>
      </c>
      <c r="P64" s="61" t="s">
        <v>33</v>
      </c>
      <c r="Q64" s="62" t="s">
        <v>34</v>
      </c>
      <c r="R64" s="61" t="s">
        <v>35</v>
      </c>
      <c r="S64" s="61" t="s">
        <v>36</v>
      </c>
      <c r="T64" s="101" t="s">
        <v>37</v>
      </c>
    </row>
    <row r="65" s="4" customFormat="1" spans="1:20">
      <c r="A65" s="19" t="s">
        <v>80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129"/>
      <c r="S65" s="129"/>
      <c r="T65" s="130"/>
    </row>
    <row r="66" s="1" customFormat="1" ht="17" customHeight="1" spans="1:20">
      <c r="A66" s="21">
        <v>1</v>
      </c>
      <c r="B66" s="22" t="s">
        <v>81</v>
      </c>
      <c r="C66" s="21" t="s">
        <v>82</v>
      </c>
      <c r="D66" s="21" t="s">
        <v>83</v>
      </c>
      <c r="E66" s="56"/>
      <c r="F66" s="57" t="s">
        <v>84</v>
      </c>
      <c r="G66" s="57" t="s">
        <v>85</v>
      </c>
      <c r="H66" s="22" t="s">
        <v>86</v>
      </c>
      <c r="I66" s="57" t="s">
        <v>87</v>
      </c>
      <c r="J66" s="66">
        <v>3500</v>
      </c>
      <c r="K66" s="57"/>
      <c r="L66" s="22">
        <v>1</v>
      </c>
      <c r="M66" s="22"/>
      <c r="N66" s="22">
        <v>1</v>
      </c>
      <c r="O66" s="22"/>
      <c r="P66" s="78">
        <f>N66*L66*J66</f>
        <v>3500</v>
      </c>
      <c r="Q66" s="78">
        <f>K66*M66*O66</f>
        <v>0</v>
      </c>
      <c r="R66" s="96">
        <f t="shared" ref="R66:R68" si="13">Q66-P66</f>
        <v>-3500</v>
      </c>
      <c r="S66" s="41"/>
      <c r="T66" s="41"/>
    </row>
    <row r="67" s="1" customFormat="1" spans="1:20">
      <c r="A67" s="21">
        <v>2</v>
      </c>
      <c r="B67" s="22"/>
      <c r="C67" s="41"/>
      <c r="D67" s="21"/>
      <c r="E67" s="56"/>
      <c r="F67" s="57"/>
      <c r="G67" s="57"/>
      <c r="H67" s="22"/>
      <c r="I67" s="57"/>
      <c r="J67" s="66"/>
      <c r="K67" s="57"/>
      <c r="L67" s="22"/>
      <c r="M67" s="22"/>
      <c r="N67" s="22"/>
      <c r="O67" s="22"/>
      <c r="P67" s="78">
        <f>N67*L67*J67</f>
        <v>0</v>
      </c>
      <c r="Q67" s="78">
        <f>K67*M67*O67</f>
        <v>0</v>
      </c>
      <c r="R67" s="96">
        <f t="shared" si="13"/>
        <v>0</v>
      </c>
      <c r="S67" s="41"/>
      <c r="T67" s="41"/>
    </row>
    <row r="68" s="1" customFormat="1" spans="1:20">
      <c r="A68" s="38" t="s">
        <v>51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81">
        <f>SUM(P66:P67)</f>
        <v>3500</v>
      </c>
      <c r="Q68" s="81">
        <f>SUM(Q66:Q67)</f>
        <v>0</v>
      </c>
      <c r="R68" s="96">
        <f t="shared" si="13"/>
        <v>-3500</v>
      </c>
      <c r="S68" s="41"/>
      <c r="T68" s="41"/>
    </row>
    <row r="69" s="1" customFormat="1" ht="18" spans="1:20">
      <c r="A69" s="16" t="s">
        <v>88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93"/>
      <c r="S69" s="93"/>
      <c r="T69" s="93"/>
    </row>
    <row r="70" s="1" customFormat="1" spans="1:20">
      <c r="A70" s="18" t="s">
        <v>18</v>
      </c>
      <c r="B70" s="18" t="s">
        <v>19</v>
      </c>
      <c r="C70" s="18" t="s">
        <v>20</v>
      </c>
      <c r="D70" s="18" t="s">
        <v>21</v>
      </c>
      <c r="E70" s="55" t="s">
        <v>22</v>
      </c>
      <c r="F70" s="18" t="s">
        <v>23</v>
      </c>
      <c r="G70" s="18" t="s">
        <v>24</v>
      </c>
      <c r="H70" s="18" t="s">
        <v>25</v>
      </c>
      <c r="I70" s="18" t="s">
        <v>26</v>
      </c>
      <c r="J70" s="61" t="s">
        <v>27</v>
      </c>
      <c r="K70" s="62" t="s">
        <v>28</v>
      </c>
      <c r="L70" s="18" t="s">
        <v>29</v>
      </c>
      <c r="M70" s="62" t="s">
        <v>30</v>
      </c>
      <c r="N70" s="18" t="s">
        <v>31</v>
      </c>
      <c r="O70" s="62" t="s">
        <v>32</v>
      </c>
      <c r="P70" s="61" t="s">
        <v>33</v>
      </c>
      <c r="Q70" s="62" t="s">
        <v>34</v>
      </c>
      <c r="R70" s="61" t="s">
        <v>35</v>
      </c>
      <c r="S70" s="61" t="s">
        <v>36</v>
      </c>
      <c r="T70" s="101" t="s">
        <v>37</v>
      </c>
    </row>
    <row r="71" s="1" customFormat="1" spans="1:20">
      <c r="A71" s="19" t="s">
        <v>89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129"/>
      <c r="S71" s="129"/>
      <c r="T71" s="130"/>
    </row>
    <row r="72" s="1" customFormat="1" spans="1:20">
      <c r="A72" s="106">
        <v>1</v>
      </c>
      <c r="B72" s="26"/>
      <c r="C72" s="26"/>
      <c r="D72" s="23"/>
      <c r="E72" s="47"/>
      <c r="F72" s="48"/>
      <c r="G72" s="48"/>
      <c r="H72" s="48"/>
      <c r="I72" s="48"/>
      <c r="J72" s="63"/>
      <c r="K72" s="57"/>
      <c r="L72" s="65"/>
      <c r="M72" s="22"/>
      <c r="N72" s="22"/>
      <c r="O72" s="22"/>
      <c r="P72" s="78">
        <f>N72*L72*J72</f>
        <v>0</v>
      </c>
      <c r="Q72" s="78">
        <f>K72*M72*O72</f>
        <v>0</v>
      </c>
      <c r="R72" s="96">
        <f>Q72-P72</f>
        <v>0</v>
      </c>
      <c r="S72" s="103"/>
      <c r="T72" s="41"/>
    </row>
    <row r="73" s="1" customFormat="1" spans="1:20">
      <c r="A73" s="107"/>
      <c r="B73" s="28"/>
      <c r="C73" s="28"/>
      <c r="D73" s="23"/>
      <c r="E73" s="49"/>
      <c r="F73" s="23"/>
      <c r="G73" s="23"/>
      <c r="H73" s="54"/>
      <c r="I73" s="54"/>
      <c r="J73" s="66"/>
      <c r="K73" s="57"/>
      <c r="L73" s="65"/>
      <c r="M73" s="22"/>
      <c r="N73" s="22"/>
      <c r="O73" s="22"/>
      <c r="P73" s="78">
        <f>N73*L73*J73</f>
        <v>0</v>
      </c>
      <c r="Q73" s="78"/>
      <c r="R73" s="96"/>
      <c r="S73" s="103"/>
      <c r="T73" s="41"/>
    </row>
    <row r="74" s="1" customFormat="1" spans="1:20">
      <c r="A74" s="21">
        <v>2</v>
      </c>
      <c r="B74" s="22"/>
      <c r="C74" s="108"/>
      <c r="D74" s="109"/>
      <c r="E74" s="49"/>
      <c r="F74" s="109"/>
      <c r="G74" s="109"/>
      <c r="H74" s="54"/>
      <c r="I74" s="54"/>
      <c r="J74" s="66"/>
      <c r="K74" s="57"/>
      <c r="L74" s="65"/>
      <c r="M74" s="22"/>
      <c r="N74" s="22"/>
      <c r="O74" s="22"/>
      <c r="P74" s="78">
        <f>N74*L74*J74</f>
        <v>0</v>
      </c>
      <c r="Q74" s="78">
        <f>K74*M74*O74</f>
        <v>0</v>
      </c>
      <c r="R74" s="96">
        <f>Q74-P74</f>
        <v>0</v>
      </c>
      <c r="S74" s="103"/>
      <c r="T74" s="41"/>
    </row>
    <row r="75" s="1" customFormat="1" spans="1:20">
      <c r="A75" s="38" t="s">
        <v>51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6"/>
      <c r="P75" s="81">
        <f>SUM(P72:P74)</f>
        <v>0</v>
      </c>
      <c r="Q75" s="81">
        <f>SUM(Q72:Q74)</f>
        <v>0</v>
      </c>
      <c r="R75" s="96">
        <f>Q75-P75</f>
        <v>0</v>
      </c>
      <c r="S75" s="41"/>
      <c r="T75" s="41"/>
    </row>
    <row r="76" s="1" customFormat="1" spans="1:20">
      <c r="A76" s="110" t="s">
        <v>90</v>
      </c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9">
        <f>P43+P57+P62+P68+P75+P51</f>
        <v>11400</v>
      </c>
      <c r="Q76" s="119">
        <f>Q43+Q57+Q62+Q68+Q75</f>
        <v>0</v>
      </c>
      <c r="R76" s="131"/>
      <c r="S76" s="132"/>
      <c r="T76" s="132"/>
    </row>
    <row r="77" s="5" customFormat="1" ht="14.4" spans="1:20">
      <c r="A77" s="36" t="s">
        <v>91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120">
        <v>0.05</v>
      </c>
      <c r="P77" s="121">
        <f>(P76-P43)*O77</f>
        <v>570</v>
      </c>
      <c r="Q77" s="121">
        <f>Q76*O77</f>
        <v>0</v>
      </c>
      <c r="R77" s="133"/>
      <c r="S77" s="134"/>
      <c r="T77" s="134"/>
    </row>
    <row r="78" s="5" customFormat="1" ht="14.4" spans="1:20">
      <c r="A78" s="36" t="s">
        <v>92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120">
        <v>0.1</v>
      </c>
      <c r="P78" s="121">
        <f>P43*O78</f>
        <v>0</v>
      </c>
      <c r="Q78" s="121">
        <f>Q77*O78</f>
        <v>0</v>
      </c>
      <c r="R78" s="133"/>
      <c r="S78" s="134"/>
      <c r="T78" s="134"/>
    </row>
    <row r="79" s="1" customFormat="1" spans="1:20">
      <c r="A79" s="111" t="s">
        <v>93</v>
      </c>
      <c r="B79" s="111"/>
      <c r="C79" s="111"/>
      <c r="D79" s="111"/>
      <c r="E79" s="111"/>
      <c r="F79" s="111"/>
      <c r="G79" s="118" t="s">
        <v>94</v>
      </c>
      <c r="H79" s="36" t="s">
        <v>95</v>
      </c>
      <c r="I79" s="36"/>
      <c r="J79" s="36"/>
      <c r="K79" s="36"/>
      <c r="L79" s="36"/>
      <c r="M79" s="36"/>
      <c r="N79" s="36"/>
      <c r="O79" s="120">
        <v>0.06</v>
      </c>
      <c r="P79" s="66">
        <f>(P76+P77+P78-P68)*O79</f>
        <v>508.2</v>
      </c>
      <c r="Q79" s="66">
        <f>Q76*O79</f>
        <v>0</v>
      </c>
      <c r="R79" s="96"/>
      <c r="S79" s="41"/>
      <c r="T79" s="41"/>
    </row>
    <row r="80" s="1" customFormat="1" spans="1:20">
      <c r="A80" s="112" t="s">
        <v>96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22"/>
      <c r="P80" s="66">
        <f>SUM(P76:P79)</f>
        <v>12478.2</v>
      </c>
      <c r="Q80" s="66">
        <f>SUM(Q76:Q79)</f>
        <v>0</v>
      </c>
      <c r="R80" s="96"/>
      <c r="S80" s="41"/>
      <c r="T80" s="41"/>
    </row>
    <row r="81" s="1" customFormat="1" spans="1:20">
      <c r="A81" s="114" t="s">
        <v>97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23"/>
      <c r="P81" s="124"/>
      <c r="Q81" s="124"/>
      <c r="R81" s="124"/>
      <c r="S81" s="124"/>
      <c r="T81" s="124"/>
    </row>
    <row r="82" s="1" customFormat="1" ht="15" customHeight="1" spans="1:20">
      <c r="A82" s="116" t="s">
        <v>44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25" t="s">
        <v>98</v>
      </c>
      <c r="O82" s="126" t="s">
        <v>99</v>
      </c>
      <c r="P82" s="127">
        <f>SUMIF([2]报价结算清单!$E$12:$E$990,A82,[2]报价结算清单!$P$12:$P$990)/P76</f>
        <v>0.219298245614035</v>
      </c>
      <c r="Q82" s="135" t="e">
        <f>SUMIF([2]报价结算清单!$E$12:$E$990,B82,[2]报价结算清单!$Q$12:$Q$990)/Q76</f>
        <v>#DIV/0!</v>
      </c>
      <c r="R82" s="96"/>
      <c r="S82" s="41"/>
      <c r="T82" s="41"/>
    </row>
    <row r="83" s="1" customFormat="1" ht="15" customHeight="1" spans="1:20">
      <c r="A83" s="116" t="s">
        <v>100</v>
      </c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25" t="s">
        <v>101</v>
      </c>
      <c r="O83" s="126" t="s">
        <v>99</v>
      </c>
      <c r="P83" s="128">
        <f>P51/P76</f>
        <v>0.62280701754386</v>
      </c>
      <c r="Q83" s="128" t="e">
        <f>Q51/Q76</f>
        <v>#DIV/0!</v>
      </c>
      <c r="R83" s="96"/>
      <c r="S83" s="41"/>
      <c r="T83" s="41"/>
    </row>
    <row r="84" s="1" customFormat="1" ht="15" customHeight="1" spans="1:20">
      <c r="A84" s="116" t="s">
        <v>102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25" t="s">
        <v>101</v>
      </c>
      <c r="O84" s="126" t="s">
        <v>99</v>
      </c>
      <c r="P84" s="128">
        <f>P57/P76</f>
        <v>0.0701754385964912</v>
      </c>
      <c r="Q84" s="128" t="e">
        <f>Q57/Q76</f>
        <v>#DIV/0!</v>
      </c>
      <c r="R84" s="96"/>
      <c r="S84" s="41"/>
      <c r="T84" s="41"/>
    </row>
    <row r="85" s="1" customFormat="1" ht="15" customHeight="1" spans="1:20">
      <c r="A85" s="116" t="s">
        <v>103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25" t="s">
        <v>101</v>
      </c>
      <c r="O85" s="126" t="s">
        <v>99</v>
      </c>
      <c r="P85" s="128">
        <f>P62/P76</f>
        <v>0</v>
      </c>
      <c r="Q85" s="128" t="e">
        <f>Q62/Q76</f>
        <v>#DIV/0!</v>
      </c>
      <c r="R85" s="96"/>
      <c r="S85" s="41"/>
      <c r="T85" s="41"/>
    </row>
    <row r="86" s="1" customFormat="1" ht="15" customHeight="1" spans="1:20">
      <c r="A86" s="116" t="s">
        <v>104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25" t="s">
        <v>101</v>
      </c>
      <c r="O86" s="126" t="s">
        <v>99</v>
      </c>
      <c r="P86" s="128">
        <f>P68/P76</f>
        <v>0.307017543859649</v>
      </c>
      <c r="Q86" s="128" t="e">
        <f>Q68/Q76</f>
        <v>#DIV/0!</v>
      </c>
      <c r="R86" s="96"/>
      <c r="S86" s="41"/>
      <c r="T86" s="41"/>
    </row>
    <row r="87" s="1" customFormat="1" ht="15" customHeight="1" spans="1:20">
      <c r="A87" s="116" t="s">
        <v>105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25" t="s">
        <v>106</v>
      </c>
      <c r="O87" s="126" t="s">
        <v>99</v>
      </c>
      <c r="P87" s="128">
        <f>P75/P76</f>
        <v>0</v>
      </c>
      <c r="Q87" s="128" t="e">
        <f>Q75/Q76</f>
        <v>#DIV/0!</v>
      </c>
      <c r="R87" s="96"/>
      <c r="S87" s="41"/>
      <c r="T87" s="41"/>
    </row>
  </sheetData>
  <mergeCells count="88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6:N16"/>
    <mergeCell ref="A17:Q17"/>
    <mergeCell ref="R17:T17"/>
    <mergeCell ref="A32:N32"/>
    <mergeCell ref="A33:Q33"/>
    <mergeCell ref="R33:T33"/>
    <mergeCell ref="A42:N42"/>
    <mergeCell ref="A43:N43"/>
    <mergeCell ref="A44:Q44"/>
    <mergeCell ref="R44:T44"/>
    <mergeCell ref="A46:Q46"/>
    <mergeCell ref="R46:T46"/>
    <mergeCell ref="A51:N51"/>
    <mergeCell ref="A52:Q52"/>
    <mergeCell ref="R52:T52"/>
    <mergeCell ref="A54:Q54"/>
    <mergeCell ref="R54:T54"/>
    <mergeCell ref="A57:N57"/>
    <mergeCell ref="A58:Q58"/>
    <mergeCell ref="R58:T58"/>
    <mergeCell ref="A62:N62"/>
    <mergeCell ref="A63:Q63"/>
    <mergeCell ref="R63:T63"/>
    <mergeCell ref="A65:Q65"/>
    <mergeCell ref="A68:N68"/>
    <mergeCell ref="A69:Q69"/>
    <mergeCell ref="R69:T69"/>
    <mergeCell ref="A71:Q71"/>
    <mergeCell ref="A75:N75"/>
    <mergeCell ref="A76:O76"/>
    <mergeCell ref="A77:N77"/>
    <mergeCell ref="A78:N78"/>
    <mergeCell ref="A79:F79"/>
    <mergeCell ref="H79:N79"/>
    <mergeCell ref="A80:O80"/>
    <mergeCell ref="A81:O81"/>
    <mergeCell ref="A82:M82"/>
    <mergeCell ref="A83:M83"/>
    <mergeCell ref="A84:M84"/>
    <mergeCell ref="A85:M85"/>
    <mergeCell ref="A86:M86"/>
    <mergeCell ref="A87:M87"/>
    <mergeCell ref="A72:A73"/>
    <mergeCell ref="B12:B15"/>
    <mergeCell ref="B18:B23"/>
    <mergeCell ref="B24:B29"/>
    <mergeCell ref="B30:B31"/>
    <mergeCell ref="B34:B35"/>
    <mergeCell ref="B36:B37"/>
    <mergeCell ref="B38:B39"/>
    <mergeCell ref="B40:B41"/>
    <mergeCell ref="B72:B73"/>
    <mergeCell ref="C12:C15"/>
    <mergeCell ref="C18:C19"/>
    <mergeCell ref="C20:C21"/>
    <mergeCell ref="C22:C23"/>
    <mergeCell ref="C24:C25"/>
    <mergeCell ref="C26:C27"/>
    <mergeCell ref="C28:C29"/>
    <mergeCell ref="C30:C31"/>
    <mergeCell ref="C72:C73"/>
    <mergeCell ref="S2:T3"/>
  </mergeCells>
  <dataValidations count="3">
    <dataValidation type="list" allowBlank="1" showInputMessage="1" showErrorMessage="1" sqref="O79">
      <formula1>"0%,1%,3%,6%"</formula1>
    </dataValidation>
    <dataValidation type="list" allowBlank="1" showInputMessage="1" showErrorMessage="1" sqref="O77:O78">
      <formula1>"0%,5%,10%"</formula1>
    </dataValidation>
    <dataValidation type="list" allowBlank="1" showInputMessage="1" showErrorMessage="1" sqref="G79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2023-02-22T18:56:00Z</dcterms:created>
  <dcterms:modified xsi:type="dcterms:W3CDTF">2023-02-22T12:15:46Z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96AAF3A8212BA6706784F5630A71311A</vt:lpwstr>
  </property>
  <property fmtid="{D5CDD505-2E9C-101B-9397-08002B2CF9AE}" pid="3" name="KSOProductBuildVer">
    <vt:lpwstr>2052-5.1.1.7676</vt:lpwstr>
  </property>
</Properties>
</file>