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mc:AlternateContent xmlns:mc="http://schemas.openxmlformats.org/markup-compatibility/2006">
    <mc:Choice Requires="x15">
      <x15ac:absPath xmlns:x15ac="http://schemas.microsoft.com/office/spreadsheetml/2010/11/ac" url="/Users/majie/Desktop/"/>
    </mc:Choice>
  </mc:AlternateContent>
  <xr:revisionPtr revIDLastSave="0" documentId="13_ncr:1_{9710E3F4-048B-8C40-AE05-12CC52618390}" xr6:coauthVersionLast="47" xr6:coauthVersionMax="47" xr10:uidLastSave="{00000000-0000-0000-0000-000000000000}"/>
  <bookViews>
    <workbookView xWindow="0" yWindow="720" windowWidth="29400" windowHeight="18400" activeTab="1" xr2:uid="{00000000-000D-0000-FFFF-FFFF00000000}"/>
  </bookViews>
  <sheets>
    <sheet name="Summary" sheetId="2" r:id="rId1"/>
    <sheet name="Quotation-栖湖饭店" sheetId="1" r:id="rId2"/>
  </sheets>
  <definedNames>
    <definedName name="_xlnm._FilterDatabase" localSheetId="1" hidden="1">'Quotation-栖湖饭店'!$A$1:$J$24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21" i="1"/>
  <c r="I25" i="1"/>
  <c r="I13" i="1" l="1"/>
  <c r="I20" i="1"/>
  <c r="I17" i="1" l="1"/>
  <c r="I9" i="1" l="1"/>
  <c r="I26" i="1" l="1"/>
  <c r="I23" i="1"/>
  <c r="I22" i="1"/>
  <c r="I19" i="1"/>
  <c r="I18" i="1"/>
  <c r="I15" i="1"/>
  <c r="I12" i="1"/>
  <c r="I11" i="1"/>
  <c r="G5" i="2" s="1"/>
  <c r="I10" i="1"/>
  <c r="I5" i="2" s="1"/>
  <c r="I8" i="1"/>
  <c r="T5" i="2"/>
  <c r="J5" i="2"/>
  <c r="G16" i="1" l="1"/>
  <c r="I16" i="1" s="1"/>
  <c r="G24" i="1"/>
  <c r="I24" i="1" s="1"/>
  <c r="F5" i="2"/>
  <c r="I27" i="1" l="1"/>
  <c r="I28" i="1"/>
  <c r="I29" i="1" s="1"/>
  <c r="E5" i="2" l="1"/>
  <c r="P5" i="2" s="1"/>
  <c r="K5" i="2" l="1"/>
</calcChain>
</file>

<file path=xl/sharedStrings.xml><?xml version="1.0" encoding="utf-8"?>
<sst xmlns="http://schemas.openxmlformats.org/spreadsheetml/2006/main" count="125" uniqueCount="113">
  <si>
    <t>注意：</t>
  </si>
  <si>
    <t>1. 以下金额均为人民币税前。</t>
  </si>
  <si>
    <t>2. 黄色为需要填写部分，白色为公式自动计算。请提交前check一下公式和金额。</t>
  </si>
  <si>
    <t>3. 请在项目开始前和报价单一并填写此表；在结算时更新相关信息和结算文件一并提交。</t>
  </si>
  <si>
    <t>活动名称</t>
  </si>
  <si>
    <t>项目描述</t>
  </si>
  <si>
    <t>活动类型请选择：Re:invent, C-level, Theme-based  Innovate, 其他+关键词</t>
  </si>
  <si>
    <t>总金额</t>
  </si>
  <si>
    <t>场地金额</t>
  </si>
  <si>
    <t>餐饮金额</t>
  </si>
  <si>
    <t>礼品</t>
  </si>
  <si>
    <t>其他代付</t>
  </si>
  <si>
    <t>新增项目总金额</t>
  </si>
  <si>
    <t>新增项目总金额占比（总金额-场地-餐饮）</t>
  </si>
  <si>
    <t>年份</t>
  </si>
  <si>
    <t>城市</t>
  </si>
  <si>
    <t>场地名称</t>
  </si>
  <si>
    <t>人数</t>
  </si>
  <si>
    <t>每人金额</t>
  </si>
  <si>
    <t>Amazon负责人姓名</t>
  </si>
  <si>
    <t>部门</t>
  </si>
  <si>
    <t xml:space="preserve">E-mail </t>
  </si>
  <si>
    <t>供应商名称</t>
  </si>
  <si>
    <t>PO#（结算时提供）</t>
  </si>
  <si>
    <t>备注</t>
  </si>
  <si>
    <t>AWS reinvent recap isv/sup 高管闭门会</t>
  </si>
  <si>
    <t>C-level</t>
  </si>
  <si>
    <t>北京</t>
  </si>
  <si>
    <t>fangyuan</t>
  </si>
  <si>
    <t>当新增项目占比大于20%，请escalation to Jenny (ujialinz)确认。</t>
  </si>
  <si>
    <t>亚马逊云科技报价模板—Event Management Quotation Template</t>
  </si>
  <si>
    <t>*不适用的项目请在数量那列填写0，不要自行删除</t>
  </si>
  <si>
    <t>*如有新的细项，请在每个类别的最下方自行加行提供报价明细</t>
  </si>
  <si>
    <r>
      <rPr>
        <sz val="10"/>
        <color rgb="FFFF0000"/>
        <rFont val="微软雅黑"/>
        <family val="2"/>
        <charset val="134"/>
      </rPr>
      <t>*</t>
    </r>
    <r>
      <rPr>
        <sz val="10"/>
        <color rgb="FF00B0F0"/>
        <rFont val="微软雅黑"/>
        <family val="2"/>
        <charset val="134"/>
      </rPr>
      <t>亚马逊期待并要求所有供应商同意遵守（并确保您的分包商遵守）亚马逊的《供应商行为准则》以及所有适用的反贿赂和反腐败法。具体而言，我们要求： 
i) 不得以任何理由向任何人行贿或任何金额类似的款项，无论是与政府还是私营部门打交道。在承诺或实际支付任何没有官方文件和官方收据支持的相关款项之前，供应商应当向亚马逊提前报告该等第三方或政府机构/官员提出的所有付款要求；
ii) 保留所有代表亚马逊向任何第三方（包括政府部门、政府官员等）付款的真实、准确和完整的账簿和记录，以确保足够的透明度和监督;
iii)不按POE要求提供相关支付凭证的费用均不为亚马逊认可，将导致无法支付。</t>
    </r>
  </si>
  <si>
    <t>活动名称：AWS reinvent recap isv/sup 高管闭门会</t>
  </si>
  <si>
    <t>分项</t>
  </si>
  <si>
    <t>#旧</t>
  </si>
  <si>
    <t>#</t>
  </si>
  <si>
    <t>项目</t>
  </si>
  <si>
    <t>描述及规格、品牌</t>
  </si>
  <si>
    <t>单位</t>
  </si>
  <si>
    <t>单价(人民币)</t>
  </si>
  <si>
    <t>数量</t>
  </si>
  <si>
    <t>合计</t>
  </si>
  <si>
    <t>亚马逊 备注（第三方外包请表明外包公司名称）</t>
  </si>
  <si>
    <t>是否为新增项目</t>
  </si>
  <si>
    <t>场地租赁（栖湖饭店）</t>
  </si>
  <si>
    <t>项</t>
  </si>
  <si>
    <t>POE需提供场地预定或租赁的合同及发票</t>
  </si>
  <si>
    <t>Y</t>
  </si>
  <si>
    <t>酒店住宿</t>
  </si>
  <si>
    <t>住宿</t>
  </si>
  <si>
    <t>间夜</t>
  </si>
  <si>
    <t>餐饮</t>
  </si>
  <si>
    <t>午餐自助</t>
  </si>
  <si>
    <t>16日&amp;17日午餐100人*2天</t>
  </si>
  <si>
    <t>人/次</t>
  </si>
  <si>
    <r>
      <rPr>
        <sz val="10"/>
        <rFont val="微软雅黑"/>
        <family val="2"/>
        <charset val="134"/>
      </rPr>
      <t>POE审核时提供名单，购买票据及支付凭证；如</t>
    </r>
    <r>
      <rPr>
        <sz val="10"/>
        <color rgb="FF00B0F0"/>
        <rFont val="微软雅黑"/>
        <family val="2"/>
        <charset val="134"/>
      </rPr>
      <t>接受招待人员名单中涉及政府官员（包括但不限于政府机构人员、国有企事业单位工作人员、公共机构工作人员等），且人均招待（包含礼品）预计累计超过人民币200元，Amazon PO owner/requester应遵从亚马逊礼品申报政策、在提供该等招待前向BCE Legal提交事先审核申请（https://giftreporting.act.amazon.dev/home），提供礼品申报获批证明</t>
    </r>
  </si>
  <si>
    <t>鸡尾酒场地</t>
  </si>
  <si>
    <t>1F-大堂吧</t>
  </si>
  <si>
    <t>鸡尾酒酒会</t>
  </si>
  <si>
    <t>保险</t>
  </si>
  <si>
    <t>人/天</t>
  </si>
  <si>
    <t>物料</t>
  </si>
  <si>
    <t>个</t>
  </si>
  <si>
    <t>接待车辆</t>
  </si>
  <si>
    <t>GL8</t>
  </si>
  <si>
    <t>辆</t>
  </si>
  <si>
    <t>三方人员</t>
  </si>
  <si>
    <t>项目管理费( Agency Fee)</t>
  </si>
  <si>
    <t>不含税总计（人民币）</t>
  </si>
  <si>
    <t>增值税（6%）</t>
  </si>
  <si>
    <t>含税总计（人民币）</t>
  </si>
  <si>
    <t>备注：本报价涉及的住宿、餐饮、入场凭证费用会根据时间段而浮动，以最终确定日期费用为准</t>
  </si>
  <si>
    <t>请填写公司名称：康辉集团北京国际会议展览有限公司</t>
    <phoneticPr fontId="18" type="noConversion"/>
  </si>
  <si>
    <t>服务费</t>
    <phoneticPr fontId="18" type="noConversion"/>
  </si>
  <si>
    <t>场地</t>
    <phoneticPr fontId="18" type="noConversion"/>
  </si>
  <si>
    <t>项</t>
    <phoneticPr fontId="18" type="noConversion"/>
  </si>
  <si>
    <t>湖景大床房</t>
    <phoneticPr fontId="18" type="noConversion"/>
  </si>
  <si>
    <t>酒店及餐饮服务费5%</t>
    <phoneticPr fontId="18" type="noConversion"/>
  </si>
  <si>
    <t>A3塑封车头牌</t>
    <phoneticPr fontId="18" type="noConversion"/>
  </si>
  <si>
    <t>团建教练</t>
    <phoneticPr fontId="18" type="noConversion"/>
  </si>
  <si>
    <t>导游</t>
    <phoneticPr fontId="18" type="noConversion"/>
  </si>
  <si>
    <t>需要收集身份证号</t>
    <phoneticPr fontId="18" type="noConversion"/>
  </si>
  <si>
    <t>栖湖饭店</t>
    <phoneticPr fontId="18" type="noConversion"/>
  </si>
  <si>
    <r>
      <t>5F-多功能厅2，255.6㎡，含LED，16日上午彩排+下午活动</t>
    </r>
    <r>
      <rPr>
        <sz val="10"/>
        <color rgb="FFFF0000"/>
        <rFont val="微软雅黑"/>
        <family val="2"/>
        <charset val="134"/>
      </rPr>
      <t>（若酒店上午没有其他活动，上午可免费进场布置，按半天费用计算）</t>
    </r>
    <phoneticPr fontId="18" type="noConversion"/>
  </si>
  <si>
    <t>除酒店及餐饮服务费6%</t>
    <phoneticPr fontId="18" type="noConversion"/>
  </si>
  <si>
    <t>趟</t>
    <phoneticPr fontId="18" type="noConversion"/>
  </si>
  <si>
    <t>17日，含往返交通</t>
    <phoneticPr fontId="18" type="noConversion"/>
  </si>
  <si>
    <t>3F-多功能厅1-1、多功能厅1-3，含75寸电视</t>
    <phoneticPr fontId="18" type="noConversion"/>
  </si>
  <si>
    <t>包含16日全天搭建、6个吧桌</t>
    <phoneticPr fontId="18" type="noConversion"/>
  </si>
  <si>
    <t>晚餐+软饮2种+酒水2种</t>
    <phoneticPr fontId="18" type="noConversion"/>
  </si>
  <si>
    <t>保险</t>
    <phoneticPr fontId="18" type="noConversion"/>
  </si>
  <si>
    <t>保额30万</t>
    <phoneticPr fontId="18" type="noConversion"/>
  </si>
  <si>
    <t>49座大巴</t>
    <phoneticPr fontId="18" type="noConversion"/>
  </si>
  <si>
    <t>包天，1辆2天</t>
    <phoneticPr fontId="18" type="noConversion"/>
  </si>
  <si>
    <t>包天，2辆2天</t>
    <phoneticPr fontId="18" type="noConversion"/>
  </si>
  <si>
    <t>红酒</t>
    <phoneticPr fontId="18" type="noConversion"/>
  </si>
  <si>
    <t>瓶/次</t>
    <phoneticPr fontId="18" type="noConversion"/>
  </si>
  <si>
    <t>预估，以实际费用结算</t>
    <phoneticPr fontId="18" type="noConversion"/>
  </si>
  <si>
    <t>差旅及补助费用</t>
    <phoneticPr fontId="18" type="noConversion"/>
  </si>
  <si>
    <t>住宿</t>
    <phoneticPr fontId="18" type="noConversion"/>
  </si>
  <si>
    <t>2人2晚，2人1晚</t>
    <phoneticPr fontId="18" type="noConversion"/>
  </si>
  <si>
    <t>间晚</t>
    <phoneticPr fontId="18" type="noConversion"/>
  </si>
  <si>
    <t>餐补交通补、勘场</t>
    <phoneticPr fontId="18" type="noConversion"/>
  </si>
  <si>
    <t>往返</t>
    <phoneticPr fontId="18" type="noConversion"/>
  </si>
  <si>
    <t>2人3天，2人2天</t>
    <phoneticPr fontId="18" type="noConversion"/>
  </si>
  <si>
    <t>门票</t>
    <phoneticPr fontId="18" type="noConversion"/>
  </si>
  <si>
    <t>红螺寺</t>
    <phoneticPr fontId="18" type="noConversion"/>
  </si>
  <si>
    <t>人</t>
    <phoneticPr fontId="18" type="noConversion"/>
  </si>
  <si>
    <t>围炉煮茶</t>
    <phoneticPr fontId="18" type="noConversion"/>
  </si>
  <si>
    <t>人/次</t>
    <phoneticPr fontId="18" type="noConversion"/>
  </si>
  <si>
    <t>预估，以实际人数结算</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</si>
</sst>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76" formatCode="_ * #,##0.00_ ;_ * \-#,##0.00_ ;_ * &quot;-&quot;??_ ;_ @_ "/>
    <numFmt numFmtId="177" formatCode="\$#,##0.00;\-\$#,##0.00"/>
    <numFmt numFmtId="178" formatCode="_ * #,##0_ ;_ * \-#,##0_ ;_ * &quot;-&quot;??_ ;_ @_ "/>
  </numFmts>
  <fonts count="19">
    <font>
      <sz val="11"/>
      <color theme="1"/>
      <name val="等线"/>
      <charset val="134"/>
      <scheme val="minor"/>
    </font>
    <font>
      <sz val="10"/>
      <color theme="1"/>
      <name val="Calibri"/>
      <family val="2"/>
    </font>
    <font>
      <b/>
      <sz val="14"/>
      <color theme="1"/>
      <name val="微软雅黑"/>
      <family val="2"/>
      <charset val="134"/>
    </font>
    <font>
      <sz val="10"/>
      <color rgb="FFFF0000"/>
      <name val="微软雅黑"/>
      <family val="2"/>
      <charset val="134"/>
    </font>
    <font>
      <b/>
      <sz val="10"/>
      <name val="微软雅黑"/>
      <family val="2"/>
      <charset val="134"/>
    </font>
    <font>
      <sz val="10"/>
      <name val="微软雅黑"/>
      <family val="2"/>
      <charset val="134"/>
    </font>
    <font>
      <b/>
      <sz val="9"/>
      <color theme="1"/>
      <name val="微软雅黑"/>
      <family val="2"/>
      <charset val="134"/>
    </font>
    <font>
      <b/>
      <sz val="11"/>
      <color theme="1"/>
      <name val="微软雅黑"/>
      <family val="2"/>
      <charset val="134"/>
    </font>
    <font>
      <b/>
      <sz val="10"/>
      <color theme="0"/>
      <name val="微软雅黑"/>
      <family val="2"/>
      <charset val="134"/>
    </font>
    <font>
      <sz val="10"/>
      <color theme="1"/>
      <name val="微软雅黑"/>
      <family val="2"/>
      <charset val="134"/>
    </font>
    <font>
      <b/>
      <sz val="10"/>
      <color theme="1"/>
      <name val="微软雅黑"/>
      <family val="2"/>
      <charset val="134"/>
    </font>
    <font>
      <b/>
      <sz val="10"/>
      <color theme="1"/>
      <name val="Calibri"/>
      <family val="2"/>
    </font>
    <font>
      <b/>
      <sz val="10"/>
      <color theme="1"/>
      <name val="等线"/>
      <family val="4"/>
      <charset val="134"/>
      <scheme val="minor"/>
    </font>
    <font>
      <sz val="10"/>
      <color theme="1"/>
      <name val="等线"/>
      <family val="4"/>
      <charset val="134"/>
      <scheme val="minor"/>
    </font>
    <font>
      <b/>
      <sz val="10"/>
      <color rgb="FFFF0000"/>
      <name val="等线"/>
      <family val="4"/>
      <charset val="134"/>
      <scheme val="minor"/>
    </font>
    <font>
      <sz val="12"/>
      <name val="宋体"/>
      <family val="3"/>
      <charset val="134"/>
    </font>
    <font>
      <sz val="10"/>
      <color rgb="FF00B0F0"/>
      <name val="微软雅黑"/>
      <family val="2"/>
      <charset val="134"/>
    </font>
    <font>
      <sz val="11"/>
      <color theme="1"/>
      <name val="等线"/>
      <family val="4"/>
      <charset val="134"/>
      <scheme val="minor"/>
    </font>
    <font>
      <sz val="9"/>
      <name val="等线"/>
      <family val="4"/>
      <charset val="134"/>
      <scheme val="minor"/>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theme="7" tint="0.79995117038483843"/>
        <bgColor indexed="64"/>
      </patternFill>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s>
  <cellStyleXfs count="8">
    <xf numFmtId="0" fontId="0" fillId="0" borderId="0">
      <alignment vertical="center"/>
    </xf>
    <xf numFmtId="176"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7" fillId="0" borderId="0">
      <alignment vertical="center"/>
    </xf>
    <xf numFmtId="176" fontId="17" fillId="0" borderId="0" applyFont="0" applyFill="0" applyBorder="0" applyAlignment="0" applyProtection="0">
      <alignment vertical="center"/>
    </xf>
    <xf numFmtId="0" fontId="17" fillId="0" borderId="0">
      <alignment vertical="center"/>
    </xf>
    <xf numFmtId="176" fontId="17" fillId="0" borderId="0" applyFont="0" applyFill="0" applyBorder="0" applyAlignment="0" applyProtection="0">
      <alignment vertical="center"/>
    </xf>
    <xf numFmtId="0" fontId="15" fillId="0" borderId="0"/>
  </cellStyleXfs>
  <cellXfs count="11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176" fontId="1" fillId="0" borderId="0" xfId="1"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4" fillId="2" borderId="5" xfId="0" applyFont="1" applyFill="1" applyBorder="1" applyAlignment="1">
      <alignment horizontal="left"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xf>
    <xf numFmtId="0" fontId="8" fillId="3" borderId="2" xfId="0" applyFont="1" applyFill="1" applyBorder="1" applyAlignment="1">
      <alignment horizontal="center" vertical="center"/>
    </xf>
    <xf numFmtId="0" fontId="8" fillId="4" borderId="3" xfId="0" applyFont="1" applyFill="1" applyBorder="1">
      <alignmen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176" fontId="8" fillId="3" borderId="6" xfId="1"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lignment vertical="center"/>
    </xf>
    <xf numFmtId="0" fontId="9" fillId="5" borderId="7" xfId="0" applyFont="1" applyFill="1" applyBorder="1" applyAlignment="1">
      <alignment vertical="center" wrapText="1"/>
    </xf>
    <xf numFmtId="0" fontId="9" fillId="5" borderId="7" xfId="0" applyFont="1" applyFill="1" applyBorder="1" applyAlignment="1">
      <alignment horizontal="center" vertical="center"/>
    </xf>
    <xf numFmtId="176" fontId="9" fillId="0" borderId="5" xfId="1" applyFont="1" applyFill="1" applyBorder="1">
      <alignment vertical="center"/>
    </xf>
    <xf numFmtId="0" fontId="9" fillId="0" borderId="5" xfId="0" applyFont="1" applyBorder="1">
      <alignment vertical="center"/>
    </xf>
    <xf numFmtId="0" fontId="1" fillId="0" borderId="5" xfId="0" applyFont="1" applyBorder="1">
      <alignment vertical="center"/>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0" fontId="5" fillId="0" borderId="5" xfId="0" applyFont="1" applyBorder="1">
      <alignment vertical="center"/>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lignment vertical="center"/>
    </xf>
    <xf numFmtId="0" fontId="9" fillId="5" borderId="5" xfId="0" applyFont="1" applyFill="1" applyBorder="1" applyAlignment="1">
      <alignment vertical="center" wrapText="1"/>
    </xf>
    <xf numFmtId="0" fontId="9" fillId="5" borderId="5" xfId="0" applyFont="1" applyFill="1" applyBorder="1" applyAlignment="1">
      <alignment horizontal="center" vertical="center"/>
    </xf>
    <xf numFmtId="9" fontId="9" fillId="5" borderId="5" xfId="0" applyNumberFormat="1" applyFont="1" applyFill="1" applyBorder="1" applyAlignment="1">
      <alignment vertical="center" wrapText="1"/>
    </xf>
    <xf numFmtId="0" fontId="9" fillId="0" borderId="6" xfId="0" applyFont="1" applyBorder="1" applyAlignment="1">
      <alignment horizontal="left" vertical="center"/>
    </xf>
    <xf numFmtId="0" fontId="9" fillId="5" borderId="2" xfId="0" applyFont="1" applyFill="1" applyBorder="1">
      <alignment vertical="center"/>
    </xf>
    <xf numFmtId="0" fontId="9" fillId="0" borderId="2" xfId="0" applyFont="1" applyBorder="1">
      <alignment vertical="center"/>
    </xf>
    <xf numFmtId="0" fontId="9" fillId="0" borderId="2" xfId="0" applyFont="1" applyBorder="1" applyAlignment="1">
      <alignment vertical="center" wrapText="1"/>
    </xf>
    <xf numFmtId="0" fontId="9" fillId="0" borderId="5" xfId="0" applyFont="1" applyBorder="1" applyAlignment="1">
      <alignment horizontal="center" vertical="center"/>
    </xf>
    <xf numFmtId="0" fontId="9" fillId="5" borderId="2" xfId="0" applyFont="1" applyFill="1" applyBorder="1" applyAlignment="1">
      <alignment vertical="center" wrapText="1"/>
    </xf>
    <xf numFmtId="176" fontId="9" fillId="5" borderId="5" xfId="1" applyFont="1" applyFill="1" applyBorder="1">
      <alignment vertical="center"/>
    </xf>
    <xf numFmtId="176" fontId="5" fillId="0" borderId="5" xfId="1" applyFont="1" applyFill="1" applyBorder="1">
      <alignment vertical="center"/>
    </xf>
    <xf numFmtId="176" fontId="9" fillId="0" borderId="5" xfId="1" applyFont="1" applyBorder="1">
      <alignment vertical="center"/>
    </xf>
    <xf numFmtId="176" fontId="9" fillId="0" borderId="5" xfId="2" applyNumberFormat="1" applyFont="1" applyFill="1" applyBorder="1">
      <alignment vertical="center"/>
    </xf>
    <xf numFmtId="9" fontId="9" fillId="0" borderId="5" xfId="1" applyNumberFormat="1" applyFont="1" applyFill="1" applyBorder="1">
      <alignment vertical="center"/>
    </xf>
    <xf numFmtId="43" fontId="9" fillId="5" borderId="5" xfId="1" applyNumberFormat="1" applyFont="1" applyFill="1" applyBorder="1">
      <alignment vertical="center"/>
    </xf>
    <xf numFmtId="0" fontId="9" fillId="0" borderId="3" xfId="0" applyFont="1" applyBorder="1" applyAlignment="1">
      <alignment horizontal="center" vertical="center"/>
    </xf>
    <xf numFmtId="0" fontId="1" fillId="0" borderId="3" xfId="0" applyFont="1" applyBorder="1">
      <alignment vertical="center"/>
    </xf>
    <xf numFmtId="0" fontId="1" fillId="0" borderId="3" xfId="0" applyFont="1" applyBorder="1" applyAlignment="1">
      <alignment vertical="center" wrapText="1"/>
    </xf>
    <xf numFmtId="0" fontId="1" fillId="0" borderId="3" xfId="0" applyFont="1" applyBorder="1" applyAlignment="1">
      <alignment horizontal="center" vertical="center"/>
    </xf>
    <xf numFmtId="176" fontId="1" fillId="0" borderId="3" xfId="1" applyFont="1" applyBorder="1">
      <alignment vertical="center"/>
    </xf>
    <xf numFmtId="0" fontId="10" fillId="0" borderId="5" xfId="0" applyFont="1" applyBorder="1" applyAlignment="1">
      <alignment horizontal="right" vertical="center"/>
    </xf>
    <xf numFmtId="176" fontId="10" fillId="0" borderId="5" xfId="0" applyNumberFormat="1" applyFont="1" applyBorder="1">
      <alignment vertical="center"/>
    </xf>
    <xf numFmtId="177" fontId="10" fillId="0" borderId="5" xfId="0" applyNumberFormat="1" applyFont="1" applyBorder="1">
      <alignment vertical="center"/>
    </xf>
    <xf numFmtId="0" fontId="10" fillId="0" borderId="5" xfId="0" applyFont="1" applyBorder="1">
      <alignment vertical="center"/>
    </xf>
    <xf numFmtId="0" fontId="10" fillId="0" borderId="4" xfId="0" applyFont="1" applyBorder="1" applyAlignment="1">
      <alignment horizontal="right" vertical="center"/>
    </xf>
    <xf numFmtId="0" fontId="11" fillId="0" borderId="5" xfId="0" applyFont="1" applyBorder="1">
      <alignment vertical="center"/>
    </xf>
    <xf numFmtId="0" fontId="1" fillId="0" borderId="10" xfId="0" applyFont="1" applyBorder="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vertical="center" wrapText="1"/>
    </xf>
    <xf numFmtId="176" fontId="1" fillId="0" borderId="1" xfId="1" applyFont="1" applyBorder="1">
      <alignment vertical="center"/>
    </xf>
    <xf numFmtId="0" fontId="10" fillId="0" borderId="8" xfId="0" applyFont="1" applyBorder="1" applyAlignment="1">
      <alignment horizontal="right" vertical="center"/>
    </xf>
    <xf numFmtId="0" fontId="3"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vertical="center" wrapText="1"/>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178" fontId="12" fillId="0" borderId="5" xfId="1" applyNumberFormat="1" applyFont="1" applyBorder="1" applyAlignment="1">
      <alignment horizontal="center" vertical="center"/>
    </xf>
    <xf numFmtId="178" fontId="12" fillId="0" borderId="5" xfId="1" applyNumberFormat="1" applyFont="1" applyBorder="1" applyAlignment="1">
      <alignment horizontal="center" vertical="center" wrapText="1"/>
    </xf>
    <xf numFmtId="0" fontId="13" fillId="0" borderId="5" xfId="0" applyFont="1" applyBorder="1">
      <alignment vertical="center"/>
    </xf>
    <xf numFmtId="0" fontId="13" fillId="6" borderId="5" xfId="0" applyFont="1" applyFill="1" applyBorder="1">
      <alignment vertical="center"/>
    </xf>
    <xf numFmtId="176" fontId="13" fillId="0" borderId="5" xfId="0" applyNumberFormat="1" applyFont="1" applyBorder="1">
      <alignment vertical="center"/>
    </xf>
    <xf numFmtId="176" fontId="13" fillId="6" borderId="5" xfId="0" applyNumberFormat="1" applyFont="1" applyFill="1" applyBorder="1">
      <alignment vertical="center"/>
    </xf>
    <xf numFmtId="0" fontId="13" fillId="5" borderId="5" xfId="0" applyFont="1" applyFill="1" applyBorder="1">
      <alignment vertical="center"/>
    </xf>
    <xf numFmtId="0" fontId="12" fillId="0" borderId="5" xfId="0" applyFont="1" applyBorder="1" applyAlignment="1">
      <alignment vertical="center" wrapText="1"/>
    </xf>
    <xf numFmtId="0" fontId="5" fillId="0" borderId="5" xfId="0" applyFont="1" applyBorder="1" applyAlignment="1">
      <alignment vertical="top" wrapText="1"/>
    </xf>
    <xf numFmtId="0" fontId="3" fillId="0" borderId="5" xfId="0" applyFont="1" applyBorder="1" applyAlignment="1">
      <alignment vertical="center" wrapText="1"/>
    </xf>
    <xf numFmtId="0" fontId="9" fillId="0" borderId="5" xfId="0" applyFont="1" applyBorder="1" applyAlignment="1">
      <alignment horizontal="left" vertical="center"/>
    </xf>
    <xf numFmtId="0" fontId="9" fillId="5" borderId="6"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7" fillId="2" borderId="5" xfId="0" applyFont="1" applyFill="1" applyBorder="1" applyAlignment="1">
      <alignment horizontal="center" vertical="center"/>
    </xf>
    <xf numFmtId="43" fontId="1" fillId="0" borderId="0" xfId="0" applyNumberFormat="1" applyFont="1">
      <alignment vertical="center"/>
    </xf>
    <xf numFmtId="176" fontId="3" fillId="0" borderId="5" xfId="1" applyFont="1" applyFill="1" applyBorder="1">
      <alignment vertical="center"/>
    </xf>
  </cellXfs>
  <cellStyles count="8">
    <cellStyle name="0,0_x000d__x000a_NA_x000d__x000a_" xfId="7" xr:uid="{00000000-0005-0000-0000-000036000000}"/>
    <cellStyle name="Comma 2" xfId="4" xr:uid="{00000000-0005-0000-0000-000032000000}"/>
    <cellStyle name="Normal 2" xfId="3" xr:uid="{00000000-0005-0000-0000-000031000000}"/>
    <cellStyle name="百分比" xfId="2" builtinId="5"/>
    <cellStyle name="常规" xfId="0" builtinId="0"/>
    <cellStyle name="常规 2" xfId="5" xr:uid="{00000000-0005-0000-0000-000033000000}"/>
    <cellStyle name="千位分隔" xfId="1" builtinId="3"/>
    <cellStyle name="千位分隔 2" xfId="6"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
  <sheetViews>
    <sheetView topLeftCell="B1" zoomScale="150" zoomScaleNormal="150" workbookViewId="0">
      <selection activeCell="K5" sqref="K5"/>
    </sheetView>
  </sheetViews>
  <sheetFormatPr baseColWidth="10" defaultColWidth="8.6640625" defaultRowHeight="13"/>
  <cols>
    <col min="1" max="1" width="5.1640625" style="76" customWidth="1"/>
    <col min="2" max="2" width="8" style="76" customWidth="1"/>
    <col min="3" max="3" width="7.83203125" style="76" customWidth="1"/>
    <col min="4" max="4" width="25.5" style="76" customWidth="1"/>
    <col min="5" max="5" width="10.33203125" style="76" customWidth="1"/>
    <col min="6" max="7" width="8.83203125" style="76" customWidth="1"/>
    <col min="8" max="8" width="8.6640625" style="76" customWidth="1"/>
    <col min="9" max="9" width="10" style="76" customWidth="1"/>
    <col min="10" max="10" width="14.33203125" style="76" customWidth="1"/>
    <col min="11" max="11" width="13.33203125" style="76" customWidth="1"/>
    <col min="12" max="12" width="5.33203125" style="76" customWidth="1"/>
    <col min="13" max="13" width="4.5" style="76" customWidth="1"/>
    <col min="14" max="14" width="7.83203125" style="76" customWidth="1"/>
    <col min="15" max="15" width="4.5" style="76" customWidth="1"/>
    <col min="16" max="16" width="7.33203125" style="76" customWidth="1"/>
    <col min="17" max="17" width="8.6640625" style="76"/>
    <col min="18" max="18" width="4.5" style="76" customWidth="1"/>
    <col min="19" max="19" width="6.1640625" style="76" customWidth="1"/>
    <col min="20" max="20" width="13.33203125" style="76" customWidth="1"/>
    <col min="21" max="21" width="10.5" style="76" customWidth="1"/>
    <col min="22" max="22" width="19" style="76" customWidth="1"/>
    <col min="23" max="16384" width="8.6640625" style="76"/>
  </cols>
  <sheetData>
    <row r="1" spans="1:22">
      <c r="A1" s="77" t="s">
        <v>0</v>
      </c>
      <c r="B1" s="77" t="s">
        <v>1</v>
      </c>
    </row>
    <row r="2" spans="1:22">
      <c r="B2" s="77" t="s">
        <v>2</v>
      </c>
    </row>
    <row r="3" spans="1:22">
      <c r="B3" s="77" t="s">
        <v>3</v>
      </c>
    </row>
    <row r="4" spans="1:22" s="75" customFormat="1" ht="42">
      <c r="B4" s="78" t="s">
        <v>4</v>
      </c>
      <c r="C4" s="78" t="s">
        <v>5</v>
      </c>
      <c r="D4" s="79" t="s">
        <v>6</v>
      </c>
      <c r="E4" s="80" t="s">
        <v>7</v>
      </c>
      <c r="F4" s="80" t="s">
        <v>8</v>
      </c>
      <c r="G4" s="80" t="s">
        <v>9</v>
      </c>
      <c r="H4" s="80" t="s">
        <v>10</v>
      </c>
      <c r="I4" s="80" t="s">
        <v>11</v>
      </c>
      <c r="J4" s="80" t="s">
        <v>12</v>
      </c>
      <c r="K4" s="81" t="s">
        <v>13</v>
      </c>
      <c r="L4" s="78" t="s">
        <v>14</v>
      </c>
      <c r="M4" s="78" t="s">
        <v>15</v>
      </c>
      <c r="N4" s="78" t="s">
        <v>16</v>
      </c>
      <c r="O4" s="78" t="s">
        <v>17</v>
      </c>
      <c r="P4" s="78" t="s">
        <v>18</v>
      </c>
      <c r="Q4" s="79" t="s">
        <v>19</v>
      </c>
      <c r="R4" s="78" t="s">
        <v>20</v>
      </c>
      <c r="S4" s="78" t="s">
        <v>21</v>
      </c>
      <c r="T4" s="78" t="s">
        <v>22</v>
      </c>
      <c r="U4" s="79" t="s">
        <v>23</v>
      </c>
      <c r="V4" s="78" t="s">
        <v>24</v>
      </c>
    </row>
    <row r="5" spans="1:22" ht="42">
      <c r="B5" s="82" t="s">
        <v>25</v>
      </c>
      <c r="C5" s="83"/>
      <c r="D5" s="83" t="s">
        <v>26</v>
      </c>
      <c r="E5" s="84">
        <f>'Quotation-栖湖饭店'!I27</f>
        <v>251276.9</v>
      </c>
      <c r="F5" s="84">
        <f>SUM('Quotation-栖湖饭店'!I8:I8)</f>
        <v>20000</v>
      </c>
      <c r="G5" s="84">
        <f>SUM('Quotation-栖湖饭店'!I11:I11)</f>
        <v>53600</v>
      </c>
      <c r="H5" s="84">
        <v>0</v>
      </c>
      <c r="I5" s="85" t="e">
        <f>'Quotation-栖湖饭店'!I10+'Quotation-栖湖饭店'!#REF!</f>
        <v>#REF!</v>
      </c>
      <c r="J5" s="86">
        <f>SUMIF('Quotation-栖湖饭店'!K:K,"Y",'Quotation-栖湖饭店'!I:I)</f>
        <v>8000</v>
      </c>
      <c r="K5" s="82" t="e">
        <f>J5/(E5-F5-G5-H5-I5)</f>
        <v>#REF!</v>
      </c>
      <c r="L5" s="82">
        <v>2024</v>
      </c>
      <c r="M5" s="83" t="s">
        <v>27</v>
      </c>
      <c r="N5" s="83" t="s">
        <v>84</v>
      </c>
      <c r="O5" s="83">
        <v>100</v>
      </c>
      <c r="P5" s="82">
        <f>E5/O5</f>
        <v>2512.7689999999998</v>
      </c>
      <c r="Q5" s="83" t="s">
        <v>28</v>
      </c>
      <c r="R5" s="83"/>
      <c r="S5" s="83"/>
      <c r="T5" s="82" t="str">
        <f>'Quotation-栖湖饭店'!G6</f>
        <v>请填写公司名称：康辉集团北京国际会议展览有限公司</v>
      </c>
      <c r="U5" s="83"/>
      <c r="V5" s="87" t="s">
        <v>29</v>
      </c>
    </row>
  </sheetData>
  <phoneticPr fontId="18"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2"/>
  <sheetViews>
    <sheetView tabSelected="1" topLeftCell="A6" zoomScaleNormal="100" workbookViewId="0">
      <selection activeCell="E20" sqref="E20"/>
    </sheetView>
  </sheetViews>
  <sheetFormatPr baseColWidth="10" defaultColWidth="8.6640625" defaultRowHeight="14"/>
  <cols>
    <col min="1" max="1" width="14.83203125" style="1" customWidth="1"/>
    <col min="2" max="2" width="5" style="2" hidden="1" customWidth="1"/>
    <col min="3" max="3" width="5.6640625" style="1" hidden="1" customWidth="1"/>
    <col min="4" max="4" width="19.6640625" style="1" customWidth="1"/>
    <col min="5" max="5" width="50.5" style="3" customWidth="1"/>
    <col min="6" max="6" width="6.5" style="2" customWidth="1"/>
    <col min="7" max="8" width="14.33203125" style="4" customWidth="1"/>
    <col min="9" max="9" width="18.33203125" style="4" customWidth="1"/>
    <col min="10" max="10" width="33.5" style="1" customWidth="1"/>
    <col min="11" max="11" width="28" style="1" customWidth="1"/>
    <col min="12" max="12" width="17.6640625" style="1" customWidth="1"/>
    <col min="13" max="16384" width="8.6640625" style="1"/>
  </cols>
  <sheetData>
    <row r="1" spans="1:11" ht="21">
      <c r="A1" s="98" t="s">
        <v>30</v>
      </c>
      <c r="B1" s="98"/>
      <c r="C1" s="98"/>
      <c r="D1" s="98"/>
      <c r="E1" s="99"/>
      <c r="F1" s="98"/>
      <c r="G1" s="98"/>
      <c r="H1" s="98"/>
      <c r="I1" s="98"/>
      <c r="J1" s="98"/>
      <c r="K1" s="3"/>
    </row>
    <row r="2" spans="1:11" ht="20.25" customHeight="1">
      <c r="A2" s="100" t="s">
        <v>31</v>
      </c>
      <c r="B2" s="101"/>
      <c r="C2" s="101"/>
      <c r="D2" s="101"/>
      <c r="E2" s="102"/>
      <c r="F2" s="103"/>
      <c r="G2" s="101"/>
      <c r="H2" s="101"/>
      <c r="I2" s="101"/>
      <c r="J2" s="104"/>
    </row>
    <row r="3" spans="1:11" ht="17.5" customHeight="1">
      <c r="A3" s="100" t="s">
        <v>32</v>
      </c>
      <c r="B3" s="101"/>
      <c r="C3" s="101"/>
      <c r="D3" s="101"/>
      <c r="E3" s="102"/>
      <c r="F3" s="103"/>
      <c r="G3" s="101"/>
      <c r="H3" s="101"/>
      <c r="I3" s="101"/>
      <c r="J3" s="104"/>
    </row>
    <row r="4" spans="1:11" ht="77" customHeight="1">
      <c r="A4" s="105" t="s">
        <v>33</v>
      </c>
      <c r="B4" s="106"/>
      <c r="C4" s="106"/>
      <c r="D4" s="106"/>
      <c r="E4" s="106"/>
      <c r="F4" s="107"/>
      <c r="G4" s="106"/>
      <c r="H4" s="106"/>
      <c r="I4" s="106"/>
      <c r="J4" s="108"/>
    </row>
    <row r="5" spans="1:11" ht="17.5" customHeight="1">
      <c r="A5" s="10" t="s">
        <v>34</v>
      </c>
      <c r="B5" s="11"/>
      <c r="C5" s="12"/>
      <c r="D5" s="13"/>
      <c r="E5" s="14"/>
      <c r="F5" s="8"/>
      <c r="G5" s="7"/>
      <c r="H5" s="7"/>
      <c r="I5" s="7"/>
      <c r="J5" s="9"/>
    </row>
    <row r="6" spans="1:11" ht="42" customHeight="1">
      <c r="A6" s="15"/>
      <c r="B6" s="16"/>
      <c r="C6" s="5"/>
      <c r="D6" s="5"/>
      <c r="E6" s="6"/>
      <c r="F6" s="5"/>
      <c r="G6" s="109" t="s">
        <v>74</v>
      </c>
      <c r="H6" s="109"/>
      <c r="I6" s="109"/>
      <c r="J6" s="17"/>
    </row>
    <row r="7" spans="1:11" ht="17">
      <c r="A7" s="18" t="s">
        <v>35</v>
      </c>
      <c r="B7" s="19" t="s">
        <v>36</v>
      </c>
      <c r="C7" s="20" t="s">
        <v>37</v>
      </c>
      <c r="D7" s="21" t="s">
        <v>38</v>
      </c>
      <c r="E7" s="22" t="s">
        <v>39</v>
      </c>
      <c r="F7" s="23" t="s">
        <v>40</v>
      </c>
      <c r="G7" s="24" t="s">
        <v>41</v>
      </c>
      <c r="H7" s="24" t="s">
        <v>42</v>
      </c>
      <c r="I7" s="24" t="s">
        <v>43</v>
      </c>
      <c r="J7" s="23" t="s">
        <v>44</v>
      </c>
      <c r="K7" s="23" t="s">
        <v>45</v>
      </c>
    </row>
    <row r="8" spans="1:11" ht="36" customHeight="1">
      <c r="A8" s="93" t="s">
        <v>76</v>
      </c>
      <c r="B8" s="25">
        <v>1</v>
      </c>
      <c r="C8" s="26">
        <v>1</v>
      </c>
      <c r="D8" s="91" t="s">
        <v>46</v>
      </c>
      <c r="E8" s="27" t="s">
        <v>85</v>
      </c>
      <c r="F8" s="28" t="s">
        <v>47</v>
      </c>
      <c r="G8" s="29">
        <v>20000</v>
      </c>
      <c r="H8" s="29">
        <v>1</v>
      </c>
      <c r="I8" s="29">
        <f t="shared" ref="I8:I14" si="0">G8*H8</f>
        <v>20000</v>
      </c>
      <c r="J8" s="30" t="s">
        <v>48</v>
      </c>
      <c r="K8" s="31"/>
    </row>
    <row r="9" spans="1:11" ht="35" customHeight="1">
      <c r="A9" s="94"/>
      <c r="B9" s="25"/>
      <c r="C9" s="26"/>
      <c r="D9" s="92"/>
      <c r="E9" s="27" t="s">
        <v>89</v>
      </c>
      <c r="F9" s="28" t="s">
        <v>77</v>
      </c>
      <c r="G9" s="29">
        <v>4000</v>
      </c>
      <c r="H9" s="29">
        <v>2</v>
      </c>
      <c r="I9" s="29">
        <f t="shared" si="0"/>
        <v>8000</v>
      </c>
      <c r="J9" s="30"/>
      <c r="K9" s="31" t="s">
        <v>49</v>
      </c>
    </row>
    <row r="10" spans="1:11" ht="19" customHeight="1">
      <c r="A10" s="32" t="s">
        <v>50</v>
      </c>
      <c r="B10" s="33"/>
      <c r="C10" s="30"/>
      <c r="D10" s="34" t="s">
        <v>51</v>
      </c>
      <c r="E10" s="35" t="s">
        <v>78</v>
      </c>
      <c r="F10" s="36" t="s">
        <v>52</v>
      </c>
      <c r="G10" s="29">
        <v>1000</v>
      </c>
      <c r="H10" s="29">
        <v>60</v>
      </c>
      <c r="I10" s="29">
        <f t="shared" si="0"/>
        <v>60000</v>
      </c>
      <c r="J10" s="35"/>
      <c r="K10" s="31"/>
    </row>
    <row r="11" spans="1:11" ht="34" customHeight="1">
      <c r="A11" s="93" t="s">
        <v>53</v>
      </c>
      <c r="B11" s="37">
        <v>16</v>
      </c>
      <c r="C11" s="38">
        <v>16</v>
      </c>
      <c r="D11" s="38" t="s">
        <v>54</v>
      </c>
      <c r="E11" s="39" t="s">
        <v>55</v>
      </c>
      <c r="F11" s="40" t="s">
        <v>56</v>
      </c>
      <c r="G11" s="29">
        <v>268</v>
      </c>
      <c r="H11" s="29">
        <v>200</v>
      </c>
      <c r="I11" s="29">
        <f t="shared" si="0"/>
        <v>53600</v>
      </c>
      <c r="J11" s="88" t="s">
        <v>57</v>
      </c>
      <c r="K11" s="31"/>
    </row>
    <row r="12" spans="1:11" ht="34" customHeight="1">
      <c r="A12" s="97"/>
      <c r="B12" s="37"/>
      <c r="C12" s="38"/>
      <c r="D12" s="38" t="s">
        <v>58</v>
      </c>
      <c r="E12" s="27" t="s">
        <v>59</v>
      </c>
      <c r="F12" s="28" t="s">
        <v>47</v>
      </c>
      <c r="G12" s="29">
        <v>20000</v>
      </c>
      <c r="H12" s="29">
        <v>1</v>
      </c>
      <c r="I12" s="29">
        <f t="shared" si="0"/>
        <v>20000</v>
      </c>
      <c r="J12" s="35" t="s">
        <v>90</v>
      </c>
      <c r="K12" s="31"/>
    </row>
    <row r="13" spans="1:11" ht="31" customHeight="1">
      <c r="A13" s="97"/>
      <c r="B13" s="37"/>
      <c r="C13" s="38"/>
      <c r="D13" s="38" t="s">
        <v>60</v>
      </c>
      <c r="E13" s="27" t="s">
        <v>91</v>
      </c>
      <c r="F13" s="40" t="s">
        <v>56</v>
      </c>
      <c r="G13" s="111">
        <v>368</v>
      </c>
      <c r="H13" s="29">
        <v>100</v>
      </c>
      <c r="I13" s="29">
        <f t="shared" si="0"/>
        <v>36800</v>
      </c>
      <c r="J13" s="35"/>
      <c r="K13" s="31"/>
    </row>
    <row r="14" spans="1:11" ht="31" customHeight="1">
      <c r="A14" s="97"/>
      <c r="B14" s="37"/>
      <c r="C14" s="38"/>
      <c r="D14" s="38" t="s">
        <v>97</v>
      </c>
      <c r="E14" s="27" t="s">
        <v>99</v>
      </c>
      <c r="F14" s="40" t="s">
        <v>98</v>
      </c>
      <c r="G14" s="111">
        <v>200</v>
      </c>
      <c r="H14" s="111">
        <v>24</v>
      </c>
      <c r="I14" s="29">
        <f t="shared" si="0"/>
        <v>4800</v>
      </c>
      <c r="J14" s="35"/>
      <c r="K14" s="31"/>
    </row>
    <row r="15" spans="1:11" ht="31" customHeight="1">
      <c r="A15" s="94"/>
      <c r="B15" s="37"/>
      <c r="C15" s="38"/>
      <c r="D15" s="38" t="s">
        <v>110</v>
      </c>
      <c r="E15" s="27" t="s">
        <v>112</v>
      </c>
      <c r="F15" s="40" t="s">
        <v>111</v>
      </c>
      <c r="G15" s="29">
        <v>199</v>
      </c>
      <c r="H15" s="111">
        <v>50</v>
      </c>
      <c r="I15" s="29">
        <f t="shared" ref="I15" si="1">G15*H15</f>
        <v>9950</v>
      </c>
      <c r="J15" s="35"/>
      <c r="K15" s="31"/>
    </row>
    <row r="16" spans="1:11" ht="43" customHeight="1">
      <c r="A16" s="32" t="s">
        <v>69</v>
      </c>
      <c r="B16" s="37"/>
      <c r="C16" s="38"/>
      <c r="D16" s="38" t="s">
        <v>75</v>
      </c>
      <c r="E16" s="41" t="s">
        <v>79</v>
      </c>
      <c r="F16" s="40" t="s">
        <v>47</v>
      </c>
      <c r="G16" s="29">
        <f>SUM(I8:I15)</f>
        <v>213150</v>
      </c>
      <c r="H16" s="29">
        <v>0.05</v>
      </c>
      <c r="I16" s="29">
        <f>G16*H16</f>
        <v>10657.5</v>
      </c>
      <c r="J16" s="35"/>
      <c r="K16" s="31"/>
    </row>
    <row r="17" spans="1:11" ht="16">
      <c r="A17" s="42" t="s">
        <v>63</v>
      </c>
      <c r="B17" s="25">
        <v>35</v>
      </c>
      <c r="C17" s="43">
        <v>38</v>
      </c>
      <c r="D17" s="43" t="s">
        <v>80</v>
      </c>
      <c r="E17" s="47"/>
      <c r="F17" s="46" t="s">
        <v>64</v>
      </c>
      <c r="G17" s="48">
        <v>15</v>
      </c>
      <c r="H17" s="48">
        <v>6</v>
      </c>
      <c r="I17" s="29">
        <f t="shared" ref="I17" si="2">G17*H17</f>
        <v>90</v>
      </c>
      <c r="J17" s="30"/>
      <c r="K17" s="31"/>
    </row>
    <row r="18" spans="1:11" ht="17">
      <c r="A18" s="95" t="s">
        <v>65</v>
      </c>
      <c r="B18" s="25"/>
      <c r="C18" s="43"/>
      <c r="D18" s="43" t="s">
        <v>66</v>
      </c>
      <c r="E18" s="45" t="s">
        <v>95</v>
      </c>
      <c r="F18" s="46" t="s">
        <v>87</v>
      </c>
      <c r="G18" s="29">
        <v>1600</v>
      </c>
      <c r="H18" s="29">
        <v>1</v>
      </c>
      <c r="I18" s="29">
        <f t="shared" ref="I18:I20" si="3">G18*H18</f>
        <v>1600</v>
      </c>
      <c r="J18" s="30" t="s">
        <v>105</v>
      </c>
      <c r="K18" s="31"/>
    </row>
    <row r="19" spans="1:11" ht="17">
      <c r="A19" s="96"/>
      <c r="B19" s="25"/>
      <c r="C19" s="43"/>
      <c r="D19" s="43" t="s">
        <v>94</v>
      </c>
      <c r="E19" s="45" t="s">
        <v>96</v>
      </c>
      <c r="F19" s="46" t="s">
        <v>67</v>
      </c>
      <c r="G19" s="29">
        <v>4800</v>
      </c>
      <c r="H19" s="29">
        <v>2</v>
      </c>
      <c r="I19" s="29">
        <f t="shared" si="3"/>
        <v>9600</v>
      </c>
      <c r="J19" s="30" t="s">
        <v>105</v>
      </c>
      <c r="K19" s="31"/>
    </row>
    <row r="20" spans="1:11" ht="19" customHeight="1">
      <c r="A20" s="32" t="s">
        <v>61</v>
      </c>
      <c r="B20" s="37"/>
      <c r="C20" s="38"/>
      <c r="D20" s="38" t="s">
        <v>92</v>
      </c>
      <c r="E20" s="39" t="s">
        <v>93</v>
      </c>
      <c r="F20" s="40" t="s">
        <v>47</v>
      </c>
      <c r="G20" s="29">
        <v>10</v>
      </c>
      <c r="H20" s="29">
        <v>100</v>
      </c>
      <c r="I20" s="29">
        <f t="shared" si="3"/>
        <v>1000</v>
      </c>
      <c r="J20" s="89" t="s">
        <v>83</v>
      </c>
      <c r="K20" s="31"/>
    </row>
    <row r="21" spans="1:11" ht="19" customHeight="1">
      <c r="A21" s="32" t="s">
        <v>107</v>
      </c>
      <c r="B21" s="37"/>
      <c r="C21" s="38"/>
      <c r="D21" s="38" t="s">
        <v>108</v>
      </c>
      <c r="E21" s="39" t="s">
        <v>112</v>
      </c>
      <c r="F21" s="40" t="s">
        <v>109</v>
      </c>
      <c r="G21" s="29">
        <v>54</v>
      </c>
      <c r="H21" s="111">
        <v>50</v>
      </c>
      <c r="I21" s="29">
        <f t="shared" ref="I21" si="4">G21*H21</f>
        <v>2700</v>
      </c>
      <c r="J21" s="89"/>
      <c r="K21" s="31"/>
    </row>
    <row r="22" spans="1:11" ht="17">
      <c r="A22" s="90" t="s">
        <v>68</v>
      </c>
      <c r="B22" s="25"/>
      <c r="C22" s="43"/>
      <c r="D22" s="43" t="s">
        <v>81</v>
      </c>
      <c r="E22" s="47" t="s">
        <v>88</v>
      </c>
      <c r="F22" s="46" t="s">
        <v>62</v>
      </c>
      <c r="G22" s="29">
        <v>2000</v>
      </c>
      <c r="H22" s="29">
        <v>1</v>
      </c>
      <c r="I22" s="29">
        <f t="shared" ref="I22:I26" si="5">G22*H22</f>
        <v>2000</v>
      </c>
      <c r="J22" s="30"/>
      <c r="K22" s="31"/>
    </row>
    <row r="23" spans="1:11" ht="17">
      <c r="A23" s="90"/>
      <c r="B23" s="25"/>
      <c r="C23" s="43"/>
      <c r="D23" s="43" t="s">
        <v>82</v>
      </c>
      <c r="E23" s="47" t="s">
        <v>88</v>
      </c>
      <c r="F23" s="46" t="s">
        <v>62</v>
      </c>
      <c r="G23" s="50">
        <v>1000</v>
      </c>
      <c r="H23" s="50">
        <v>1</v>
      </c>
      <c r="I23" s="29">
        <f t="shared" si="5"/>
        <v>1000</v>
      </c>
      <c r="J23" s="30"/>
      <c r="K23" s="31"/>
    </row>
    <row r="24" spans="1:11" ht="34">
      <c r="A24" s="32" t="s">
        <v>69</v>
      </c>
      <c r="B24" s="25">
        <v>204</v>
      </c>
      <c r="C24" s="43">
        <v>175</v>
      </c>
      <c r="D24" s="38" t="s">
        <v>75</v>
      </c>
      <c r="E24" s="41" t="s">
        <v>86</v>
      </c>
      <c r="F24" s="46" t="s">
        <v>77</v>
      </c>
      <c r="G24" s="51">
        <f>SUM(I17:I23)</f>
        <v>17990</v>
      </c>
      <c r="H24" s="52">
        <v>0.06</v>
      </c>
      <c r="I24" s="53">
        <f>G24*H24</f>
        <v>1079.3999999999999</v>
      </c>
      <c r="J24" s="34"/>
      <c r="K24" s="31"/>
    </row>
    <row r="25" spans="1:11" customFormat="1" ht="17">
      <c r="A25" s="95" t="s">
        <v>100</v>
      </c>
      <c r="B25" s="25"/>
      <c r="C25" s="43"/>
      <c r="D25" s="47" t="s">
        <v>104</v>
      </c>
      <c r="E25" s="47" t="s">
        <v>106</v>
      </c>
      <c r="F25" s="46" t="s">
        <v>62</v>
      </c>
      <c r="G25" s="51">
        <v>600</v>
      </c>
      <c r="H25" s="49">
        <v>10</v>
      </c>
      <c r="I25" s="29">
        <f t="shared" si="5"/>
        <v>6000</v>
      </c>
      <c r="J25" s="30"/>
      <c r="K25" s="31"/>
    </row>
    <row r="26" spans="1:11" ht="17">
      <c r="A26" s="96"/>
      <c r="B26" s="25"/>
      <c r="C26" s="43"/>
      <c r="D26" s="47" t="s">
        <v>101</v>
      </c>
      <c r="E26" s="47" t="s">
        <v>102</v>
      </c>
      <c r="F26" s="46" t="s">
        <v>103</v>
      </c>
      <c r="G26" s="49">
        <v>800</v>
      </c>
      <c r="H26" s="49">
        <v>3</v>
      </c>
      <c r="I26" s="29">
        <f t="shared" si="5"/>
        <v>2400</v>
      </c>
      <c r="J26" s="30"/>
      <c r="K26" s="31"/>
    </row>
    <row r="27" spans="1:11" ht="16">
      <c r="A27" s="44"/>
      <c r="B27" s="54"/>
      <c r="C27" s="55"/>
      <c r="D27" s="55"/>
      <c r="E27" s="56"/>
      <c r="F27" s="57"/>
      <c r="G27" s="58"/>
      <c r="H27" s="59" t="s">
        <v>70</v>
      </c>
      <c r="I27" s="60">
        <f>SUM(I8:I26)</f>
        <v>251276.9</v>
      </c>
      <c r="J27" s="61"/>
      <c r="K27" s="62"/>
    </row>
    <row r="28" spans="1:11" ht="16">
      <c r="A28" s="44"/>
      <c r="B28" s="54"/>
      <c r="C28" s="55"/>
      <c r="D28" s="55"/>
      <c r="E28" s="56"/>
      <c r="F28" s="57"/>
      <c r="G28" s="58"/>
      <c r="H28" s="63" t="s">
        <v>71</v>
      </c>
      <c r="I28" s="60">
        <f>I27*0.06</f>
        <v>15076.614</v>
      </c>
      <c r="J28" s="64"/>
      <c r="K28" s="64"/>
    </row>
    <row r="29" spans="1:11" ht="16">
      <c r="A29" s="65"/>
      <c r="B29" s="66"/>
      <c r="C29" s="67"/>
      <c r="D29" s="67"/>
      <c r="E29" s="68"/>
      <c r="F29" s="66"/>
      <c r="G29" s="69"/>
      <c r="H29" s="70" t="s">
        <v>72</v>
      </c>
      <c r="I29" s="60">
        <f>I27+I28</f>
        <v>266353.51399999997</v>
      </c>
      <c r="J29" s="62"/>
      <c r="K29" s="62"/>
    </row>
    <row r="30" spans="1:11" ht="16">
      <c r="A30" s="71" t="s">
        <v>73</v>
      </c>
      <c r="B30" s="72"/>
      <c r="C30" s="73"/>
      <c r="D30" s="73"/>
      <c r="E30" s="74"/>
    </row>
    <row r="32" spans="1:11">
      <c r="J32" s="110"/>
    </row>
  </sheetData>
  <mergeCells count="11">
    <mergeCell ref="A1:J1"/>
    <mergeCell ref="A2:J2"/>
    <mergeCell ref="A3:J3"/>
    <mergeCell ref="A4:J4"/>
    <mergeCell ref="G6:I6"/>
    <mergeCell ref="A22:A23"/>
    <mergeCell ref="D8:D9"/>
    <mergeCell ref="A8:A9"/>
    <mergeCell ref="A25:A26"/>
    <mergeCell ref="A11:A15"/>
    <mergeCell ref="A18:A19"/>
  </mergeCells>
  <phoneticPr fontId="18" type="noConversion"/>
  <dataValidations count="1">
    <dataValidation type="list" allowBlank="1" showInputMessage="1" showErrorMessage="1" sqref="K8:K26" xr:uid="{00000000-0002-0000-0100-000000000000}">
      <formula1>"Y"</formula1>
    </dataValidation>
  </dataValidation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Summary</vt:lpstr>
      <vt:lpstr>Quotation-栖湖饭店</vt:lpstr>
    </vt:vector>
  </TitlesOfParts>
  <Company>Amazon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dc:creator>
  <cp:lastModifiedBy>Jie Ma</cp:lastModifiedBy>
  <dcterms:created xsi:type="dcterms:W3CDTF">2024-05-07T10:14:00Z</dcterms:created>
  <dcterms:modified xsi:type="dcterms:W3CDTF">2025-12-31T11:54:24Z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9636B143F8184A8C95E2E6705ACCB76C_13</vt:lpwstr>
  </property>
  <property fmtid="{D5CDD505-2E9C-101B-9397-08002B2CF9AE}" pid="3" name="KSOProductBuildVer">
    <vt:lpwstr>2052-12.1.0.24034</vt:lpwstr>
  </property>
  <property fmtid="{D5CDD505-2E9C-101B-9397-08002B2CF9AE}" pid="4" name="CalculationRule">
    <vt:i4>0</vt:i4>
  </property>
</Properties>
</file>