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660" activeTab="1"/>
  </bookViews>
  <sheets>
    <sheet name="汇总" sheetId="7" r:id="rId1"/>
    <sheet name="报价单拟制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<sst xmlns="http://schemas.openxmlformats.org/spreadsheetml/2006/main" count="235" uniqueCount="106">
  <si>
    <r>
      <rPr>
        <b/>
        <sz val="9"/>
        <color rgb="FF000000"/>
        <rFont val="Arial"/>
        <charset val="134"/>
      </rPr>
      <t>报价注意事项</t>
    </r>
    <r>
      <rPr>
        <sz val="9"/>
        <color rgb="FF000000"/>
        <rFont val="Arial"/>
        <charset val="134"/>
      </rPr>
      <t xml:space="preserve">
1、服务费以限高逻辑进行报价；
2、大交通、酒店住宿、会议及场地、保险、运营费用实报实销，其余条目按照单价报价；
3、严格遵循各条目使用规则，原则上减少框架外报价
4、单独报价项均报价未含税费用</t>
    </r>
  </si>
  <si>
    <t>序号</t>
  </si>
  <si>
    <t>模块</t>
  </si>
  <si>
    <t>计价单位</t>
  </si>
  <si>
    <t>单价（元）</t>
  </si>
  <si>
    <t>数量</t>
  </si>
  <si>
    <t>总价</t>
  </si>
  <si>
    <t>备注</t>
  </si>
  <si>
    <t>模块1</t>
  </si>
  <si>
    <t>大交通</t>
  </si>
  <si>
    <t>项</t>
  </si>
  <si>
    <t>模块2</t>
  </si>
  <si>
    <t>地面交通</t>
  </si>
  <si>
    <t>模块3</t>
  </si>
  <si>
    <t>酒店住宿</t>
  </si>
  <si>
    <t>模块4</t>
  </si>
  <si>
    <t>会议及场地</t>
  </si>
  <si>
    <t>模块5</t>
  </si>
  <si>
    <t>人员及服务</t>
  </si>
  <si>
    <t>模块6</t>
  </si>
  <si>
    <t>餐饮</t>
  </si>
  <si>
    <t>模块7</t>
  </si>
  <si>
    <t>物料制作</t>
  </si>
  <si>
    <t>模块8</t>
  </si>
  <si>
    <t>保险</t>
  </si>
  <si>
    <t>模块9</t>
  </si>
  <si>
    <t>运营费用</t>
  </si>
  <si>
    <t>模块10</t>
  </si>
  <si>
    <t>服务费</t>
  </si>
  <si>
    <t>模块11</t>
  </si>
  <si>
    <t>税费</t>
  </si>
  <si>
    <t>合计</t>
  </si>
  <si>
    <t>客户名称</t>
  </si>
  <si>
    <t>业务联系人</t>
  </si>
  <si>
    <t>联系方式</t>
  </si>
  <si>
    <t>项目名称</t>
  </si>
  <si>
    <t>2024快手光合元中心会议</t>
  </si>
  <si>
    <t>采购联系人</t>
  </si>
  <si>
    <t>徐岩</t>
  </si>
  <si>
    <t>项目日期</t>
  </si>
  <si>
    <t>接待人数</t>
  </si>
  <si>
    <t>目的地</t>
  </si>
  <si>
    <t>北京</t>
  </si>
  <si>
    <t>报价时间</t>
  </si>
  <si>
    <t>项目经理</t>
  </si>
  <si>
    <t>马可</t>
  </si>
  <si>
    <t>邮箱地址</t>
  </si>
  <si>
    <t>make@cct.cn</t>
  </si>
  <si>
    <t>收入明细</t>
  </si>
  <si>
    <t>项目</t>
  </si>
  <si>
    <t>舱位等级</t>
  </si>
  <si>
    <t>单位</t>
  </si>
  <si>
    <t>单价</t>
  </si>
  <si>
    <t>预估采购金额</t>
  </si>
  <si>
    <t>机票总采购金额</t>
  </si>
  <si>
    <t>经济舱（境内）</t>
  </si>
  <si>
    <t>人/次</t>
  </si>
  <si>
    <t>元</t>
  </si>
  <si>
    <t>据实结算</t>
  </si>
  <si>
    <t>高铁总采购金额</t>
  </si>
  <si>
    <t>火车票</t>
  </si>
  <si>
    <t>单项小计:</t>
  </si>
  <si>
    <t>车辆等级</t>
  </si>
  <si>
    <t>创作者打车费用</t>
  </si>
  <si>
    <t>/</t>
  </si>
  <si>
    <r>
      <t>车</t>
    </r>
    <r>
      <rPr>
        <sz val="8"/>
        <rFont val="Arial"/>
        <charset val="134"/>
      </rPr>
      <t>*</t>
    </r>
    <r>
      <rPr>
        <sz val="8"/>
        <rFont val="宋体-简"/>
        <charset val="134"/>
      </rPr>
      <t>趟</t>
    </r>
  </si>
  <si>
    <t>实报实销</t>
  </si>
  <si>
    <t>费用合计</t>
  </si>
  <si>
    <t>房间类型</t>
  </si>
  <si>
    <t>北京龙城温德姆</t>
  </si>
  <si>
    <t>高级大床</t>
  </si>
  <si>
    <t>间</t>
  </si>
  <si>
    <t>晚</t>
  </si>
  <si>
    <t>高级双床</t>
  </si>
  <si>
    <t>需求类型</t>
  </si>
  <si>
    <t>会议
（含场地）</t>
  </si>
  <si>
    <t>会议名称</t>
  </si>
  <si>
    <t>茶歇</t>
  </si>
  <si>
    <t>pcs</t>
  </si>
  <si>
    <t>活动日午餐</t>
  </si>
  <si>
    <t>围桌午餐</t>
  </si>
  <si>
    <t>活动日麦当劳、瑞幸</t>
  </si>
  <si>
    <t>其他</t>
  </si>
  <si>
    <t>圣母团队餐饮</t>
  </si>
  <si>
    <t>活动日晚餐</t>
  </si>
  <si>
    <t>参会人员保险</t>
  </si>
  <si>
    <t>物料</t>
  </si>
  <si>
    <t>茶歇篮、茶歇盘</t>
  </si>
  <si>
    <t>运输及快递费用预估</t>
  </si>
  <si>
    <t>工作人员</t>
  </si>
  <si>
    <t>活动现场执行人员</t>
  </si>
  <si>
    <t>工作时长8小时、供应商自有人员</t>
  </si>
  <si>
    <t>活动前期运营</t>
  </si>
  <si>
    <t>外呼</t>
  </si>
  <si>
    <t>人员补助</t>
  </si>
  <si>
    <t>餐补</t>
  </si>
  <si>
    <t>每人每天80（仅供应商自有人员可以报）</t>
  </si>
  <si>
    <t>小交通补助（打车）</t>
  </si>
  <si>
    <t>30/天/人</t>
  </si>
  <si>
    <t>超时费</t>
  </si>
  <si>
    <t>50/小时</t>
  </si>
  <si>
    <t>合计（货币单位）</t>
  </si>
  <si>
    <t>服务费率</t>
  </si>
  <si>
    <t>%</t>
  </si>
  <si>
    <t>增值税专用发票税6%（人民币：元）</t>
  </si>
  <si>
    <t>费用总计（人民币）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</si>
</sst>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_-* #,##0.00\ [$€-1]_-;\-* #,##0.00\ [$€-1]_-;_-* &quot;-&quot;??\ [$€-1]_-"/>
    <numFmt numFmtId="178" formatCode="_-* #,##0\ _F_-;\-* #,##0\ _F_-;_-* &quot;-&quot;??\ _F_-;_-@_-"/>
    <numFmt numFmtId="179" formatCode="\¥#,##0.00_);[Red]\(\¥#,##0.00\)"/>
    <numFmt numFmtId="180" formatCode="0.00_);[Red]\(0.00\)"/>
  </numFmts>
  <fonts count="57">
    <font>
      <sz val="12"/>
      <color theme="1"/>
      <name val="等线"/>
      <charset val="134"/>
      <scheme val="minor"/>
    </font>
    <font>
      <sz val="8"/>
      <color theme="1"/>
      <name val="微软雅黑"/>
      <charset val="134"/>
    </font>
    <font>
      <sz val="9"/>
      <color theme="1"/>
      <name val="微软雅黑"/>
      <charset val="134"/>
    </font>
    <font>
      <sz val="8"/>
      <color theme="1"/>
      <name val="等线"/>
      <charset val="134"/>
      <scheme val="minor"/>
    </font>
    <font>
      <sz val="8"/>
      <name val="微软雅黑"/>
      <charset val="134"/>
    </font>
    <font>
      <u/>
      <sz val="8"/>
      <color rgb="FF0000FF"/>
      <name val="微软雅黑"/>
      <charset val="134"/>
    </font>
    <font>
      <u/>
      <sz val="10"/>
      <color rgb="FF800080"/>
      <name val="Arial"/>
      <charset val="134"/>
    </font>
    <font>
      <b/>
      <sz val="8"/>
      <name val="微软雅黑"/>
      <charset val="134"/>
    </font>
    <font>
      <b/>
      <sz val="8"/>
      <color indexed="8"/>
      <name val="微软雅黑"/>
      <charset val="134"/>
    </font>
    <font>
      <sz val="8"/>
      <color indexed="8"/>
      <name val="微软雅黑"/>
      <charset val="134"/>
    </font>
    <font>
      <b/>
      <i/>
      <sz val="8"/>
      <color indexed="12"/>
      <name val="微软雅黑"/>
      <charset val="134"/>
    </font>
    <font>
      <b/>
      <sz val="8"/>
      <color theme="1"/>
      <name val="微软雅黑"/>
      <charset val="134"/>
    </font>
    <font>
      <b/>
      <i/>
      <sz val="9"/>
      <color indexed="12"/>
      <name val="微软雅黑"/>
      <charset val="134"/>
    </font>
    <font>
      <b/>
      <sz val="9"/>
      <color indexed="8"/>
      <name val="微软雅黑"/>
      <charset val="134"/>
    </font>
    <font>
      <b/>
      <sz val="9"/>
      <name val="微软雅黑"/>
      <charset val="134"/>
    </font>
    <font>
      <sz val="9"/>
      <color indexed="8"/>
      <name val="微软雅黑"/>
      <charset val="134"/>
    </font>
    <font>
      <sz val="9"/>
      <color rgb="FF000000"/>
      <name val="微软雅黑"/>
      <charset val="134"/>
    </font>
    <font>
      <b/>
      <sz val="9"/>
      <color rgb="FFFF0000"/>
      <name val="微软雅黑"/>
      <charset val="134"/>
    </font>
    <font>
      <b/>
      <sz val="9"/>
      <color indexed="17"/>
      <name val="微软雅黑"/>
      <charset val="134"/>
    </font>
    <font>
      <sz val="8"/>
      <name val="宋体-简"/>
      <charset val="134"/>
    </font>
    <font>
      <sz val="8"/>
      <name val="Arial"/>
      <charset val="134"/>
    </font>
    <font>
      <sz val="8"/>
      <color rgb="FF000000"/>
      <name val="Arial"/>
      <charset val="134"/>
    </font>
    <font>
      <sz val="8"/>
      <color rgb="FFFF0000"/>
      <name val="微软雅黑"/>
      <charset val="134"/>
    </font>
    <font>
      <sz val="9"/>
      <color indexed="10"/>
      <name val="微软雅黑"/>
      <charset val="134"/>
    </font>
    <font>
      <sz val="8"/>
      <color indexed="10"/>
      <name val="微软雅黑"/>
      <charset val="134"/>
    </font>
    <font>
      <b/>
      <i/>
      <sz val="8"/>
      <color indexed="10"/>
      <name val="微软雅黑"/>
      <charset val="134"/>
    </font>
    <font>
      <b/>
      <sz val="8"/>
      <color rgb="FFFF0000"/>
      <name val="等线"/>
      <charset val="134"/>
    </font>
    <font>
      <b/>
      <i/>
      <sz val="9"/>
      <color indexed="10"/>
      <name val="微软雅黑"/>
      <charset val="134"/>
    </font>
    <font>
      <b/>
      <sz val="9"/>
      <color indexed="10"/>
      <name val="微软雅黑"/>
      <charset val="134"/>
    </font>
    <font>
      <sz val="9"/>
      <color rgb="FFFF0000"/>
      <name val="微软雅黑"/>
      <charset val="134"/>
    </font>
    <font>
      <b/>
      <i/>
      <sz val="9"/>
      <name val="微软雅黑"/>
      <charset val="134"/>
    </font>
    <font>
      <sz val="9"/>
      <color rgb="FF000000"/>
      <name val="Arial"/>
      <charset val="134"/>
    </font>
    <font>
      <sz val="12"/>
      <color rgb="FF000000"/>
      <name val="Arial"/>
      <charset val="134"/>
    </font>
    <font>
      <b/>
      <sz val="9"/>
      <color rgb="FFFFFFFF"/>
      <name val="Arial"/>
      <charset val="134"/>
    </font>
    <font>
      <sz val="9"/>
      <color rgb="FF000000"/>
      <name val="宋体"/>
      <charset val="134"/>
    </font>
    <font>
      <b/>
      <sz val="9"/>
      <color rgb="FF000000"/>
      <name val="Arial"/>
      <charset val="134"/>
    </font>
    <font>
      <sz val="11"/>
      <color theme="1"/>
      <name val="等线"/>
      <charset val="134"/>
      <scheme val="minor"/>
    </font>
    <font>
      <u/>
      <sz val="10"/>
      <color indexed="12"/>
      <name val="Arial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rgb="FFFE4905"/>
        <bgColor rgb="FFFE4905"/>
      </patternFill>
    </fill>
    <fill>
      <patternFill patternType="solid">
        <fgColor rgb="FF9CC2E5"/>
        <bgColor rgb="FF9CC2E5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center"/>
    </xf>
    <xf numFmtId="0" fontId="36" fillId="12" borderId="29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43" fillId="0" borderId="30" applyNumberFormat="0" applyFill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13" borderId="32" applyNumberFormat="0" applyAlignment="0" applyProtection="0">
      <alignment vertical="center"/>
    </xf>
    <xf numFmtId="0" fontId="46" fillId="14" borderId="33" applyNumberFormat="0" applyAlignment="0" applyProtection="0">
      <alignment vertical="center"/>
    </xf>
    <xf numFmtId="0" fontId="47" fillId="14" borderId="32" applyNumberFormat="0" applyAlignment="0" applyProtection="0">
      <alignment vertical="center"/>
    </xf>
    <xf numFmtId="0" fontId="48" fillId="15" borderId="34" applyNumberFormat="0" applyAlignment="0" applyProtection="0">
      <alignment vertical="center"/>
    </xf>
    <xf numFmtId="0" fontId="49" fillId="0" borderId="35" applyNumberFormat="0" applyFill="0" applyAlignment="0" applyProtection="0">
      <alignment vertical="center"/>
    </xf>
    <xf numFmtId="0" fontId="50" fillId="0" borderId="36" applyNumberFormat="0" applyFill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177" fontId="56" fillId="0" borderId="0" applyFont="0" applyFill="0" applyBorder="0" applyAlignment="0" applyProtection="0"/>
    <xf numFmtId="0" fontId="56" fillId="0" borderId="0"/>
  </cellStyleXfs>
  <cellXfs count="17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14" fontId="4" fillId="0" borderId="4" xfId="0" applyNumberFormat="1" applyFont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5" fillId="0" borderId="2" xfId="6" applyNumberFormat="1" applyFont="1" applyFill="1" applyBorder="1" applyAlignment="1" applyProtection="1">
      <alignment horizontal="center" vertical="center"/>
      <protection locked="0"/>
    </xf>
    <xf numFmtId="14" fontId="6" fillId="0" borderId="2" xfId="6" applyNumberFormat="1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8" fillId="3" borderId="2" xfId="1" applyNumberFormat="1" applyFont="1" applyFill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78" fontId="9" fillId="4" borderId="7" xfId="1" applyNumberFormat="1" applyFont="1" applyFill="1" applyBorder="1" applyAlignment="1" applyProtection="1">
      <alignment horizontal="center" vertical="center"/>
      <protection locked="0"/>
    </xf>
    <xf numFmtId="178" fontId="9" fillId="4" borderId="4" xfId="1" applyNumberFormat="1" applyFont="1" applyFill="1" applyBorder="1" applyAlignment="1" applyProtection="1">
      <alignment horizontal="center" vertical="center"/>
      <protection locked="0"/>
    </xf>
    <xf numFmtId="0" fontId="9" fillId="4" borderId="2" xfId="1" applyNumberFormat="1" applyFont="1" applyFill="1" applyBorder="1" applyAlignment="1" applyProtection="1">
      <alignment horizontal="center" vertical="center"/>
      <protection locked="0"/>
    </xf>
    <xf numFmtId="0" fontId="7" fillId="4" borderId="8" xfId="0" applyFont="1" applyFill="1" applyBorder="1" applyAlignment="1" applyProtection="1">
      <alignment horizontal="center" vertical="center" wrapText="1"/>
      <protection locked="0"/>
    </xf>
    <xf numFmtId="179" fontId="10" fillId="5" borderId="1" xfId="1" applyNumberFormat="1" applyFont="1" applyFill="1" applyBorder="1" applyAlignment="1" applyProtection="1">
      <alignment horizontal="center" vertical="center"/>
      <protection locked="0"/>
    </xf>
    <xf numFmtId="179" fontId="10" fillId="5" borderId="3" xfId="1" applyNumberFormat="1" applyFont="1" applyFill="1" applyBorder="1" applyAlignment="1" applyProtection="1">
      <alignment horizontal="center" vertical="center"/>
      <protection locked="0"/>
    </xf>
    <xf numFmtId="0" fontId="11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>
      <alignment horizontal="center" vertical="center"/>
    </xf>
    <xf numFmtId="179" fontId="12" fillId="5" borderId="1" xfId="1" applyNumberFormat="1" applyFont="1" applyFill="1" applyBorder="1" applyAlignment="1" applyProtection="1">
      <alignment horizontal="right" vertical="center"/>
      <protection locked="0"/>
    </xf>
    <xf numFmtId="179" fontId="12" fillId="5" borderId="3" xfId="1" applyNumberFormat="1" applyFont="1" applyFill="1" applyBorder="1" applyAlignment="1" applyProtection="1">
      <alignment horizontal="right" vertic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3" fillId="3" borderId="3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2" xfId="1" applyNumberFormat="1" applyFont="1" applyFill="1" applyBorder="1" applyAlignment="1" applyProtection="1">
      <alignment horizontal="center" vertical="center"/>
      <protection locked="0"/>
    </xf>
    <xf numFmtId="0" fontId="14" fillId="4" borderId="6" xfId="0" applyFont="1" applyFill="1" applyBorder="1" applyAlignment="1" applyProtection="1">
      <alignment horizontal="center" vertical="center" wrapText="1"/>
      <protection locked="0"/>
    </xf>
    <xf numFmtId="178" fontId="15" fillId="4" borderId="10" xfId="1" applyNumberFormat="1" applyFont="1" applyFill="1" applyBorder="1" applyAlignment="1" applyProtection="1">
      <alignment horizontal="center" vertical="center"/>
      <protection locked="0"/>
    </xf>
    <xf numFmtId="0" fontId="15" fillId="4" borderId="10" xfId="1" applyNumberFormat="1" applyFont="1" applyFill="1" applyBorder="1" applyAlignment="1" applyProtection="1">
      <alignment horizontal="center" vertical="center"/>
      <protection locked="0"/>
    </xf>
    <xf numFmtId="0" fontId="14" fillId="4" borderId="11" xfId="0" applyFont="1" applyFill="1" applyBorder="1" applyAlignment="1" applyProtection="1">
      <alignment horizontal="center" vertical="center" wrapText="1"/>
      <protection locked="0"/>
    </xf>
    <xf numFmtId="178" fontId="15" fillId="4" borderId="4" xfId="1" applyNumberFormat="1" applyFont="1" applyFill="1" applyBorder="1" applyAlignment="1" applyProtection="1">
      <alignment horizontal="center" vertical="center"/>
      <protection locked="0"/>
    </xf>
    <xf numFmtId="0" fontId="15" fillId="4" borderId="4" xfId="1" applyNumberFormat="1" applyFont="1" applyFill="1" applyBorder="1" applyAlignment="1" applyProtection="1">
      <alignment horizontal="center" vertical="center"/>
      <protection locked="0"/>
    </xf>
    <xf numFmtId="0" fontId="14" fillId="4" borderId="12" xfId="0" applyFont="1" applyFill="1" applyBorder="1" applyAlignment="1" applyProtection="1">
      <alignment horizontal="center" vertical="center" wrapText="1"/>
      <protection locked="0"/>
    </xf>
    <xf numFmtId="0" fontId="15" fillId="4" borderId="2" xfId="1" applyNumberFormat="1" applyFont="1" applyFill="1" applyBorder="1" applyAlignment="1" applyProtection="1">
      <alignment horizontal="center" vertical="center"/>
      <protection locked="0"/>
    </xf>
    <xf numFmtId="179" fontId="12" fillId="6" borderId="1" xfId="1" applyNumberFormat="1" applyFont="1" applyFill="1" applyBorder="1" applyAlignment="1" applyProtection="1">
      <alignment horizontal="right" vertical="center"/>
      <protection locked="0"/>
    </xf>
    <xf numFmtId="179" fontId="12" fillId="6" borderId="3" xfId="1" applyNumberFormat="1" applyFont="1" applyFill="1" applyBorder="1" applyAlignment="1" applyProtection="1">
      <alignment horizontal="right" vertical="center"/>
      <protection locked="0"/>
    </xf>
    <xf numFmtId="0" fontId="14" fillId="4" borderId="4" xfId="0" applyFont="1" applyFill="1" applyBorder="1" applyAlignment="1" applyProtection="1">
      <alignment horizontal="center" vertical="center" wrapText="1"/>
      <protection locked="0"/>
    </xf>
    <xf numFmtId="0" fontId="14" fillId="0" borderId="11" xfId="0" applyFont="1" applyBorder="1" applyAlignment="1" applyProtection="1">
      <alignment horizontal="center" vertical="center" wrapText="1"/>
      <protection locked="0"/>
    </xf>
    <xf numFmtId="0" fontId="15" fillId="0" borderId="4" xfId="1" applyNumberFormat="1" applyFont="1" applyFill="1" applyBorder="1" applyAlignment="1" applyProtection="1">
      <alignment horizontal="center" vertical="center"/>
      <protection locked="0"/>
    </xf>
    <xf numFmtId="178" fontId="15" fillId="0" borderId="4" xfId="1" applyNumberFormat="1" applyFont="1" applyFill="1" applyBorder="1" applyAlignment="1" applyProtection="1">
      <alignment horizontal="center" vertical="center"/>
      <protection locked="0"/>
    </xf>
    <xf numFmtId="0" fontId="15" fillId="0" borderId="2" xfId="1" applyNumberFormat="1" applyFont="1" applyFill="1" applyBorder="1" applyAlignment="1" applyProtection="1">
      <alignment horizontal="center" vertical="center"/>
      <protection locked="0"/>
    </xf>
    <xf numFmtId="0" fontId="14" fillId="4" borderId="8" xfId="0" applyFont="1" applyFill="1" applyBorder="1" applyAlignment="1" applyProtection="1">
      <alignment horizontal="center" vertical="center" wrapText="1"/>
      <protection locked="0"/>
    </xf>
    <xf numFmtId="0" fontId="16" fillId="4" borderId="13" xfId="0" applyFont="1" applyFill="1" applyBorder="1" applyAlignment="1" applyProtection="1">
      <alignment horizontal="center" vertical="center" wrapText="1"/>
      <protection locked="0"/>
    </xf>
    <xf numFmtId="0" fontId="16" fillId="4" borderId="13" xfId="0" applyFont="1" applyFill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1" fontId="16" fillId="0" borderId="4" xfId="0" applyNumberFormat="1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center" vertical="center" wrapText="1"/>
      <protection locked="0"/>
    </xf>
    <xf numFmtId="1" fontId="16" fillId="0" borderId="2" xfId="0" applyNumberFormat="1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right" vertical="center"/>
      <protection locked="0"/>
    </xf>
    <xf numFmtId="0" fontId="14" fillId="2" borderId="3" xfId="0" applyFont="1" applyFill="1" applyBorder="1" applyAlignment="1" applyProtection="1">
      <alignment horizontal="right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7" fillId="7" borderId="16" xfId="0" applyFont="1" applyFill="1" applyBorder="1" applyAlignment="1" applyProtection="1">
      <alignment horizontal="center" vertical="center"/>
      <protection locked="0"/>
    </xf>
    <xf numFmtId="0" fontId="17" fillId="7" borderId="17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178" fontId="9" fillId="0" borderId="3" xfId="1" applyNumberFormat="1" applyFont="1" applyBorder="1" applyAlignment="1" applyProtection="1">
      <alignment horizontal="center" vertical="center"/>
      <protection locked="0"/>
    </xf>
    <xf numFmtId="14" fontId="4" fillId="0" borderId="3" xfId="0" applyNumberFormat="1" applyFont="1" applyBorder="1" applyAlignment="1" applyProtection="1">
      <alignment horizontal="center" vertical="center"/>
      <protection locked="0"/>
    </xf>
    <xf numFmtId="14" fontId="4" fillId="0" borderId="5" xfId="0" applyNumberFormat="1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8" fillId="3" borderId="5" xfId="1" applyNumberFormat="1" applyFont="1" applyFill="1" applyBorder="1" applyAlignment="1" applyProtection="1">
      <alignment horizontal="center" vertical="center"/>
      <protection locked="0"/>
    </xf>
    <xf numFmtId="180" fontId="8" fillId="3" borderId="2" xfId="1" applyNumberFormat="1" applyFont="1" applyFill="1" applyBorder="1" applyAlignment="1" applyProtection="1">
      <alignment horizontal="center" vertical="center"/>
      <protection locked="0"/>
    </xf>
    <xf numFmtId="0" fontId="9" fillId="4" borderId="5" xfId="1" applyNumberFormat="1" applyFont="1" applyFill="1" applyBorder="1" applyAlignment="1" applyProtection="1">
      <alignment horizontal="center" vertical="center"/>
      <protection locked="0"/>
    </xf>
    <xf numFmtId="180" fontId="4" fillId="4" borderId="4" xfId="1" applyNumberFormat="1" applyFont="1" applyFill="1" applyBorder="1" applyAlignment="1" applyProtection="1">
      <alignment vertical="center"/>
      <protection locked="0"/>
    </xf>
    <xf numFmtId="180" fontId="4" fillId="4" borderId="4" xfId="1" applyNumberFormat="1" applyFont="1" applyFill="1" applyBorder="1" applyAlignment="1" applyProtection="1">
      <alignment horizontal="right" vertical="center"/>
      <protection locked="0"/>
    </xf>
    <xf numFmtId="0" fontId="19" fillId="4" borderId="4" xfId="0" applyFont="1" applyFill="1" applyBorder="1" applyAlignment="1" applyProtection="1">
      <alignment horizontal="center" vertical="center"/>
      <protection locked="0"/>
    </xf>
    <xf numFmtId="0" fontId="20" fillId="4" borderId="4" xfId="0" applyFont="1" applyFill="1" applyBorder="1" applyProtection="1">
      <alignment vertical="center"/>
      <protection locked="0"/>
    </xf>
    <xf numFmtId="2" fontId="21" fillId="4" borderId="4" xfId="0" applyNumberFormat="1" applyFont="1" applyFill="1" applyBorder="1" applyProtection="1">
      <alignment vertical="center"/>
      <protection locked="0"/>
    </xf>
    <xf numFmtId="0" fontId="13" fillId="3" borderId="5" xfId="1" applyNumberFormat="1" applyFont="1" applyFill="1" applyBorder="1" applyAlignment="1" applyProtection="1">
      <alignment horizontal="center" vertical="center"/>
      <protection locked="0"/>
    </xf>
    <xf numFmtId="0" fontId="15" fillId="4" borderId="5" xfId="1" applyNumberFormat="1" applyFont="1" applyFill="1" applyBorder="1" applyAlignment="1" applyProtection="1">
      <alignment horizontal="center" vertical="center"/>
      <protection locked="0"/>
    </xf>
    <xf numFmtId="178" fontId="15" fillId="4" borderId="2" xfId="1" applyNumberFormat="1" applyFont="1" applyFill="1" applyBorder="1" applyAlignment="1" applyProtection="1">
      <alignment horizontal="center" vertical="center"/>
      <protection locked="0"/>
    </xf>
    <xf numFmtId="178" fontId="15" fillId="4" borderId="5" xfId="1" applyNumberFormat="1" applyFont="1" applyFill="1" applyBorder="1" applyAlignment="1" applyProtection="1">
      <alignment horizontal="center" vertical="center"/>
      <protection locked="0"/>
    </xf>
    <xf numFmtId="0" fontId="15" fillId="0" borderId="5" xfId="1" applyNumberFormat="1" applyFont="1" applyFill="1" applyBorder="1" applyAlignment="1" applyProtection="1">
      <alignment horizontal="center" vertical="center"/>
      <protection locked="0"/>
    </xf>
    <xf numFmtId="180" fontId="22" fillId="0" borderId="4" xfId="1" applyNumberFormat="1" applyFont="1" applyBorder="1" applyAlignment="1" applyProtection="1">
      <alignment vertical="center"/>
      <protection locked="0"/>
    </xf>
    <xf numFmtId="0" fontId="16" fillId="4" borderId="13" xfId="0" applyFont="1" applyFill="1" applyBorder="1" applyProtection="1">
      <alignment vertical="center"/>
      <protection locked="0"/>
    </xf>
    <xf numFmtId="2" fontId="16" fillId="4" borderId="13" xfId="0" applyNumberFormat="1" applyFont="1" applyFill="1" applyBorder="1" applyProtection="1">
      <alignment vertical="center"/>
      <protection locked="0"/>
    </xf>
    <xf numFmtId="2" fontId="16" fillId="4" borderId="13" xfId="0" applyNumberFormat="1" applyFont="1" applyFill="1" applyBorder="1" applyAlignment="1" applyProtection="1">
      <alignment horizontal="right" vertical="center"/>
      <protection locked="0"/>
    </xf>
    <xf numFmtId="180" fontId="4" fillId="0" borderId="4" xfId="1" applyNumberFormat="1" applyFont="1" applyBorder="1" applyAlignment="1" applyProtection="1">
      <alignment vertical="center"/>
      <protection locked="0"/>
    </xf>
    <xf numFmtId="1" fontId="16" fillId="0" borderId="5" xfId="0" applyNumberFormat="1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14" fontId="4" fillId="0" borderId="18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7" fillId="3" borderId="19" xfId="0" applyFont="1" applyFill="1" applyBorder="1" applyAlignment="1" applyProtection="1">
      <alignment horizontal="center" vertical="center" wrapText="1"/>
      <protection locked="0"/>
    </xf>
    <xf numFmtId="180" fontId="8" fillId="3" borderId="5" xfId="1" applyNumberFormat="1" applyFont="1" applyFill="1" applyBorder="1" applyAlignment="1" applyProtection="1">
      <alignment horizontal="center" vertical="center"/>
      <protection locked="0"/>
    </xf>
    <xf numFmtId="180" fontId="8" fillId="3" borderId="4" xfId="1" applyNumberFormat="1" applyFont="1" applyFill="1" applyBorder="1" applyAlignment="1" applyProtection="1">
      <alignment horizontal="center" vertical="center"/>
      <protection locked="0"/>
    </xf>
    <xf numFmtId="178" fontId="8" fillId="3" borderId="18" xfId="1" applyNumberFormat="1" applyFont="1" applyFill="1" applyBorder="1" applyAlignment="1" applyProtection="1">
      <alignment horizontal="center" vertical="center"/>
      <protection locked="0"/>
    </xf>
    <xf numFmtId="2" fontId="21" fillId="4" borderId="4" xfId="0" applyNumberFormat="1" applyFont="1" applyFill="1" applyBorder="1" applyAlignment="1" applyProtection="1">
      <alignment horizontal="left" vertical="center"/>
      <protection locked="0"/>
    </xf>
    <xf numFmtId="2" fontId="21" fillId="4" borderId="4" xfId="0" applyNumberFormat="1" applyFont="1" applyFill="1" applyBorder="1" applyAlignment="1" applyProtection="1">
      <alignment horizontal="right" vertical="center"/>
      <protection locked="0"/>
    </xf>
    <xf numFmtId="58" fontId="23" fillId="4" borderId="20" xfId="1" applyNumberFormat="1" applyFont="1" applyFill="1" applyBorder="1" applyAlignment="1" applyProtection="1">
      <alignment horizontal="center" vertical="center" wrapText="1"/>
      <protection locked="0"/>
    </xf>
    <xf numFmtId="58" fontId="23" fillId="4" borderId="21" xfId="1" applyNumberFormat="1" applyFont="1" applyFill="1" applyBorder="1" applyAlignment="1" applyProtection="1">
      <alignment horizontal="center" vertical="center" wrapText="1"/>
      <protection locked="0"/>
    </xf>
    <xf numFmtId="178" fontId="24" fillId="4" borderId="18" xfId="1" applyNumberFormat="1" applyFont="1" applyFill="1" applyBorder="1" applyAlignment="1" applyProtection="1">
      <alignment horizontal="center" vertical="center" wrapText="1"/>
      <protection locked="0"/>
    </xf>
    <xf numFmtId="179" fontId="10" fillId="5" borderId="5" xfId="1" applyNumberFormat="1" applyFont="1" applyFill="1" applyBorder="1" applyAlignment="1" applyProtection="1">
      <alignment horizontal="center" vertical="center"/>
      <protection locked="0"/>
    </xf>
    <xf numFmtId="180" fontId="10" fillId="5" borderId="2" xfId="49" applyNumberFormat="1" applyFont="1" applyFill="1" applyBorder="1" applyAlignment="1" applyProtection="1">
      <alignment vertical="center"/>
      <protection locked="0"/>
    </xf>
    <xf numFmtId="178" fontId="25" fillId="5" borderId="18" xfId="1" applyNumberFormat="1" applyFont="1" applyFill="1" applyBorder="1" applyAlignment="1" applyProtection="1">
      <alignment horizontal="center" vertical="center" wrapText="1"/>
      <protection locked="0"/>
    </xf>
    <xf numFmtId="0" fontId="26" fillId="4" borderId="9" xfId="0" applyFont="1" applyFill="1" applyBorder="1" applyAlignment="1">
      <alignment horizontal="center" vertical="center" wrapText="1"/>
    </xf>
    <xf numFmtId="179" fontId="12" fillId="5" borderId="5" xfId="1" applyNumberFormat="1" applyFont="1" applyFill="1" applyBorder="1" applyAlignment="1" applyProtection="1">
      <alignment horizontal="right" vertical="center"/>
      <protection locked="0"/>
    </xf>
    <xf numFmtId="180" fontId="12" fillId="5" borderId="2" xfId="49" applyNumberFormat="1" applyFont="1" applyFill="1" applyBorder="1" applyAlignment="1" applyProtection="1">
      <alignment horizontal="right" vertical="center"/>
      <protection locked="0"/>
    </xf>
    <xf numFmtId="178" fontId="27" fillId="5" borderId="18" xfId="1" applyNumberFormat="1" applyFont="1" applyFill="1" applyBorder="1" applyAlignment="1" applyProtection="1">
      <alignment horizontal="center" vertical="center" wrapText="1"/>
      <protection locked="0"/>
    </xf>
    <xf numFmtId="180" fontId="13" fillId="3" borderId="4" xfId="1" applyNumberFormat="1" applyFont="1" applyFill="1" applyBorder="1" applyAlignment="1" applyProtection="1">
      <alignment horizontal="center" vertical="center"/>
      <protection locked="0"/>
    </xf>
    <xf numFmtId="178" fontId="13" fillId="3" borderId="18" xfId="1" applyNumberFormat="1" applyFont="1" applyFill="1" applyBorder="1" applyAlignment="1" applyProtection="1">
      <alignment horizontal="center" vertical="center"/>
      <protection locked="0"/>
    </xf>
    <xf numFmtId="180" fontId="15" fillId="4" borderId="4" xfId="1" applyNumberFormat="1" applyFont="1" applyFill="1" applyBorder="1" applyAlignment="1" applyProtection="1">
      <alignment vertical="center"/>
      <protection locked="0"/>
    </xf>
    <xf numFmtId="176" fontId="12" fillId="5" borderId="2" xfId="1" applyFont="1" applyFill="1" applyBorder="1" applyAlignment="1" applyProtection="1">
      <alignment horizontal="right" vertical="center"/>
      <protection locked="0"/>
    </xf>
    <xf numFmtId="58" fontId="23" fillId="4" borderId="22" xfId="1" applyNumberFormat="1" applyFont="1" applyFill="1" applyBorder="1" applyAlignment="1" applyProtection="1">
      <alignment horizontal="center" vertical="center" wrapText="1"/>
      <protection locked="0"/>
    </xf>
    <xf numFmtId="179" fontId="12" fillId="6" borderId="5" xfId="1" applyNumberFormat="1" applyFont="1" applyFill="1" applyBorder="1" applyAlignment="1" applyProtection="1">
      <alignment horizontal="right" vertical="center"/>
      <protection locked="0"/>
    </xf>
    <xf numFmtId="180" fontId="12" fillId="6" borderId="2" xfId="49" applyNumberFormat="1" applyFont="1" applyFill="1" applyBorder="1" applyAlignment="1" applyProtection="1">
      <alignment horizontal="right" vertical="center"/>
      <protection locked="0"/>
    </xf>
    <xf numFmtId="178" fontId="27" fillId="6" borderId="18" xfId="1" applyNumberFormat="1" applyFont="1" applyFill="1" applyBorder="1" applyAlignment="1" applyProtection="1">
      <alignment horizontal="center" vertical="center" wrapText="1"/>
      <protection locked="0"/>
    </xf>
    <xf numFmtId="178" fontId="23" fillId="4" borderId="9" xfId="1" applyNumberFormat="1" applyFont="1" applyFill="1" applyBorder="1" applyAlignment="1" applyProtection="1">
      <alignment horizontal="center" vertical="center" wrapText="1"/>
      <protection locked="0"/>
    </xf>
    <xf numFmtId="178" fontId="23" fillId="4" borderId="22" xfId="1" applyNumberFormat="1" applyFont="1" applyFill="1" applyBorder="1" applyAlignment="1" applyProtection="1">
      <alignment horizontal="center" vertical="center" wrapText="1"/>
      <protection locked="0"/>
    </xf>
    <xf numFmtId="178" fontId="23" fillId="4" borderId="22" xfId="1" applyNumberFormat="1" applyFont="1" applyFill="1" applyBorder="1" applyAlignment="1" applyProtection="1">
      <alignment horizontal="center" vertical="center" wrapText="1"/>
      <protection locked="0"/>
    </xf>
    <xf numFmtId="2" fontId="21" fillId="8" borderId="4" xfId="0" applyNumberFormat="1" applyFont="1" applyFill="1" applyBorder="1" applyAlignment="1" applyProtection="1">
      <alignment horizontal="left" vertical="center"/>
      <protection locked="0"/>
    </xf>
    <xf numFmtId="180" fontId="15" fillId="0" borderId="10" xfId="1" applyNumberFormat="1" applyFont="1" applyBorder="1" applyAlignment="1" applyProtection="1">
      <alignment horizontal="right" vertical="center"/>
      <protection locked="0"/>
    </xf>
    <xf numFmtId="178" fontId="23" fillId="0" borderId="18" xfId="1" applyNumberFormat="1" applyFont="1" applyFill="1" applyBorder="1" applyAlignment="1" applyProtection="1">
      <alignment horizontal="center" vertical="center" wrapText="1"/>
      <protection locked="0"/>
    </xf>
    <xf numFmtId="4" fontId="16" fillId="4" borderId="23" xfId="0" applyNumberFormat="1" applyFont="1" applyFill="1" applyBorder="1" applyAlignment="1" applyProtection="1">
      <alignment horizontal="right" vertical="center"/>
      <protection locked="0"/>
    </xf>
    <xf numFmtId="40" fontId="15" fillId="0" borderId="4" xfId="1" applyNumberFormat="1" applyFont="1" applyBorder="1" applyAlignment="1" applyProtection="1">
      <alignment horizontal="right" vertical="center"/>
      <protection locked="0"/>
    </xf>
    <xf numFmtId="180" fontId="15" fillId="0" borderId="4" xfId="1" applyNumberFormat="1" applyFont="1" applyBorder="1" applyAlignment="1" applyProtection="1">
      <alignment horizontal="right" vertical="center"/>
      <protection locked="0"/>
    </xf>
    <xf numFmtId="178" fontId="23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9" xfId="0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14" fillId="2" borderId="5" xfId="0" applyFont="1" applyFill="1" applyBorder="1" applyAlignment="1" applyProtection="1">
      <alignment horizontal="right" vertical="center"/>
      <protection locked="0"/>
    </xf>
    <xf numFmtId="180" fontId="14" fillId="2" borderId="4" xfId="49" applyNumberFormat="1" applyFont="1" applyFill="1" applyBorder="1" applyAlignment="1" applyProtection="1">
      <alignment horizontal="right" vertical="center"/>
      <protection locked="0"/>
    </xf>
    <xf numFmtId="179" fontId="28" fillId="2" borderId="18" xfId="49" applyNumberFormat="1" applyFont="1" applyFill="1" applyBorder="1" applyAlignment="1" applyProtection="1">
      <alignment horizontal="center" vertical="center" wrapText="1"/>
      <protection locked="0"/>
    </xf>
    <xf numFmtId="9" fontId="29" fillId="0" borderId="4" xfId="0" applyNumberFormat="1" applyFont="1" applyBorder="1" applyAlignment="1" applyProtection="1">
      <alignment horizontal="center" vertical="center"/>
      <protection locked="0"/>
    </xf>
    <xf numFmtId="180" fontId="30" fillId="9" borderId="4" xfId="49" applyNumberFormat="1" applyFont="1" applyFill="1" applyBorder="1" applyAlignment="1" applyProtection="1">
      <alignment horizontal="right" vertical="center"/>
      <protection locked="0"/>
    </xf>
    <xf numFmtId="0" fontId="14" fillId="0" borderId="20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180" fontId="12" fillId="0" borderId="4" xfId="49" applyNumberFormat="1" applyFont="1" applyFill="1" applyBorder="1" applyAlignment="1" applyProtection="1">
      <alignment horizontal="right" vertical="center"/>
      <protection locked="0"/>
    </xf>
    <xf numFmtId="178" fontId="27" fillId="0" borderId="18" xfId="1" applyNumberFormat="1" applyFont="1" applyFill="1" applyBorder="1" applyAlignment="1" applyProtection="1">
      <alignment horizontal="center" vertical="center" wrapText="1"/>
      <protection locked="0"/>
    </xf>
    <xf numFmtId="0" fontId="17" fillId="7" borderId="24" xfId="0" applyFont="1" applyFill="1" applyBorder="1" applyAlignment="1" applyProtection="1">
      <alignment horizontal="center" vertical="center"/>
      <protection locked="0"/>
    </xf>
    <xf numFmtId="180" fontId="17" fillId="7" borderId="25" xfId="49" applyNumberFormat="1" applyFont="1" applyFill="1" applyBorder="1" applyAlignment="1" applyProtection="1">
      <alignment horizontal="right" vertical="center"/>
      <protection locked="0"/>
    </xf>
    <xf numFmtId="179" fontId="17" fillId="7" borderId="26" xfId="49" applyNumberFormat="1" applyFont="1" applyFill="1" applyBorder="1" applyAlignment="1" applyProtection="1">
      <alignment horizontal="center" vertical="center" wrapText="1"/>
      <protection locked="0"/>
    </xf>
    <xf numFmtId="0" fontId="31" fillId="0" borderId="27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2" fillId="0" borderId="0" xfId="0" applyFont="1">
      <alignment vertical="center"/>
    </xf>
    <xf numFmtId="0" fontId="0" fillId="0" borderId="0" xfId="0" applyAlignment="1"/>
    <xf numFmtId="2" fontId="33" fillId="10" borderId="13" xfId="0" applyNumberFormat="1" applyFont="1" applyFill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/>
    </xf>
    <xf numFmtId="2" fontId="31" fillId="0" borderId="13" xfId="0" applyNumberFormat="1" applyFont="1" applyBorder="1">
      <alignment vertical="center"/>
    </xf>
    <xf numFmtId="0" fontId="34" fillId="0" borderId="13" xfId="0" applyFont="1" applyBorder="1" applyAlignment="1">
      <alignment horizontal="center" vertical="center"/>
    </xf>
    <xf numFmtId="0" fontId="31" fillId="0" borderId="28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9" fontId="32" fillId="0" borderId="13" xfId="0" applyNumberFormat="1" applyFont="1" applyBorder="1">
      <alignment vertical="center"/>
    </xf>
    <xf numFmtId="0" fontId="31" fillId="11" borderId="13" xfId="0" applyFont="1" applyFill="1" applyBorder="1" applyAlignment="1">
      <alignment horizontal="center" vertical="center" wrapText="1"/>
    </xf>
    <xf numFmtId="2" fontId="31" fillId="0" borderId="13" xfId="0" applyNumberFormat="1" applyFont="1" applyBorder="1" applyAlignment="1">
      <alignment horizontal="center" vertical="center"/>
    </xf>
    <xf numFmtId="0" fontId="31" fillId="0" borderId="13" xfId="0" applyFont="1" applyBorder="1">
      <alignment vertical="center"/>
    </xf>
    <xf numFmtId="2" fontId="35" fillId="0" borderId="13" xfId="0" applyNumberFormat="1" applyFont="1" applyBorder="1" applyAlignment="1">
      <alignment horizontal="center" vertical="center"/>
    </xf>
    <xf numFmtId="0" fontId="35" fillId="0" borderId="13" xfId="0" applyFont="1" applyBorder="1">
      <alignment vertical="center"/>
    </xf>
    <xf numFmtId="0" fontId="32" fillId="0" borderId="13" xfId="0" applyFont="1" applyBorder="1">
      <alignment vertical="center"/>
    </xf>
    <xf numFmtId="0" fontId="35" fillId="0" borderId="13" xfId="0" applyFont="1" applyBorder="1" applyAlignment="1">
      <alignment horizontal="center" vertical="center" wrapText="1"/>
    </xf>
    <xf numFmtId="2" fontId="35" fillId="0" borderId="13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uro" xfId="49"/>
    <cellStyle name="样式 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ake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G16" sqref="G16"/>
    </sheetView>
  </sheetViews>
  <sheetFormatPr defaultColWidth="10.925" defaultRowHeight="17.6" outlineLevelCol="6"/>
  <sheetData>
    <row r="1" ht="165" customHeight="1" spans="1:7">
      <c r="A1" s="151" t="s">
        <v>0</v>
      </c>
      <c r="B1" s="152"/>
      <c r="C1" s="152"/>
      <c r="D1" s="152"/>
      <c r="E1" s="152"/>
      <c r="F1" s="152"/>
      <c r="G1" s="152"/>
    </row>
    <row r="2" spans="1:7">
      <c r="A2" s="153"/>
      <c r="B2" s="154"/>
      <c r="C2" s="154"/>
      <c r="D2" s="154"/>
      <c r="E2" s="154"/>
      <c r="F2" s="154"/>
      <c r="G2" s="154"/>
    </row>
    <row r="3" spans="1:7">
      <c r="A3" s="155" t="s">
        <v>1</v>
      </c>
      <c r="B3" s="155" t="s">
        <v>2</v>
      </c>
      <c r="C3" s="155" t="s">
        <v>3</v>
      </c>
      <c r="D3" s="155" t="s">
        <v>4</v>
      </c>
      <c r="E3" s="155" t="s">
        <v>5</v>
      </c>
      <c r="F3" s="155" t="s">
        <v>6</v>
      </c>
      <c r="G3" s="155" t="s">
        <v>7</v>
      </c>
    </row>
    <row r="4" spans="1:7">
      <c r="A4" s="156" t="s">
        <v>8</v>
      </c>
      <c r="B4" s="156" t="s">
        <v>9</v>
      </c>
      <c r="C4" s="156" t="s">
        <v>10</v>
      </c>
      <c r="D4" s="157">
        <f>报价单拟制!J10</f>
        <v>25658.5</v>
      </c>
      <c r="E4" s="162">
        <v>1</v>
      </c>
      <c r="F4" s="163">
        <f t="shared" ref="F4:F12" si="0">E4*D4</f>
        <v>25658.5</v>
      </c>
      <c r="G4" s="164"/>
    </row>
    <row r="5" spans="1:7">
      <c r="A5" s="156" t="s">
        <v>11</v>
      </c>
      <c r="B5" s="156" t="s">
        <v>12</v>
      </c>
      <c r="C5" s="156" t="s">
        <v>10</v>
      </c>
      <c r="D5" s="157">
        <f>报价单拟制!J13</f>
        <v>3260.27</v>
      </c>
      <c r="E5" s="162">
        <v>1</v>
      </c>
      <c r="F5" s="163">
        <f t="shared" si="0"/>
        <v>3260.27</v>
      </c>
      <c r="G5" s="164"/>
    </row>
    <row r="6" spans="1:7">
      <c r="A6" s="156" t="s">
        <v>13</v>
      </c>
      <c r="B6" s="156" t="s">
        <v>14</v>
      </c>
      <c r="C6" s="156" t="s">
        <v>10</v>
      </c>
      <c r="D6" s="157">
        <f>报价单拟制!J17</f>
        <v>11500</v>
      </c>
      <c r="E6" s="162">
        <v>1</v>
      </c>
      <c r="F6" s="163">
        <f t="shared" si="0"/>
        <v>11500</v>
      </c>
      <c r="G6" s="164"/>
    </row>
    <row r="7" spans="1:7">
      <c r="A7" s="156" t="s">
        <v>15</v>
      </c>
      <c r="B7" s="156" t="s">
        <v>16</v>
      </c>
      <c r="C7" s="156" t="s">
        <v>10</v>
      </c>
      <c r="D7" s="157">
        <f>报价单拟制!J20</f>
        <v>1057.84</v>
      </c>
      <c r="E7" s="162">
        <v>1</v>
      </c>
      <c r="F7" s="163">
        <f t="shared" si="0"/>
        <v>1057.84</v>
      </c>
      <c r="G7" s="164"/>
    </row>
    <row r="8" spans="1:7">
      <c r="A8" s="156" t="s">
        <v>17</v>
      </c>
      <c r="B8" s="156" t="s">
        <v>18</v>
      </c>
      <c r="C8" s="156" t="s">
        <v>10</v>
      </c>
      <c r="D8" s="157">
        <f>报价单拟制!J41</f>
        <v>3005.46</v>
      </c>
      <c r="E8" s="162">
        <v>1</v>
      </c>
      <c r="F8" s="163">
        <f t="shared" si="0"/>
        <v>3005.46</v>
      </c>
      <c r="G8" s="164"/>
    </row>
    <row r="9" spans="1:7">
      <c r="A9" s="156" t="s">
        <v>19</v>
      </c>
      <c r="B9" s="158" t="s">
        <v>20</v>
      </c>
      <c r="C9" s="156" t="s">
        <v>10</v>
      </c>
      <c r="D9" s="157">
        <f>报价单拟制!J26</f>
        <v>9268.84</v>
      </c>
      <c r="E9" s="162">
        <v>1</v>
      </c>
      <c r="F9" s="163">
        <f t="shared" si="0"/>
        <v>9268.84</v>
      </c>
      <c r="G9" s="164"/>
    </row>
    <row r="10" spans="1:7">
      <c r="A10" s="156" t="s">
        <v>21</v>
      </c>
      <c r="B10" s="156" t="s">
        <v>22</v>
      </c>
      <c r="C10" s="156" t="s">
        <v>10</v>
      </c>
      <c r="D10" s="157">
        <f>报价单拟制!J33</f>
        <v>303.86</v>
      </c>
      <c r="E10" s="162">
        <v>1</v>
      </c>
      <c r="F10" s="163">
        <f t="shared" si="0"/>
        <v>303.86</v>
      </c>
      <c r="G10" s="164"/>
    </row>
    <row r="11" spans="1:7">
      <c r="A11" s="156" t="s">
        <v>23</v>
      </c>
      <c r="B11" s="156" t="s">
        <v>24</v>
      </c>
      <c r="C11" s="156" t="s">
        <v>10</v>
      </c>
      <c r="D11" s="157">
        <f>报价单拟制!J29</f>
        <v>0</v>
      </c>
      <c r="E11" s="162">
        <v>1</v>
      </c>
      <c r="F11" s="163">
        <f t="shared" si="0"/>
        <v>0</v>
      </c>
      <c r="G11" s="164"/>
    </row>
    <row r="12" spans="1:7">
      <c r="A12" s="156" t="s">
        <v>25</v>
      </c>
      <c r="B12" s="159" t="s">
        <v>26</v>
      </c>
      <c r="C12" s="156" t="s">
        <v>10</v>
      </c>
      <c r="D12" s="157">
        <v>0</v>
      </c>
      <c r="E12" s="162">
        <v>1</v>
      </c>
      <c r="F12" s="163">
        <f t="shared" si="0"/>
        <v>0</v>
      </c>
      <c r="G12" s="164"/>
    </row>
    <row r="13" spans="1:7">
      <c r="A13" s="156" t="s">
        <v>27</v>
      </c>
      <c r="B13" s="160" t="s">
        <v>28</v>
      </c>
      <c r="C13" s="156" t="s">
        <v>10</v>
      </c>
      <c r="D13" s="161">
        <v>0.04</v>
      </c>
      <c r="E13" s="162">
        <v>1</v>
      </c>
      <c r="F13" s="165">
        <f>SUM(F4:F12)*D13</f>
        <v>2162.1908</v>
      </c>
      <c r="G13" s="166"/>
    </row>
    <row r="14" spans="1:7">
      <c r="A14" s="156" t="s">
        <v>29</v>
      </c>
      <c r="B14" s="160" t="s">
        <v>30</v>
      </c>
      <c r="C14" s="156" t="s">
        <v>10</v>
      </c>
      <c r="D14" s="161">
        <v>0.06</v>
      </c>
      <c r="E14" s="162">
        <v>1</v>
      </c>
      <c r="F14" s="165">
        <f>SUM(F4:F13)*D14</f>
        <v>3373.017648</v>
      </c>
      <c r="G14" s="167"/>
    </row>
    <row r="15" spans="1:7">
      <c r="A15" s="153"/>
      <c r="B15" s="154"/>
      <c r="C15" s="154"/>
      <c r="D15" s="154"/>
      <c r="E15" s="168" t="s">
        <v>31</v>
      </c>
      <c r="F15" s="169">
        <f>SUM(F4:F14)</f>
        <v>59589.978448</v>
      </c>
      <c r="G15" s="154"/>
    </row>
  </sheetData>
  <mergeCells count="1">
    <mergeCell ref="A1:G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tabSelected="1" zoomScale="79" zoomScaleNormal="79" workbookViewId="0">
      <selection activeCell="D7" sqref="D7:E7"/>
    </sheetView>
  </sheetViews>
  <sheetFormatPr defaultColWidth="10.85" defaultRowHeight="12"/>
  <cols>
    <col min="1" max="1" width="10.85" style="4"/>
    <col min="2" max="2" width="24.85" style="4" customWidth="1"/>
    <col min="3" max="3" width="14.85" style="4" customWidth="1"/>
    <col min="4" max="9" width="10.85" style="4"/>
    <col min="10" max="10" width="17" style="4" customWidth="1"/>
    <col min="11" max="11" width="25.4583333333333" style="4" customWidth="1"/>
    <col min="12" max="16384" width="10.85" style="4"/>
  </cols>
  <sheetData>
    <row r="1" s="1" customFormat="1" spans="1:11">
      <c r="A1" s="5" t="s">
        <v>32</v>
      </c>
      <c r="B1" s="6"/>
      <c r="C1" s="7"/>
      <c r="D1" s="7"/>
      <c r="E1" s="7"/>
      <c r="F1" s="66"/>
      <c r="G1" s="67" t="s">
        <v>33</v>
      </c>
      <c r="H1" s="6"/>
      <c r="I1" s="66"/>
      <c r="J1" s="97" t="s">
        <v>34</v>
      </c>
      <c r="K1" s="98"/>
    </row>
    <row r="2" s="1" customFormat="1" spans="1:11">
      <c r="A2" s="5" t="s">
        <v>35</v>
      </c>
      <c r="B2" s="6" t="s">
        <v>36</v>
      </c>
      <c r="C2" s="7"/>
      <c r="D2" s="7"/>
      <c r="E2" s="7"/>
      <c r="F2" s="66"/>
      <c r="G2" s="67" t="s">
        <v>37</v>
      </c>
      <c r="H2" s="6" t="s">
        <v>38</v>
      </c>
      <c r="I2" s="66"/>
      <c r="J2" s="97" t="s">
        <v>34</v>
      </c>
      <c r="K2" s="98">
        <v>13521589043</v>
      </c>
    </row>
    <row r="3" s="1" customFormat="1" spans="1:11">
      <c r="A3" s="5" t="s">
        <v>39</v>
      </c>
      <c r="B3" s="8"/>
      <c r="C3" s="9" t="s">
        <v>40</v>
      </c>
      <c r="D3" s="10"/>
      <c r="E3" s="68"/>
      <c r="F3" s="69"/>
      <c r="G3" s="70" t="s">
        <v>41</v>
      </c>
      <c r="H3" s="71" t="s">
        <v>42</v>
      </c>
      <c r="I3" s="99"/>
      <c r="J3" s="74" t="s">
        <v>43</v>
      </c>
      <c r="K3" s="100"/>
    </row>
    <row r="4" s="1" customFormat="1" ht="15.2" spans="1:11">
      <c r="A4" s="5" t="s">
        <v>44</v>
      </c>
      <c r="B4" s="8" t="s">
        <v>45</v>
      </c>
      <c r="C4" s="9" t="s">
        <v>46</v>
      </c>
      <c r="D4" s="11" t="s">
        <v>47</v>
      </c>
      <c r="E4" s="72"/>
      <c r="F4" s="73"/>
      <c r="G4" s="74" t="s">
        <v>34</v>
      </c>
      <c r="H4" s="75"/>
      <c r="I4" s="101">
        <v>15801778313</v>
      </c>
      <c r="J4" s="68"/>
      <c r="K4" s="102"/>
    </row>
    <row r="5" s="1" customFormat="1" spans="1:11">
      <c r="A5" s="12" t="s">
        <v>48</v>
      </c>
      <c r="B5" s="13"/>
      <c r="C5" s="13"/>
      <c r="D5" s="13"/>
      <c r="E5" s="13"/>
      <c r="F5" s="13"/>
      <c r="G5" s="13"/>
      <c r="H5" s="13"/>
      <c r="I5" s="13"/>
      <c r="J5" s="13"/>
      <c r="K5" s="103"/>
    </row>
    <row r="6" s="1" customFormat="1" spans="1:11">
      <c r="A6" s="14" t="s">
        <v>49</v>
      </c>
      <c r="B6" s="15"/>
      <c r="C6" s="16" t="s">
        <v>50</v>
      </c>
      <c r="D6" s="17" t="s">
        <v>5</v>
      </c>
      <c r="E6" s="76"/>
      <c r="F6" s="17" t="s">
        <v>51</v>
      </c>
      <c r="G6" s="76"/>
      <c r="H6" s="77" t="s">
        <v>52</v>
      </c>
      <c r="I6" s="104"/>
      <c r="J6" s="105" t="s">
        <v>53</v>
      </c>
      <c r="K6" s="106" t="s">
        <v>7</v>
      </c>
    </row>
    <row r="7" s="1" customFormat="1" spans="1:11">
      <c r="A7" s="18" t="s">
        <v>9</v>
      </c>
      <c r="B7" s="19" t="s">
        <v>54</v>
      </c>
      <c r="C7" s="20" t="s">
        <v>55</v>
      </c>
      <c r="D7" s="21">
        <v>1</v>
      </c>
      <c r="E7" s="78"/>
      <c r="F7" s="21" t="s">
        <v>56</v>
      </c>
      <c r="G7" s="78"/>
      <c r="H7" s="79">
        <v>16415</v>
      </c>
      <c r="I7" s="107" t="s">
        <v>57</v>
      </c>
      <c r="J7" s="108">
        <f>D7*H7</f>
        <v>16415</v>
      </c>
      <c r="K7" s="109" t="s">
        <v>58</v>
      </c>
    </row>
    <row r="8" s="1" customFormat="1" spans="1:11">
      <c r="A8" s="22"/>
      <c r="B8" s="19" t="s">
        <v>59</v>
      </c>
      <c r="C8" s="20" t="s">
        <v>60</v>
      </c>
      <c r="D8" s="21">
        <v>1</v>
      </c>
      <c r="E8" s="78"/>
      <c r="F8" s="21" t="s">
        <v>56</v>
      </c>
      <c r="G8" s="78"/>
      <c r="H8" s="80">
        <f>7971+66.5+446</f>
        <v>8483.5</v>
      </c>
      <c r="I8" s="107" t="s">
        <v>57</v>
      </c>
      <c r="J8" s="108">
        <f>D8*H8</f>
        <v>8483.5</v>
      </c>
      <c r="K8" s="110"/>
    </row>
    <row r="9" s="1" customFormat="1" spans="1:11">
      <c r="A9" s="22"/>
      <c r="B9" s="19" t="s">
        <v>9</v>
      </c>
      <c r="C9" s="20" t="s">
        <v>28</v>
      </c>
      <c r="D9" s="21">
        <v>38</v>
      </c>
      <c r="E9" s="78"/>
      <c r="F9" s="21" t="s">
        <v>56</v>
      </c>
      <c r="G9" s="78"/>
      <c r="H9" s="79">
        <v>20</v>
      </c>
      <c r="I9" s="107" t="s">
        <v>57</v>
      </c>
      <c r="J9" s="108">
        <f>D9*H9</f>
        <v>760</v>
      </c>
      <c r="K9" s="111"/>
    </row>
    <row r="10" s="1" customFormat="1" spans="1:11">
      <c r="A10" s="23" t="s">
        <v>61</v>
      </c>
      <c r="B10" s="24"/>
      <c r="C10" s="24"/>
      <c r="D10" s="24"/>
      <c r="E10" s="24"/>
      <c r="F10" s="24"/>
      <c r="G10" s="24"/>
      <c r="H10" s="24"/>
      <c r="I10" s="112"/>
      <c r="J10" s="113">
        <f>SUM(J7:J9)</f>
        <v>25658.5</v>
      </c>
      <c r="K10" s="114"/>
    </row>
    <row r="11" s="1" customFormat="1" spans="1:11">
      <c r="A11" s="14" t="s">
        <v>49</v>
      </c>
      <c r="B11" s="15"/>
      <c r="C11" s="16" t="s">
        <v>62</v>
      </c>
      <c r="D11" s="17" t="s">
        <v>5</v>
      </c>
      <c r="E11" s="76"/>
      <c r="F11" s="17" t="s">
        <v>51</v>
      </c>
      <c r="G11" s="76"/>
      <c r="H11" s="77" t="s">
        <v>52</v>
      </c>
      <c r="I11" s="104"/>
      <c r="J11" s="105" t="s">
        <v>53</v>
      </c>
      <c r="K11" s="106" t="s">
        <v>7</v>
      </c>
    </row>
    <row r="12" s="1" customFormat="1" spans="1:11">
      <c r="A12" s="25" t="s">
        <v>12</v>
      </c>
      <c r="B12" s="26" t="s">
        <v>63</v>
      </c>
      <c r="C12" s="27" t="s">
        <v>64</v>
      </c>
      <c r="D12" s="27">
        <v>1</v>
      </c>
      <c r="E12" s="27"/>
      <c r="F12" s="81" t="s">
        <v>65</v>
      </c>
      <c r="G12" s="82"/>
      <c r="H12" s="83">
        <f>204.58+406.77+117.57+551.5+428.85+418.57+499.05+46.62+182.42+174.61+229.73</f>
        <v>3260.27</v>
      </c>
      <c r="I12" s="107" t="s">
        <v>57</v>
      </c>
      <c r="J12" s="108">
        <f>D12*H12</f>
        <v>3260.27</v>
      </c>
      <c r="K12" s="115" t="s">
        <v>66</v>
      </c>
    </row>
    <row r="13" s="2" customFormat="1" ht="13.6" spans="1:11">
      <c r="A13" s="28" t="s">
        <v>61</v>
      </c>
      <c r="B13" s="29"/>
      <c r="C13" s="29"/>
      <c r="D13" s="29"/>
      <c r="E13" s="29"/>
      <c r="F13" s="29"/>
      <c r="G13" s="29"/>
      <c r="H13" s="29" t="s">
        <v>67</v>
      </c>
      <c r="I13" s="116"/>
      <c r="J13" s="117">
        <f>SUM(J12:J12)</f>
        <v>3260.27</v>
      </c>
      <c r="K13" s="118"/>
    </row>
    <row r="14" s="2" customFormat="1" ht="13.6" spans="1:11">
      <c r="A14" s="30" t="s">
        <v>49</v>
      </c>
      <c r="B14" s="31"/>
      <c r="C14" s="32" t="s">
        <v>68</v>
      </c>
      <c r="D14" s="33" t="s">
        <v>5</v>
      </c>
      <c r="E14" s="84"/>
      <c r="F14" s="33" t="s">
        <v>51</v>
      </c>
      <c r="G14" s="84"/>
      <c r="H14" s="33" t="s">
        <v>52</v>
      </c>
      <c r="I14" s="84"/>
      <c r="J14" s="119" t="s">
        <v>53</v>
      </c>
      <c r="K14" s="120" t="s">
        <v>7</v>
      </c>
    </row>
    <row r="15" s="2" customFormat="1" ht="13.6" spans="1:11">
      <c r="A15" s="34" t="s">
        <v>14</v>
      </c>
      <c r="B15" s="35" t="s">
        <v>69</v>
      </c>
      <c r="C15" s="35" t="s">
        <v>70</v>
      </c>
      <c r="D15" s="36">
        <v>11</v>
      </c>
      <c r="E15" s="35" t="s">
        <v>71</v>
      </c>
      <c r="F15" s="36">
        <v>1</v>
      </c>
      <c r="G15" s="35" t="s">
        <v>72</v>
      </c>
      <c r="H15" s="79">
        <v>500</v>
      </c>
      <c r="I15" s="107" t="s">
        <v>57</v>
      </c>
      <c r="J15" s="121">
        <f>D15*F15*H15</f>
        <v>5500</v>
      </c>
      <c r="K15" s="109" t="s">
        <v>58</v>
      </c>
    </row>
    <row r="16" s="2" customFormat="1" ht="13.6" spans="1:11">
      <c r="A16" s="37"/>
      <c r="B16" s="35" t="s">
        <v>69</v>
      </c>
      <c r="C16" s="38" t="s">
        <v>73</v>
      </c>
      <c r="D16" s="39">
        <v>12</v>
      </c>
      <c r="E16" s="35" t="s">
        <v>71</v>
      </c>
      <c r="F16" s="36">
        <v>1</v>
      </c>
      <c r="G16" s="35" t="s">
        <v>72</v>
      </c>
      <c r="H16" s="79">
        <v>500</v>
      </c>
      <c r="I16" s="107" t="s">
        <v>57</v>
      </c>
      <c r="J16" s="121">
        <f>D16*F16*H16</f>
        <v>6000</v>
      </c>
      <c r="K16" s="110"/>
    </row>
    <row r="17" s="2" customFormat="1" ht="13.6" spans="1:11">
      <c r="A17" s="28" t="s">
        <v>61</v>
      </c>
      <c r="B17" s="29"/>
      <c r="C17" s="29"/>
      <c r="D17" s="29"/>
      <c r="E17" s="29"/>
      <c r="F17" s="29"/>
      <c r="G17" s="29"/>
      <c r="H17" s="29"/>
      <c r="I17" s="116"/>
      <c r="J17" s="122">
        <f>SUM(J15:J16)</f>
        <v>11500</v>
      </c>
      <c r="K17" s="118"/>
    </row>
    <row r="18" s="2" customFormat="1" ht="13.6" spans="1:11">
      <c r="A18" s="30" t="s">
        <v>49</v>
      </c>
      <c r="B18" s="31"/>
      <c r="C18" s="32" t="s">
        <v>74</v>
      </c>
      <c r="D18" s="33" t="s">
        <v>5</v>
      </c>
      <c r="E18" s="84"/>
      <c r="F18" s="33" t="s">
        <v>51</v>
      </c>
      <c r="G18" s="84"/>
      <c r="H18" s="33" t="s">
        <v>52</v>
      </c>
      <c r="I18" s="84"/>
      <c r="J18" s="119" t="s">
        <v>53</v>
      </c>
      <c r="K18" s="120" t="s">
        <v>7</v>
      </c>
    </row>
    <row r="19" s="2" customFormat="1" ht="28" spans="1:11">
      <c r="A19" s="40" t="s">
        <v>75</v>
      </c>
      <c r="B19" s="38" t="s">
        <v>76</v>
      </c>
      <c r="C19" s="38" t="s">
        <v>77</v>
      </c>
      <c r="D19" s="41">
        <v>1</v>
      </c>
      <c r="E19" s="85"/>
      <c r="F19" s="86" t="s">
        <v>78</v>
      </c>
      <c r="G19" s="87"/>
      <c r="H19" s="79">
        <f>844.8+19.9+19.53+64.82+108.79</f>
        <v>1057.84</v>
      </c>
      <c r="I19" s="107" t="s">
        <v>57</v>
      </c>
      <c r="J19" s="121">
        <f t="shared" ref="J19:J24" si="0">H19*D19</f>
        <v>1057.84</v>
      </c>
      <c r="K19" s="123" t="s">
        <v>58</v>
      </c>
    </row>
    <row r="20" s="2" customFormat="1" ht="13.6" spans="1:11">
      <c r="A20" s="42" t="s">
        <v>61</v>
      </c>
      <c r="B20" s="43"/>
      <c r="C20" s="43"/>
      <c r="D20" s="43"/>
      <c r="E20" s="43"/>
      <c r="F20" s="43"/>
      <c r="G20" s="43"/>
      <c r="H20" s="43"/>
      <c r="I20" s="124"/>
      <c r="J20" s="125">
        <f>SUM(J19:J19)</f>
        <v>1057.84</v>
      </c>
      <c r="K20" s="126"/>
    </row>
    <row r="21" s="2" customFormat="1" ht="13.6" spans="1:11">
      <c r="A21" s="30" t="s">
        <v>49</v>
      </c>
      <c r="B21" s="31"/>
      <c r="C21" s="32" t="s">
        <v>74</v>
      </c>
      <c r="D21" s="33" t="s">
        <v>5</v>
      </c>
      <c r="E21" s="84"/>
      <c r="F21" s="33" t="s">
        <v>51</v>
      </c>
      <c r="G21" s="84"/>
      <c r="H21" s="33" t="s">
        <v>52</v>
      </c>
      <c r="I21" s="84"/>
      <c r="J21" s="119" t="s">
        <v>53</v>
      </c>
      <c r="K21" s="120" t="s">
        <v>7</v>
      </c>
    </row>
    <row r="22" s="2" customFormat="1" ht="13.6" spans="1:11">
      <c r="A22" s="44" t="s">
        <v>20</v>
      </c>
      <c r="B22" s="39" t="s">
        <v>79</v>
      </c>
      <c r="C22" s="39" t="s">
        <v>80</v>
      </c>
      <c r="D22" s="41">
        <v>1</v>
      </c>
      <c r="E22" s="85"/>
      <c r="F22" s="41" t="s">
        <v>56</v>
      </c>
      <c r="G22" s="85"/>
      <c r="H22" s="79">
        <v>5229</v>
      </c>
      <c r="I22" s="107" t="s">
        <v>57</v>
      </c>
      <c r="J22" s="121">
        <f t="shared" si="0"/>
        <v>5229</v>
      </c>
      <c r="K22" s="127" t="s">
        <v>58</v>
      </c>
    </row>
    <row r="23" s="2" customFormat="1" ht="13.6" spans="1:11">
      <c r="A23" s="44"/>
      <c r="B23" s="39" t="s">
        <v>81</v>
      </c>
      <c r="C23" s="39" t="s">
        <v>82</v>
      </c>
      <c r="D23" s="41">
        <v>1</v>
      </c>
      <c r="E23" s="85"/>
      <c r="F23" s="41" t="s">
        <v>56</v>
      </c>
      <c r="G23" s="85"/>
      <c r="H23" s="79">
        <f>332.91+529.41+380+200</f>
        <v>1442.32</v>
      </c>
      <c r="I23" s="107" t="s">
        <v>57</v>
      </c>
      <c r="J23" s="121">
        <f t="shared" si="0"/>
        <v>1442.32</v>
      </c>
      <c r="K23" s="128"/>
    </row>
    <row r="24" s="2" customFormat="1" ht="13.6" spans="1:11">
      <c r="A24" s="44"/>
      <c r="B24" s="39" t="s">
        <v>83</v>
      </c>
      <c r="C24" s="39" t="s">
        <v>82</v>
      </c>
      <c r="D24" s="41">
        <v>1</v>
      </c>
      <c r="E24" s="85"/>
      <c r="F24" s="41" t="s">
        <v>56</v>
      </c>
      <c r="G24" s="85"/>
      <c r="H24" s="79">
        <f>396.5+45</f>
        <v>441.5</v>
      </c>
      <c r="I24" s="107" t="s">
        <v>57</v>
      </c>
      <c r="J24" s="121">
        <f t="shared" si="0"/>
        <v>441.5</v>
      </c>
      <c r="K24" s="128"/>
    </row>
    <row r="25" s="2" customFormat="1" ht="13.6" spans="1:11">
      <c r="A25" s="44"/>
      <c r="B25" s="39" t="s">
        <v>84</v>
      </c>
      <c r="C25" s="39" t="s">
        <v>82</v>
      </c>
      <c r="D25" s="41">
        <v>1</v>
      </c>
      <c r="E25" s="85"/>
      <c r="F25" s="41" t="s">
        <v>56</v>
      </c>
      <c r="G25" s="85"/>
      <c r="H25" s="79">
        <f>1760+396.02</f>
        <v>2156.02</v>
      </c>
      <c r="I25" s="107" t="s">
        <v>57</v>
      </c>
      <c r="J25" s="121">
        <f>H25*D25</f>
        <v>2156.02</v>
      </c>
      <c r="K25" s="129"/>
    </row>
    <row r="26" s="2" customFormat="1" ht="13.6" spans="1:11">
      <c r="A26" s="28" t="s">
        <v>61</v>
      </c>
      <c r="B26" s="29"/>
      <c r="C26" s="29"/>
      <c r="D26" s="29"/>
      <c r="E26" s="29"/>
      <c r="F26" s="29"/>
      <c r="G26" s="29"/>
      <c r="H26" s="29" t="s">
        <v>67</v>
      </c>
      <c r="I26" s="116"/>
      <c r="J26" s="117">
        <f>SUM(J22:J25)</f>
        <v>9268.84</v>
      </c>
      <c r="K26" s="118"/>
    </row>
    <row r="27" s="2" customFormat="1" ht="13.6" spans="1:11">
      <c r="A27" s="30" t="s">
        <v>49</v>
      </c>
      <c r="B27" s="31"/>
      <c r="C27" s="32" t="s">
        <v>74</v>
      </c>
      <c r="D27" s="33" t="s">
        <v>5</v>
      </c>
      <c r="E27" s="84"/>
      <c r="F27" s="33" t="s">
        <v>51</v>
      </c>
      <c r="G27" s="84"/>
      <c r="H27" s="33" t="s">
        <v>52</v>
      </c>
      <c r="I27" s="84"/>
      <c r="J27" s="119" t="s">
        <v>53</v>
      </c>
      <c r="K27" s="120" t="s">
        <v>7</v>
      </c>
    </row>
    <row r="28" s="2" customFormat="1" ht="14" spans="1:11">
      <c r="A28" s="45" t="s">
        <v>24</v>
      </c>
      <c r="B28" s="46" t="s">
        <v>85</v>
      </c>
      <c r="C28" s="47" t="s">
        <v>24</v>
      </c>
      <c r="D28" s="48"/>
      <c r="E28" s="88"/>
      <c r="F28" s="48" t="s">
        <v>56</v>
      </c>
      <c r="G28" s="88"/>
      <c r="H28" s="89"/>
      <c r="I28" s="130" t="s">
        <v>57</v>
      </c>
      <c r="J28" s="131"/>
      <c r="K28" s="132"/>
    </row>
    <row r="29" s="2" customFormat="1" ht="13.6" spans="1:11">
      <c r="A29" s="28" t="s">
        <v>61</v>
      </c>
      <c r="B29" s="29"/>
      <c r="C29" s="29"/>
      <c r="D29" s="29"/>
      <c r="E29" s="29"/>
      <c r="F29" s="29"/>
      <c r="G29" s="29"/>
      <c r="H29" s="29" t="s">
        <v>67</v>
      </c>
      <c r="I29" s="116"/>
      <c r="J29" s="117">
        <f>SUM(J28:J28)</f>
        <v>0</v>
      </c>
      <c r="K29" s="118"/>
    </row>
    <row r="30" s="2" customFormat="1" customHeight="1" spans="1:11">
      <c r="A30" s="30" t="s">
        <v>49</v>
      </c>
      <c r="B30" s="31"/>
      <c r="C30" s="32" t="s">
        <v>74</v>
      </c>
      <c r="D30" s="33" t="s">
        <v>5</v>
      </c>
      <c r="E30" s="84"/>
      <c r="F30" s="33" t="s">
        <v>51</v>
      </c>
      <c r="G30" s="84"/>
      <c r="H30" s="33" t="s">
        <v>52</v>
      </c>
      <c r="I30" s="84"/>
      <c r="J30" s="119" t="s">
        <v>53</v>
      </c>
      <c r="K30" s="120" t="s">
        <v>7</v>
      </c>
    </row>
    <row r="31" s="3" customFormat="1" ht="15.75" customHeight="1" spans="1:11">
      <c r="A31" s="49" t="s">
        <v>86</v>
      </c>
      <c r="B31" s="50" t="s">
        <v>87</v>
      </c>
      <c r="C31" s="51" t="s">
        <v>86</v>
      </c>
      <c r="D31" s="51">
        <v>1</v>
      </c>
      <c r="E31" s="51"/>
      <c r="F31" s="51" t="s">
        <v>78</v>
      </c>
      <c r="G31" s="90"/>
      <c r="H31" s="91">
        <f>161.2+67.82</f>
        <v>229.02</v>
      </c>
      <c r="I31" s="133" t="s">
        <v>57</v>
      </c>
      <c r="J31" s="121">
        <f>H31*D31</f>
        <v>229.02</v>
      </c>
      <c r="K31" s="123" t="s">
        <v>58</v>
      </c>
    </row>
    <row r="32" s="3" customFormat="1" ht="15.75" customHeight="1" spans="1:11">
      <c r="A32" s="49"/>
      <c r="B32" s="50" t="s">
        <v>88</v>
      </c>
      <c r="C32" s="51" t="s">
        <v>86</v>
      </c>
      <c r="D32" s="51">
        <v>1</v>
      </c>
      <c r="E32" s="51"/>
      <c r="F32" s="51" t="s">
        <v>78</v>
      </c>
      <c r="G32" s="90"/>
      <c r="H32" s="92">
        <f>38.84+36</f>
        <v>74.84</v>
      </c>
      <c r="I32" s="133" t="s">
        <v>57</v>
      </c>
      <c r="J32" s="121">
        <f>H32*D32</f>
        <v>74.84</v>
      </c>
      <c r="K32" s="123" t="s">
        <v>58</v>
      </c>
    </row>
    <row r="33" s="2" customFormat="1" ht="15.75" customHeight="1" spans="1:11">
      <c r="A33" s="28" t="s">
        <v>61</v>
      </c>
      <c r="B33" s="29"/>
      <c r="C33" s="29"/>
      <c r="D33" s="29"/>
      <c r="E33" s="29"/>
      <c r="F33" s="29"/>
      <c r="G33" s="29"/>
      <c r="H33" s="29"/>
      <c r="I33" s="116"/>
      <c r="J33" s="117">
        <f>SUM(J31:J32)</f>
        <v>303.86</v>
      </c>
      <c r="K33" s="118"/>
    </row>
    <row r="34" s="2" customFormat="1" ht="19.5" customHeight="1" spans="1:11">
      <c r="A34" s="30" t="s">
        <v>49</v>
      </c>
      <c r="B34" s="31"/>
      <c r="C34" s="32" t="s">
        <v>74</v>
      </c>
      <c r="D34" s="33" t="s">
        <v>5</v>
      </c>
      <c r="E34" s="84"/>
      <c r="F34" s="33" t="s">
        <v>51</v>
      </c>
      <c r="G34" s="84"/>
      <c r="H34" s="33" t="s">
        <v>52</v>
      </c>
      <c r="I34" s="84"/>
      <c r="J34" s="119" t="s">
        <v>53</v>
      </c>
      <c r="K34" s="120" t="s">
        <v>7</v>
      </c>
    </row>
    <row r="35" s="2" customFormat="1" ht="18" customHeight="1" spans="1:11">
      <c r="A35" s="52" t="s">
        <v>89</v>
      </c>
      <c r="B35" s="46" t="s">
        <v>90</v>
      </c>
      <c r="C35" s="53" t="s">
        <v>89</v>
      </c>
      <c r="D35" s="54">
        <v>2</v>
      </c>
      <c r="E35" s="54"/>
      <c r="F35" s="48" t="s">
        <v>56</v>
      </c>
      <c r="G35" s="88"/>
      <c r="H35" s="93">
        <v>700</v>
      </c>
      <c r="I35" s="134" t="s">
        <v>57</v>
      </c>
      <c r="J35" s="135">
        <f t="shared" ref="J35:J40" si="1">D35*H35</f>
        <v>1400</v>
      </c>
      <c r="K35" s="136" t="s">
        <v>91</v>
      </c>
    </row>
    <row r="36" s="2" customFormat="1" ht="13.6" spans="1:11">
      <c r="A36" s="55"/>
      <c r="B36" s="46" t="s">
        <v>92</v>
      </c>
      <c r="C36" s="53" t="s">
        <v>89</v>
      </c>
      <c r="D36" s="56">
        <v>1</v>
      </c>
      <c r="E36" s="94"/>
      <c r="F36" s="48" t="s">
        <v>56</v>
      </c>
      <c r="G36" s="88"/>
      <c r="H36" s="93">
        <v>800</v>
      </c>
      <c r="I36" s="134"/>
      <c r="J36" s="135">
        <f t="shared" si="1"/>
        <v>800</v>
      </c>
      <c r="K36" s="137"/>
    </row>
    <row r="37" s="2" customFormat="1" ht="13.6" spans="1:11">
      <c r="A37" s="55"/>
      <c r="B37" s="46" t="s">
        <v>93</v>
      </c>
      <c r="C37" s="53" t="s">
        <v>89</v>
      </c>
      <c r="D37" s="56">
        <v>1</v>
      </c>
      <c r="E37" s="94"/>
      <c r="F37" s="48" t="s">
        <v>56</v>
      </c>
      <c r="G37" s="88"/>
      <c r="H37" s="93">
        <v>200</v>
      </c>
      <c r="I37" s="134" t="s">
        <v>57</v>
      </c>
      <c r="J37" s="135">
        <f t="shared" si="1"/>
        <v>200</v>
      </c>
      <c r="K37" s="137"/>
    </row>
    <row r="38" s="2" customFormat="1" ht="28" spans="1:11">
      <c r="A38" s="57" t="s">
        <v>94</v>
      </c>
      <c r="B38" s="46" t="s">
        <v>95</v>
      </c>
      <c r="C38" s="53" t="s">
        <v>82</v>
      </c>
      <c r="D38" s="54">
        <v>1</v>
      </c>
      <c r="E38" s="54"/>
      <c r="F38" s="48" t="s">
        <v>58</v>
      </c>
      <c r="G38" s="88"/>
      <c r="H38" s="93">
        <v>142.89</v>
      </c>
      <c r="I38" s="134" t="s">
        <v>57</v>
      </c>
      <c r="J38" s="135">
        <f>H38</f>
        <v>142.89</v>
      </c>
      <c r="K38" s="138" t="s">
        <v>96</v>
      </c>
    </row>
    <row r="39" s="2" customFormat="1" ht="14" spans="1:11">
      <c r="A39" s="57"/>
      <c r="B39" s="46" t="s">
        <v>97</v>
      </c>
      <c r="C39" s="53" t="s">
        <v>82</v>
      </c>
      <c r="D39" s="54">
        <v>1</v>
      </c>
      <c r="E39" s="54"/>
      <c r="F39" s="48" t="s">
        <v>58</v>
      </c>
      <c r="G39" s="88"/>
      <c r="H39" s="93">
        <v>312.57</v>
      </c>
      <c r="I39" s="134" t="s">
        <v>57</v>
      </c>
      <c r="J39" s="135">
        <f>H39</f>
        <v>312.57</v>
      </c>
      <c r="K39" s="138" t="s">
        <v>98</v>
      </c>
    </row>
    <row r="40" s="2" customFormat="1" ht="14" spans="1:11">
      <c r="A40" s="57"/>
      <c r="B40" s="46" t="s">
        <v>99</v>
      </c>
      <c r="C40" s="53" t="s">
        <v>82</v>
      </c>
      <c r="D40" s="54">
        <v>3</v>
      </c>
      <c r="E40" s="54"/>
      <c r="F40" s="48" t="s">
        <v>58</v>
      </c>
      <c r="G40" s="88"/>
      <c r="H40" s="93">
        <v>50</v>
      </c>
      <c r="I40" s="134" t="s">
        <v>57</v>
      </c>
      <c r="J40" s="135">
        <f t="shared" si="1"/>
        <v>150</v>
      </c>
      <c r="K40" s="138" t="s">
        <v>100</v>
      </c>
    </row>
    <row r="41" s="2" customFormat="1" ht="13.6" spans="1:11">
      <c r="A41" s="28" t="s">
        <v>61</v>
      </c>
      <c r="B41" s="29"/>
      <c r="C41" s="29"/>
      <c r="D41" s="29"/>
      <c r="E41" s="29"/>
      <c r="F41" s="29"/>
      <c r="G41" s="29"/>
      <c r="H41" s="29" t="s">
        <v>67</v>
      </c>
      <c r="I41" s="116"/>
      <c r="J41" s="117">
        <f>SUM(J35:J40)</f>
        <v>3005.46</v>
      </c>
      <c r="K41" s="118"/>
    </row>
    <row r="42" s="2" customFormat="1" ht="13.6" spans="1:11">
      <c r="A42" s="58" t="s">
        <v>101</v>
      </c>
      <c r="B42" s="59"/>
      <c r="C42" s="59"/>
      <c r="D42" s="59"/>
      <c r="E42" s="59"/>
      <c r="F42" s="59"/>
      <c r="G42" s="59"/>
      <c r="H42" s="59"/>
      <c r="I42" s="139"/>
      <c r="J42" s="140">
        <f>SUM(J10+J13+J17+J20+J26+J29+J33+J41)</f>
        <v>54054.77</v>
      </c>
      <c r="K42" s="141"/>
    </row>
    <row r="43" s="2" customFormat="1" ht="13.6" spans="1:11">
      <c r="A43" s="60" t="s">
        <v>102</v>
      </c>
      <c r="B43" s="61"/>
      <c r="C43" s="61"/>
      <c r="D43" s="61"/>
      <c r="E43" s="61"/>
      <c r="F43" s="61"/>
      <c r="G43" s="95"/>
      <c r="H43" s="96">
        <v>4</v>
      </c>
      <c r="I43" s="142" t="s">
        <v>103</v>
      </c>
      <c r="J43" s="143">
        <f>J42*4%</f>
        <v>2162.1908</v>
      </c>
      <c r="K43" s="144"/>
    </row>
    <row r="44" s="2" customFormat="1" ht="13.6" spans="1:11">
      <c r="A44" s="62" t="s">
        <v>104</v>
      </c>
      <c r="B44" s="63"/>
      <c r="C44" s="63"/>
      <c r="D44" s="63"/>
      <c r="E44" s="63"/>
      <c r="F44" s="63"/>
      <c r="G44" s="63"/>
      <c r="H44" s="63"/>
      <c r="I44" s="145"/>
      <c r="J44" s="146">
        <f>(J42+J43)*6%</f>
        <v>3373.017648</v>
      </c>
      <c r="K44" s="147"/>
    </row>
    <row r="45" s="2" customFormat="1" ht="14.35" spans="1:11">
      <c r="A45" s="64" t="s">
        <v>105</v>
      </c>
      <c r="B45" s="65"/>
      <c r="C45" s="65"/>
      <c r="D45" s="65"/>
      <c r="E45" s="65"/>
      <c r="F45" s="65"/>
      <c r="G45" s="65"/>
      <c r="H45" s="65"/>
      <c r="I45" s="148"/>
      <c r="J45" s="149">
        <f>SUM(J42:J44)</f>
        <v>59589.978448</v>
      </c>
      <c r="K45" s="150"/>
    </row>
  </sheetData>
  <mergeCells count="99">
    <mergeCell ref="B1:F1"/>
    <mergeCell ref="H1:I1"/>
    <mergeCell ref="B2:F2"/>
    <mergeCell ref="H2:I2"/>
    <mergeCell ref="D3:F3"/>
    <mergeCell ref="H3:I3"/>
    <mergeCell ref="D4:F4"/>
    <mergeCell ref="G4:H4"/>
    <mergeCell ref="I4:K4"/>
    <mergeCell ref="A5:K5"/>
    <mergeCell ref="A6:B6"/>
    <mergeCell ref="D6:E6"/>
    <mergeCell ref="F6:G6"/>
    <mergeCell ref="H6:I6"/>
    <mergeCell ref="D7:E7"/>
    <mergeCell ref="F7:G7"/>
    <mergeCell ref="D8:E8"/>
    <mergeCell ref="F8:G8"/>
    <mergeCell ref="D9:E9"/>
    <mergeCell ref="F9:G9"/>
    <mergeCell ref="A10:I10"/>
    <mergeCell ref="A11:B11"/>
    <mergeCell ref="D11:E11"/>
    <mergeCell ref="F11:G11"/>
    <mergeCell ref="H11:I11"/>
    <mergeCell ref="D12:E12"/>
    <mergeCell ref="F12:G12"/>
    <mergeCell ref="A13:I13"/>
    <mergeCell ref="A14:B14"/>
    <mergeCell ref="D14:E14"/>
    <mergeCell ref="F14:G14"/>
    <mergeCell ref="H14:I14"/>
    <mergeCell ref="A17:I17"/>
    <mergeCell ref="A18:B18"/>
    <mergeCell ref="D18:E18"/>
    <mergeCell ref="F18:G18"/>
    <mergeCell ref="H18:I18"/>
    <mergeCell ref="D19:E19"/>
    <mergeCell ref="F19:G19"/>
    <mergeCell ref="A20:I20"/>
    <mergeCell ref="A21:B21"/>
    <mergeCell ref="D21:E21"/>
    <mergeCell ref="F21:G21"/>
    <mergeCell ref="H21:I21"/>
    <mergeCell ref="D22:E22"/>
    <mergeCell ref="F22:G22"/>
    <mergeCell ref="D23:E23"/>
    <mergeCell ref="F23:G23"/>
    <mergeCell ref="D24:E24"/>
    <mergeCell ref="F24:G24"/>
    <mergeCell ref="D25:E25"/>
    <mergeCell ref="F25:G25"/>
    <mergeCell ref="A26:I26"/>
    <mergeCell ref="A27:B27"/>
    <mergeCell ref="D27:E27"/>
    <mergeCell ref="F27:G27"/>
    <mergeCell ref="H27:I27"/>
    <mergeCell ref="D28:E28"/>
    <mergeCell ref="F28:G28"/>
    <mergeCell ref="A29:I29"/>
    <mergeCell ref="A30:B30"/>
    <mergeCell ref="D30:E30"/>
    <mergeCell ref="F30:G30"/>
    <mergeCell ref="H30:I30"/>
    <mergeCell ref="D31:E31"/>
    <mergeCell ref="F31:G31"/>
    <mergeCell ref="D32:E32"/>
    <mergeCell ref="F32:G32"/>
    <mergeCell ref="A33:I33"/>
    <mergeCell ref="A34:B34"/>
    <mergeCell ref="D34:E34"/>
    <mergeCell ref="F34:G34"/>
    <mergeCell ref="H34:I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A41:I41"/>
    <mergeCell ref="A42:I42"/>
    <mergeCell ref="A43:G43"/>
    <mergeCell ref="A44:I44"/>
    <mergeCell ref="A45:I45"/>
    <mergeCell ref="A7:A9"/>
    <mergeCell ref="A15:A16"/>
    <mergeCell ref="A22:A25"/>
    <mergeCell ref="A31:A32"/>
    <mergeCell ref="A35:A37"/>
    <mergeCell ref="A38:A40"/>
    <mergeCell ref="K7:K8"/>
    <mergeCell ref="K15:K16"/>
    <mergeCell ref="K22:K25"/>
  </mergeCells>
  <dataValidations count="7">
    <dataValidation type="list" allowBlank="1" showInputMessage="1" showErrorMessage="1" sqref="C19">
      <formula1>"半日场租,全天场租,半天会议包价,全天会议包价,进场费,茶歇,投影仪,其他"</formula1>
    </dataValidation>
    <dataValidation type="list" allowBlank="1" showInputMessage="1" showErrorMessage="1" sqref="C22 C23 C24 C25">
      <formula1>"酒店早餐,自助午餐,围桌午餐,自助晚餐,围桌晚餐,鸡尾酒会,酒水,特色餐,其他"</formula1>
    </dataValidation>
    <dataValidation type="list" allowBlank="1" showInputMessage="1" showErrorMessage="1" sqref="C28">
      <formula1>"签证服务费,旅游签证,商务签证,保险,其他"</formula1>
    </dataValidation>
    <dataValidation type="list" allowBlank="1" showInputMessage="1" showErrorMessage="1" sqref="C7:C9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15:C16">
      <formula1>"高级大床,高级双床,豪华大床,豪华双床,行政大床,行政双床,小套房,加床,加餐,WIFI,单人房差,其他"</formula1>
    </dataValidation>
    <dataValidation type="list" allowBlank="1" showInputMessage="1" showErrorMessage="1" sqref="C31:C32">
      <formula1>"工作人员,餐费,住宿,交通,通信费,导游超时费,其他,物料"</formula1>
    </dataValidation>
    <dataValidation type="list" allowBlank="1" showInputMessage="1" showErrorMessage="1" sqref="C35:C40">
      <formula1>"工作人员,餐费,住宿,交通,通信费,导游超时费,其他"</formula1>
    </dataValidation>
  </dataValidations>
  <hyperlinks>
    <hyperlink ref="D4" r:id="rId1" display="make@cct.cn" tooltip="mailto:make@cct.cn"/>
  </hyperlinks>
  <pageMargins left="0.7" right="0.7" top="0.75" bottom="0.75" header="0.3" footer="0.3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报价单拟制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fhx823</dc:creator>
  <cp:lastModifiedBy>杨天真</cp:lastModifiedBy>
  <dcterms:created xsi:type="dcterms:W3CDTF">2023-08-19T12:51:00Z</dcterms:created>
  <dcterms:modified xsi:type="dcterms:W3CDTF">2024-11-21T13:46:21Z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2052-6.12.1.8902</vt:lpwstr>
  </property>
  <property fmtid="{D5CDD505-2E9C-101B-9397-08002B2CF9AE}" pid="3" name="ICV">
    <vt:lpwstr>0FE942C96F42ECFB79C03E67E9371943_43</vt:lpwstr>
  </property>
</Properties>
</file>