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2019雪佛兰博鳌年会\"/>
    </mc:Choice>
  </mc:AlternateContent>
  <xr:revisionPtr revIDLastSave="0" documentId="13_ncr:1_{91E7077D-0562-4990-9195-34BFB610C0BC}" xr6:coauthVersionLast="41" xr6:coauthVersionMax="41" xr10:uidLastSave="{00000000-0000-0000-0000-000000000000}"/>
  <bookViews>
    <workbookView xWindow="170" yWindow="20" windowWidth="19030" windowHeight="10180" xr2:uid="{00000000-000D-0000-FFFF-FFFF00000000}"/>
  </bookViews>
  <sheets>
    <sheet name="雪佛兰" sheetId="6" r:id="rId1"/>
    <sheet name="杂费" sheetId="13" r:id="rId2"/>
    <sheet name="雪佛兰VIP车" sheetId="10" r:id="rId3"/>
    <sheet name="4S店用车" sheetId="11" r:id="rId4"/>
    <sheet name="VIP费用明细" sheetId="12" r:id="rId5"/>
  </sheets>
  <externalReferences>
    <externalReference r:id="rId6"/>
  </externalReferences>
  <definedNames>
    <definedName name="_xlnm.Print_Titles" localSheetId="0">雪佛兰!$1:$9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6" l="1"/>
  <c r="G30" i="6"/>
  <c r="G31" i="6"/>
  <c r="G12" i="6"/>
  <c r="G14" i="6"/>
  <c r="G16" i="6"/>
  <c r="G18" i="6"/>
  <c r="G20" i="6"/>
  <c r="K84" i="6" l="1"/>
  <c r="K128" i="6"/>
  <c r="L109" i="6" l="1"/>
  <c r="K25" i="6"/>
  <c r="G25" i="6"/>
  <c r="G37" i="6"/>
  <c r="G23" i="6"/>
  <c r="G24" i="6"/>
  <c r="G26" i="6"/>
  <c r="G27" i="6"/>
  <c r="G28" i="6"/>
  <c r="G32" i="6"/>
  <c r="G33" i="6"/>
  <c r="G34" i="6"/>
  <c r="G35" i="6"/>
  <c r="G36" i="6"/>
  <c r="G126" i="6"/>
  <c r="G120" i="6"/>
  <c r="G119" i="6"/>
  <c r="G118" i="6"/>
  <c r="G117" i="6"/>
  <c r="G116" i="6"/>
  <c r="G115" i="6"/>
  <c r="G112" i="6"/>
  <c r="G111" i="6"/>
  <c r="G110" i="6"/>
  <c r="G113" i="6" s="1"/>
  <c r="G107" i="6"/>
  <c r="G106" i="6"/>
  <c r="G105" i="6"/>
  <c r="G104" i="6"/>
  <c r="G103" i="6"/>
  <c r="G102" i="6"/>
  <c r="G101" i="6"/>
  <c r="G100" i="6"/>
  <c r="G99" i="6"/>
  <c r="G98" i="6"/>
  <c r="G97" i="6"/>
  <c r="G96" i="6"/>
  <c r="G108" i="6" s="1"/>
  <c r="G95" i="6"/>
  <c r="G94" i="6"/>
  <c r="G92" i="6"/>
  <c r="G91" i="6"/>
  <c r="G90" i="6"/>
  <c r="G89" i="6"/>
  <c r="G88" i="6"/>
  <c r="G83" i="6"/>
  <c r="G82" i="6"/>
  <c r="G81" i="6"/>
  <c r="G77" i="6"/>
  <c r="G76" i="6"/>
  <c r="G58" i="6"/>
  <c r="G75" i="6" s="1"/>
  <c r="G49" i="6"/>
  <c r="G48" i="6"/>
  <c r="G47" i="6"/>
  <c r="G46" i="6"/>
  <c r="G45" i="6"/>
  <c r="G44" i="6"/>
  <c r="G22" i="6"/>
  <c r="G57" i="6" l="1"/>
  <c r="G93" i="6"/>
  <c r="G21" i="6"/>
  <c r="L44" i="6"/>
  <c r="G38" i="6"/>
  <c r="H124" i="6"/>
  <c r="B16" i="13" l="1"/>
  <c r="K46" i="6"/>
  <c r="L46" i="6" s="1"/>
  <c r="K47" i="6"/>
  <c r="L47" i="6" s="1"/>
  <c r="K48" i="6"/>
  <c r="K49" i="6"/>
  <c r="L49" i="6" s="1"/>
  <c r="K45" i="6"/>
  <c r="L45" i="6" s="1"/>
  <c r="H6" i="13"/>
  <c r="H5" i="13"/>
  <c r="H4" i="13"/>
  <c r="H3" i="13"/>
  <c r="H2" i="13"/>
  <c r="H1" i="13"/>
  <c r="K80" i="6" l="1"/>
  <c r="K87" i="6"/>
  <c r="H127" i="6" l="1"/>
  <c r="K127" i="6" s="1"/>
  <c r="D83" i="12"/>
  <c r="B4" i="12" s="1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4" i="12"/>
  <c r="E33" i="12"/>
  <c r="E32" i="12"/>
  <c r="E31" i="12"/>
  <c r="E30" i="12"/>
  <c r="E29" i="12"/>
  <c r="E28" i="12"/>
  <c r="E27" i="12"/>
  <c r="E26" i="12"/>
  <c r="E25" i="12"/>
  <c r="D21" i="12"/>
  <c r="B3" i="12" s="1"/>
  <c r="L127" i="6" l="1"/>
  <c r="K129" i="6"/>
  <c r="E62" i="12"/>
  <c r="B5" i="12" s="1"/>
  <c r="B7" i="12" s="1"/>
  <c r="H123" i="6" s="1"/>
  <c r="C10" i="11"/>
  <c r="F8" i="11"/>
  <c r="E8" i="11"/>
  <c r="D8" i="11"/>
  <c r="F6" i="11"/>
  <c r="E6" i="11"/>
  <c r="D6" i="11"/>
  <c r="D10" i="11" s="1"/>
  <c r="D11" i="11" s="1"/>
  <c r="F10" i="11" l="1"/>
  <c r="F11" i="11" s="1"/>
  <c r="E10" i="11"/>
  <c r="E11" i="11" s="1"/>
  <c r="N40" i="10"/>
  <c r="N39" i="10"/>
  <c r="N38" i="10"/>
  <c r="N37" i="10"/>
  <c r="N36" i="10"/>
  <c r="N35" i="10"/>
  <c r="N34" i="10"/>
  <c r="N33" i="10"/>
  <c r="N32" i="10"/>
  <c r="N30" i="10"/>
  <c r="N27" i="10"/>
  <c r="N26" i="10"/>
  <c r="N24" i="10"/>
  <c r="N22" i="10"/>
  <c r="N21" i="10"/>
  <c r="N20" i="10"/>
  <c r="N17" i="10"/>
  <c r="N16" i="10"/>
  <c r="N15" i="10"/>
  <c r="N14" i="10"/>
  <c r="N11" i="10"/>
  <c r="N9" i="10"/>
  <c r="N8" i="10"/>
  <c r="N7" i="10"/>
  <c r="N6" i="10"/>
  <c r="N5" i="10"/>
  <c r="N3" i="10"/>
  <c r="N55" i="10" l="1"/>
  <c r="H125" i="6" s="1"/>
  <c r="K125" i="6" s="1"/>
  <c r="K110" i="6"/>
  <c r="L110" i="6" s="1"/>
  <c r="K111" i="6"/>
  <c r="L111" i="6" s="1"/>
  <c r="K112" i="6"/>
  <c r="L112" i="6" s="1"/>
  <c r="K28" i="6"/>
  <c r="K22" i="6"/>
  <c r="K27" i="6"/>
  <c r="K23" i="6"/>
  <c r="K24" i="6"/>
  <c r="K26" i="6"/>
  <c r="K29" i="6"/>
  <c r="K30" i="6"/>
  <c r="K31" i="6"/>
  <c r="K32" i="6"/>
  <c r="K33" i="6"/>
  <c r="K34" i="6"/>
  <c r="K35" i="6"/>
  <c r="K36" i="6"/>
  <c r="K10" i="6"/>
  <c r="K11" i="6"/>
  <c r="K12" i="6"/>
  <c r="K14" i="6"/>
  <c r="K16" i="6"/>
  <c r="K17" i="6"/>
  <c r="K18" i="6"/>
  <c r="K20" i="6"/>
  <c r="K39" i="6"/>
  <c r="L39" i="6" s="1"/>
  <c r="K40" i="6"/>
  <c r="L40" i="6" s="1"/>
  <c r="K41" i="6"/>
  <c r="L41" i="6" s="1"/>
  <c r="K42" i="6"/>
  <c r="L42" i="6" s="1"/>
  <c r="K43" i="6"/>
  <c r="L43" i="6" s="1"/>
  <c r="K50" i="6"/>
  <c r="K51" i="6"/>
  <c r="K52" i="6"/>
  <c r="K53" i="6"/>
  <c r="K54" i="6"/>
  <c r="K55" i="6"/>
  <c r="K56" i="6"/>
  <c r="K75" i="6"/>
  <c r="K76" i="6"/>
  <c r="K77" i="6"/>
  <c r="K78" i="6"/>
  <c r="K79" i="6"/>
  <c r="K81" i="6"/>
  <c r="K82" i="6"/>
  <c r="K83" i="6"/>
  <c r="K85" i="6"/>
  <c r="K86" i="6"/>
  <c r="K88" i="6"/>
  <c r="K89" i="6"/>
  <c r="K90" i="6"/>
  <c r="K91" i="6"/>
  <c r="K92" i="6"/>
  <c r="K114" i="6"/>
  <c r="L114" i="6" s="1"/>
  <c r="K115" i="6"/>
  <c r="L115" i="6" s="1"/>
  <c r="K116" i="6"/>
  <c r="L116" i="6" s="1"/>
  <c r="K117" i="6"/>
  <c r="L117" i="6" s="1"/>
  <c r="K118" i="6"/>
  <c r="L118" i="6" s="1"/>
  <c r="K119" i="6"/>
  <c r="L119" i="6" s="1"/>
  <c r="K120" i="6"/>
  <c r="L120" i="6" s="1"/>
  <c r="J121" i="6"/>
  <c r="K121" i="6" s="1"/>
  <c r="K94" i="6"/>
  <c r="K95" i="6"/>
  <c r="L95" i="6" s="1"/>
  <c r="K96" i="6"/>
  <c r="L96" i="6" s="1"/>
  <c r="K97" i="6"/>
  <c r="L97" i="6" s="1"/>
  <c r="K98" i="6"/>
  <c r="L98" i="6" s="1"/>
  <c r="K99" i="6"/>
  <c r="L99" i="6" s="1"/>
  <c r="K100" i="6"/>
  <c r="L100" i="6" s="1"/>
  <c r="K101" i="6"/>
  <c r="L101" i="6" s="1"/>
  <c r="K102" i="6"/>
  <c r="L102" i="6" s="1"/>
  <c r="K103" i="6"/>
  <c r="L103" i="6" s="1"/>
  <c r="K104" i="6"/>
  <c r="L104" i="6" s="1"/>
  <c r="K105" i="6"/>
  <c r="L105" i="6" s="1"/>
  <c r="K106" i="6"/>
  <c r="L106" i="6" s="1"/>
  <c r="K107" i="6"/>
  <c r="L107" i="6" s="1"/>
  <c r="K123" i="6"/>
  <c r="K124" i="6"/>
  <c r="F121" i="6"/>
  <c r="G121" i="6" s="1"/>
  <c r="G122" i="6" s="1"/>
  <c r="G130" i="6" s="1"/>
  <c r="G131" i="6" s="1"/>
  <c r="G132" i="6" s="1"/>
  <c r="G133" i="6" s="1"/>
  <c r="L121" i="6" l="1"/>
  <c r="L129" i="6" s="1"/>
  <c r="K134" i="6" s="1"/>
  <c r="L5" i="6"/>
  <c r="L4" i="6"/>
  <c r="K21" i="6"/>
  <c r="K38" i="6"/>
  <c r="K113" i="6"/>
  <c r="K122" i="6"/>
  <c r="K57" i="6"/>
  <c r="K108" i="6"/>
  <c r="K126" i="6"/>
  <c r="K93" i="6"/>
  <c r="K130" i="6" l="1"/>
  <c r="K131" i="6" s="1"/>
  <c r="K132" i="6" s="1"/>
  <c r="K133" i="6" s="1"/>
  <c r="K135" i="6" s="1"/>
</calcChain>
</file>

<file path=xl/sharedStrings.xml><?xml version="1.0" encoding="utf-8"?>
<sst xmlns="http://schemas.openxmlformats.org/spreadsheetml/2006/main" count="617" uniqueCount="485">
  <si>
    <t xml:space="preserve">Event:                 </t>
  </si>
  <si>
    <t>次数</t>
  </si>
  <si>
    <t>数量</t>
  </si>
  <si>
    <t>酒店工作人员</t>
  </si>
  <si>
    <t>短信平台使用费</t>
  </si>
  <si>
    <t>热线电话</t>
  </si>
  <si>
    <t>物料</t>
    <phoneticPr fontId="21" type="noConversion"/>
  </si>
  <si>
    <t xml:space="preserve">Date:                  </t>
  </si>
  <si>
    <t xml:space="preserve">VENUE:                  </t>
  </si>
  <si>
    <t xml:space="preserve">Number of person:       </t>
  </si>
  <si>
    <t>圆桌晚餐软饮2小时畅饮费用（含雪碧/可乐/本地啤酒）</t>
    <phoneticPr fontId="21" type="noConversion"/>
  </si>
  <si>
    <t>物料间</t>
    <phoneticPr fontId="46" type="noConversion"/>
  </si>
  <si>
    <t>VIP备用金费用预估（餐费、物料、酒店杂费等）</t>
    <phoneticPr fontId="21" type="noConversion"/>
  </si>
  <si>
    <t>暂按100000元预估，以实际发生为准</t>
    <phoneticPr fontId="21" type="noConversion"/>
  </si>
  <si>
    <t>博鳌亚洲论坛东屿岛大酒店大堂两侧（室内广告位）</t>
    <phoneticPr fontId="21" type="noConversion"/>
  </si>
  <si>
    <t>博鳌亚洲论坛大酒店东西两侧博雅轩（室内广告位）</t>
    <phoneticPr fontId="49" type="noConversion"/>
  </si>
  <si>
    <t>酒店正门门楣（东屿岛上两家酒店正门外各1块）</t>
    <phoneticPr fontId="49" type="noConversion"/>
  </si>
  <si>
    <t>主会场南门喷泉广场（室外广告位）</t>
    <phoneticPr fontId="49" type="noConversion"/>
  </si>
  <si>
    <t>主会场南门立柱广告位（室外广告位）</t>
    <phoneticPr fontId="49" type="noConversion"/>
  </si>
  <si>
    <t>亚论酒店&amp;东屿岛酒店广告位</t>
    <phoneticPr fontId="49" type="noConversion"/>
  </si>
  <si>
    <t>广告位及车辆展示位费用</t>
    <phoneticPr fontId="21" type="noConversion"/>
  </si>
  <si>
    <t>主酒店展车</t>
    <phoneticPr fontId="21" type="noConversion"/>
  </si>
  <si>
    <t>VIP车辆租赁费用预估（车辆、司机、机场通道等）</t>
    <phoneticPr fontId="21" type="noConversion"/>
  </si>
  <si>
    <t>BFA主会场门口两侧展位(环廊）</t>
    <phoneticPr fontId="21" type="noConversion"/>
  </si>
  <si>
    <t>东峪厅广告位（左右各一块）</t>
    <phoneticPr fontId="21" type="noConversion"/>
  </si>
  <si>
    <t>博鳌亚洲论坛大酒店与高尔夫球会转盘处（室外广告位）(环岛广告位）</t>
    <phoneticPr fontId="49" type="noConversion"/>
  </si>
  <si>
    <t>主会场北门广告位</t>
    <phoneticPr fontId="21" type="noConversion"/>
  </si>
  <si>
    <t>博鳌亚洲论坛大酒店大堂视频柱</t>
    <phoneticPr fontId="21" type="noConversion"/>
  </si>
  <si>
    <t>红酒瓶贴</t>
    <phoneticPr fontId="21" type="noConversion"/>
  </si>
  <si>
    <t>总计（不含税）</t>
    <phoneticPr fontId="21" type="noConversion"/>
  </si>
  <si>
    <t>服务费</t>
    <phoneticPr fontId="21" type="noConversion"/>
  </si>
  <si>
    <t>合计（Net）</t>
    <phoneticPr fontId="21" type="noConversion"/>
  </si>
  <si>
    <t>小计</t>
    <phoneticPr fontId="21" type="noConversion"/>
  </si>
  <si>
    <t>暂按控房签到，物料，会务、餐饮共50人预估，含会务指引、会议服务、送机人员。以实际发生费用为准。
工作时限10小时，如超时需加100元/人/天</t>
    <phoneticPr fontId="46" type="noConversion"/>
  </si>
  <si>
    <t>人员暂按40人预估（2个机场），以实际发生费用为准。工作时限10小时，如超时需加100元/人/天</t>
    <phoneticPr fontId="46" type="noConversion"/>
  </si>
  <si>
    <t>机场迎宾</t>
  </si>
  <si>
    <t>工作人员上海往返机票</t>
    <phoneticPr fontId="46" type="noConversion"/>
  </si>
  <si>
    <t>工作人员餐费及通讯费</t>
    <phoneticPr fontId="21" type="noConversion"/>
  </si>
  <si>
    <t>工作人员费用</t>
    <phoneticPr fontId="46" type="noConversion"/>
  </si>
  <si>
    <t>工作人员</t>
  </si>
  <si>
    <t>客服6人，以15个工作日计</t>
  </si>
  <si>
    <t>在线支付功能模块使用费</t>
  </si>
  <si>
    <t>在线注册系统</t>
    <phoneticPr fontId="46" type="noConversion"/>
  </si>
  <si>
    <t>在线系统</t>
  </si>
  <si>
    <t>房间欢迎礼品</t>
    <phoneticPr fontId="46" type="noConversion"/>
  </si>
  <si>
    <t>签到物料</t>
    <phoneticPr fontId="21" type="noConversion"/>
  </si>
  <si>
    <t>酒店指引水牌</t>
  </si>
  <si>
    <t>行李牌</t>
  </si>
  <si>
    <t>KT板裱写真，机场接驳，酒店-会场接驳</t>
  </si>
  <si>
    <t>车头牌</t>
  </si>
  <si>
    <t>KT板裱写真</t>
  </si>
  <si>
    <t>接机牌</t>
  </si>
  <si>
    <t>签到木质背景板</t>
    <phoneticPr fontId="46" type="noConversion"/>
  </si>
  <si>
    <t>小物料</t>
    <phoneticPr fontId="46" type="noConversion"/>
  </si>
  <si>
    <t>住宿费100元/天，餐费80元/天</t>
    <phoneticPr fontId="46" type="noConversion"/>
  </si>
  <si>
    <t>海口接机GL8，最终费用以实际发生为准</t>
    <phoneticPr fontId="21" type="noConversion"/>
  </si>
  <si>
    <t>备用车辆（预估，最终费用以实际发生为准）</t>
    <phoneticPr fontId="21" type="noConversion"/>
  </si>
  <si>
    <t>从6:00-14:00暂按一小时一班计算、最终费用以实际发生为准</t>
    <phoneticPr fontId="46" type="noConversion"/>
  </si>
  <si>
    <t>博鳌亚洲论坛大酒店大堂门口两侧三角区域（室外）</t>
    <phoneticPr fontId="21" type="noConversion"/>
  </si>
  <si>
    <t>博鳌亚洲论坛大酒店大堂LED电视屏</t>
    <phoneticPr fontId="21" type="noConversion"/>
  </si>
  <si>
    <t>酒店大堂背景板（亚洲论坛与东屿岛各一个）</t>
    <phoneticPr fontId="21" type="noConversion"/>
  </si>
  <si>
    <t>博鳌亚洲论坛大酒店大堂至BFA主会场北门连廊二楼</t>
    <phoneticPr fontId="49" type="noConversion"/>
  </si>
  <si>
    <t>主干道插刀旗</t>
    <phoneticPr fontId="21" type="noConversion"/>
  </si>
  <si>
    <t>主干道灯杆旗（每组4幅，共83组，2天以内使用）</t>
    <phoneticPr fontId="49" type="noConversion"/>
  </si>
  <si>
    <t>培兰大桥桥头灯杆旗（每组4幅，共31组）</t>
    <phoneticPr fontId="49" type="noConversion"/>
  </si>
  <si>
    <t>场地</t>
    <phoneticPr fontId="21" type="noConversion"/>
  </si>
  <si>
    <t>总价</t>
  </si>
  <si>
    <t>单价</t>
  </si>
  <si>
    <t>规格</t>
  </si>
  <si>
    <t>项目</t>
  </si>
  <si>
    <t>备注需求</t>
    <phoneticPr fontId="21" type="noConversion"/>
  </si>
  <si>
    <t xml:space="preserve">Project No:               </t>
  </si>
  <si>
    <t>博鳌</t>
    <phoneticPr fontId="46" type="noConversion"/>
  </si>
  <si>
    <t>2019年上汽通用汽车雪佛兰品牌经销商大会</t>
    <phoneticPr fontId="46" type="noConversion"/>
  </si>
  <si>
    <t>SRCD180949</t>
    <phoneticPr fontId="21" type="noConversion"/>
  </si>
  <si>
    <t>预估1300人（SGM300人+经销商1000人），VVIP10人</t>
    <phoneticPr fontId="46" type="noConversion"/>
  </si>
  <si>
    <t>雪佛兰区域人员与相应的区域经销商住同一酒店；希望同时参加别克和雪佛兰的经销商可以不用搬动；别克15日上午checkout；雪佛兰15号中下午checkin，17号上午checkout</t>
    <phoneticPr fontId="21" type="noConversion"/>
  </si>
  <si>
    <t>客房
(2月15日/16日两晚，参会人数按照1300人预估，其中SGM300人，房费自理；经销商1000人，需报价)</t>
    <phoneticPr fontId="21" type="noConversion"/>
  </si>
  <si>
    <t>博鳌亚洲论坛大酒店
特别说明：实际可控房量以预订当天酒店提供的数量为准</t>
    <phoneticPr fontId="46" type="noConversion"/>
  </si>
  <si>
    <t>大床房/双床房（含单早，服务费，宽带）-SGM</t>
    <phoneticPr fontId="46" type="noConversion"/>
  </si>
  <si>
    <t>前台现付</t>
    <phoneticPr fontId="46" type="noConversion"/>
  </si>
  <si>
    <t>套房（含单早，服务费，宽带）-SGM</t>
    <phoneticPr fontId="21" type="noConversion"/>
  </si>
  <si>
    <t>大床房/双床房（含单早，服务费，宽带）-经销商</t>
    <phoneticPr fontId="46" type="noConversion"/>
  </si>
  <si>
    <t>博鳌亚洲论坛东屿岛大酒店
特别说明：实际可控房量以预订当天酒店提供的数量为准</t>
    <phoneticPr fontId="46" type="noConversion"/>
  </si>
  <si>
    <t>博鳌金海岸温泉大酒店
特别说明：实际可控房量以预订当天酒店提供的数量为准</t>
    <phoneticPr fontId="46" type="noConversion"/>
  </si>
  <si>
    <t>博鳌和悦君澜海景度假酒店
特别说明：实际可控房量以预订当天酒店提供的数量为准</t>
    <phoneticPr fontId="46" type="noConversion"/>
  </si>
  <si>
    <t>琼海博鳌亚洲湾度假酒店
特别说明：实际可控房量以预订当天酒店提供的数量为准</t>
    <phoneticPr fontId="46" type="noConversion"/>
  </si>
  <si>
    <t>用餐
（2月15日晚餐
2月16日午餐/晚餐）</t>
    <phoneticPr fontId="21" type="noConversion"/>
  </si>
  <si>
    <t>2月15日 自助晚餐（各入住酒店）</t>
    <phoneticPr fontId="46" type="noConversion"/>
  </si>
  <si>
    <t>酒店自助晚餐  博鳌亚洲论坛大酒店，怡景西餐厅，含软饮，按实际数量结算，雪佛兰不保底</t>
    <phoneticPr fontId="46" type="noConversion"/>
  </si>
  <si>
    <t>酒店自助晚餐 博鳌亚洲论坛东屿岛大酒店,鱼丽宴中餐厅&amp;莳味坪西餐厅，含软饮，按实际数量结算，雪佛兰不保底</t>
    <phoneticPr fontId="46" type="noConversion"/>
  </si>
  <si>
    <t>酒店自助晚餐 博鳌金海岸温泉大酒店，西餐厅，含软饮，按实际数量结算，雪佛兰不保底</t>
    <phoneticPr fontId="21" type="noConversion"/>
  </si>
  <si>
    <t>酒店自助晚餐 博鳌亚洲湾度假酒店，中餐厅，含软饮，按实际数量结算，雪佛兰不保底</t>
    <phoneticPr fontId="46" type="noConversion"/>
  </si>
  <si>
    <t>2月16日  自助午餐（博鳌亚洲论坛大酒店）</t>
    <phoneticPr fontId="46" type="noConversion"/>
  </si>
  <si>
    <t>亚细亚餐厅&amp;聚贤阁中餐厅&amp;怡景西餐厅&amp;东屿多功能厅，自助午餐</t>
    <phoneticPr fontId="46" type="noConversion"/>
  </si>
  <si>
    <t>2月16日 上午茶歇（博鳌亚洲论坛大酒店）</t>
    <phoneticPr fontId="46" type="noConversion"/>
  </si>
  <si>
    <t>茶歇费用80元/位（含咖啡、茶、3款点心、3款水果）</t>
    <phoneticPr fontId="46" type="noConversion"/>
  </si>
  <si>
    <t>2月16日  圆桌晚宴 （博鳌亚洲论坛大酒店BFA主会场）</t>
    <phoneticPr fontId="46" type="noConversion"/>
  </si>
  <si>
    <t>圆桌晚餐（VIP分餐）暂按20人预估（20位/桌*1桌），500元/位*20位，不含软饮及酒水费用</t>
    <phoneticPr fontId="46" type="noConversion"/>
  </si>
  <si>
    <t>圆桌晚餐（VIP分餐）暂按15人预估（15位/桌*3桌），500元/位*45位，不含软饮及酒水费用</t>
    <phoneticPr fontId="46" type="noConversion"/>
  </si>
  <si>
    <t>圆桌晚餐（普通圆桌）暂按1235人预估（11位/桌*115桌），4180元/桌*115桌，不含软饮及酒水费用</t>
    <phoneticPr fontId="46" type="noConversion"/>
  </si>
  <si>
    <t>圆桌晚餐主桌装修费用，暂按10000预估</t>
    <phoneticPr fontId="46" type="noConversion"/>
  </si>
  <si>
    <t>红酒开瓶费200元/桌</t>
    <phoneticPr fontId="46" type="noConversion"/>
  </si>
  <si>
    <t>2月16日 运动会茶歇（博鳌亚洲论坛大酒店试乘试驾场地）</t>
    <phoneticPr fontId="21" type="noConversion"/>
  </si>
  <si>
    <t>暂按800人，人均80元预估，能量补给小食包（包含士力架，牛肉干，运动饮料等）</t>
    <phoneticPr fontId="21" type="noConversion"/>
  </si>
  <si>
    <t>核心董事长外出用餐</t>
    <phoneticPr fontId="46" type="noConversion"/>
  </si>
  <si>
    <t>暂按80人，人均500元预估</t>
    <phoneticPr fontId="46" type="noConversion"/>
  </si>
  <si>
    <t>2月16日 经销商大会 ：BFA主会场</t>
    <phoneticPr fontId="46" type="noConversion"/>
  </si>
  <si>
    <t>2月14日晚22点进场，2月14日-2月15日BFA主会场场地搭建，彩排，活动当天费用预估，BFA主会场2592平米（54*48*10.5M） （全天8小时搭建）*3天</t>
    <phoneticPr fontId="46" type="noConversion"/>
  </si>
  <si>
    <t>16日大会：BFA主会场 国际会议中心主会场（2592平米，全天8小时）</t>
    <phoneticPr fontId="46" type="noConversion"/>
  </si>
  <si>
    <t>2月16日BFA主会场VIP休息室场地使用费用预估，暂按大王椰VIP休息室*1天95平米（12*6.5*3.4M） （全天8小时会议使用）*1天</t>
    <phoneticPr fontId="46" type="noConversion"/>
  </si>
  <si>
    <t>2月16日晚上23点开始撤场，17日BFA主会场场地使用撤场费用预估，BFA主会场2592平米（54*48*10.5M） *2天*1次</t>
    <phoneticPr fontId="46" type="noConversion"/>
  </si>
  <si>
    <t>2月14日-16日BFA主会场场地其他费用（电箱租赁、布展工作证，进出工作车辆制证等，预计费用，以实际产生费用结算）</t>
    <phoneticPr fontId="46" type="noConversion"/>
  </si>
  <si>
    <t>2月16日主题运动会场地租赁费</t>
    <phoneticPr fontId="46" type="noConversion"/>
  </si>
  <si>
    <t>BFA试乘试驾广场，含2个玻璃房使用</t>
    <phoneticPr fontId="46" type="noConversion"/>
  </si>
  <si>
    <t>博鳌亚洲论坛大酒店（30平米左右），按5天暂估</t>
    <phoneticPr fontId="46" type="noConversion"/>
  </si>
  <si>
    <t>博鳌亚洲论坛东屿岛大酒店（30平米左右），按5天暂估</t>
    <phoneticPr fontId="46" type="noConversion"/>
  </si>
  <si>
    <t>博鳌金海岸温泉大酒店（30平米左右），按5天暂估</t>
    <phoneticPr fontId="21" type="noConversion"/>
  </si>
  <si>
    <t>博鳌和悦君澜海景度假酒店（30平米左右），按5天暂估</t>
    <phoneticPr fontId="46" type="noConversion"/>
  </si>
  <si>
    <t>车辆</t>
  </si>
  <si>
    <t>2月15日经销商 45-53座大巴海口接机单次使用价格</t>
    <phoneticPr fontId="46" type="noConversion"/>
  </si>
  <si>
    <t>10:00-17:00暂按30分钟一班计算，分两条线路</t>
    <phoneticPr fontId="46" type="noConversion"/>
  </si>
  <si>
    <t>2月15日经销商 45-53座大巴博鳌接机单次使用价格</t>
    <phoneticPr fontId="46" type="noConversion"/>
  </si>
  <si>
    <t>10:00-17:00暂按60分钟一班计算，分两条线路</t>
    <phoneticPr fontId="46" type="noConversion"/>
  </si>
  <si>
    <t xml:space="preserve">2月16日经销商 45-53座大巴全天使用 </t>
    <phoneticPr fontId="46" type="noConversion"/>
  </si>
  <si>
    <t>按1300人计算，8:00-21:00,250公里</t>
    <phoneticPr fontId="46" type="noConversion"/>
  </si>
  <si>
    <t>2月17日经销商 45-53座大巴海口送机单次使用价格</t>
    <phoneticPr fontId="46" type="noConversion"/>
  </si>
  <si>
    <t>2月17日经销商 45-53座大巴博鳌送机单次使用价格</t>
    <phoneticPr fontId="46" type="noConversion"/>
  </si>
  <si>
    <t>2月15日大巴机场停车费</t>
    <phoneticPr fontId="46" type="noConversion"/>
  </si>
  <si>
    <t>海口接机考斯特，最终费用以实际发生为准</t>
    <phoneticPr fontId="21" type="noConversion"/>
  </si>
  <si>
    <t>三亚接机考斯特，最终费用以实际发生为准</t>
    <phoneticPr fontId="21" type="noConversion"/>
  </si>
  <si>
    <t>三亚接机GL8，最终费用以实际发生为准</t>
    <phoneticPr fontId="21" type="noConversion"/>
  </si>
  <si>
    <t>司机食宿费</t>
    <phoneticPr fontId="46" type="noConversion"/>
  </si>
  <si>
    <t>5家酒店</t>
    <phoneticPr fontId="46" type="noConversion"/>
  </si>
  <si>
    <t>行李牌，区分酒店，以1300人份预估</t>
    <phoneticPr fontId="21" type="noConversion"/>
  </si>
  <si>
    <t>LED发光手举牌</t>
    <phoneticPr fontId="46" type="noConversion"/>
  </si>
  <si>
    <t>夜间指引用</t>
    <phoneticPr fontId="46" type="noConversion"/>
  </si>
  <si>
    <t>签到台花</t>
    <phoneticPr fontId="46" type="noConversion"/>
  </si>
  <si>
    <t>5家酒店</t>
    <phoneticPr fontId="21" type="noConversion"/>
  </si>
  <si>
    <t>欢迎信、行程安排、PIN等，以1300人份预估</t>
    <phoneticPr fontId="21" type="noConversion"/>
  </si>
  <si>
    <t>接机小礼包+矿泉水</t>
    <phoneticPr fontId="21" type="noConversion"/>
  </si>
  <si>
    <t>接机打火机+湿纸巾</t>
  </si>
  <si>
    <t>火柴2.5元，湿巾纸1元</t>
  </si>
  <si>
    <t>运动会相关物料</t>
    <phoneticPr fontId="21" type="noConversion"/>
  </si>
  <si>
    <t>拔河防护手套、毛巾、湿纸巾等</t>
    <phoneticPr fontId="21" type="noConversion"/>
  </si>
  <si>
    <t>暂按60元/间，仅经销商</t>
    <phoneticPr fontId="46" type="noConversion"/>
  </si>
  <si>
    <t>需配1个彩色打印机一个黑白打印机，及粉墨、A4纸</t>
    <phoneticPr fontId="21" type="noConversion"/>
  </si>
  <si>
    <t>14-16号三天工作人员使用</t>
    <phoneticPr fontId="21" type="noConversion"/>
  </si>
  <si>
    <t>支持所有与会人员在线注册预订，包含平台架构、页面设计、服务器租赁、系统运维，以1300人份预估</t>
    <phoneticPr fontId="46" type="noConversion"/>
  </si>
  <si>
    <t>支付宝快捷支付，包含退款手续费，以1300人份预估</t>
    <phoneticPr fontId="21" type="noConversion"/>
  </si>
  <si>
    <t>会议接待期间短信发送，以1300人份预估</t>
    <phoneticPr fontId="46" type="noConversion"/>
  </si>
  <si>
    <t>各板块现场执行负责人20人，5天/人</t>
    <phoneticPr fontId="46" type="noConversion"/>
  </si>
  <si>
    <t>工作人员住宿费，4晚/人</t>
    <phoneticPr fontId="21" type="noConversion"/>
  </si>
  <si>
    <t>接机服务人员餐费</t>
  </si>
  <si>
    <t>餐费50元/天</t>
  </si>
  <si>
    <t>酒店服务人员餐费</t>
  </si>
  <si>
    <t>VIP备用金</t>
    <phoneticPr fontId="21" type="noConversion"/>
  </si>
  <si>
    <t>暂按150000元预估，以实际发生为准</t>
    <phoneticPr fontId="21" type="noConversion"/>
  </si>
  <si>
    <t>杂费</t>
    <phoneticPr fontId="21" type="noConversion"/>
  </si>
  <si>
    <t>工作相关杂费，包括物料快递等</t>
    <phoneticPr fontId="21" type="noConversion"/>
  </si>
  <si>
    <t>暂按20000元预估，以实际发生为准</t>
    <phoneticPr fontId="21" type="noConversion"/>
  </si>
  <si>
    <t>别克</t>
    <phoneticPr fontId="21" type="noConversion"/>
  </si>
  <si>
    <t>雪佛兰</t>
    <phoneticPr fontId="21" type="noConversion"/>
  </si>
  <si>
    <t>红酒按700瓶预估（含运输费），按实际使用结算，费用按13万预留（含运费），500/瓶*60瓶+290/瓶*48瓶+110/瓶*600瓶+100瓶青岛啤酒</t>
    <phoneticPr fontId="21" type="noConversion"/>
  </si>
  <si>
    <t>博鳌亚洲论坛大酒店凤凰厅1（君为物料间）15-16日使用</t>
  </si>
  <si>
    <t>博鳌亚洲论坛大酒店凤凰厅2（君为物料间）15-16日使用</t>
  </si>
  <si>
    <t>博鳌亚洲论坛大酒店凤凰厅3（君为物料间）15-16日使用</t>
  </si>
  <si>
    <t>博鳌亚洲论坛大酒店凤凰厅4（君为物料间）15-16日使用</t>
  </si>
  <si>
    <t>博鳌亚洲论坛大酒店天鹅厅1（君为物料间）13-16日使用</t>
  </si>
  <si>
    <t>博鳌亚洲论坛大酒店天鹅厅4（更衣室）16日下午半天使用</t>
  </si>
  <si>
    <t>博鳌亚洲湾酒店（30平米左右），按5天暂估</t>
    <phoneticPr fontId="46" type="noConversion"/>
  </si>
  <si>
    <t>2月15日经销商 45-54座大巴博鳌火车站单次使用价格</t>
    <phoneticPr fontId="21" type="noConversion"/>
  </si>
  <si>
    <t>2月15日经销商 45-55座大巴三亚接机单次使用价格</t>
    <phoneticPr fontId="21" type="noConversion"/>
  </si>
  <si>
    <t>2月17日经销商 45-53座大巴博鳌送站单次使用价格</t>
    <phoneticPr fontId="46" type="noConversion"/>
  </si>
  <si>
    <t>2月17日经销商 45-53座大巴三亚送机单次使用价格</t>
    <phoneticPr fontId="46" type="noConversion"/>
  </si>
  <si>
    <t>14号下午天鹅3&amp;17号上午</t>
    <phoneticPr fontId="21" type="noConversion"/>
  </si>
  <si>
    <t>10点-24点</t>
    <phoneticPr fontId="21" type="noConversion"/>
  </si>
  <si>
    <t>9点-24点</t>
    <phoneticPr fontId="21" type="noConversion"/>
  </si>
  <si>
    <t>4点-14点</t>
    <phoneticPr fontId="21" type="noConversion"/>
  </si>
  <si>
    <t>海口机场</t>
    <phoneticPr fontId="46" type="noConversion"/>
  </si>
  <si>
    <t>宋韫</t>
    <phoneticPr fontId="46" type="noConversion"/>
  </si>
  <si>
    <t>专车</t>
    <phoneticPr fontId="46" type="noConversion"/>
  </si>
  <si>
    <t>琼A8E295</t>
    <phoneticPr fontId="46" type="noConversion"/>
  </si>
  <si>
    <t>唐司</t>
    <phoneticPr fontId="46" type="noConversion"/>
  </si>
  <si>
    <t>13日亚论-美兰机场-琼海-亚论280公里</t>
    <phoneticPr fontId="46" type="noConversion"/>
  </si>
  <si>
    <t>胡睿</t>
    <phoneticPr fontId="46" type="noConversion"/>
  </si>
  <si>
    <t>2月14-17</t>
    <phoneticPr fontId="46" type="noConversion"/>
  </si>
  <si>
    <t>14-16日待命用车/17日亚论-琼海市区-美兰机场</t>
    <phoneticPr fontId="46" type="noConversion"/>
  </si>
  <si>
    <t>黑CN1873</t>
  </si>
  <si>
    <t>李司</t>
    <phoneticPr fontId="46" type="noConversion"/>
  </si>
  <si>
    <t>14日-15日酒店待命用车/16日7点-22点30酒店待命用车17日亚论-海口-三亚416公里</t>
    <phoneticPr fontId="46" type="noConversion"/>
  </si>
  <si>
    <t>沈旭鸣</t>
    <phoneticPr fontId="46" type="noConversion"/>
  </si>
  <si>
    <t>琼A8R727</t>
  </si>
  <si>
    <t>王司</t>
    <phoneticPr fontId="46" type="noConversion"/>
  </si>
  <si>
    <t>14海口-亚论/15-16酒店待命用车/17亚论-海口</t>
    <phoneticPr fontId="46" type="noConversion"/>
  </si>
  <si>
    <t>2月15-17</t>
    <phoneticPr fontId="46" type="noConversion"/>
  </si>
  <si>
    <t>三亚机场</t>
    <phoneticPr fontId="46" type="noConversion"/>
  </si>
  <si>
    <t>陆家俊</t>
    <phoneticPr fontId="46" type="noConversion"/>
  </si>
  <si>
    <t>琼A245H9</t>
    <phoneticPr fontId="46" type="noConversion"/>
  </si>
  <si>
    <t>韩司</t>
  </si>
  <si>
    <t>15日海口-三亚-亚论516公里/16日待命用车/17日亚论-三亚-海口416公里</t>
    <phoneticPr fontId="46" type="noConversion"/>
  </si>
  <si>
    <t>谷敏</t>
  </si>
  <si>
    <t>琼A310D2</t>
    <phoneticPr fontId="46" type="noConversion"/>
  </si>
  <si>
    <t>宋司</t>
    <phoneticPr fontId="46" type="noConversion"/>
  </si>
  <si>
    <t>15日海口-亚论/16日9点-晚10点待命用车/17日亚论-海口-亚论265公里</t>
    <phoneticPr fontId="46" type="noConversion"/>
  </si>
  <si>
    <t>董伟微</t>
    <phoneticPr fontId="60" type="noConversion"/>
  </si>
  <si>
    <t>张晓娟</t>
  </si>
  <si>
    <t>琼AHS288</t>
    <phoneticPr fontId="46" type="noConversion"/>
  </si>
  <si>
    <t>林司</t>
    <phoneticPr fontId="46" type="noConversion"/>
  </si>
  <si>
    <t>14日亚论-三亚-亚论428公里/15-16日待命用车/17日亚论-三亚-亚论428公里</t>
    <phoneticPr fontId="46" type="noConversion"/>
  </si>
  <si>
    <t>池瓴彬</t>
  </si>
  <si>
    <t>雷俊</t>
  </si>
  <si>
    <t>2月13-17</t>
    <phoneticPr fontId="46" type="noConversion"/>
  </si>
  <si>
    <t>袁野</t>
    <phoneticPr fontId="46" type="noConversion"/>
  </si>
  <si>
    <t>琼A028W3</t>
  </si>
  <si>
    <t>吴</t>
    <phoneticPr fontId="46" type="noConversion"/>
  </si>
  <si>
    <t>13日亚论-海口-亚论-博鳌镇-亚论260公里/14-16待命用车/17日亚论-海口</t>
    <phoneticPr fontId="46" type="noConversion"/>
  </si>
  <si>
    <t>来程海口机场，回程三亚机场</t>
    <phoneticPr fontId="46" type="noConversion"/>
  </si>
  <si>
    <t>郭越</t>
    <phoneticPr fontId="46" type="noConversion"/>
  </si>
  <si>
    <t>琼A36K16</t>
    <phoneticPr fontId="46" type="noConversion"/>
  </si>
  <si>
    <t>项司</t>
    <phoneticPr fontId="46" type="noConversion"/>
  </si>
  <si>
    <t>14日亚论-海口-亚论250公里/15和16日待命用车/17日亚论-三亚-海口466公里</t>
    <phoneticPr fontId="46" type="noConversion"/>
  </si>
  <si>
    <t>龚林</t>
    <phoneticPr fontId="46" type="noConversion"/>
  </si>
  <si>
    <t>琼A9Y301</t>
    <phoneticPr fontId="46" type="noConversion"/>
  </si>
  <si>
    <t>张司</t>
    <phoneticPr fontId="46" type="noConversion"/>
  </si>
  <si>
    <t>14日海口-亚论-万泉河旧事-亚论/15至16日酒店待命用车/17日亚论-三亚-海口460公里</t>
    <phoneticPr fontId="46" type="noConversion"/>
  </si>
  <si>
    <t>2月15日和17日</t>
    <phoneticPr fontId="46" type="noConversion"/>
  </si>
  <si>
    <t>严莉臻</t>
  </si>
  <si>
    <t xml:space="preserve">（单接单送）接3，送2 </t>
    <phoneticPr fontId="46" type="noConversion"/>
  </si>
  <si>
    <t>夏凡</t>
  </si>
  <si>
    <t>沈亚婷</t>
    <phoneticPr fontId="46" type="noConversion"/>
  </si>
  <si>
    <t>单送</t>
    <phoneticPr fontId="46" type="noConversion"/>
  </si>
  <si>
    <t>2月15和17日</t>
    <phoneticPr fontId="46" type="noConversion"/>
  </si>
  <si>
    <t>李亚华</t>
    <phoneticPr fontId="46" type="noConversion"/>
  </si>
  <si>
    <t>单接单送</t>
    <phoneticPr fontId="46" type="noConversion"/>
  </si>
  <si>
    <t>李杨</t>
  </si>
  <si>
    <t>单接</t>
    <phoneticPr fontId="46" type="noConversion"/>
  </si>
  <si>
    <t>李世峰</t>
  </si>
  <si>
    <t>博鳌机场</t>
    <phoneticPr fontId="46" type="noConversion"/>
  </si>
  <si>
    <t>2月14和17日</t>
    <phoneticPr fontId="46" type="noConversion"/>
  </si>
  <si>
    <t>沈科</t>
    <phoneticPr fontId="46" type="noConversion"/>
  </si>
  <si>
    <t>何卫国</t>
  </si>
  <si>
    <t>杨广华</t>
  </si>
  <si>
    <t>滕立新</t>
  </si>
  <si>
    <t>赵青松</t>
  </si>
  <si>
    <t>谢莉莉</t>
  </si>
  <si>
    <t>14日-17日</t>
  </si>
  <si>
    <t>GL8自驾</t>
  </si>
  <si>
    <t>曹伟</t>
  </si>
  <si>
    <t>胡金磊调车</t>
    <phoneticPr fontId="46" type="noConversion"/>
  </si>
  <si>
    <t>15日-17日</t>
  </si>
  <si>
    <t>朱懿</t>
  </si>
  <si>
    <t>15日-19日</t>
  </si>
  <si>
    <t>王伟奇</t>
  </si>
  <si>
    <t>13日-18日</t>
    <phoneticPr fontId="46" type="noConversion"/>
  </si>
  <si>
    <t>赵志刚</t>
  </si>
  <si>
    <t>施毫</t>
  </si>
  <si>
    <t>孙启锋</t>
  </si>
  <si>
    <t>13日-17日</t>
  </si>
  <si>
    <t>包天</t>
  </si>
  <si>
    <t>王志强</t>
  </si>
  <si>
    <t>郭峰</t>
  </si>
  <si>
    <t>李阳</t>
    <phoneticPr fontId="46" type="noConversion"/>
  </si>
  <si>
    <t>2月13-18日</t>
    <phoneticPr fontId="46" type="noConversion"/>
  </si>
  <si>
    <t>李征卉</t>
    <phoneticPr fontId="60" type="noConversion"/>
  </si>
  <si>
    <t>琼A6T010</t>
    <phoneticPr fontId="46" type="noConversion"/>
  </si>
  <si>
    <t>何司</t>
    <phoneticPr fontId="46" type="noConversion"/>
  </si>
  <si>
    <t>13日亚论-三亚-亚论-万泉河旧事-亚论480公里（李总）/14日待命用车/15日亚论-赶海人家-三亚-亚论-海的故事476公里（张总）/16日早11点-23点待命用车超4小时/17日待命用车/18日亚论-三亚-海口516公里（李总）</t>
    <phoneticPr fontId="46" type="noConversion"/>
  </si>
  <si>
    <t>张庆</t>
    <phoneticPr fontId="46" type="noConversion"/>
  </si>
  <si>
    <t>2月13-19</t>
    <phoneticPr fontId="46" type="noConversion"/>
  </si>
  <si>
    <t>缪歆明</t>
    <phoneticPr fontId="46" type="noConversion"/>
  </si>
  <si>
    <t>琼A58G06</t>
    <phoneticPr fontId="46" type="noConversion"/>
  </si>
  <si>
    <t>冯司</t>
    <phoneticPr fontId="46" type="noConversion"/>
  </si>
  <si>
    <t>13日亚论-海口-亚论250公里/14-18日酒店待命用车/19日亚论-海口-亚论250公里</t>
    <phoneticPr fontId="46" type="noConversion"/>
  </si>
  <si>
    <t>14-17日</t>
    <phoneticPr fontId="46" type="noConversion"/>
  </si>
  <si>
    <t>姚芾</t>
    <phoneticPr fontId="46" type="noConversion"/>
  </si>
  <si>
    <t>Joseph Elenz</t>
    <phoneticPr fontId="46" type="noConversion"/>
  </si>
  <si>
    <t>琼BDE956</t>
    <phoneticPr fontId="46" type="noConversion"/>
  </si>
  <si>
    <t>周司</t>
    <phoneticPr fontId="46" type="noConversion"/>
  </si>
  <si>
    <t>13日三亚-海口-亚论-博鳌-亚论530公里/14日-18日待命用车/19日亚论-三亚</t>
    <phoneticPr fontId="46" type="noConversion"/>
  </si>
  <si>
    <t>2月13-19</t>
  </si>
  <si>
    <t>沈正亮</t>
    <phoneticPr fontId="46" type="noConversion"/>
  </si>
  <si>
    <t>琼BHG509</t>
    <phoneticPr fontId="46" type="noConversion"/>
  </si>
  <si>
    <t>13日三亚-海口-亚论516公里/14日-18日待命用车/19日亚论-三亚</t>
    <phoneticPr fontId="46" type="noConversion"/>
  </si>
  <si>
    <t>2月13-19日</t>
    <phoneticPr fontId="46" type="noConversion"/>
  </si>
  <si>
    <t>徐伟才</t>
    <phoneticPr fontId="46" type="noConversion"/>
  </si>
  <si>
    <t>琼APT721</t>
    <phoneticPr fontId="46" type="noConversion"/>
  </si>
  <si>
    <t>黎司</t>
    <phoneticPr fontId="46" type="noConversion"/>
  </si>
  <si>
    <t>13日三亚-海口-亚论516公里/14-18日酒店待命用车/19日亚论-海口-三亚418公里</t>
    <phoneticPr fontId="46" type="noConversion"/>
  </si>
  <si>
    <t>鲍震</t>
    <phoneticPr fontId="46" type="noConversion"/>
  </si>
  <si>
    <t>孙亦炯</t>
  </si>
  <si>
    <t>新A2TV66</t>
    <phoneticPr fontId="46" type="noConversion"/>
  </si>
  <si>
    <t>13日三亚-海口-亚论523公里/14日酒店待命用车/15日凌晨三点-晚二十四点，亚论-海口-亚论-三亚-亚论815公里/19日亚论-海口-三亚452公里</t>
    <phoneticPr fontId="46" type="noConversion"/>
  </si>
  <si>
    <t>李群</t>
  </si>
  <si>
    <t>段嘉钧</t>
  </si>
  <si>
    <t>范晓华</t>
    <phoneticPr fontId="60" type="noConversion"/>
  </si>
  <si>
    <t>2月12-18日</t>
    <phoneticPr fontId="46" type="noConversion"/>
  </si>
  <si>
    <t>VIP备车</t>
    <phoneticPr fontId="46" type="noConversion"/>
  </si>
  <si>
    <t>备车</t>
    <phoneticPr fontId="46" type="noConversion"/>
  </si>
  <si>
    <t>琼A1R705</t>
    <phoneticPr fontId="46" type="noConversion"/>
  </si>
  <si>
    <t>陈</t>
    <phoneticPr fontId="46" type="noConversion"/>
  </si>
  <si>
    <t>2月12日-19日</t>
    <phoneticPr fontId="46" type="noConversion"/>
  </si>
  <si>
    <t>琼A8F017</t>
  </si>
  <si>
    <t>王</t>
  </si>
  <si>
    <t>合计</t>
    <phoneticPr fontId="46" type="noConversion"/>
  </si>
  <si>
    <t>日期</t>
  </si>
  <si>
    <t>机场</t>
  </si>
  <si>
    <t>客人</t>
    <phoneticPr fontId="46" type="noConversion"/>
  </si>
  <si>
    <t>类型</t>
  </si>
  <si>
    <t>车牌</t>
  </si>
  <si>
    <t xml:space="preserve">司机 </t>
  </si>
  <si>
    <t>超公里数</t>
    <phoneticPr fontId="46" type="noConversion"/>
  </si>
  <si>
    <t>超时（小时）</t>
  </si>
  <si>
    <t>超公里单价/公里</t>
    <phoneticPr fontId="46" type="noConversion"/>
  </si>
  <si>
    <t>超时单价/小时</t>
    <phoneticPr fontId="46" type="noConversion"/>
  </si>
  <si>
    <t>用车天数</t>
    <phoneticPr fontId="46" type="noConversion"/>
  </si>
  <si>
    <t>用车单价</t>
    <phoneticPr fontId="46" type="noConversion"/>
  </si>
  <si>
    <t>自驾燃油费</t>
    <phoneticPr fontId="46" type="noConversion"/>
  </si>
  <si>
    <t>行程</t>
  </si>
  <si>
    <t>2019别克&amp;雪佛兰年会接待费用汇总</t>
    <phoneticPr fontId="21" type="noConversion"/>
  </si>
  <si>
    <t>序号</t>
    <phoneticPr fontId="21" type="noConversion"/>
  </si>
  <si>
    <t>项目</t>
    <phoneticPr fontId="21" type="noConversion"/>
  </si>
  <si>
    <t>金额</t>
    <phoneticPr fontId="21" type="noConversion"/>
  </si>
  <si>
    <t>凯迪</t>
    <phoneticPr fontId="21" type="noConversion"/>
  </si>
  <si>
    <t>备注</t>
    <phoneticPr fontId="21" type="noConversion"/>
  </si>
  <si>
    <t>VIP通道</t>
  </si>
  <si>
    <t>1、王永清总往返：上海-海口，三亚-上海   2、施弘总往返：上海-三亚</t>
    <phoneticPr fontId="21" type="noConversion"/>
  </si>
  <si>
    <t>餐费</t>
  </si>
  <si>
    <t>1、2月13日，施弘总一行三亚用餐2085元；2月19日，施总一行用餐1850元。2、2月13日 海口机场打包384元；3、2月19日三亚机场打包餐点 805元。</t>
    <phoneticPr fontId="21" type="noConversion"/>
  </si>
  <si>
    <t>车费、停车费、洗车费、运费</t>
    <phoneticPr fontId="21" type="noConversion"/>
  </si>
  <si>
    <t>加油</t>
    <phoneticPr fontId="21" type="noConversion"/>
  </si>
  <si>
    <t>明细见附件</t>
    <phoneticPr fontId="21" type="noConversion"/>
  </si>
  <si>
    <t>1、雪佛兰区域领导安排水果、矿泉水、纸巾、火机小计：3150元。2、别克区域领导车上矿泉水、纸巾、火机、水果小计：2150元。3、领导安排水果、小吃和永清总理发费用小计：3982元.</t>
    <phoneticPr fontId="21" type="noConversion"/>
  </si>
  <si>
    <t>人工费</t>
    <phoneticPr fontId="21" type="noConversion"/>
  </si>
  <si>
    <t>租车费</t>
    <phoneticPr fontId="21" type="noConversion"/>
  </si>
  <si>
    <t>含税合计：</t>
    <phoneticPr fontId="21" type="noConversion"/>
  </si>
  <si>
    <t>6%服务费发票税点</t>
    <phoneticPr fontId="21" type="noConversion"/>
  </si>
  <si>
    <t>项目</t>
    <rPh sb="0" eb="1">
      <t>xiang m</t>
    </rPh>
    <phoneticPr fontId="21" type="noConversion"/>
  </si>
  <si>
    <t>金额</t>
    <rPh sb="0" eb="1">
      <t>jin e</t>
    </rPh>
    <phoneticPr fontId="21" type="noConversion"/>
  </si>
  <si>
    <t>房间杂费</t>
    <rPh sb="0" eb="1">
      <t>fang jian</t>
    </rPh>
    <rPh sb="2" eb="3">
      <t>za fei</t>
    </rPh>
    <phoneticPr fontId="21" type="noConversion"/>
  </si>
  <si>
    <t>外出用餐</t>
    <rPh sb="0" eb="1">
      <t>wai chu</t>
    </rPh>
    <rPh sb="2" eb="3">
      <t>yong can</t>
    </rPh>
    <phoneticPr fontId="21" type="noConversion"/>
  </si>
  <si>
    <t>物品采买</t>
    <rPh sb="0" eb="1">
      <t>wu pin</t>
    </rPh>
    <rPh sb="2" eb="3">
      <t>cai mai</t>
    </rPh>
    <phoneticPr fontId="21" type="noConversion"/>
  </si>
  <si>
    <t>现金</t>
    <rPh sb="0" eb="1">
      <t>xian jin</t>
    </rPh>
    <phoneticPr fontId="21" type="noConversion"/>
  </si>
  <si>
    <t>共计</t>
    <rPh sb="0" eb="1">
      <t>gong ji</t>
    </rPh>
    <phoneticPr fontId="21" type="noConversion"/>
  </si>
  <si>
    <t>姓名</t>
    <rPh sb="0" eb="1">
      <t>xing m</t>
    </rPh>
    <phoneticPr fontId="21" type="noConversion"/>
  </si>
  <si>
    <t>费用</t>
    <rPh sb="0" eb="1">
      <t>fei yong</t>
    </rPh>
    <phoneticPr fontId="21" type="noConversion"/>
  </si>
  <si>
    <t>郭越</t>
    <phoneticPr fontId="21" type="noConversion"/>
  </si>
  <si>
    <t>聚贤阁用餐</t>
    <rPh sb="0" eb="1">
      <t>ju xian ge</t>
    </rPh>
    <rPh sb="3" eb="4">
      <t>yong can</t>
    </rPh>
    <phoneticPr fontId="21" type="noConversion"/>
  </si>
  <si>
    <t>王永清</t>
    <rPh sb="0" eb="1">
      <t>wang yong</t>
    </rPh>
    <rPh sb="2" eb="3">
      <t>qing</t>
    </rPh>
    <phoneticPr fontId="21" type="noConversion"/>
  </si>
  <si>
    <t>洗衣</t>
    <rPh sb="0" eb="1">
      <t>xi yi</t>
    </rPh>
    <phoneticPr fontId="21" type="noConversion"/>
  </si>
  <si>
    <t>郑海滨</t>
    <rPh sb="0" eb="1">
      <t>zheng hai bin</t>
    </rPh>
    <phoneticPr fontId="21" type="noConversion"/>
  </si>
  <si>
    <t>洗衣</t>
    <rPh sb="0" eb="1">
      <t>xi hyi</t>
    </rPh>
    <phoneticPr fontId="21" type="noConversion"/>
  </si>
  <si>
    <t>施弘</t>
    <phoneticPr fontId="21" type="noConversion"/>
  </si>
  <si>
    <t>沈利</t>
    <rPh sb="0" eb="1">
      <t>shen li</t>
    </rPh>
    <phoneticPr fontId="21" type="noConversion"/>
  </si>
  <si>
    <t>霍庆阁</t>
    <rPh sb="0" eb="1">
      <t>huo</t>
    </rPh>
    <phoneticPr fontId="21" type="noConversion"/>
  </si>
  <si>
    <t>聚贤阁用餐</t>
    <rPh sb="0" eb="1">
      <t>ju xiang ge</t>
    </rPh>
    <rPh sb="3" eb="4">
      <t>yong can</t>
    </rPh>
    <phoneticPr fontId="21" type="noConversion"/>
  </si>
  <si>
    <t>2.16银河KTV</t>
    <rPh sb="4" eb="5">
      <t>yin he</t>
    </rPh>
    <phoneticPr fontId="21" type="noConversion"/>
  </si>
  <si>
    <t>物品采买</t>
    <rPh sb="0" eb="1">
      <t>wu p</t>
    </rPh>
    <rPh sb="2" eb="3">
      <t>cai mai</t>
    </rPh>
    <phoneticPr fontId="21" type="noConversion"/>
  </si>
  <si>
    <t>使用区域</t>
    <phoneticPr fontId="21" type="noConversion"/>
  </si>
  <si>
    <t>名称</t>
    <phoneticPr fontId="21" type="noConversion"/>
  </si>
  <si>
    <t>购买数量</t>
    <phoneticPr fontId="21" type="noConversion"/>
  </si>
  <si>
    <t>实际单价</t>
    <phoneticPr fontId="21" type="noConversion"/>
  </si>
  <si>
    <t>实际总价</t>
    <phoneticPr fontId="21" type="noConversion"/>
  </si>
  <si>
    <t>品牌</t>
    <phoneticPr fontId="21" type="noConversion"/>
  </si>
  <si>
    <t>房间摆放及部分车上使用</t>
    <phoneticPr fontId="21" type="noConversion"/>
  </si>
  <si>
    <t>服装</t>
    <rPh sb="0" eb="1">
      <t>fu zhuang</t>
    </rPh>
    <phoneticPr fontId="21" type="noConversion"/>
  </si>
  <si>
    <t>王总服装，耐克上衣及裤子</t>
    <rPh sb="0" eb="1">
      <t>wang zon</t>
    </rPh>
    <rPh sb="2" eb="3">
      <t>fu zhuang</t>
    </rPh>
    <rPh sb="5" eb="6">
      <t>nai ke</t>
    </rPh>
    <rPh sb="7" eb="8">
      <t>shang yi</t>
    </rPh>
    <rPh sb="9" eb="10">
      <t>ji</t>
    </rPh>
    <rPh sb="10" eb="11">
      <t>ku zi</t>
    </rPh>
    <phoneticPr fontId="21" type="noConversion"/>
  </si>
  <si>
    <t>扑克牌</t>
    <phoneticPr fontId="21" type="noConversion"/>
  </si>
  <si>
    <t>薄荷糖</t>
    <phoneticPr fontId="21" type="noConversion"/>
  </si>
  <si>
    <t>绿箭</t>
    <phoneticPr fontId="21" type="noConversion"/>
  </si>
  <si>
    <t>三胖蛋瓜子（罐）</t>
    <rPh sb="6" eb="7">
      <t>guan</t>
    </rPh>
    <phoneticPr fontId="21" type="noConversion"/>
  </si>
  <si>
    <t>三胖</t>
    <phoneticPr fontId="21" type="noConversion"/>
  </si>
  <si>
    <t>茶叶-红茶（盒）</t>
    <rPh sb="3" eb="4">
      <t>he</t>
    </rPh>
    <phoneticPr fontId="21" type="noConversion"/>
  </si>
  <si>
    <t>大红袍</t>
    <phoneticPr fontId="21" type="noConversion"/>
  </si>
  <si>
    <t>施总房间，会场，外出用餐，晚宴</t>
    <rPh sb="1" eb="2">
      <t>zong</t>
    </rPh>
    <rPh sb="2" eb="3">
      <t>fang j</t>
    </rPh>
    <rPh sb="5" eb="6">
      <t>hui c</t>
    </rPh>
    <rPh sb="8" eb="9">
      <t>wai chu</t>
    </rPh>
    <rPh sb="10" eb="11">
      <t>yong c</t>
    </rPh>
    <rPh sb="13" eb="14">
      <t>wan yan</t>
    </rPh>
    <phoneticPr fontId="21" type="noConversion"/>
  </si>
  <si>
    <t>茶叶-绿茶（盒）</t>
    <phoneticPr fontId="21" type="noConversion"/>
  </si>
  <si>
    <t>龙井</t>
    <phoneticPr fontId="21" type="noConversion"/>
  </si>
  <si>
    <t>王总房间，会场，外出用餐，晚宴</t>
    <rPh sb="0" eb="1">
      <t>wang zong</t>
    </rPh>
    <rPh sb="2" eb="3">
      <t>fang jian</t>
    </rPh>
    <phoneticPr fontId="21" type="noConversion"/>
  </si>
  <si>
    <t>依云330ml（箱）</t>
    <phoneticPr fontId="21" type="noConversion"/>
  </si>
  <si>
    <t>含车上使用</t>
    <rPh sb="3" eb="4">
      <t>shi yong</t>
    </rPh>
    <phoneticPr fontId="21" type="noConversion"/>
  </si>
  <si>
    <t>执委会，凯迪领导车上，执委会房间</t>
    <phoneticPr fontId="21" type="noConversion"/>
  </si>
  <si>
    <t>巴黎水330ml（箱）</t>
    <phoneticPr fontId="21" type="noConversion"/>
  </si>
  <si>
    <t>百岁山矿泉水（箱）</t>
    <rPh sb="0" eb="1">
      <t>bai sui shan</t>
    </rPh>
    <rPh sb="3" eb="4">
      <t>kuang quan s</t>
    </rPh>
    <rPh sb="7" eb="8">
      <t>xiang</t>
    </rPh>
    <phoneticPr fontId="21" type="noConversion"/>
  </si>
  <si>
    <t>含随餐备用</t>
    <phoneticPr fontId="21" type="noConversion"/>
  </si>
  <si>
    <t>康师傅方便面</t>
    <phoneticPr fontId="21" type="noConversion"/>
  </si>
  <si>
    <t>来伊份鸭脖（大包）</t>
    <rPh sb="1" eb="2">
      <t>yi</t>
    </rPh>
    <rPh sb="2" eb="3">
      <t>fen</t>
    </rPh>
    <rPh sb="3" eb="4">
      <t>ya bo</t>
    </rPh>
    <rPh sb="6" eb="7">
      <t>da bao</t>
    </rPh>
    <phoneticPr fontId="21" type="noConversion"/>
  </si>
  <si>
    <t>王总，KTV</t>
    <rPh sb="0" eb="1">
      <t>wang zonbg</t>
    </rPh>
    <phoneticPr fontId="21" type="noConversion"/>
  </si>
  <si>
    <t>来伊份鸭掌（大包）</t>
    <rPh sb="3" eb="4">
      <t>ya zhang</t>
    </rPh>
    <phoneticPr fontId="21" type="noConversion"/>
  </si>
  <si>
    <t>来伊份鸭肫（大包）</t>
    <rPh sb="0" eb="1">
      <t>lai yi fen</t>
    </rPh>
    <rPh sb="3" eb="4">
      <t>ya</t>
    </rPh>
    <rPh sb="4" eb="5">
      <t>zhun</t>
    </rPh>
    <phoneticPr fontId="21" type="noConversion"/>
  </si>
  <si>
    <t>各式干果</t>
    <rPh sb="0" eb="1">
      <t>ge shi</t>
    </rPh>
    <rPh sb="2" eb="3">
      <t>gan guo</t>
    </rPh>
    <rPh sb="3" eb="4">
      <t>guo</t>
    </rPh>
    <phoneticPr fontId="21" type="noConversion"/>
  </si>
  <si>
    <t>来伊份</t>
    <rPh sb="0" eb="1">
      <t>lai yi fen</t>
    </rPh>
    <phoneticPr fontId="21" type="noConversion"/>
  </si>
  <si>
    <t>当地水果</t>
    <phoneticPr fontId="21" type="noConversion"/>
  </si>
  <si>
    <t>推荐二：综合果蔬干</t>
    <phoneticPr fontId="21" type="noConversion"/>
  </si>
  <si>
    <t>甜味</t>
    <rPh sb="0" eb="1">
      <t>tian wei</t>
    </rPh>
    <phoneticPr fontId="21" type="noConversion"/>
  </si>
  <si>
    <t>推荐三：椰薄饼</t>
    <phoneticPr fontId="21" type="noConversion"/>
  </si>
  <si>
    <t>咸味</t>
    <rPh sb="0" eb="1">
      <t>xian wei</t>
    </rPh>
    <phoneticPr fontId="21" type="noConversion"/>
  </si>
  <si>
    <t>黑色雨伞</t>
    <phoneticPr fontId="21" type="noConversion"/>
  </si>
  <si>
    <t>垃圾袋</t>
    <phoneticPr fontId="21" type="noConversion"/>
  </si>
  <si>
    <t>打火机</t>
    <phoneticPr fontId="21" type="noConversion"/>
  </si>
  <si>
    <t>湿纸巾</t>
    <rPh sb="0" eb="1">
      <t>shi zhi jin</t>
    </rPh>
    <phoneticPr fontId="21" type="noConversion"/>
  </si>
  <si>
    <t>干纸巾</t>
    <rPh sb="1" eb="2">
      <t>zhi jin</t>
    </rPh>
    <phoneticPr fontId="21" type="noConversion"/>
  </si>
  <si>
    <t>小包</t>
    <phoneticPr fontId="21" type="noConversion"/>
  </si>
  <si>
    <t>盒纸巾</t>
    <rPh sb="0" eb="1">
      <t>he</t>
    </rPh>
    <rPh sb="1" eb="2">
      <t>zhi jin</t>
    </rPh>
    <phoneticPr fontId="21" type="noConversion"/>
  </si>
  <si>
    <t>盒</t>
    <phoneticPr fontId="21" type="noConversion"/>
  </si>
  <si>
    <t>充电宝</t>
    <rPh sb="0" eb="1">
      <t>chong dian bao</t>
    </rPh>
    <phoneticPr fontId="21" type="noConversion"/>
  </si>
  <si>
    <t>随身携带</t>
    <rPh sb="0" eb="1">
      <t>sui shen</t>
    </rPh>
    <rPh sb="2" eb="3">
      <t>xie dai</t>
    </rPh>
    <phoneticPr fontId="21" type="noConversion"/>
  </si>
  <si>
    <t>罗马仕一拖三充电线</t>
    <phoneticPr fontId="21" type="noConversion"/>
  </si>
  <si>
    <t>苏打饼干</t>
    <phoneticPr fontId="21" type="noConversion"/>
  </si>
  <si>
    <t>三只松鼠鸡脖子</t>
    <phoneticPr fontId="21" type="noConversion"/>
  </si>
  <si>
    <t>随餐及KTV使用</t>
    <rPh sb="0" eb="1">
      <t>sui can</t>
    </rPh>
    <rPh sb="2" eb="3">
      <t>ji</t>
    </rPh>
    <rPh sb="6" eb="7">
      <t>shi yong</t>
    </rPh>
    <phoneticPr fontId="21" type="noConversion"/>
  </si>
  <si>
    <t>辣菜</t>
    <phoneticPr fontId="21" type="noConversion"/>
  </si>
  <si>
    <t>六必居</t>
    <phoneticPr fontId="21" type="noConversion"/>
  </si>
  <si>
    <t>随身背，早午晚餐</t>
    <phoneticPr fontId="21" type="noConversion"/>
  </si>
  <si>
    <t>泡豇豆</t>
    <rPh sb="0" eb="1">
      <t>pao</t>
    </rPh>
    <rPh sb="1" eb="2">
      <t>jiang dou</t>
    </rPh>
    <phoneticPr fontId="21" type="noConversion"/>
  </si>
  <si>
    <t>老干妈辣酱</t>
    <phoneticPr fontId="21" type="noConversion"/>
  </si>
  <si>
    <t>老干妈</t>
    <phoneticPr fontId="21" type="noConversion"/>
  </si>
  <si>
    <t>橄榄菜</t>
    <phoneticPr fontId="21" type="noConversion"/>
  </si>
  <si>
    <t>450g</t>
    <phoneticPr fontId="21" type="noConversion"/>
  </si>
  <si>
    <t>啤酒330ml（金瓶）</t>
    <phoneticPr fontId="21" type="noConversion"/>
  </si>
  <si>
    <t>中华烟（条）</t>
    <rPh sb="4" eb="5">
      <t>tiao</t>
    </rPh>
    <phoneticPr fontId="21" type="noConversion"/>
  </si>
  <si>
    <t>雪茄</t>
    <phoneticPr fontId="21" type="noConversion"/>
  </si>
  <si>
    <t>洽洽瓜子</t>
    <phoneticPr fontId="21" type="noConversion"/>
  </si>
  <si>
    <t>咸干花生</t>
    <phoneticPr fontId="21" type="noConversion"/>
  </si>
  <si>
    <t>餐费</t>
    <phoneticPr fontId="21" type="noConversion"/>
  </si>
  <si>
    <t>日期</t>
    <phoneticPr fontId="21" type="noConversion"/>
  </si>
  <si>
    <t>餐厅</t>
    <phoneticPr fontId="21" type="noConversion"/>
  </si>
  <si>
    <t>海的故事</t>
    <phoneticPr fontId="21" type="noConversion"/>
  </si>
  <si>
    <t>新宝岛餐饮管理有限公司</t>
    <phoneticPr fontId="21" type="noConversion"/>
  </si>
  <si>
    <t>海南吉品餐饮</t>
    <phoneticPr fontId="21" type="noConversion"/>
  </si>
  <si>
    <t>海鸭湖</t>
    <phoneticPr fontId="21" type="noConversion"/>
  </si>
  <si>
    <t>皮蛋（打包到野鸭湖）</t>
    <rPh sb="3" eb="4">
      <t>da bao</t>
    </rPh>
    <rPh sb="5" eb="6">
      <t>dao</t>
    </rPh>
    <rPh sb="6" eb="7">
      <t>ye ya hu</t>
    </rPh>
    <phoneticPr fontId="21" type="noConversion"/>
  </si>
  <si>
    <t>川香园（打包到海鸭湖）</t>
    <rPh sb="4" eb="5">
      <t>da bao</t>
    </rPh>
    <rPh sb="6" eb="7">
      <t>dao</t>
    </rPh>
    <rPh sb="7" eb="8">
      <t>hai ya hu</t>
    </rPh>
    <rPh sb="8" eb="9">
      <t>ya</t>
    </rPh>
    <rPh sb="9" eb="10">
      <t>hu</t>
    </rPh>
    <phoneticPr fontId="21" type="noConversion"/>
  </si>
  <si>
    <t>皮蛋（打包到海的故事）</t>
    <rPh sb="3" eb="4">
      <t>da bao dao</t>
    </rPh>
    <rPh sb="6" eb="7">
      <t>hai de</t>
    </rPh>
    <rPh sb="8" eb="9">
      <t>gu shi</t>
    </rPh>
    <phoneticPr fontId="21" type="noConversion"/>
  </si>
  <si>
    <t>琼海满舱投资有限公司</t>
    <phoneticPr fontId="21" type="noConversion"/>
  </si>
  <si>
    <t>万泉河旧事农家庄</t>
    <phoneticPr fontId="21" type="noConversion"/>
  </si>
  <si>
    <t>食百味（晚宴前送餐，外点）</t>
    <phoneticPr fontId="21" type="noConversion"/>
  </si>
  <si>
    <t>定额发票（霍姐）</t>
    <rPh sb="5" eb="6">
      <t>huo jie</t>
    </rPh>
    <phoneticPr fontId="21" type="noConversion"/>
  </si>
  <si>
    <t>万宁兴隆亚军草鹅肉点店</t>
    <phoneticPr fontId="21" type="noConversion"/>
  </si>
  <si>
    <t>陵水椰林庆丰原味烧烤店</t>
    <phoneticPr fontId="21" type="noConversion"/>
  </si>
  <si>
    <t>琼海博鳌鱼湘楼饭店</t>
    <phoneticPr fontId="21" type="noConversion"/>
  </si>
  <si>
    <t>VIP</t>
    <rPh sb="0" eb="1">
      <t>fang hao</t>
    </rPh>
    <phoneticPr fontId="21" type="noConversion"/>
  </si>
  <si>
    <t>雪佛兰VIP费用总计</t>
    <rPh sb="0" eb="1">
      <t>bie ke</t>
    </rPh>
    <rPh sb="5" eb="6">
      <t>fei yong</t>
    </rPh>
    <rPh sb="7" eb="8">
      <t>zong ji</t>
    </rPh>
    <phoneticPr fontId="21" type="noConversion"/>
  </si>
  <si>
    <t>2.14号音乐剧演员用餐</t>
    <phoneticPr fontId="21" type="noConversion"/>
  </si>
  <si>
    <t>2.15曹伟点餐</t>
    <phoneticPr fontId="21" type="noConversion"/>
  </si>
  <si>
    <t>王总午餐聚贤阁</t>
    <phoneticPr fontId="21" type="noConversion"/>
  </si>
  <si>
    <t>VIP晚宴前房内送餐</t>
    <phoneticPr fontId="21" type="noConversion"/>
  </si>
  <si>
    <t>2.17蒋志远签单</t>
    <phoneticPr fontId="21" type="noConversion"/>
  </si>
  <si>
    <t>2.17张翔签单</t>
    <phoneticPr fontId="21" type="noConversion"/>
  </si>
  <si>
    <t>快递费</t>
    <phoneticPr fontId="21" type="noConversion"/>
  </si>
  <si>
    <t>餐费报销</t>
    <phoneticPr fontId="21" type="noConversion"/>
  </si>
  <si>
    <t>红色桌花，3个</t>
    <phoneticPr fontId="21" type="noConversion"/>
  </si>
  <si>
    <t>木质指示牌8个</t>
    <phoneticPr fontId="21" type="noConversion"/>
  </si>
  <si>
    <t>KT板号码牌99个</t>
    <phoneticPr fontId="21" type="noConversion"/>
  </si>
  <si>
    <t>签到花四个酒店</t>
    <phoneticPr fontId="21" type="noConversion"/>
  </si>
  <si>
    <t>14日酒店待命用车/15日10点30-20点30亚论-三亚-亚论-博鳌镇-琼海市-亚论482公里/16日9点30-22点30酒店待命用车/17日11点-22点45酒店待命用车</t>
    <phoneticPr fontId="46" type="noConversion"/>
  </si>
  <si>
    <t>15日4点-20点亚论-海口-亚论253公里/16日11点-21点酒店待命用车/17日11点-22点45酒店待命用车</t>
    <phoneticPr fontId="46" type="noConversion"/>
  </si>
  <si>
    <t xml:space="preserve">2月14日接机工作人员 </t>
    <phoneticPr fontId="21" type="noConversion"/>
  </si>
  <si>
    <t>33座 16：00接机-餐厅-酒店 按包天算</t>
    <phoneticPr fontId="21" type="noConversion"/>
  </si>
  <si>
    <t>2月15日经销商 45-52座大巴半天使用</t>
    <phoneticPr fontId="21" type="noConversion"/>
  </si>
  <si>
    <t>彩排人员</t>
    <phoneticPr fontId="21" type="noConversion"/>
  </si>
  <si>
    <t>杨光华大连往返</t>
    <phoneticPr fontId="21" type="noConversion"/>
  </si>
  <si>
    <t>何卫国深圳往返</t>
    <phoneticPr fontId="21" type="noConversion"/>
  </si>
  <si>
    <t>谢莉莉广州往返</t>
    <phoneticPr fontId="21" type="noConversion"/>
  </si>
  <si>
    <t>梦想大使&amp;主持人机票</t>
    <phoneticPr fontId="21" type="noConversion"/>
  </si>
  <si>
    <t>席位卡</t>
    <phoneticPr fontId="21" type="noConversion"/>
  </si>
  <si>
    <t>VIP司机房费</t>
    <phoneticPr fontId="21" type="noConversion"/>
  </si>
  <si>
    <t>14人</t>
    <phoneticPr fontId="21" type="noConversion"/>
  </si>
  <si>
    <t>酒店自助晚餐  博鳌和悦君澜海景度假酒店，香榭丽舍西餐厅&amp;和苑房海鲜馆，含软饮，按实际数量结算，雪佛兰不保底</t>
    <phoneticPr fontId="46" type="noConversion"/>
  </si>
  <si>
    <t>领带&amp;PIN</t>
    <phoneticPr fontId="21" type="noConversion"/>
  </si>
  <si>
    <t>不可打折部分</t>
    <phoneticPr fontId="21" type="noConversion"/>
  </si>
  <si>
    <t>补房价</t>
    <phoneticPr fontId="21" type="noConversion"/>
  </si>
  <si>
    <t>备注</t>
    <phoneticPr fontId="21" type="noConversion"/>
  </si>
  <si>
    <t>新增会场需求</t>
    <phoneticPr fontId="21" type="noConversion"/>
  </si>
  <si>
    <t>实际支付第三方</t>
    <phoneticPr fontId="21" type="noConversion"/>
  </si>
  <si>
    <t>实际发生</t>
    <phoneticPr fontId="21" type="noConversion"/>
  </si>
  <si>
    <t>差额</t>
    <phoneticPr fontId="21" type="noConversion"/>
  </si>
  <si>
    <t>合计</t>
    <phoneticPr fontId="21" type="noConversion"/>
  </si>
  <si>
    <t>不可打折部分</t>
    <phoneticPr fontId="21" type="noConversion"/>
  </si>
  <si>
    <t>不可打扣部分</t>
    <phoneticPr fontId="21" type="noConversion"/>
  </si>
  <si>
    <t>新增VIP费用</t>
    <phoneticPr fontId="21" type="noConversion"/>
  </si>
  <si>
    <t>原合同优惠价（不含税）</t>
    <phoneticPr fontId="21" type="noConversion"/>
  </si>
  <si>
    <t>结算优惠价（不含税）</t>
    <phoneticPr fontId="21" type="noConversion"/>
  </si>
  <si>
    <t>原合同</t>
    <phoneticPr fontId="21" type="noConversion"/>
  </si>
  <si>
    <t>结算</t>
    <phoneticPr fontId="21" type="noConversion"/>
  </si>
  <si>
    <t>第三方支付等不可打折部分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</si>
</sst>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#,##0_ "/>
    <numFmt numFmtId="177" formatCode="[$-409]mmm/yy;@"/>
    <numFmt numFmtId="178" formatCode="0_ "/>
    <numFmt numFmtId="179" formatCode="#,##0.0_ "/>
    <numFmt numFmtId="180" formatCode="0.00_);[Red]\(0.00\)"/>
    <numFmt numFmtId="181" formatCode="[$-F800]dddd\,\ mmmm\ dd\,\ yyyy"/>
    <numFmt numFmtId="182" formatCode="0.00_ "/>
  </numFmts>
  <fonts count="75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2"/>
      <color indexed="8"/>
      <name val="Arial"/>
      <family val="2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Verdana"/>
      <family val="2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12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4"/>
      <color indexed="8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微软雅黑"/>
      <family val="3"/>
      <charset val="134"/>
    </font>
    <font>
      <sz val="12"/>
      <color theme="1"/>
      <name val="微软雅黑"/>
      <family val="2"/>
      <charset val="134"/>
    </font>
    <font>
      <sz val="11"/>
      <color rgb="FF000000"/>
      <name val="宋体"/>
      <family val="3"/>
      <charset val="134"/>
      <scheme val="minor"/>
    </font>
    <font>
      <sz val="11"/>
      <name val="微软雅黑"/>
      <family val="2"/>
      <charset val="134"/>
    </font>
    <font>
      <sz val="10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0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3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3" fillId="0" borderId="0">
      <alignment vertical="center"/>
    </xf>
    <xf numFmtId="0" fontId="30" fillId="2" borderId="0" applyNumberFormat="0" applyBorder="0" applyProtection="0">
      <alignment vertical="center"/>
    </xf>
    <xf numFmtId="0" fontId="30" fillId="3" borderId="0" applyNumberFormat="0" applyBorder="0" applyProtection="0">
      <alignment vertical="center"/>
    </xf>
    <xf numFmtId="0" fontId="30" fillId="4" borderId="0" applyNumberFormat="0" applyBorder="0" applyProtection="0">
      <alignment vertical="center"/>
    </xf>
    <xf numFmtId="0" fontId="30" fillId="5" borderId="0" applyNumberFormat="0" applyBorder="0" applyProtection="0">
      <alignment vertical="center"/>
    </xf>
    <xf numFmtId="0" fontId="30" fillId="6" borderId="0" applyNumberFormat="0" applyBorder="0" applyProtection="0">
      <alignment vertical="center"/>
    </xf>
    <xf numFmtId="0" fontId="30" fillId="7" borderId="0" applyNumberFormat="0" applyBorder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Protection="0">
      <alignment vertical="center"/>
    </xf>
    <xf numFmtId="0" fontId="30" fillId="9" borderId="0" applyNumberFormat="0" applyBorder="0" applyProtection="0">
      <alignment vertical="center"/>
    </xf>
    <xf numFmtId="0" fontId="30" fillId="10" borderId="0" applyNumberFormat="0" applyBorder="0" applyProtection="0">
      <alignment vertical="center"/>
    </xf>
    <xf numFmtId="0" fontId="30" fillId="5" borderId="0" applyNumberFormat="0" applyBorder="0" applyProtection="0">
      <alignment vertical="center"/>
    </xf>
    <xf numFmtId="0" fontId="30" fillId="8" borderId="0" applyNumberFormat="0" applyBorder="0" applyProtection="0">
      <alignment vertical="center"/>
    </xf>
    <xf numFmtId="0" fontId="30" fillId="11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12" borderId="0" applyNumberFormat="0" applyBorder="0" applyProtection="0">
      <alignment vertical="center"/>
    </xf>
    <xf numFmtId="0" fontId="24" fillId="9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4" borderId="0" applyNumberFormat="0" applyBorder="0" applyProtection="0">
      <alignment vertical="center"/>
    </xf>
    <xf numFmtId="0" fontId="24" fillId="15" borderId="0" applyNumberFormat="0" applyBorder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Protection="0">
      <alignment vertical="center"/>
    </xf>
    <xf numFmtId="0" fontId="24" fillId="18" borderId="0" applyNumberFormat="0" applyBorder="0" applyProtection="0">
      <alignment vertical="center"/>
    </xf>
    <xf numFmtId="0" fontId="24" fillId="19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4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31" fillId="3" borderId="0" applyNumberFormat="0" applyBorder="0" applyProtection="0">
      <alignment vertical="center"/>
    </xf>
    <xf numFmtId="0" fontId="34" fillId="21" borderId="1" applyNumberFormat="0" applyProtection="0">
      <alignment vertical="center"/>
    </xf>
    <xf numFmtId="0" fontId="32" fillId="22" borderId="2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0" fillId="4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39" fillId="0" borderId="4" applyNumberFormat="0" applyProtection="0">
      <alignment vertical="center"/>
    </xf>
    <xf numFmtId="0" fontId="26" fillId="0" borderId="5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35" fillId="7" borderId="1" applyNumberFormat="0" applyProtection="0">
      <alignment vertical="center"/>
    </xf>
    <xf numFmtId="0" fontId="36" fillId="0" borderId="6" applyNumberFormat="0" applyProtection="0">
      <alignment vertical="center"/>
    </xf>
    <xf numFmtId="0" fontId="29" fillId="23" borderId="0" applyNumberFormat="0" applyBorder="0" applyProtection="0">
      <alignment vertical="center"/>
    </xf>
    <xf numFmtId="0" fontId="23" fillId="24" borderId="7" applyNumberFormat="0" applyProtection="0">
      <alignment vertical="center"/>
    </xf>
    <xf numFmtId="0" fontId="37" fillId="21" borderId="8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8" fillId="0" borderId="9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4" fillId="21" borderId="1" applyNumberFormat="0" applyAlignment="0" applyProtection="0">
      <alignment vertical="center"/>
    </xf>
    <xf numFmtId="0" fontId="32" fillId="22" borderId="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21" borderId="8" applyNumberFormat="0" applyAlignment="0" applyProtection="0">
      <alignment vertical="center"/>
    </xf>
    <xf numFmtId="0" fontId="35" fillId="7" borderId="1" applyNumberFormat="0" applyAlignment="0" applyProtection="0">
      <alignment vertical="center"/>
    </xf>
    <xf numFmtId="0" fontId="23" fillId="24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1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0" borderId="0"/>
    <xf numFmtId="0" fontId="1" fillId="0" borderId="0"/>
    <xf numFmtId="177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54" fillId="0" borderId="0">
      <alignment vertical="center"/>
    </xf>
    <xf numFmtId="0" fontId="1" fillId="0" borderId="0">
      <alignment vertical="center"/>
    </xf>
    <xf numFmtId="177" fontId="45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181" fontId="45" fillId="0" borderId="0">
      <alignment vertical="center"/>
    </xf>
  </cellStyleXfs>
  <cellXfs count="269">
    <xf numFmtId="0" fontId="0" fillId="0" borderId="0" xfId="0">
      <alignment vertical="center"/>
    </xf>
    <xf numFmtId="0" fontId="47" fillId="0" borderId="10" xfId="0" applyFont="1" applyBorder="1" applyAlignment="1">
      <alignment vertical="center" wrapText="1"/>
    </xf>
    <xf numFmtId="0" fontId="22" fillId="0" borderId="0" xfId="0" applyFont="1">
      <alignment vertical="center"/>
    </xf>
    <xf numFmtId="0" fontId="47" fillId="25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 wrapText="1"/>
    </xf>
    <xf numFmtId="176" fontId="47" fillId="0" borderId="10" xfId="0" applyNumberFormat="1" applyFont="1" applyBorder="1" applyAlignment="1">
      <alignment horizontal="center" vertical="center"/>
    </xf>
    <xf numFmtId="176" fontId="47" fillId="0" borderId="14" xfId="0" applyNumberFormat="1" applyFont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center" vertical="center"/>
    </xf>
    <xf numFmtId="176" fontId="47" fillId="0" borderId="10" xfId="0" applyNumberFormat="1" applyFont="1" applyBorder="1" applyAlignment="1">
      <alignment horizontal="center" vertical="center" wrapText="1"/>
    </xf>
    <xf numFmtId="0" fontId="44" fillId="0" borderId="10" xfId="198" applyNumberFormat="1" applyFont="1" applyBorder="1" applyAlignment="1">
      <alignment horizontal="center" vertical="center"/>
    </xf>
    <xf numFmtId="0" fontId="47" fillId="25" borderId="15" xfId="0" applyFont="1" applyFill="1" applyBorder="1" applyAlignment="1">
      <alignment horizontal="center" vertical="center"/>
    </xf>
    <xf numFmtId="177" fontId="44" fillId="0" borderId="10" xfId="0" applyNumberFormat="1" applyFont="1" applyBorder="1" applyAlignment="1">
      <alignment horizontal="left" vertical="center" wrapText="1"/>
    </xf>
    <xf numFmtId="58" fontId="47" fillId="0" borderId="10" xfId="0" applyNumberFormat="1" applyFont="1" applyBorder="1" applyAlignment="1">
      <alignment horizontal="left" vertical="center" wrapText="1"/>
    </xf>
    <xf numFmtId="0" fontId="47" fillId="25" borderId="0" xfId="0" applyFont="1" applyFill="1">
      <alignment vertical="center"/>
    </xf>
    <xf numFmtId="0" fontId="47" fillId="26" borderId="0" xfId="0" applyFont="1" applyFill="1" applyAlignment="1">
      <alignment horizontal="center" vertical="center"/>
    </xf>
    <xf numFmtId="176" fontId="47" fillId="25" borderId="0" xfId="0" applyNumberFormat="1" applyFont="1" applyFill="1" applyAlignment="1">
      <alignment horizontal="center" vertical="center"/>
    </xf>
    <xf numFmtId="0" fontId="47" fillId="25" borderId="0" xfId="0" applyFont="1" applyFill="1" applyAlignment="1">
      <alignment horizontal="left" vertical="center"/>
    </xf>
    <xf numFmtId="178" fontId="50" fillId="29" borderId="10" xfId="0" applyNumberFormat="1" applyFont="1" applyFill="1" applyBorder="1" applyAlignment="1">
      <alignment horizontal="center" vertical="center"/>
    </xf>
    <xf numFmtId="176" fontId="50" fillId="29" borderId="10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76" fontId="50" fillId="27" borderId="10" xfId="0" applyNumberFormat="1" applyFont="1" applyFill="1" applyBorder="1" applyAlignment="1">
      <alignment horizontal="center" vertical="center"/>
    </xf>
    <xf numFmtId="0" fontId="48" fillId="26" borderId="10" xfId="0" applyFont="1" applyFill="1" applyBorder="1" applyAlignment="1">
      <alignment horizontal="center" vertical="center"/>
    </xf>
    <xf numFmtId="0" fontId="47" fillId="25" borderId="11" xfId="0" applyFont="1" applyFill="1" applyBorder="1" applyAlignment="1">
      <alignment horizontal="center" vertical="center" wrapText="1"/>
    </xf>
    <xf numFmtId="0" fontId="53" fillId="26" borderId="0" xfId="0" applyFont="1" applyFill="1" applyAlignment="1">
      <alignment horizontal="center" vertical="center"/>
    </xf>
    <xf numFmtId="0" fontId="47" fillId="26" borderId="10" xfId="0" applyFont="1" applyFill="1" applyBorder="1" applyAlignment="1">
      <alignment horizontal="center" vertical="center"/>
    </xf>
    <xf numFmtId="0" fontId="47" fillId="26" borderId="10" xfId="0" applyFont="1" applyFill="1" applyBorder="1" applyAlignment="1">
      <alignment horizontal="left" vertical="center" wrapText="1"/>
    </xf>
    <xf numFmtId="176" fontId="47" fillId="26" borderId="10" xfId="0" applyNumberFormat="1" applyFont="1" applyFill="1" applyBorder="1" applyAlignment="1">
      <alignment vertical="center" wrapText="1"/>
    </xf>
    <xf numFmtId="0" fontId="47" fillId="26" borderId="10" xfId="0" applyFont="1" applyFill="1" applyBorder="1" applyAlignment="1">
      <alignment vertical="center" wrapText="1"/>
    </xf>
    <xf numFmtId="176" fontId="47" fillId="26" borderId="10" xfId="0" applyNumberFormat="1" applyFont="1" applyFill="1" applyBorder="1" applyAlignment="1">
      <alignment horizontal="left" vertical="center"/>
    </xf>
    <xf numFmtId="176" fontId="47" fillId="26" borderId="10" xfId="0" applyNumberFormat="1" applyFont="1" applyFill="1" applyBorder="1">
      <alignment vertical="center"/>
    </xf>
    <xf numFmtId="176" fontId="47" fillId="0" borderId="10" xfId="219" applyNumberFormat="1" applyFont="1" applyBorder="1" applyAlignment="1">
      <alignment horizontal="center" vertical="center"/>
    </xf>
    <xf numFmtId="0" fontId="47" fillId="0" borderId="10" xfId="219" applyNumberFormat="1" applyFont="1" applyBorder="1" applyAlignment="1">
      <alignment horizontal="center" vertical="center"/>
    </xf>
    <xf numFmtId="0" fontId="47" fillId="0" borderId="10" xfId="0" applyFont="1" applyBorder="1">
      <alignment vertical="center"/>
    </xf>
    <xf numFmtId="177" fontId="47" fillId="0" borderId="10" xfId="219" applyFont="1" applyBorder="1" applyAlignment="1">
      <alignment horizontal="left" vertical="center"/>
    </xf>
    <xf numFmtId="0" fontId="47" fillId="0" borderId="10" xfId="219" applyNumberFormat="1" applyFont="1" applyBorder="1">
      <alignment vertical="center"/>
    </xf>
    <xf numFmtId="0" fontId="47" fillId="0" borderId="10" xfId="0" applyFont="1" applyBorder="1" applyAlignment="1">
      <alignment horizontal="left" vertical="center"/>
    </xf>
    <xf numFmtId="0" fontId="47" fillId="0" borderId="10" xfId="218" applyFont="1" applyBorder="1" applyAlignment="1">
      <alignment horizontal="center" vertical="center"/>
    </xf>
    <xf numFmtId="0" fontId="47" fillId="0" borderId="10" xfId="218" applyFont="1" applyBorder="1" applyAlignment="1">
      <alignment horizontal="left" vertical="center" wrapText="1"/>
    </xf>
    <xf numFmtId="0" fontId="47" fillId="0" borderId="10" xfId="218" applyFont="1" applyBorder="1" applyAlignment="1">
      <alignment horizontal="left" vertical="center"/>
    </xf>
    <xf numFmtId="176" fontId="44" fillId="0" borderId="10" xfId="218" applyNumberFormat="1" applyFont="1" applyBorder="1" applyAlignment="1">
      <alignment horizontal="center" vertical="center"/>
    </xf>
    <xf numFmtId="0" fontId="44" fillId="0" borderId="10" xfId="218" applyFont="1" applyBorder="1" applyAlignment="1">
      <alignment horizontal="center" vertical="center"/>
    </xf>
    <xf numFmtId="176" fontId="44" fillId="0" borderId="10" xfId="0" applyNumberFormat="1" applyFont="1" applyBorder="1" applyAlignment="1">
      <alignment horizontal="center" vertical="center"/>
    </xf>
    <xf numFmtId="176" fontId="44" fillId="0" borderId="10" xfId="0" applyNumberFormat="1" applyFont="1" applyBorder="1" applyAlignment="1">
      <alignment horizontal="center" vertical="center" wrapText="1"/>
    </xf>
    <xf numFmtId="176" fontId="44" fillId="26" borderId="10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176" fontId="47" fillId="26" borderId="10" xfId="0" applyNumberFormat="1" applyFont="1" applyFill="1" applyBorder="1" applyAlignment="1">
      <alignment horizontal="center" vertical="center" wrapText="1"/>
    </xf>
    <xf numFmtId="176" fontId="47" fillId="0" borderId="10" xfId="218" applyNumberFormat="1" applyFont="1" applyBorder="1" applyAlignment="1">
      <alignment horizontal="center" vertical="center"/>
    </xf>
    <xf numFmtId="0" fontId="50" fillId="29" borderId="10" xfId="0" applyFont="1" applyFill="1" applyBorder="1" applyAlignment="1">
      <alignment horizontal="center" vertical="center"/>
    </xf>
    <xf numFmtId="0" fontId="50" fillId="29" borderId="10" xfId="0" applyFont="1" applyFill="1" applyBorder="1" applyAlignment="1">
      <alignment horizontal="center" vertical="center" wrapText="1"/>
    </xf>
    <xf numFmtId="0" fontId="47" fillId="26" borderId="0" xfId="0" applyFont="1" applyFill="1" applyAlignment="1">
      <alignment horizontal="left" vertical="center"/>
    </xf>
    <xf numFmtId="57" fontId="47" fillId="25" borderId="0" xfId="0" applyNumberFormat="1" applyFont="1" applyFill="1" applyAlignment="1">
      <alignment horizontal="left" vertical="center"/>
    </xf>
    <xf numFmtId="0" fontId="48" fillId="25" borderId="0" xfId="0" applyFont="1" applyFill="1">
      <alignment vertical="center"/>
    </xf>
    <xf numFmtId="0" fontId="48" fillId="25" borderId="0" xfId="0" applyFont="1" applyFill="1" applyAlignment="1">
      <alignment horizontal="center" vertical="center"/>
    </xf>
    <xf numFmtId="176" fontId="48" fillId="25" borderId="0" xfId="0" applyNumberFormat="1" applyFont="1" applyFill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53" fillId="0" borderId="0" xfId="0" applyFont="1">
      <alignment vertical="center"/>
    </xf>
    <xf numFmtId="179" fontId="47" fillId="26" borderId="10" xfId="0" applyNumberFormat="1" applyFont="1" applyFill="1" applyBorder="1" applyAlignment="1">
      <alignment horizontal="center" vertical="center"/>
    </xf>
    <xf numFmtId="0" fontId="47" fillId="0" borderId="12" xfId="217" applyFont="1" applyBorder="1" applyAlignment="1">
      <alignment horizontal="left" vertical="center"/>
    </xf>
    <xf numFmtId="0" fontId="47" fillId="0" borderId="12" xfId="218" applyFont="1" applyBorder="1" applyAlignment="1">
      <alignment vertical="center"/>
    </xf>
    <xf numFmtId="0" fontId="47" fillId="0" borderId="13" xfId="217" applyFont="1" applyBorder="1" applyAlignment="1">
      <alignment horizontal="left" vertical="center"/>
    </xf>
    <xf numFmtId="0" fontId="47" fillId="0" borderId="13" xfId="218" applyFont="1" applyBorder="1" applyAlignment="1">
      <alignment vertical="center"/>
    </xf>
    <xf numFmtId="176" fontId="50" fillId="30" borderId="10" xfId="0" applyNumberFormat="1" applyFont="1" applyFill="1" applyBorder="1" applyAlignment="1">
      <alignment horizontal="center" vertical="center"/>
    </xf>
    <xf numFmtId="176" fontId="44" fillId="30" borderId="10" xfId="0" applyNumberFormat="1" applyFont="1" applyFill="1" applyBorder="1" applyAlignment="1">
      <alignment horizontal="center" vertical="center"/>
    </xf>
    <xf numFmtId="176" fontId="47" fillId="30" borderId="10" xfId="0" applyNumberFormat="1" applyFont="1" applyFill="1" applyBorder="1" applyAlignment="1">
      <alignment horizontal="center" vertical="center"/>
    </xf>
    <xf numFmtId="0" fontId="50" fillId="30" borderId="10" xfId="0" applyFont="1" applyFill="1" applyBorder="1" applyAlignment="1">
      <alignment horizontal="center" vertical="center" wrapText="1"/>
    </xf>
    <xf numFmtId="0" fontId="44" fillId="30" borderId="10" xfId="0" applyFont="1" applyFill="1" applyBorder="1" applyAlignment="1">
      <alignment horizontal="center" vertical="center"/>
    </xf>
    <xf numFmtId="0" fontId="47" fillId="30" borderId="10" xfId="218" applyFont="1" applyFill="1" applyBorder="1" applyAlignment="1">
      <alignment horizontal="center" vertical="center"/>
    </xf>
    <xf numFmtId="176" fontId="47" fillId="30" borderId="10" xfId="218" applyNumberFormat="1" applyFont="1" applyFill="1" applyBorder="1" applyAlignment="1">
      <alignment horizontal="center" vertical="center"/>
    </xf>
    <xf numFmtId="0" fontId="47" fillId="30" borderId="10" xfId="0" applyFont="1" applyFill="1" applyBorder="1" applyAlignment="1">
      <alignment horizontal="center" vertical="center"/>
    </xf>
    <xf numFmtId="176" fontId="47" fillId="30" borderId="10" xfId="0" applyNumberFormat="1" applyFont="1" applyFill="1" applyBorder="1" applyAlignment="1">
      <alignment horizontal="center" vertical="center" wrapText="1"/>
    </xf>
    <xf numFmtId="0" fontId="44" fillId="30" borderId="10" xfId="198" applyNumberFormat="1" applyFont="1" applyFill="1" applyBorder="1" applyAlignment="1">
      <alignment horizontal="center" vertical="center"/>
    </xf>
    <xf numFmtId="179" fontId="47" fillId="30" borderId="10" xfId="0" applyNumberFormat="1" applyFont="1" applyFill="1" applyBorder="1" applyAlignment="1">
      <alignment horizontal="center" vertical="center"/>
    </xf>
    <xf numFmtId="176" fontId="47" fillId="30" borderId="10" xfId="219" applyNumberFormat="1" applyFont="1" applyFill="1" applyBorder="1" applyAlignment="1">
      <alignment horizontal="center" vertical="center"/>
    </xf>
    <xf numFmtId="0" fontId="47" fillId="30" borderId="10" xfId="219" applyNumberFormat="1" applyFont="1" applyFill="1" applyBorder="1" applyAlignment="1">
      <alignment horizontal="center" vertical="center"/>
    </xf>
    <xf numFmtId="176" fontId="47" fillId="30" borderId="14" xfId="0" applyNumberFormat="1" applyFont="1" applyFill="1" applyBorder="1" applyAlignment="1">
      <alignment horizontal="center" vertical="center"/>
    </xf>
    <xf numFmtId="0" fontId="53" fillId="30" borderId="0" xfId="0" applyFont="1" applyFill="1" applyAlignment="1">
      <alignment horizontal="center" vertical="center"/>
    </xf>
    <xf numFmtId="0" fontId="47" fillId="30" borderId="15" xfId="0" applyFont="1" applyFill="1" applyBorder="1" applyAlignment="1">
      <alignment horizontal="center" vertical="center"/>
    </xf>
    <xf numFmtId="176" fontId="44" fillId="30" borderId="10" xfId="0" applyNumberFormat="1" applyFont="1" applyFill="1" applyBorder="1" applyAlignment="1">
      <alignment horizontal="center" vertical="center" wrapText="1"/>
    </xf>
    <xf numFmtId="0" fontId="51" fillId="30" borderId="10" xfId="0" applyFont="1" applyFill="1" applyBorder="1" applyAlignment="1">
      <alignment horizontal="center" vertical="center"/>
    </xf>
    <xf numFmtId="0" fontId="55" fillId="26" borderId="0" xfId="0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10" xfId="0" applyFont="1" applyBorder="1">
      <alignment vertical="center"/>
    </xf>
    <xf numFmtId="176" fontId="47" fillId="0" borderId="12" xfId="0" applyNumberFormat="1" applyFont="1" applyBorder="1" applyAlignment="1">
      <alignment horizontal="center" vertical="center"/>
    </xf>
    <xf numFmtId="180" fontId="56" fillId="0" borderId="18" xfId="227" applyNumberFormat="1" applyFont="1" applyBorder="1" applyAlignment="1">
      <alignment horizontal="left" vertical="center"/>
    </xf>
    <xf numFmtId="180" fontId="56" fillId="0" borderId="18" xfId="227" applyNumberFormat="1" applyFont="1" applyBorder="1" applyAlignment="1">
      <alignment horizontal="center" vertical="center"/>
    </xf>
    <xf numFmtId="180" fontId="56" fillId="0" borderId="0" xfId="227" applyNumberFormat="1" applyFont="1" applyAlignment="1"/>
    <xf numFmtId="180" fontId="57" fillId="0" borderId="18" xfId="227" applyNumberFormat="1" applyFont="1" applyBorder="1" applyAlignment="1">
      <alignment horizontal="left" vertical="center"/>
    </xf>
    <xf numFmtId="180" fontId="57" fillId="0" borderId="18" xfId="227" applyNumberFormat="1" applyFont="1" applyBorder="1" applyAlignment="1">
      <alignment horizontal="center" vertical="center"/>
    </xf>
    <xf numFmtId="180" fontId="56" fillId="0" borderId="18" xfId="227" applyNumberFormat="1" applyFont="1" applyBorder="1" applyAlignment="1">
      <alignment horizontal="left" vertical="center" wrapText="1"/>
    </xf>
    <xf numFmtId="180" fontId="58" fillId="0" borderId="18" xfId="227" applyNumberFormat="1" applyFont="1" applyBorder="1" applyAlignment="1">
      <alignment horizontal="left" vertical="center"/>
    </xf>
    <xf numFmtId="180" fontId="57" fillId="0" borderId="18" xfId="228" applyNumberFormat="1" applyFont="1" applyBorder="1" applyAlignment="1">
      <alignment horizontal="left" vertical="center"/>
    </xf>
    <xf numFmtId="180" fontId="57" fillId="0" borderId="18" xfId="229" applyNumberFormat="1" applyFont="1" applyBorder="1" applyAlignment="1">
      <alignment horizontal="left" vertical="center"/>
    </xf>
    <xf numFmtId="180" fontId="57" fillId="0" borderId="18" xfId="230" applyNumberFormat="1" applyFont="1" applyBorder="1" applyAlignment="1">
      <alignment horizontal="left" vertical="center"/>
    </xf>
    <xf numFmtId="180" fontId="58" fillId="0" borderId="18" xfId="227" applyNumberFormat="1" applyFont="1" applyBorder="1" applyAlignment="1">
      <alignment horizontal="center" vertical="center"/>
    </xf>
    <xf numFmtId="180" fontId="61" fillId="0" borderId="18" xfId="227" applyNumberFormat="1" applyFont="1" applyBorder="1" applyAlignment="1">
      <alignment horizontal="left" vertical="center"/>
    </xf>
    <xf numFmtId="180" fontId="61" fillId="0" borderId="18" xfId="227" applyNumberFormat="1" applyFont="1" applyBorder="1" applyAlignment="1">
      <alignment horizontal="center" vertical="center"/>
    </xf>
    <xf numFmtId="180" fontId="61" fillId="0" borderId="18" xfId="227" applyNumberFormat="1" applyFont="1" applyBorder="1" applyAlignment="1">
      <alignment horizontal="left" vertical="center" wrapText="1"/>
    </xf>
    <xf numFmtId="180" fontId="61" fillId="0" borderId="0" xfId="227" applyNumberFormat="1" applyFont="1" applyAlignment="1"/>
    <xf numFmtId="14" fontId="56" fillId="0" borderId="18" xfId="227" applyNumberFormat="1" applyFont="1" applyBorder="1" applyAlignment="1">
      <alignment horizontal="left" vertical="center"/>
    </xf>
    <xf numFmtId="180" fontId="56" fillId="0" borderId="18" xfId="227" applyNumberFormat="1" applyFont="1" applyBorder="1" applyAlignment="1">
      <alignment horizontal="left"/>
    </xf>
    <xf numFmtId="180" fontId="56" fillId="0" borderId="18" xfId="227" applyNumberFormat="1" applyFont="1" applyBorder="1" applyAlignment="1"/>
    <xf numFmtId="180" fontId="56" fillId="0" borderId="18" xfId="227" applyNumberFormat="1" applyFont="1" applyBorder="1" applyAlignment="1">
      <alignment horizontal="center"/>
    </xf>
    <xf numFmtId="180" fontId="56" fillId="0" borderId="18" xfId="227" applyNumberFormat="1" applyFont="1" applyBorder="1" applyAlignment="1">
      <alignment horizontal="left" wrapText="1"/>
    </xf>
    <xf numFmtId="14" fontId="56" fillId="0" borderId="18" xfId="227" applyNumberFormat="1" applyFont="1" applyBorder="1" applyAlignment="1">
      <alignment horizontal="left"/>
    </xf>
    <xf numFmtId="177" fontId="45" fillId="0" borderId="0" xfId="227">
      <alignment vertical="center"/>
    </xf>
    <xf numFmtId="180" fontId="57" fillId="0" borderId="18" xfId="231" applyNumberFormat="1" applyFont="1" applyBorder="1" applyAlignment="1">
      <alignment horizontal="left" vertical="center"/>
    </xf>
    <xf numFmtId="180" fontId="57" fillId="31" borderId="18" xfId="0" applyNumberFormat="1" applyFont="1" applyFill="1" applyBorder="1" applyAlignment="1">
      <alignment horizontal="center"/>
    </xf>
    <xf numFmtId="180" fontId="57" fillId="31" borderId="18" xfId="0" applyNumberFormat="1" applyFont="1" applyFill="1" applyBorder="1" applyAlignment="1">
      <alignment horizontal="left"/>
    </xf>
    <xf numFmtId="180" fontId="57" fillId="31" borderId="18" xfId="0" applyNumberFormat="1" applyFont="1" applyFill="1" applyBorder="1" applyAlignment="1">
      <alignment horizontal="center" vertical="center"/>
    </xf>
    <xf numFmtId="180" fontId="57" fillId="31" borderId="18" xfId="0" applyNumberFormat="1" applyFont="1" applyFill="1" applyBorder="1" applyAlignment="1">
      <alignment horizontal="left" wrapText="1"/>
    </xf>
    <xf numFmtId="0" fontId="45" fillId="0" borderId="0" xfId="232" applyNumberFormat="1" applyAlignment="1">
      <alignment horizontal="center" vertical="center"/>
    </xf>
    <xf numFmtId="0" fontId="45" fillId="0" borderId="18" xfId="232" applyNumberFormat="1" applyBorder="1" applyAlignment="1">
      <alignment horizontal="center" vertical="center"/>
    </xf>
    <xf numFmtId="0" fontId="45" fillId="0" borderId="18" xfId="232" applyNumberFormat="1" applyBorder="1" applyAlignment="1">
      <alignment vertical="center" wrapText="1"/>
    </xf>
    <xf numFmtId="0" fontId="45" fillId="0" borderId="18" xfId="232" applyNumberFormat="1" applyBorder="1">
      <alignment vertical="center"/>
    </xf>
    <xf numFmtId="0" fontId="45" fillId="0" borderId="18" xfId="232" applyNumberFormat="1" applyBorder="1" applyAlignment="1">
      <alignment horizontal="center" vertical="center" wrapText="1"/>
    </xf>
    <xf numFmtId="0" fontId="45" fillId="0" borderId="0" xfId="232" applyNumberFormat="1">
      <alignment vertical="center"/>
    </xf>
    <xf numFmtId="0" fontId="6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4" fillId="26" borderId="18" xfId="0" applyFont="1" applyFill="1" applyBorder="1" applyAlignment="1">
      <alignment horizontal="center" vertical="center"/>
    </xf>
    <xf numFmtId="0" fontId="66" fillId="26" borderId="18" xfId="0" applyFont="1" applyFill="1" applyBorder="1" applyAlignment="1">
      <alignment horizontal="center" vertical="center"/>
    </xf>
    <xf numFmtId="0" fontId="64" fillId="0" borderId="18" xfId="0" applyFont="1" applyBorder="1">
      <alignment vertical="center"/>
    </xf>
    <xf numFmtId="0" fontId="64" fillId="0" borderId="18" xfId="0" applyFont="1" applyBorder="1" applyAlignment="1">
      <alignment horizontal="left" vertical="center"/>
    </xf>
    <xf numFmtId="0" fontId="66" fillId="0" borderId="18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67" fillId="0" borderId="18" xfId="0" applyFont="1" applyBorder="1" applyAlignment="1">
      <alignment horizontal="center" vertical="center"/>
    </xf>
    <xf numFmtId="0" fontId="67" fillId="0" borderId="22" xfId="0" applyFont="1" applyBorder="1" applyAlignment="1">
      <alignment horizontal="center" vertical="center"/>
    </xf>
    <xf numFmtId="58" fontId="67" fillId="0" borderId="18" xfId="0" applyNumberFormat="1" applyFont="1" applyBorder="1" applyAlignment="1">
      <alignment horizontal="center" vertical="center"/>
    </xf>
    <xf numFmtId="58" fontId="64" fillId="0" borderId="18" xfId="0" applyNumberFormat="1" applyFont="1" applyBorder="1" applyAlignment="1">
      <alignment horizontal="center" vertical="center"/>
    </xf>
    <xf numFmtId="0" fontId="68" fillId="32" borderId="18" xfId="0" applyFont="1" applyFill="1" applyBorder="1" applyAlignment="1">
      <alignment horizontal="center" vertical="center"/>
    </xf>
    <xf numFmtId="182" fontId="68" fillId="32" borderId="18" xfId="0" applyNumberFormat="1" applyFont="1" applyFill="1" applyBorder="1" applyAlignment="1">
      <alignment horizontal="center" vertical="center"/>
    </xf>
    <xf numFmtId="176" fontId="47" fillId="0" borderId="18" xfId="0" applyNumberFormat="1" applyFont="1" applyBorder="1" applyAlignment="1">
      <alignment horizontal="center" vertical="center"/>
    </xf>
    <xf numFmtId="176" fontId="47" fillId="26" borderId="18" xfId="0" applyNumberFormat="1" applyFont="1" applyFill="1" applyBorder="1" applyAlignment="1">
      <alignment horizontal="center" vertical="center"/>
    </xf>
    <xf numFmtId="176" fontId="47" fillId="0" borderId="18" xfId="0" applyNumberFormat="1" applyFont="1" applyBorder="1" applyAlignment="1">
      <alignment horizontal="center" vertical="center" wrapText="1"/>
    </xf>
    <xf numFmtId="176" fontId="47" fillId="30" borderId="18" xfId="0" applyNumberFormat="1" applyFont="1" applyFill="1" applyBorder="1" applyAlignment="1">
      <alignment horizontal="center" vertical="center"/>
    </xf>
    <xf numFmtId="0" fontId="47" fillId="0" borderId="18" xfId="217" applyFont="1" applyBorder="1" applyAlignment="1">
      <alignment horizontal="left" vertical="center"/>
    </xf>
    <xf numFmtId="0" fontId="47" fillId="0" borderId="18" xfId="218" applyFont="1" applyBorder="1" applyAlignment="1">
      <alignment vertical="center"/>
    </xf>
    <xf numFmtId="0" fontId="44" fillId="0" borderId="10" xfId="218" applyFont="1" applyBorder="1" applyAlignment="1">
      <alignment horizontal="left" vertical="center" wrapText="1"/>
    </xf>
    <xf numFmtId="0" fontId="44" fillId="30" borderId="10" xfId="218" applyFont="1" applyFill="1" applyBorder="1" applyAlignment="1">
      <alignment horizontal="center" vertical="center"/>
    </xf>
    <xf numFmtId="176" fontId="44" fillId="30" borderId="10" xfId="218" applyNumberFormat="1" applyFont="1" applyFill="1" applyBorder="1" applyAlignment="1">
      <alignment horizontal="center" vertical="center"/>
    </xf>
    <xf numFmtId="0" fontId="68" fillId="32" borderId="23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176" fontId="47" fillId="26" borderId="23" xfId="0" applyNumberFormat="1" applyFont="1" applyFill="1" applyBorder="1" applyAlignment="1">
      <alignment horizontal="center" vertical="center"/>
    </xf>
    <xf numFmtId="176" fontId="47" fillId="26" borderId="23" xfId="0" applyNumberFormat="1" applyFont="1" applyFill="1" applyBorder="1" applyAlignment="1">
      <alignment horizontal="center" vertical="center" wrapText="1"/>
    </xf>
    <xf numFmtId="0" fontId="69" fillId="0" borderId="11" xfId="0" applyFont="1" applyBorder="1" applyAlignment="1">
      <alignment horizontal="left" vertical="center" wrapText="1"/>
    </xf>
    <xf numFmtId="176" fontId="69" fillId="0" borderId="23" xfId="0" applyNumberFormat="1" applyFont="1" applyBorder="1" applyAlignment="1">
      <alignment horizontal="center" vertical="center"/>
    </xf>
    <xf numFmtId="180" fontId="69" fillId="26" borderId="23" xfId="0" applyNumberFormat="1" applyFont="1" applyFill="1" applyBorder="1" applyAlignment="1">
      <alignment horizontal="center" vertical="center"/>
    </xf>
    <xf numFmtId="176" fontId="47" fillId="30" borderId="23" xfId="0" applyNumberFormat="1" applyFont="1" applyFill="1" applyBorder="1" applyAlignment="1">
      <alignment horizontal="center" vertical="center"/>
    </xf>
    <xf numFmtId="176" fontId="47" fillId="30" borderId="23" xfId="0" applyNumberFormat="1" applyFont="1" applyFill="1" applyBorder="1" applyAlignment="1">
      <alignment horizontal="center" vertical="center" wrapText="1"/>
    </xf>
    <xf numFmtId="0" fontId="47" fillId="26" borderId="23" xfId="0" applyFont="1" applyFill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68" fillId="32" borderId="24" xfId="0" applyFont="1" applyFill="1" applyBorder="1" applyAlignment="1">
      <alignment horizontal="center" vertical="center"/>
    </xf>
    <xf numFmtId="182" fontId="68" fillId="32" borderId="24" xfId="0" applyNumberFormat="1" applyFont="1" applyFill="1" applyBorder="1" applyAlignment="1">
      <alignment horizontal="center" vertical="center"/>
    </xf>
    <xf numFmtId="0" fontId="68" fillId="32" borderId="0" xfId="0" applyFont="1" applyFill="1" applyAlignment="1">
      <alignment horizontal="center" vertical="center"/>
    </xf>
    <xf numFmtId="0" fontId="0" fillId="0" borderId="24" xfId="0" applyBorder="1">
      <alignment vertical="center"/>
    </xf>
    <xf numFmtId="176" fontId="50" fillId="29" borderId="24" xfId="0" applyNumberFormat="1" applyFont="1" applyFill="1" applyBorder="1" applyAlignment="1">
      <alignment horizontal="center" vertical="center"/>
    </xf>
    <xf numFmtId="0" fontId="50" fillId="27" borderId="24" xfId="0" applyFont="1" applyFill="1" applyBorder="1" applyAlignment="1">
      <alignment horizontal="center" vertical="center" wrapText="1"/>
    </xf>
    <xf numFmtId="176" fontId="47" fillId="26" borderId="24" xfId="0" applyNumberFormat="1" applyFont="1" applyFill="1" applyBorder="1" applyAlignment="1">
      <alignment horizontal="center" vertical="center"/>
    </xf>
    <xf numFmtId="176" fontId="47" fillId="0" borderId="24" xfId="0" applyNumberFormat="1" applyFont="1" applyBorder="1" applyAlignment="1">
      <alignment horizontal="center" vertical="center" wrapText="1"/>
    </xf>
    <xf numFmtId="0" fontId="53" fillId="0" borderId="24" xfId="0" applyFont="1" applyBorder="1">
      <alignment vertical="center"/>
    </xf>
    <xf numFmtId="176" fontId="47" fillId="26" borderId="24" xfId="0" applyNumberFormat="1" applyFont="1" applyFill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/>
    </xf>
    <xf numFmtId="176" fontId="47" fillId="26" borderId="0" xfId="0" applyNumberFormat="1" applyFont="1" applyFill="1" applyAlignment="1">
      <alignment horizontal="center" vertical="center"/>
    </xf>
    <xf numFmtId="176" fontId="47" fillId="0" borderId="24" xfId="0" applyNumberFormat="1" applyFont="1" applyBorder="1" applyAlignment="1">
      <alignment horizontal="center" vertical="center"/>
    </xf>
    <xf numFmtId="176" fontId="50" fillId="27" borderId="24" xfId="0" applyNumberFormat="1" applyFont="1" applyFill="1" applyBorder="1" applyAlignment="1">
      <alignment horizontal="center" vertical="center"/>
    </xf>
    <xf numFmtId="0" fontId="47" fillId="26" borderId="24" xfId="0" applyFont="1" applyFill="1" applyBorder="1" applyAlignment="1">
      <alignment horizontal="center" vertical="center"/>
    </xf>
    <xf numFmtId="176" fontId="44" fillId="26" borderId="24" xfId="0" applyNumberFormat="1" applyFont="1" applyFill="1" applyBorder="1" applyAlignment="1">
      <alignment horizontal="center" vertical="center"/>
    </xf>
    <xf numFmtId="176" fontId="44" fillId="30" borderId="24" xfId="0" applyNumberFormat="1" applyFont="1" applyFill="1" applyBorder="1" applyAlignment="1">
      <alignment horizontal="center" vertical="center"/>
    </xf>
    <xf numFmtId="176" fontId="47" fillId="30" borderId="24" xfId="0" applyNumberFormat="1" applyFont="1" applyFill="1" applyBorder="1" applyAlignment="1">
      <alignment horizontal="center" vertical="center"/>
    </xf>
    <xf numFmtId="0" fontId="44" fillId="30" borderId="24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center" vertical="center"/>
    </xf>
    <xf numFmtId="178" fontId="50" fillId="29" borderId="24" xfId="0" applyNumberFormat="1" applyFont="1" applyFill="1" applyBorder="1" applyAlignment="1">
      <alignment horizontal="center" vertical="center"/>
    </xf>
    <xf numFmtId="176" fontId="47" fillId="25" borderId="0" xfId="0" applyNumberFormat="1" applyFont="1" applyFill="1">
      <alignment vertical="center"/>
    </xf>
    <xf numFmtId="176" fontId="47" fillId="30" borderId="24" xfId="0" applyNumberFormat="1" applyFont="1" applyFill="1" applyBorder="1" applyAlignment="1">
      <alignment horizontal="center" vertical="center" wrapText="1"/>
    </xf>
    <xf numFmtId="0" fontId="22" fillId="0" borderId="24" xfId="0" applyFont="1" applyBorder="1">
      <alignment vertical="center"/>
    </xf>
    <xf numFmtId="176" fontId="22" fillId="0" borderId="24" xfId="0" applyNumberFormat="1" applyFont="1" applyBorder="1">
      <alignment vertical="center"/>
    </xf>
    <xf numFmtId="0" fontId="47" fillId="26" borderId="25" xfId="0" applyFont="1" applyFill="1" applyBorder="1" applyAlignment="1">
      <alignment horizontal="center" vertical="center"/>
    </xf>
    <xf numFmtId="0" fontId="55" fillId="28" borderId="0" xfId="0" applyFont="1" applyFill="1" applyAlignment="1">
      <alignment horizontal="center" vertical="center"/>
    </xf>
    <xf numFmtId="0" fontId="55" fillId="28" borderId="0" xfId="0" applyFont="1" applyFill="1">
      <alignment vertical="center"/>
    </xf>
    <xf numFmtId="176" fontId="50" fillId="28" borderId="26" xfId="0" applyNumberFormat="1" applyFont="1" applyFill="1" applyBorder="1" applyAlignment="1">
      <alignment horizontal="center" vertical="center"/>
    </xf>
    <xf numFmtId="176" fontId="47" fillId="28" borderId="26" xfId="0" applyNumberFormat="1" applyFont="1" applyFill="1" applyBorder="1" applyAlignment="1">
      <alignment horizontal="center" vertical="center"/>
    </xf>
    <xf numFmtId="176" fontId="71" fillId="28" borderId="26" xfId="0" applyNumberFormat="1" applyFont="1" applyFill="1" applyBorder="1" applyAlignment="1">
      <alignment horizontal="center" vertical="center" wrapText="1"/>
    </xf>
    <xf numFmtId="0" fontId="47" fillId="28" borderId="26" xfId="0" applyFont="1" applyFill="1" applyBorder="1" applyAlignment="1">
      <alignment horizontal="center" vertical="center"/>
    </xf>
    <xf numFmtId="0" fontId="47" fillId="28" borderId="26" xfId="0" applyFont="1" applyFill="1" applyBorder="1">
      <alignment vertical="center"/>
    </xf>
    <xf numFmtId="0" fontId="47" fillId="25" borderId="17" xfId="0" applyFont="1" applyFill="1" applyBorder="1" applyAlignment="1">
      <alignment horizontal="left" vertical="center" wrapText="1"/>
    </xf>
    <xf numFmtId="0" fontId="0" fillId="0" borderId="17" xfId="0" applyBorder="1">
      <alignment vertical="center"/>
    </xf>
    <xf numFmtId="0" fontId="47" fillId="0" borderId="24" xfId="0" applyFont="1" applyBorder="1" applyAlignment="1">
      <alignment horizontal="center" vertical="center"/>
    </xf>
    <xf numFmtId="176" fontId="47" fillId="0" borderId="25" xfId="0" applyNumberFormat="1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176" fontId="47" fillId="30" borderId="30" xfId="0" applyNumberFormat="1" applyFont="1" applyFill="1" applyBorder="1" applyAlignment="1">
      <alignment horizontal="center" vertical="center"/>
    </xf>
    <xf numFmtId="0" fontId="70" fillId="28" borderId="32" xfId="0" applyFont="1" applyFill="1" applyBorder="1" applyAlignment="1">
      <alignment vertical="center" wrapText="1"/>
    </xf>
    <xf numFmtId="176" fontId="48" fillId="0" borderId="0" xfId="0" applyNumberFormat="1" applyFont="1" applyAlignment="1">
      <alignment horizontal="center" vertical="center"/>
    </xf>
    <xf numFmtId="176" fontId="47" fillId="0" borderId="0" xfId="0" applyNumberFormat="1" applyFont="1" applyAlignment="1">
      <alignment horizontal="center" vertical="center"/>
    </xf>
    <xf numFmtId="0" fontId="50" fillId="30" borderId="26" xfId="0" applyFont="1" applyFill="1" applyBorder="1" applyAlignment="1">
      <alignment horizontal="center" vertical="center"/>
    </xf>
    <xf numFmtId="176" fontId="47" fillId="30" borderId="26" xfId="0" applyNumberFormat="1" applyFont="1" applyFill="1" applyBorder="1" applyAlignment="1">
      <alignment horizontal="center" vertical="center"/>
    </xf>
    <xf numFmtId="0" fontId="70" fillId="30" borderId="26" xfId="0" applyFont="1" applyFill="1" applyBorder="1" applyAlignment="1">
      <alignment horizontal="center" vertical="center" wrapText="1"/>
    </xf>
    <xf numFmtId="0" fontId="74" fillId="28" borderId="0" xfId="0" applyFont="1" applyFill="1" applyAlignment="1">
      <alignment horizontal="left" vertical="center"/>
    </xf>
    <xf numFmtId="0" fontId="72" fillId="28" borderId="31" xfId="0" applyFont="1" applyFill="1" applyBorder="1" applyAlignment="1">
      <alignment horizontal="center" vertical="center" wrapText="1"/>
    </xf>
    <xf numFmtId="0" fontId="73" fillId="33" borderId="28" xfId="0" applyFont="1" applyFill="1" applyBorder="1" applyAlignment="1">
      <alignment horizontal="center" vertical="center"/>
    </xf>
    <xf numFmtId="0" fontId="73" fillId="33" borderId="30" xfId="0" applyFont="1" applyFill="1" applyBorder="1" applyAlignment="1">
      <alignment horizontal="center" vertical="center"/>
    </xf>
    <xf numFmtId="0" fontId="72" fillId="28" borderId="27" xfId="0" applyFont="1" applyFill="1" applyBorder="1" applyAlignment="1">
      <alignment horizontal="center" vertical="center" wrapText="1"/>
    </xf>
    <xf numFmtId="0" fontId="72" fillId="28" borderId="28" xfId="0" applyFont="1" applyFill="1" applyBorder="1" applyAlignment="1">
      <alignment horizontal="center" vertical="center" wrapText="1"/>
    </xf>
    <xf numFmtId="0" fontId="72" fillId="28" borderId="29" xfId="0" applyFont="1" applyFill="1" applyBorder="1" applyAlignment="1">
      <alignment horizontal="center" vertical="center" wrapText="1"/>
    </xf>
    <xf numFmtId="0" fontId="47" fillId="28" borderId="26" xfId="0" applyFont="1" applyFill="1" applyBorder="1" applyAlignment="1">
      <alignment horizontal="center" vertical="center"/>
    </xf>
    <xf numFmtId="176" fontId="47" fillId="0" borderId="11" xfId="0" applyNumberFormat="1" applyFont="1" applyBorder="1" applyAlignment="1">
      <alignment horizontal="center" vertical="center"/>
    </xf>
    <xf numFmtId="176" fontId="47" fillId="0" borderId="13" xfId="0" applyNumberFormat="1" applyFont="1" applyBorder="1" applyAlignment="1">
      <alignment horizontal="center" vertical="center"/>
    </xf>
    <xf numFmtId="176" fontId="47" fillId="0" borderId="12" xfId="0" applyNumberFormat="1" applyFont="1" applyBorder="1" applyAlignment="1">
      <alignment horizontal="center" vertical="center"/>
    </xf>
    <xf numFmtId="0" fontId="50" fillId="27" borderId="10" xfId="0" applyFont="1" applyFill="1" applyBorder="1" applyAlignment="1">
      <alignment horizontal="center" vertical="center" wrapText="1"/>
    </xf>
    <xf numFmtId="0" fontId="51" fillId="29" borderId="10" xfId="0" applyFont="1" applyFill="1" applyBorder="1" applyAlignment="1">
      <alignment horizontal="center" vertical="center"/>
    </xf>
    <xf numFmtId="0" fontId="47" fillId="0" borderId="10" xfId="218" applyFont="1" applyBorder="1" applyAlignment="1">
      <alignment horizontal="center" vertical="center" wrapText="1"/>
    </xf>
    <xf numFmtId="0" fontId="48" fillId="26" borderId="10" xfId="0" applyFont="1" applyFill="1" applyBorder="1" applyAlignment="1">
      <alignment horizontal="left" vertical="center" wrapText="1"/>
    </xf>
    <xf numFmtId="0" fontId="48" fillId="26" borderId="10" xfId="0" applyFont="1" applyFill="1" applyBorder="1" applyAlignment="1">
      <alignment horizontal="center" vertical="center" wrapText="1"/>
    </xf>
    <xf numFmtId="0" fontId="48" fillId="26" borderId="23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30" borderId="11" xfId="0" applyFont="1" applyFill="1" applyBorder="1" applyAlignment="1">
      <alignment horizontal="center" vertical="center" wrapText="1"/>
    </xf>
    <xf numFmtId="0" fontId="47" fillId="30" borderId="13" xfId="0" applyFont="1" applyFill="1" applyBorder="1" applyAlignment="1">
      <alignment horizontal="center" vertical="center" wrapText="1"/>
    </xf>
    <xf numFmtId="0" fontId="47" fillId="30" borderId="12" xfId="0" applyFont="1" applyFill="1" applyBorder="1" applyAlignment="1">
      <alignment horizontal="center" vertical="center" wrapText="1"/>
    </xf>
    <xf numFmtId="0" fontId="47" fillId="25" borderId="10" xfId="0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7" fillId="26" borderId="10" xfId="0" applyFont="1" applyFill="1" applyBorder="1" applyAlignment="1">
      <alignment horizontal="left" vertical="center" wrapText="1"/>
    </xf>
    <xf numFmtId="0" fontId="47" fillId="25" borderId="11" xfId="0" applyFont="1" applyFill="1" applyBorder="1" applyAlignment="1">
      <alignment horizontal="center" vertical="center" wrapText="1"/>
    </xf>
    <xf numFmtId="0" fontId="47" fillId="25" borderId="13" xfId="0" applyFont="1" applyFill="1" applyBorder="1" applyAlignment="1">
      <alignment horizontal="center" vertical="center" wrapText="1"/>
    </xf>
    <xf numFmtId="0" fontId="47" fillId="25" borderId="12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/>
    </xf>
    <xf numFmtId="0" fontId="72" fillId="28" borderId="26" xfId="0" applyFont="1" applyFill="1" applyBorder="1" applyAlignment="1">
      <alignment horizontal="center" vertical="center" wrapText="1"/>
    </xf>
    <xf numFmtId="0" fontId="47" fillId="26" borderId="0" xfId="0" applyFont="1" applyFill="1" applyAlignment="1">
      <alignment horizontal="center" vertical="center"/>
    </xf>
    <xf numFmtId="0" fontId="47" fillId="25" borderId="17" xfId="0" applyFont="1" applyFill="1" applyBorder="1" applyAlignment="1">
      <alignment horizontal="left" vertical="center" wrapText="1"/>
    </xf>
    <xf numFmtId="0" fontId="0" fillId="0" borderId="17" xfId="0" applyBorder="1">
      <alignment vertical="center"/>
    </xf>
    <xf numFmtId="0" fontId="50" fillId="29" borderId="10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7" fillId="25" borderId="24" xfId="0" applyFont="1" applyFill="1" applyBorder="1" applyAlignment="1">
      <alignment horizontal="center" vertical="center" wrapText="1"/>
    </xf>
    <xf numFmtId="0" fontId="47" fillId="26" borderId="2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80" fontId="56" fillId="0" borderId="18" xfId="227" applyNumberFormat="1" applyFont="1" applyBorder="1" applyAlignment="1">
      <alignment horizontal="left" vertical="center"/>
    </xf>
    <xf numFmtId="180" fontId="56" fillId="0" borderId="18" xfId="227" applyNumberFormat="1" applyFont="1" applyBorder="1" applyAlignment="1">
      <alignment horizontal="center" vertical="center"/>
    </xf>
    <xf numFmtId="14" fontId="56" fillId="0" borderId="18" xfId="227" applyNumberFormat="1" applyFont="1" applyBorder="1" applyAlignment="1">
      <alignment horizontal="left" vertical="center"/>
    </xf>
    <xf numFmtId="180" fontId="57" fillId="0" borderId="18" xfId="227" applyNumberFormat="1" applyFont="1" applyBorder="1" applyAlignment="1">
      <alignment horizontal="center" vertical="center"/>
    </xf>
    <xf numFmtId="180" fontId="56" fillId="0" borderId="18" xfId="227" applyNumberFormat="1" applyFont="1" applyBorder="1" applyAlignment="1">
      <alignment horizontal="left" vertical="center" wrapText="1"/>
    </xf>
    <xf numFmtId="180" fontId="58" fillId="0" borderId="18" xfId="227" applyNumberFormat="1" applyFont="1" applyBorder="1" applyAlignment="1">
      <alignment horizontal="left" vertical="center"/>
    </xf>
    <xf numFmtId="0" fontId="62" fillId="0" borderId="17" xfId="232" applyNumberFormat="1" applyFont="1" applyBorder="1" applyAlignment="1">
      <alignment horizontal="center" vertical="center"/>
    </xf>
    <xf numFmtId="0" fontId="45" fillId="0" borderId="18" xfId="232" applyNumberFormat="1" applyBorder="1" applyAlignment="1">
      <alignment horizontal="center" vertical="center"/>
    </xf>
    <xf numFmtId="0" fontId="45" fillId="0" borderId="19" xfId="232" applyNumberFormat="1" applyBorder="1" applyAlignment="1">
      <alignment horizontal="center" vertical="center"/>
    </xf>
    <xf numFmtId="0" fontId="45" fillId="0" borderId="20" xfId="232" applyNumberForma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/>
    </xf>
    <xf numFmtId="0" fontId="63" fillId="0" borderId="21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7" fillId="0" borderId="18" xfId="0" applyFont="1" applyBorder="1" applyAlignment="1">
      <alignment horizontal="center" vertical="center"/>
    </xf>
  </cellXfs>
  <cellStyles count="233">
    <cellStyle name="_ET_STYLE_NoName_00_" xfId="2" xr:uid="{00000000-0005-0000-0000-000000000000}"/>
    <cellStyle name="0,0_x005f_x000d__x005f_x000a_NA_x005f_x000d__x005f_x000a_" xfId="3" xr:uid="{00000000-0005-0000-0000-000001000000}"/>
    <cellStyle name="20% - Accent1" xfId="4" xr:uid="{00000000-0005-0000-0000-000002000000}"/>
    <cellStyle name="20% - Accent1 2" xfId="89" xr:uid="{00000000-0005-0000-0000-000003000000}"/>
    <cellStyle name="20% - Accent2" xfId="5" xr:uid="{00000000-0005-0000-0000-000004000000}"/>
    <cellStyle name="20% - Accent2 2" xfId="90" xr:uid="{00000000-0005-0000-0000-000005000000}"/>
    <cellStyle name="20% - Accent3" xfId="6" xr:uid="{00000000-0005-0000-0000-000006000000}"/>
    <cellStyle name="20% - Accent3 2" xfId="91" xr:uid="{00000000-0005-0000-0000-000007000000}"/>
    <cellStyle name="20% - Accent4" xfId="7" xr:uid="{00000000-0005-0000-0000-000008000000}"/>
    <cellStyle name="20% - Accent4 2" xfId="92" xr:uid="{00000000-0005-0000-0000-000009000000}"/>
    <cellStyle name="20% - Accent5" xfId="8" xr:uid="{00000000-0005-0000-0000-00000A000000}"/>
    <cellStyle name="20% - Accent5 2" xfId="93" xr:uid="{00000000-0005-0000-0000-00000B000000}"/>
    <cellStyle name="20% - Accent6" xfId="9" xr:uid="{00000000-0005-0000-0000-00000C000000}"/>
    <cellStyle name="20% - Accent6 2" xfId="94" xr:uid="{00000000-0005-0000-0000-00000D000000}"/>
    <cellStyle name="20% - 强调文字颜色 1 2" xfId="10" xr:uid="{00000000-0005-0000-0000-00000E000000}"/>
    <cellStyle name="20% - 强调文字颜色 1 3" xfId="95" xr:uid="{00000000-0005-0000-0000-00000F000000}"/>
    <cellStyle name="20% - 强调文字颜色 2 2" xfId="11" xr:uid="{00000000-0005-0000-0000-000010000000}"/>
    <cellStyle name="20% - 强调文字颜色 2 3" xfId="96" xr:uid="{00000000-0005-0000-0000-000011000000}"/>
    <cellStyle name="20% - 强调文字颜色 3 2" xfId="12" xr:uid="{00000000-0005-0000-0000-000012000000}"/>
    <cellStyle name="20% - 强调文字颜色 3 3" xfId="97" xr:uid="{00000000-0005-0000-0000-000013000000}"/>
    <cellStyle name="20% - 强调文字颜色 4 2" xfId="13" xr:uid="{00000000-0005-0000-0000-000014000000}"/>
    <cellStyle name="20% - 强调文字颜色 4 3" xfId="98" xr:uid="{00000000-0005-0000-0000-000015000000}"/>
    <cellStyle name="20% - 强调文字颜色 5 2" xfId="14" xr:uid="{00000000-0005-0000-0000-000016000000}"/>
    <cellStyle name="20% - 强调文字颜色 5 3" xfId="99" xr:uid="{00000000-0005-0000-0000-000017000000}"/>
    <cellStyle name="20% - 强调文字颜色 6 2" xfId="15" xr:uid="{00000000-0005-0000-0000-000018000000}"/>
    <cellStyle name="20% - 强调文字颜色 6 3" xfId="100" xr:uid="{00000000-0005-0000-0000-000019000000}"/>
    <cellStyle name="40% - Accent1" xfId="16" xr:uid="{00000000-0005-0000-0000-00001A000000}"/>
    <cellStyle name="40% - Accent1 2" xfId="101" xr:uid="{00000000-0005-0000-0000-00001B000000}"/>
    <cellStyle name="40% - Accent2" xfId="17" xr:uid="{00000000-0005-0000-0000-00001C000000}"/>
    <cellStyle name="40% - Accent2 2" xfId="102" xr:uid="{00000000-0005-0000-0000-00001D000000}"/>
    <cellStyle name="40% - Accent3" xfId="18" xr:uid="{00000000-0005-0000-0000-00001E000000}"/>
    <cellStyle name="40% - Accent3 2" xfId="103" xr:uid="{00000000-0005-0000-0000-00001F000000}"/>
    <cellStyle name="40% - Accent4" xfId="19" xr:uid="{00000000-0005-0000-0000-000020000000}"/>
    <cellStyle name="40% - Accent4 2" xfId="104" xr:uid="{00000000-0005-0000-0000-000021000000}"/>
    <cellStyle name="40% - Accent5" xfId="20" xr:uid="{00000000-0005-0000-0000-000022000000}"/>
    <cellStyle name="40% - Accent5 2" xfId="105" xr:uid="{00000000-0005-0000-0000-000023000000}"/>
    <cellStyle name="40% - Accent6" xfId="21" xr:uid="{00000000-0005-0000-0000-000024000000}"/>
    <cellStyle name="40% - Accent6 2" xfId="106" xr:uid="{00000000-0005-0000-0000-000025000000}"/>
    <cellStyle name="40% - 强调文字颜色 1 2" xfId="22" xr:uid="{00000000-0005-0000-0000-000026000000}"/>
    <cellStyle name="40% - 强调文字颜色 1 3" xfId="107" xr:uid="{00000000-0005-0000-0000-000027000000}"/>
    <cellStyle name="40% - 强调文字颜色 2 2" xfId="23" xr:uid="{00000000-0005-0000-0000-000028000000}"/>
    <cellStyle name="40% - 强调文字颜色 2 3" xfId="108" xr:uid="{00000000-0005-0000-0000-000029000000}"/>
    <cellStyle name="40% - 强调文字颜色 3 2" xfId="24" xr:uid="{00000000-0005-0000-0000-00002A000000}"/>
    <cellStyle name="40% - 强调文字颜色 3 3" xfId="109" xr:uid="{00000000-0005-0000-0000-00002B000000}"/>
    <cellStyle name="40% - 强调文字颜色 4 2" xfId="25" xr:uid="{00000000-0005-0000-0000-00002C000000}"/>
    <cellStyle name="40% - 强调文字颜色 4 3" xfId="110" xr:uid="{00000000-0005-0000-0000-00002D000000}"/>
    <cellStyle name="40% - 强调文字颜色 5 2" xfId="26" xr:uid="{00000000-0005-0000-0000-00002E000000}"/>
    <cellStyle name="40% - 强调文字颜色 5 3" xfId="111" xr:uid="{00000000-0005-0000-0000-00002F000000}"/>
    <cellStyle name="40% - 强调文字颜色 6 2" xfId="27" xr:uid="{00000000-0005-0000-0000-000030000000}"/>
    <cellStyle name="40% - 强调文字颜色 6 3" xfId="112" xr:uid="{00000000-0005-0000-0000-000031000000}"/>
    <cellStyle name="60% - Accent1" xfId="28" xr:uid="{00000000-0005-0000-0000-000032000000}"/>
    <cellStyle name="60% - Accent1 2" xfId="113" xr:uid="{00000000-0005-0000-0000-000033000000}"/>
    <cellStyle name="60% - Accent2" xfId="29" xr:uid="{00000000-0005-0000-0000-000034000000}"/>
    <cellStyle name="60% - Accent2 2" xfId="114" xr:uid="{00000000-0005-0000-0000-000035000000}"/>
    <cellStyle name="60% - Accent3" xfId="30" xr:uid="{00000000-0005-0000-0000-000036000000}"/>
    <cellStyle name="60% - Accent3 2" xfId="115" xr:uid="{00000000-0005-0000-0000-000037000000}"/>
    <cellStyle name="60% - Accent4" xfId="31" xr:uid="{00000000-0005-0000-0000-000038000000}"/>
    <cellStyle name="60% - Accent4 2" xfId="116" xr:uid="{00000000-0005-0000-0000-000039000000}"/>
    <cellStyle name="60% - Accent5" xfId="32" xr:uid="{00000000-0005-0000-0000-00003A000000}"/>
    <cellStyle name="60% - Accent5 2" xfId="117" xr:uid="{00000000-0005-0000-0000-00003B000000}"/>
    <cellStyle name="60% - Accent6" xfId="33" xr:uid="{00000000-0005-0000-0000-00003C000000}"/>
    <cellStyle name="60% - Accent6 2" xfId="118" xr:uid="{00000000-0005-0000-0000-00003D000000}"/>
    <cellStyle name="60% - 强调文字颜色 1 2" xfId="34" xr:uid="{00000000-0005-0000-0000-00003E000000}"/>
    <cellStyle name="60% - 强调文字颜色 1 3" xfId="119" xr:uid="{00000000-0005-0000-0000-00003F000000}"/>
    <cellStyle name="60% - 强调文字颜色 2 2" xfId="35" xr:uid="{00000000-0005-0000-0000-000040000000}"/>
    <cellStyle name="60% - 强调文字颜色 2 3" xfId="120" xr:uid="{00000000-0005-0000-0000-000041000000}"/>
    <cellStyle name="60% - 强调文字颜色 3 2" xfId="36" xr:uid="{00000000-0005-0000-0000-000042000000}"/>
    <cellStyle name="60% - 强调文字颜色 3 3" xfId="121" xr:uid="{00000000-0005-0000-0000-000043000000}"/>
    <cellStyle name="60% - 强调文字颜色 4 2" xfId="37" xr:uid="{00000000-0005-0000-0000-000044000000}"/>
    <cellStyle name="60% - 强调文字颜色 4 3" xfId="122" xr:uid="{00000000-0005-0000-0000-000045000000}"/>
    <cellStyle name="60% - 强调文字颜色 5 2" xfId="38" xr:uid="{00000000-0005-0000-0000-000046000000}"/>
    <cellStyle name="60% - 强调文字颜色 5 3" xfId="123" xr:uid="{00000000-0005-0000-0000-000047000000}"/>
    <cellStyle name="60% - 强调文字颜色 6 2" xfId="39" xr:uid="{00000000-0005-0000-0000-000048000000}"/>
    <cellStyle name="60% - 强调文字颜色 6 3" xfId="124" xr:uid="{00000000-0005-0000-0000-000049000000}"/>
    <cellStyle name="Accent1" xfId="40" xr:uid="{00000000-0005-0000-0000-00004A000000}"/>
    <cellStyle name="Accent1 2" xfId="125" xr:uid="{00000000-0005-0000-0000-00004B000000}"/>
    <cellStyle name="Accent2" xfId="41" xr:uid="{00000000-0005-0000-0000-00004C000000}"/>
    <cellStyle name="Accent2 2" xfId="126" xr:uid="{00000000-0005-0000-0000-00004D000000}"/>
    <cellStyle name="Accent3" xfId="42" xr:uid="{00000000-0005-0000-0000-00004E000000}"/>
    <cellStyle name="Accent3 2" xfId="127" xr:uid="{00000000-0005-0000-0000-00004F000000}"/>
    <cellStyle name="Accent4" xfId="43" xr:uid="{00000000-0005-0000-0000-000050000000}"/>
    <cellStyle name="Accent4 2" xfId="128" xr:uid="{00000000-0005-0000-0000-000051000000}"/>
    <cellStyle name="Accent5" xfId="44" xr:uid="{00000000-0005-0000-0000-000052000000}"/>
    <cellStyle name="Accent5 2" xfId="129" xr:uid="{00000000-0005-0000-0000-000053000000}"/>
    <cellStyle name="Accent6" xfId="45" xr:uid="{00000000-0005-0000-0000-000054000000}"/>
    <cellStyle name="Accent6 2" xfId="130" xr:uid="{00000000-0005-0000-0000-000055000000}"/>
    <cellStyle name="Bad" xfId="46" xr:uid="{00000000-0005-0000-0000-000056000000}"/>
    <cellStyle name="Bad 2" xfId="131" xr:uid="{00000000-0005-0000-0000-000057000000}"/>
    <cellStyle name="Calculation" xfId="47" xr:uid="{00000000-0005-0000-0000-000058000000}"/>
    <cellStyle name="Calculation 2" xfId="132" xr:uid="{00000000-0005-0000-0000-000059000000}"/>
    <cellStyle name="Check Cell" xfId="48" xr:uid="{00000000-0005-0000-0000-00005A000000}"/>
    <cellStyle name="Check Cell 2" xfId="133" xr:uid="{00000000-0005-0000-0000-00005B000000}"/>
    <cellStyle name="Comma 2" xfId="220" xr:uid="{00000000-0005-0000-0000-00005C000000}"/>
    <cellStyle name="Explanatory Text" xfId="49" xr:uid="{00000000-0005-0000-0000-00005D000000}"/>
    <cellStyle name="Explanatory Text 2" xfId="134" xr:uid="{00000000-0005-0000-0000-00005E000000}"/>
    <cellStyle name="Good" xfId="50" xr:uid="{00000000-0005-0000-0000-00005F000000}"/>
    <cellStyle name="Good 2" xfId="135" xr:uid="{00000000-0005-0000-0000-000060000000}"/>
    <cellStyle name="Heading 1" xfId="51" xr:uid="{00000000-0005-0000-0000-000061000000}"/>
    <cellStyle name="Heading 1 2" xfId="136" xr:uid="{00000000-0005-0000-0000-000062000000}"/>
    <cellStyle name="Heading 2" xfId="52" xr:uid="{00000000-0005-0000-0000-000063000000}"/>
    <cellStyle name="Heading 2 2" xfId="137" xr:uid="{00000000-0005-0000-0000-000064000000}"/>
    <cellStyle name="Heading 3" xfId="53" xr:uid="{00000000-0005-0000-0000-000065000000}"/>
    <cellStyle name="Heading 3 2" xfId="138" xr:uid="{00000000-0005-0000-0000-000066000000}"/>
    <cellStyle name="Heading 4" xfId="54" xr:uid="{00000000-0005-0000-0000-000067000000}"/>
    <cellStyle name="Heading 4 2" xfId="139" xr:uid="{00000000-0005-0000-0000-000068000000}"/>
    <cellStyle name="Input" xfId="55" xr:uid="{00000000-0005-0000-0000-000069000000}"/>
    <cellStyle name="Input 2" xfId="140" xr:uid="{00000000-0005-0000-0000-00006A000000}"/>
    <cellStyle name="Linked Cell" xfId="56" xr:uid="{00000000-0005-0000-0000-00006B000000}"/>
    <cellStyle name="Linked Cell 2" xfId="141" xr:uid="{00000000-0005-0000-0000-00006C000000}"/>
    <cellStyle name="Neutral" xfId="57" xr:uid="{00000000-0005-0000-0000-00006D000000}"/>
    <cellStyle name="Neutral 2" xfId="142" xr:uid="{00000000-0005-0000-0000-00006E000000}"/>
    <cellStyle name="Normal 2" xfId="221" xr:uid="{00000000-0005-0000-0000-00006F000000}"/>
    <cellStyle name="Normal 2 14" xfId="229" xr:uid="{348E59D3-84D5-41B2-A90C-B17E3D78CF10}"/>
    <cellStyle name="Normal 2 3 10" xfId="231" xr:uid="{4A909747-9889-49F1-92A6-48135475DD51}"/>
    <cellStyle name="Normal 3" xfId="187" xr:uid="{00000000-0005-0000-0000-000070000000}"/>
    <cellStyle name="Note" xfId="58" xr:uid="{00000000-0005-0000-0000-000071000000}"/>
    <cellStyle name="Note 2" xfId="143" xr:uid="{00000000-0005-0000-0000-000072000000}"/>
    <cellStyle name="Output" xfId="59" xr:uid="{00000000-0005-0000-0000-000073000000}"/>
    <cellStyle name="Output 2" xfId="144" xr:uid="{00000000-0005-0000-0000-000074000000}"/>
    <cellStyle name="Title" xfId="60" xr:uid="{00000000-0005-0000-0000-000075000000}"/>
    <cellStyle name="Title 2" xfId="145" xr:uid="{00000000-0005-0000-0000-000076000000}"/>
    <cellStyle name="Total" xfId="61" xr:uid="{00000000-0005-0000-0000-000077000000}"/>
    <cellStyle name="Total 2" xfId="146" xr:uid="{00000000-0005-0000-0000-000078000000}"/>
    <cellStyle name="Warning Text" xfId="62" xr:uid="{00000000-0005-0000-0000-000079000000}"/>
    <cellStyle name="Warning Text 2" xfId="147" xr:uid="{00000000-0005-0000-0000-00007A000000}"/>
    <cellStyle name="标题 1 2" xfId="64" xr:uid="{00000000-0005-0000-0000-00007B000000}"/>
    <cellStyle name="标题 1 3" xfId="149" xr:uid="{00000000-0005-0000-0000-00007C000000}"/>
    <cellStyle name="标题 2 2" xfId="65" xr:uid="{00000000-0005-0000-0000-00007D000000}"/>
    <cellStyle name="标题 2 3" xfId="150" xr:uid="{00000000-0005-0000-0000-00007E000000}"/>
    <cellStyle name="标题 3 2" xfId="66" xr:uid="{00000000-0005-0000-0000-00007F000000}"/>
    <cellStyle name="标题 3 3" xfId="151" xr:uid="{00000000-0005-0000-0000-000080000000}"/>
    <cellStyle name="标题 4 2" xfId="67" xr:uid="{00000000-0005-0000-0000-000081000000}"/>
    <cellStyle name="标题 4 3" xfId="152" xr:uid="{00000000-0005-0000-0000-000082000000}"/>
    <cellStyle name="标题 5" xfId="63" xr:uid="{00000000-0005-0000-0000-000083000000}"/>
    <cellStyle name="标题 6" xfId="148" xr:uid="{00000000-0005-0000-0000-000084000000}"/>
    <cellStyle name="差 2" xfId="68" xr:uid="{00000000-0005-0000-0000-000085000000}"/>
    <cellStyle name="差 3" xfId="153" xr:uid="{00000000-0005-0000-0000-000086000000}"/>
    <cellStyle name="常规" xfId="0" builtinId="0"/>
    <cellStyle name="常规 10" xfId="227" xr:uid="{53174985-DAFC-4578-9B8D-2E9883E2D6BB}"/>
    <cellStyle name="常规 11" xfId="230" xr:uid="{6073C58B-E01E-4510-97F6-4E7B27A7A060}"/>
    <cellStyle name="常规 12" xfId="232" xr:uid="{FBF82F25-C42E-47F9-A7A3-D4AD44877049}"/>
    <cellStyle name="常规 2" xfId="69" xr:uid="{00000000-0005-0000-0000-000088000000}"/>
    <cellStyle name="常规 2 2" xfId="154" xr:uid="{00000000-0005-0000-0000-000089000000}"/>
    <cellStyle name="常规 2 3" xfId="218" xr:uid="{00000000-0005-0000-0000-00008A000000}"/>
    <cellStyle name="常规 3" xfId="70" xr:uid="{00000000-0005-0000-0000-00008B000000}"/>
    <cellStyle name="常规 3 2" xfId="155" xr:uid="{00000000-0005-0000-0000-00008C000000}"/>
    <cellStyle name="常规 4" xfId="1" xr:uid="{00000000-0005-0000-0000-00008D000000}"/>
    <cellStyle name="常规 4 2" xfId="217" xr:uid="{00000000-0005-0000-0000-00008E000000}"/>
    <cellStyle name="常规 5" xfId="88" xr:uid="{00000000-0005-0000-0000-00008F000000}"/>
    <cellStyle name="常规 5 2" xfId="219" xr:uid="{00000000-0005-0000-0000-000090000000}"/>
    <cellStyle name="常规 5 3" xfId="226" xr:uid="{00000000-0005-0000-0000-000091000000}"/>
    <cellStyle name="常规 6" xfId="198" xr:uid="{00000000-0005-0000-0000-000092000000}"/>
    <cellStyle name="常规 6 2" xfId="228" xr:uid="{7BC98FE7-6344-46AA-A845-0AA210C5BCC1}"/>
    <cellStyle name="常规 7" xfId="222" xr:uid="{00000000-0005-0000-0000-000093000000}"/>
    <cellStyle name="常规 8" xfId="223" xr:uid="{00000000-0005-0000-0000-000094000000}"/>
    <cellStyle name="常规 9" xfId="224" xr:uid="{00000000-0005-0000-0000-000095000000}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8" builtinId="8" hidden="1"/>
    <cellStyle name="超链接" xfId="190" builtinId="8" hidden="1"/>
    <cellStyle name="超链接" xfId="192" builtinId="8" hidden="1"/>
    <cellStyle name="超链接" xfId="194" builtinId="8" hidden="1"/>
    <cellStyle name="超链接" xfId="196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好 2" xfId="71" xr:uid="{00000000-0005-0000-0000-0000AC000000}"/>
    <cellStyle name="好 3" xfId="156" xr:uid="{00000000-0005-0000-0000-0000AD000000}"/>
    <cellStyle name="汇总 2" xfId="72" xr:uid="{00000000-0005-0000-0000-0000AE000000}"/>
    <cellStyle name="汇总 3" xfId="157" xr:uid="{00000000-0005-0000-0000-0000AF000000}"/>
    <cellStyle name="计算 2" xfId="73" xr:uid="{00000000-0005-0000-0000-0000B0000000}"/>
    <cellStyle name="计算 3" xfId="158" xr:uid="{00000000-0005-0000-0000-0000B1000000}"/>
    <cellStyle name="检查单元格 2" xfId="74" xr:uid="{00000000-0005-0000-0000-0000B2000000}"/>
    <cellStyle name="检查单元格 3" xfId="159" xr:uid="{00000000-0005-0000-0000-0000B3000000}"/>
    <cellStyle name="警告文本 2" xfId="75" xr:uid="{00000000-0005-0000-0000-0000B4000000}"/>
    <cellStyle name="警告文本 3" xfId="160" xr:uid="{00000000-0005-0000-0000-0000B5000000}"/>
    <cellStyle name="链接单元格 2" xfId="76" xr:uid="{00000000-0005-0000-0000-0000B6000000}"/>
    <cellStyle name="链接单元格 3" xfId="161" xr:uid="{00000000-0005-0000-0000-0000B7000000}"/>
    <cellStyle name="普通 2" xfId="225" xr:uid="{00000000-0005-0000-0000-0000B8000000}"/>
    <cellStyle name="强调文字颜色 1 2" xfId="77" xr:uid="{00000000-0005-0000-0000-0000B9000000}"/>
    <cellStyle name="强调文字颜色 1 3" xfId="162" xr:uid="{00000000-0005-0000-0000-0000BA000000}"/>
    <cellStyle name="强调文字颜色 2 2" xfId="78" xr:uid="{00000000-0005-0000-0000-0000BB000000}"/>
    <cellStyle name="强调文字颜色 2 3" xfId="163" xr:uid="{00000000-0005-0000-0000-0000BC000000}"/>
    <cellStyle name="强调文字颜色 3 2" xfId="79" xr:uid="{00000000-0005-0000-0000-0000BD000000}"/>
    <cellStyle name="强调文字颜色 3 3" xfId="164" xr:uid="{00000000-0005-0000-0000-0000BE000000}"/>
    <cellStyle name="强调文字颜色 4 2" xfId="80" xr:uid="{00000000-0005-0000-0000-0000BF000000}"/>
    <cellStyle name="强调文字颜色 4 3" xfId="165" xr:uid="{00000000-0005-0000-0000-0000C0000000}"/>
    <cellStyle name="强调文字颜色 5 2" xfId="81" xr:uid="{00000000-0005-0000-0000-0000C1000000}"/>
    <cellStyle name="强调文字颜色 5 3" xfId="166" xr:uid="{00000000-0005-0000-0000-0000C2000000}"/>
    <cellStyle name="强调文字颜色 6 2" xfId="82" xr:uid="{00000000-0005-0000-0000-0000C3000000}"/>
    <cellStyle name="强调文字颜色 6 3" xfId="167" xr:uid="{00000000-0005-0000-0000-0000C4000000}"/>
    <cellStyle name="输出 2" xfId="83" xr:uid="{00000000-0005-0000-0000-0000C5000000}"/>
    <cellStyle name="输出 3" xfId="168" xr:uid="{00000000-0005-0000-0000-0000C6000000}"/>
    <cellStyle name="输入 2" xfId="84" xr:uid="{00000000-0005-0000-0000-0000C7000000}"/>
    <cellStyle name="输入 3" xfId="169" xr:uid="{00000000-0005-0000-0000-0000C8000000}"/>
    <cellStyle name="样式 1" xfId="85" xr:uid="{00000000-0005-0000-0000-0000C9000000}"/>
    <cellStyle name="一般_Sheet1" xfId="86" xr:uid="{00000000-0005-0000-0000-0000CA000000}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9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200" builtinId="9" hidden="1"/>
    <cellStyle name="已访问的超链接" xfId="202" builtinId="9" hidden="1"/>
    <cellStyle name="已访问的超链接" xfId="204" builtinId="9" hidden="1"/>
    <cellStyle name="已访问的超链接" xfId="206" builtinId="9" hidden="1"/>
    <cellStyle name="已访问的超链接" xfId="208" builtinId="9" hidden="1"/>
    <cellStyle name="已访问的超链接" xfId="210" builtinId="9" hidden="1"/>
    <cellStyle name="已访问的超链接" xfId="212" builtinId="9" hidden="1"/>
    <cellStyle name="已访问的超链接" xfId="214" builtinId="9" hidden="1"/>
    <cellStyle name="已访问的超链接" xfId="216" builtinId="9" hidden="1"/>
    <cellStyle name="注释 2" xfId="87" xr:uid="{00000000-0005-0000-0000-0000E1000000}"/>
    <cellStyle name="注释 3" xfId="170" xr:uid="{00000000-0005-0000-0000-0000E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937381</xdr:colOff>
      <xdr:row>2</xdr:row>
      <xdr:rowOff>166608</xdr:rowOff>
    </xdr:to>
    <xdr:pic>
      <xdr:nvPicPr>
        <xdr:cNvPr id="2" name="Picture 41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7381" cy="58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1035;&#20811;&amp;&#38634;&#20315;&#20848;&#24180;&#20250;&#36153;&#29992;&#26126;&#32454;&#34920;-&#20998;&#19977;&#21697;&#29260;%20&#20210;&#237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"/>
      <sheetName val="雪佛兰人工"/>
      <sheetName val="凯迪人工"/>
      <sheetName val="别克人工"/>
      <sheetName val="租车费"/>
      <sheetName val="雪佛兰油费"/>
      <sheetName val="别克油费"/>
      <sheetName val="凯迪油费"/>
    </sheetNames>
    <sheetDataSet>
      <sheetData sheetId="0"/>
      <sheetData sheetId="1">
        <row r="17">
          <cell r="M17">
            <v>15200</v>
          </cell>
        </row>
      </sheetData>
      <sheetData sheetId="2">
        <row r="10">
          <cell r="L10">
            <v>6000</v>
          </cell>
        </row>
      </sheetData>
      <sheetData sheetId="3">
        <row r="18">
          <cell r="N18">
            <v>20800</v>
          </cell>
        </row>
      </sheetData>
      <sheetData sheetId="4"/>
      <sheetData sheetId="5">
        <row r="14">
          <cell r="K14">
            <v>11530</v>
          </cell>
        </row>
      </sheetData>
      <sheetData sheetId="6">
        <row r="16">
          <cell r="L16">
            <v>17950</v>
          </cell>
        </row>
      </sheetData>
      <sheetData sheetId="7">
        <row r="7">
          <cell r="I7">
            <v>2500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6"/>
  <sheetViews>
    <sheetView tabSelected="1" topLeftCell="A121" zoomScale="84" zoomScaleNormal="84" workbookViewId="0">
      <selection activeCell="A136" sqref="A136:F136"/>
    </sheetView>
  </sheetViews>
  <sheetFormatPr defaultColWidth="11" defaultRowHeight="14.5" x14ac:dyDescent="0.25"/>
  <cols>
    <col min="1" max="1" width="17.453125" style="14" customWidth="1"/>
    <col min="2" max="2" width="43.08984375" style="17" customWidth="1"/>
    <col min="3" max="3" width="45.6328125" style="17" customWidth="1"/>
    <col min="4" max="4" width="8.453125" style="16" bestFit="1" customWidth="1"/>
    <col min="5" max="5" width="6.26953125" style="16" bestFit="1" customWidth="1"/>
    <col min="6" max="6" width="6.36328125" style="16" bestFit="1" customWidth="1"/>
    <col min="7" max="7" width="17.453125" style="16" customWidth="1"/>
    <col min="8" max="8" width="9" style="196" bestFit="1" customWidth="1"/>
    <col min="9" max="9" width="6.26953125" style="196" bestFit="1" customWidth="1"/>
    <col min="10" max="10" width="6.81640625" style="196" bestFit="1" customWidth="1"/>
    <col min="11" max="11" width="13.453125" style="15" bestFit="1" customWidth="1"/>
    <col min="12" max="12" width="11.26953125" style="14" bestFit="1" customWidth="1"/>
    <col min="13" max="13" width="14.7265625" style="14" bestFit="1" customWidth="1"/>
    <col min="14" max="236" width="11" style="14"/>
    <col min="237" max="237" width="20.6328125" style="14" bestFit="1" customWidth="1"/>
    <col min="238" max="238" width="45.36328125" style="14" customWidth="1"/>
    <col min="239" max="239" width="34" style="14" customWidth="1"/>
    <col min="240" max="240" width="9.6328125" style="14" bestFit="1" customWidth="1"/>
    <col min="241" max="241" width="8.453125" style="14" customWidth="1"/>
    <col min="242" max="242" width="7.36328125" style="14" bestFit="1" customWidth="1"/>
    <col min="243" max="243" width="19.08984375" style="14" customWidth="1"/>
    <col min="244" max="244" width="9.90625" style="14" customWidth="1"/>
    <col min="245" max="245" width="8.453125" style="14" customWidth="1"/>
    <col min="246" max="492" width="11" style="14"/>
    <col min="493" max="493" width="20.6328125" style="14" bestFit="1" customWidth="1"/>
    <col min="494" max="494" width="45.36328125" style="14" customWidth="1"/>
    <col min="495" max="495" width="34" style="14" customWidth="1"/>
    <col min="496" max="496" width="9.6328125" style="14" bestFit="1" customWidth="1"/>
    <col min="497" max="497" width="8.453125" style="14" customWidth="1"/>
    <col min="498" max="498" width="7.36328125" style="14" bestFit="1" customWidth="1"/>
    <col min="499" max="499" width="19.08984375" style="14" customWidth="1"/>
    <col min="500" max="500" width="9.90625" style="14" customWidth="1"/>
    <col min="501" max="501" width="8.453125" style="14" customWidth="1"/>
    <col min="502" max="748" width="11" style="14"/>
    <col min="749" max="749" width="20.6328125" style="14" bestFit="1" customWidth="1"/>
    <col min="750" max="750" width="45.36328125" style="14" customWidth="1"/>
    <col min="751" max="751" width="34" style="14" customWidth="1"/>
    <col min="752" max="752" width="9.6328125" style="14" bestFit="1" customWidth="1"/>
    <col min="753" max="753" width="8.453125" style="14" customWidth="1"/>
    <col min="754" max="754" width="7.36328125" style="14" bestFit="1" customWidth="1"/>
    <col min="755" max="755" width="19.08984375" style="14" customWidth="1"/>
    <col min="756" max="756" width="9.90625" style="14" customWidth="1"/>
    <col min="757" max="757" width="8.453125" style="14" customWidth="1"/>
    <col min="758" max="1004" width="11" style="14"/>
    <col min="1005" max="1005" width="20.6328125" style="14" bestFit="1" customWidth="1"/>
    <col min="1006" max="1006" width="45.36328125" style="14" customWidth="1"/>
    <col min="1007" max="1007" width="34" style="14" customWidth="1"/>
    <col min="1008" max="1008" width="9.6328125" style="14" bestFit="1" customWidth="1"/>
    <col min="1009" max="1009" width="8.453125" style="14" customWidth="1"/>
    <col min="1010" max="1010" width="7.36328125" style="14" bestFit="1" customWidth="1"/>
    <col min="1011" max="1011" width="19.08984375" style="14" customWidth="1"/>
    <col min="1012" max="1012" width="9.90625" style="14" customWidth="1"/>
    <col min="1013" max="1013" width="8.453125" style="14" customWidth="1"/>
    <col min="1014" max="1260" width="11" style="14"/>
    <col min="1261" max="1261" width="20.6328125" style="14" bestFit="1" customWidth="1"/>
    <col min="1262" max="1262" width="45.36328125" style="14" customWidth="1"/>
    <col min="1263" max="1263" width="34" style="14" customWidth="1"/>
    <col min="1264" max="1264" width="9.6328125" style="14" bestFit="1" customWidth="1"/>
    <col min="1265" max="1265" width="8.453125" style="14" customWidth="1"/>
    <col min="1266" max="1266" width="7.36328125" style="14" bestFit="1" customWidth="1"/>
    <col min="1267" max="1267" width="19.08984375" style="14" customWidth="1"/>
    <col min="1268" max="1268" width="9.90625" style="14" customWidth="1"/>
    <col min="1269" max="1269" width="8.453125" style="14" customWidth="1"/>
    <col min="1270" max="1516" width="11" style="14"/>
    <col min="1517" max="1517" width="20.6328125" style="14" bestFit="1" customWidth="1"/>
    <col min="1518" max="1518" width="45.36328125" style="14" customWidth="1"/>
    <col min="1519" max="1519" width="34" style="14" customWidth="1"/>
    <col min="1520" max="1520" width="9.6328125" style="14" bestFit="1" customWidth="1"/>
    <col min="1521" max="1521" width="8.453125" style="14" customWidth="1"/>
    <col min="1522" max="1522" width="7.36328125" style="14" bestFit="1" customWidth="1"/>
    <col min="1523" max="1523" width="19.08984375" style="14" customWidth="1"/>
    <col min="1524" max="1524" width="9.90625" style="14" customWidth="1"/>
    <col min="1525" max="1525" width="8.453125" style="14" customWidth="1"/>
    <col min="1526" max="1772" width="11" style="14"/>
    <col min="1773" max="1773" width="20.6328125" style="14" bestFit="1" customWidth="1"/>
    <col min="1774" max="1774" width="45.36328125" style="14" customWidth="1"/>
    <col min="1775" max="1775" width="34" style="14" customWidth="1"/>
    <col min="1776" max="1776" width="9.6328125" style="14" bestFit="1" customWidth="1"/>
    <col min="1777" max="1777" width="8.453125" style="14" customWidth="1"/>
    <col min="1778" max="1778" width="7.36328125" style="14" bestFit="1" customWidth="1"/>
    <col min="1779" max="1779" width="19.08984375" style="14" customWidth="1"/>
    <col min="1780" max="1780" width="9.90625" style="14" customWidth="1"/>
    <col min="1781" max="1781" width="8.453125" style="14" customWidth="1"/>
    <col min="1782" max="2028" width="11" style="14"/>
    <col min="2029" max="2029" width="20.6328125" style="14" bestFit="1" customWidth="1"/>
    <col min="2030" max="2030" width="45.36328125" style="14" customWidth="1"/>
    <col min="2031" max="2031" width="34" style="14" customWidth="1"/>
    <col min="2032" max="2032" width="9.6328125" style="14" bestFit="1" customWidth="1"/>
    <col min="2033" max="2033" width="8.453125" style="14" customWidth="1"/>
    <col min="2034" max="2034" width="7.36328125" style="14" bestFit="1" customWidth="1"/>
    <col min="2035" max="2035" width="19.08984375" style="14" customWidth="1"/>
    <col min="2036" max="2036" width="9.90625" style="14" customWidth="1"/>
    <col min="2037" max="2037" width="8.453125" style="14" customWidth="1"/>
    <col min="2038" max="2284" width="11" style="14"/>
    <col min="2285" max="2285" width="20.6328125" style="14" bestFit="1" customWidth="1"/>
    <col min="2286" max="2286" width="45.36328125" style="14" customWidth="1"/>
    <col min="2287" max="2287" width="34" style="14" customWidth="1"/>
    <col min="2288" max="2288" width="9.6328125" style="14" bestFit="1" customWidth="1"/>
    <col min="2289" max="2289" width="8.453125" style="14" customWidth="1"/>
    <col min="2290" max="2290" width="7.36328125" style="14" bestFit="1" customWidth="1"/>
    <col min="2291" max="2291" width="19.08984375" style="14" customWidth="1"/>
    <col min="2292" max="2292" width="9.90625" style="14" customWidth="1"/>
    <col min="2293" max="2293" width="8.453125" style="14" customWidth="1"/>
    <col min="2294" max="2540" width="11" style="14"/>
    <col min="2541" max="2541" width="20.6328125" style="14" bestFit="1" customWidth="1"/>
    <col min="2542" max="2542" width="45.36328125" style="14" customWidth="1"/>
    <col min="2543" max="2543" width="34" style="14" customWidth="1"/>
    <col min="2544" max="2544" width="9.6328125" style="14" bestFit="1" customWidth="1"/>
    <col min="2545" max="2545" width="8.453125" style="14" customWidth="1"/>
    <col min="2546" max="2546" width="7.36328125" style="14" bestFit="1" customWidth="1"/>
    <col min="2547" max="2547" width="19.08984375" style="14" customWidth="1"/>
    <col min="2548" max="2548" width="9.90625" style="14" customWidth="1"/>
    <col min="2549" max="2549" width="8.453125" style="14" customWidth="1"/>
    <col min="2550" max="2796" width="11" style="14"/>
    <col min="2797" max="2797" width="20.6328125" style="14" bestFit="1" customWidth="1"/>
    <col min="2798" max="2798" width="45.36328125" style="14" customWidth="1"/>
    <col min="2799" max="2799" width="34" style="14" customWidth="1"/>
    <col min="2800" max="2800" width="9.6328125" style="14" bestFit="1" customWidth="1"/>
    <col min="2801" max="2801" width="8.453125" style="14" customWidth="1"/>
    <col min="2802" max="2802" width="7.36328125" style="14" bestFit="1" customWidth="1"/>
    <col min="2803" max="2803" width="19.08984375" style="14" customWidth="1"/>
    <col min="2804" max="2804" width="9.90625" style="14" customWidth="1"/>
    <col min="2805" max="2805" width="8.453125" style="14" customWidth="1"/>
    <col min="2806" max="3052" width="11" style="14"/>
    <col min="3053" max="3053" width="20.6328125" style="14" bestFit="1" customWidth="1"/>
    <col min="3054" max="3054" width="45.36328125" style="14" customWidth="1"/>
    <col min="3055" max="3055" width="34" style="14" customWidth="1"/>
    <col min="3056" max="3056" width="9.6328125" style="14" bestFit="1" customWidth="1"/>
    <col min="3057" max="3057" width="8.453125" style="14" customWidth="1"/>
    <col min="3058" max="3058" width="7.36328125" style="14" bestFit="1" customWidth="1"/>
    <col min="3059" max="3059" width="19.08984375" style="14" customWidth="1"/>
    <col min="3060" max="3060" width="9.90625" style="14" customWidth="1"/>
    <col min="3061" max="3061" width="8.453125" style="14" customWidth="1"/>
    <col min="3062" max="3308" width="11" style="14"/>
    <col min="3309" max="3309" width="20.6328125" style="14" bestFit="1" customWidth="1"/>
    <col min="3310" max="3310" width="45.36328125" style="14" customWidth="1"/>
    <col min="3311" max="3311" width="34" style="14" customWidth="1"/>
    <col min="3312" max="3312" width="9.6328125" style="14" bestFit="1" customWidth="1"/>
    <col min="3313" max="3313" width="8.453125" style="14" customWidth="1"/>
    <col min="3314" max="3314" width="7.36328125" style="14" bestFit="1" customWidth="1"/>
    <col min="3315" max="3315" width="19.08984375" style="14" customWidth="1"/>
    <col min="3316" max="3316" width="9.90625" style="14" customWidth="1"/>
    <col min="3317" max="3317" width="8.453125" style="14" customWidth="1"/>
    <col min="3318" max="3564" width="11" style="14"/>
    <col min="3565" max="3565" width="20.6328125" style="14" bestFit="1" customWidth="1"/>
    <col min="3566" max="3566" width="45.36328125" style="14" customWidth="1"/>
    <col min="3567" max="3567" width="34" style="14" customWidth="1"/>
    <col min="3568" max="3568" width="9.6328125" style="14" bestFit="1" customWidth="1"/>
    <col min="3569" max="3569" width="8.453125" style="14" customWidth="1"/>
    <col min="3570" max="3570" width="7.36328125" style="14" bestFit="1" customWidth="1"/>
    <col min="3571" max="3571" width="19.08984375" style="14" customWidth="1"/>
    <col min="3572" max="3572" width="9.90625" style="14" customWidth="1"/>
    <col min="3573" max="3573" width="8.453125" style="14" customWidth="1"/>
    <col min="3574" max="3820" width="11" style="14"/>
    <col min="3821" max="3821" width="20.6328125" style="14" bestFit="1" customWidth="1"/>
    <col min="3822" max="3822" width="45.36328125" style="14" customWidth="1"/>
    <col min="3823" max="3823" width="34" style="14" customWidth="1"/>
    <col min="3824" max="3824" width="9.6328125" style="14" bestFit="1" customWidth="1"/>
    <col min="3825" max="3825" width="8.453125" style="14" customWidth="1"/>
    <col min="3826" max="3826" width="7.36328125" style="14" bestFit="1" customWidth="1"/>
    <col min="3827" max="3827" width="19.08984375" style="14" customWidth="1"/>
    <col min="3828" max="3828" width="9.90625" style="14" customWidth="1"/>
    <col min="3829" max="3829" width="8.453125" style="14" customWidth="1"/>
    <col min="3830" max="4076" width="11" style="14"/>
    <col min="4077" max="4077" width="20.6328125" style="14" bestFit="1" customWidth="1"/>
    <col min="4078" max="4078" width="45.36328125" style="14" customWidth="1"/>
    <col min="4079" max="4079" width="34" style="14" customWidth="1"/>
    <col min="4080" max="4080" width="9.6328125" style="14" bestFit="1" customWidth="1"/>
    <col min="4081" max="4081" width="8.453125" style="14" customWidth="1"/>
    <col min="4082" max="4082" width="7.36328125" style="14" bestFit="1" customWidth="1"/>
    <col min="4083" max="4083" width="19.08984375" style="14" customWidth="1"/>
    <col min="4084" max="4084" width="9.90625" style="14" customWidth="1"/>
    <col min="4085" max="4085" width="8.453125" style="14" customWidth="1"/>
    <col min="4086" max="4332" width="11" style="14"/>
    <col min="4333" max="4333" width="20.6328125" style="14" bestFit="1" customWidth="1"/>
    <col min="4334" max="4334" width="45.36328125" style="14" customWidth="1"/>
    <col min="4335" max="4335" width="34" style="14" customWidth="1"/>
    <col min="4336" max="4336" width="9.6328125" style="14" bestFit="1" customWidth="1"/>
    <col min="4337" max="4337" width="8.453125" style="14" customWidth="1"/>
    <col min="4338" max="4338" width="7.36328125" style="14" bestFit="1" customWidth="1"/>
    <col min="4339" max="4339" width="19.08984375" style="14" customWidth="1"/>
    <col min="4340" max="4340" width="9.90625" style="14" customWidth="1"/>
    <col min="4341" max="4341" width="8.453125" style="14" customWidth="1"/>
    <col min="4342" max="4588" width="11" style="14"/>
    <col min="4589" max="4589" width="20.6328125" style="14" bestFit="1" customWidth="1"/>
    <col min="4590" max="4590" width="45.36328125" style="14" customWidth="1"/>
    <col min="4591" max="4591" width="34" style="14" customWidth="1"/>
    <col min="4592" max="4592" width="9.6328125" style="14" bestFit="1" customWidth="1"/>
    <col min="4593" max="4593" width="8.453125" style="14" customWidth="1"/>
    <col min="4594" max="4594" width="7.36328125" style="14" bestFit="1" customWidth="1"/>
    <col min="4595" max="4595" width="19.08984375" style="14" customWidth="1"/>
    <col min="4596" max="4596" width="9.90625" style="14" customWidth="1"/>
    <col min="4597" max="4597" width="8.453125" style="14" customWidth="1"/>
    <col min="4598" max="4844" width="11" style="14"/>
    <col min="4845" max="4845" width="20.6328125" style="14" bestFit="1" customWidth="1"/>
    <col min="4846" max="4846" width="45.36328125" style="14" customWidth="1"/>
    <col min="4847" max="4847" width="34" style="14" customWidth="1"/>
    <col min="4848" max="4848" width="9.6328125" style="14" bestFit="1" customWidth="1"/>
    <col min="4849" max="4849" width="8.453125" style="14" customWidth="1"/>
    <col min="4850" max="4850" width="7.36328125" style="14" bestFit="1" customWidth="1"/>
    <col min="4851" max="4851" width="19.08984375" style="14" customWidth="1"/>
    <col min="4852" max="4852" width="9.90625" style="14" customWidth="1"/>
    <col min="4853" max="4853" width="8.453125" style="14" customWidth="1"/>
    <col min="4854" max="5100" width="11" style="14"/>
    <col min="5101" max="5101" width="20.6328125" style="14" bestFit="1" customWidth="1"/>
    <col min="5102" max="5102" width="45.36328125" style="14" customWidth="1"/>
    <col min="5103" max="5103" width="34" style="14" customWidth="1"/>
    <col min="5104" max="5104" width="9.6328125" style="14" bestFit="1" customWidth="1"/>
    <col min="5105" max="5105" width="8.453125" style="14" customWidth="1"/>
    <col min="5106" max="5106" width="7.36328125" style="14" bestFit="1" customWidth="1"/>
    <col min="5107" max="5107" width="19.08984375" style="14" customWidth="1"/>
    <col min="5108" max="5108" width="9.90625" style="14" customWidth="1"/>
    <col min="5109" max="5109" width="8.453125" style="14" customWidth="1"/>
    <col min="5110" max="5356" width="11" style="14"/>
    <col min="5357" max="5357" width="20.6328125" style="14" bestFit="1" customWidth="1"/>
    <col min="5358" max="5358" width="45.36328125" style="14" customWidth="1"/>
    <col min="5359" max="5359" width="34" style="14" customWidth="1"/>
    <col min="5360" max="5360" width="9.6328125" style="14" bestFit="1" customWidth="1"/>
    <col min="5361" max="5361" width="8.453125" style="14" customWidth="1"/>
    <col min="5362" max="5362" width="7.36328125" style="14" bestFit="1" customWidth="1"/>
    <col min="5363" max="5363" width="19.08984375" style="14" customWidth="1"/>
    <col min="5364" max="5364" width="9.90625" style="14" customWidth="1"/>
    <col min="5365" max="5365" width="8.453125" style="14" customWidth="1"/>
    <col min="5366" max="5612" width="11" style="14"/>
    <col min="5613" max="5613" width="20.6328125" style="14" bestFit="1" customWidth="1"/>
    <col min="5614" max="5614" width="45.36328125" style="14" customWidth="1"/>
    <col min="5615" max="5615" width="34" style="14" customWidth="1"/>
    <col min="5616" max="5616" width="9.6328125" style="14" bestFit="1" customWidth="1"/>
    <col min="5617" max="5617" width="8.453125" style="14" customWidth="1"/>
    <col min="5618" max="5618" width="7.36328125" style="14" bestFit="1" customWidth="1"/>
    <col min="5619" max="5619" width="19.08984375" style="14" customWidth="1"/>
    <col min="5620" max="5620" width="9.90625" style="14" customWidth="1"/>
    <col min="5621" max="5621" width="8.453125" style="14" customWidth="1"/>
    <col min="5622" max="5868" width="11" style="14"/>
    <col min="5869" max="5869" width="20.6328125" style="14" bestFit="1" customWidth="1"/>
    <col min="5870" max="5870" width="45.36328125" style="14" customWidth="1"/>
    <col min="5871" max="5871" width="34" style="14" customWidth="1"/>
    <col min="5872" max="5872" width="9.6328125" style="14" bestFit="1" customWidth="1"/>
    <col min="5873" max="5873" width="8.453125" style="14" customWidth="1"/>
    <col min="5874" max="5874" width="7.36328125" style="14" bestFit="1" customWidth="1"/>
    <col min="5875" max="5875" width="19.08984375" style="14" customWidth="1"/>
    <col min="5876" max="5876" width="9.90625" style="14" customWidth="1"/>
    <col min="5877" max="5877" width="8.453125" style="14" customWidth="1"/>
    <col min="5878" max="6124" width="11" style="14"/>
    <col min="6125" max="6125" width="20.6328125" style="14" bestFit="1" customWidth="1"/>
    <col min="6126" max="6126" width="45.36328125" style="14" customWidth="1"/>
    <col min="6127" max="6127" width="34" style="14" customWidth="1"/>
    <col min="6128" max="6128" width="9.6328125" style="14" bestFit="1" customWidth="1"/>
    <col min="6129" max="6129" width="8.453125" style="14" customWidth="1"/>
    <col min="6130" max="6130" width="7.36328125" style="14" bestFit="1" customWidth="1"/>
    <col min="6131" max="6131" width="19.08984375" style="14" customWidth="1"/>
    <col min="6132" max="6132" width="9.90625" style="14" customWidth="1"/>
    <col min="6133" max="6133" width="8.453125" style="14" customWidth="1"/>
    <col min="6134" max="6380" width="11" style="14"/>
    <col min="6381" max="6381" width="20.6328125" style="14" bestFit="1" customWidth="1"/>
    <col min="6382" max="6382" width="45.36328125" style="14" customWidth="1"/>
    <col min="6383" max="6383" width="34" style="14" customWidth="1"/>
    <col min="6384" max="6384" width="9.6328125" style="14" bestFit="1" customWidth="1"/>
    <col min="6385" max="6385" width="8.453125" style="14" customWidth="1"/>
    <col min="6386" max="6386" width="7.36328125" style="14" bestFit="1" customWidth="1"/>
    <col min="6387" max="6387" width="19.08984375" style="14" customWidth="1"/>
    <col min="6388" max="6388" width="9.90625" style="14" customWidth="1"/>
    <col min="6389" max="6389" width="8.453125" style="14" customWidth="1"/>
    <col min="6390" max="6636" width="11" style="14"/>
    <col min="6637" max="6637" width="20.6328125" style="14" bestFit="1" customWidth="1"/>
    <col min="6638" max="6638" width="45.36328125" style="14" customWidth="1"/>
    <col min="6639" max="6639" width="34" style="14" customWidth="1"/>
    <col min="6640" max="6640" width="9.6328125" style="14" bestFit="1" customWidth="1"/>
    <col min="6641" max="6641" width="8.453125" style="14" customWidth="1"/>
    <col min="6642" max="6642" width="7.36328125" style="14" bestFit="1" customWidth="1"/>
    <col min="6643" max="6643" width="19.08984375" style="14" customWidth="1"/>
    <col min="6644" max="6644" width="9.90625" style="14" customWidth="1"/>
    <col min="6645" max="6645" width="8.453125" style="14" customWidth="1"/>
    <col min="6646" max="6892" width="11" style="14"/>
    <col min="6893" max="6893" width="20.6328125" style="14" bestFit="1" customWidth="1"/>
    <col min="6894" max="6894" width="45.36328125" style="14" customWidth="1"/>
    <col min="6895" max="6895" width="34" style="14" customWidth="1"/>
    <col min="6896" max="6896" width="9.6328125" style="14" bestFit="1" customWidth="1"/>
    <col min="6897" max="6897" width="8.453125" style="14" customWidth="1"/>
    <col min="6898" max="6898" width="7.36328125" style="14" bestFit="1" customWidth="1"/>
    <col min="6899" max="6899" width="19.08984375" style="14" customWidth="1"/>
    <col min="6900" max="6900" width="9.90625" style="14" customWidth="1"/>
    <col min="6901" max="6901" width="8.453125" style="14" customWidth="1"/>
    <col min="6902" max="7148" width="11" style="14"/>
    <col min="7149" max="7149" width="20.6328125" style="14" bestFit="1" customWidth="1"/>
    <col min="7150" max="7150" width="45.36328125" style="14" customWidth="1"/>
    <col min="7151" max="7151" width="34" style="14" customWidth="1"/>
    <col min="7152" max="7152" width="9.6328125" style="14" bestFit="1" customWidth="1"/>
    <col min="7153" max="7153" width="8.453125" style="14" customWidth="1"/>
    <col min="7154" max="7154" width="7.36328125" style="14" bestFit="1" customWidth="1"/>
    <col min="7155" max="7155" width="19.08984375" style="14" customWidth="1"/>
    <col min="7156" max="7156" width="9.90625" style="14" customWidth="1"/>
    <col min="7157" max="7157" width="8.453125" style="14" customWidth="1"/>
    <col min="7158" max="7404" width="11" style="14"/>
    <col min="7405" max="7405" width="20.6328125" style="14" bestFit="1" customWidth="1"/>
    <col min="7406" max="7406" width="45.36328125" style="14" customWidth="1"/>
    <col min="7407" max="7407" width="34" style="14" customWidth="1"/>
    <col min="7408" max="7408" width="9.6328125" style="14" bestFit="1" customWidth="1"/>
    <col min="7409" max="7409" width="8.453125" style="14" customWidth="1"/>
    <col min="7410" max="7410" width="7.36328125" style="14" bestFit="1" customWidth="1"/>
    <col min="7411" max="7411" width="19.08984375" style="14" customWidth="1"/>
    <col min="7412" max="7412" width="9.90625" style="14" customWidth="1"/>
    <col min="7413" max="7413" width="8.453125" style="14" customWidth="1"/>
    <col min="7414" max="7660" width="11" style="14"/>
    <col min="7661" max="7661" width="20.6328125" style="14" bestFit="1" customWidth="1"/>
    <col min="7662" max="7662" width="45.36328125" style="14" customWidth="1"/>
    <col min="7663" max="7663" width="34" style="14" customWidth="1"/>
    <col min="7664" max="7664" width="9.6328125" style="14" bestFit="1" customWidth="1"/>
    <col min="7665" max="7665" width="8.453125" style="14" customWidth="1"/>
    <col min="7666" max="7666" width="7.36328125" style="14" bestFit="1" customWidth="1"/>
    <col min="7667" max="7667" width="19.08984375" style="14" customWidth="1"/>
    <col min="7668" max="7668" width="9.90625" style="14" customWidth="1"/>
    <col min="7669" max="7669" width="8.453125" style="14" customWidth="1"/>
    <col min="7670" max="7916" width="11" style="14"/>
    <col min="7917" max="7917" width="20.6328125" style="14" bestFit="1" customWidth="1"/>
    <col min="7918" max="7918" width="45.36328125" style="14" customWidth="1"/>
    <col min="7919" max="7919" width="34" style="14" customWidth="1"/>
    <col min="7920" max="7920" width="9.6328125" style="14" bestFit="1" customWidth="1"/>
    <col min="7921" max="7921" width="8.453125" style="14" customWidth="1"/>
    <col min="7922" max="7922" width="7.36328125" style="14" bestFit="1" customWidth="1"/>
    <col min="7923" max="7923" width="19.08984375" style="14" customWidth="1"/>
    <col min="7924" max="7924" width="9.90625" style="14" customWidth="1"/>
    <col min="7925" max="7925" width="8.453125" style="14" customWidth="1"/>
    <col min="7926" max="8172" width="11" style="14"/>
    <col min="8173" max="8173" width="20.6328125" style="14" bestFit="1" customWidth="1"/>
    <col min="8174" max="8174" width="45.36328125" style="14" customWidth="1"/>
    <col min="8175" max="8175" width="34" style="14" customWidth="1"/>
    <col min="8176" max="8176" width="9.6328125" style="14" bestFit="1" customWidth="1"/>
    <col min="8177" max="8177" width="8.453125" style="14" customWidth="1"/>
    <col min="8178" max="8178" width="7.36328125" style="14" bestFit="1" customWidth="1"/>
    <col min="8179" max="8179" width="19.08984375" style="14" customWidth="1"/>
    <col min="8180" max="8180" width="9.90625" style="14" customWidth="1"/>
    <col min="8181" max="8181" width="8.453125" style="14" customWidth="1"/>
    <col min="8182" max="8428" width="11" style="14"/>
    <col min="8429" max="8429" width="20.6328125" style="14" bestFit="1" customWidth="1"/>
    <col min="8430" max="8430" width="45.36328125" style="14" customWidth="1"/>
    <col min="8431" max="8431" width="34" style="14" customWidth="1"/>
    <col min="8432" max="8432" width="9.6328125" style="14" bestFit="1" customWidth="1"/>
    <col min="8433" max="8433" width="8.453125" style="14" customWidth="1"/>
    <col min="8434" max="8434" width="7.36328125" style="14" bestFit="1" customWidth="1"/>
    <col min="8435" max="8435" width="19.08984375" style="14" customWidth="1"/>
    <col min="8436" max="8436" width="9.90625" style="14" customWidth="1"/>
    <col min="8437" max="8437" width="8.453125" style="14" customWidth="1"/>
    <col min="8438" max="8684" width="11" style="14"/>
    <col min="8685" max="8685" width="20.6328125" style="14" bestFit="1" customWidth="1"/>
    <col min="8686" max="8686" width="45.36328125" style="14" customWidth="1"/>
    <col min="8687" max="8687" width="34" style="14" customWidth="1"/>
    <col min="8688" max="8688" width="9.6328125" style="14" bestFit="1" customWidth="1"/>
    <col min="8689" max="8689" width="8.453125" style="14" customWidth="1"/>
    <col min="8690" max="8690" width="7.36328125" style="14" bestFit="1" customWidth="1"/>
    <col min="8691" max="8691" width="19.08984375" style="14" customWidth="1"/>
    <col min="8692" max="8692" width="9.90625" style="14" customWidth="1"/>
    <col min="8693" max="8693" width="8.453125" style="14" customWidth="1"/>
    <col min="8694" max="8940" width="11" style="14"/>
    <col min="8941" max="8941" width="20.6328125" style="14" bestFit="1" customWidth="1"/>
    <col min="8942" max="8942" width="45.36328125" style="14" customWidth="1"/>
    <col min="8943" max="8943" width="34" style="14" customWidth="1"/>
    <col min="8944" max="8944" width="9.6328125" style="14" bestFit="1" customWidth="1"/>
    <col min="8945" max="8945" width="8.453125" style="14" customWidth="1"/>
    <col min="8946" max="8946" width="7.36328125" style="14" bestFit="1" customWidth="1"/>
    <col min="8947" max="8947" width="19.08984375" style="14" customWidth="1"/>
    <col min="8948" max="8948" width="9.90625" style="14" customWidth="1"/>
    <col min="8949" max="8949" width="8.453125" style="14" customWidth="1"/>
    <col min="8950" max="9196" width="11" style="14"/>
    <col min="9197" max="9197" width="20.6328125" style="14" bestFit="1" customWidth="1"/>
    <col min="9198" max="9198" width="45.36328125" style="14" customWidth="1"/>
    <col min="9199" max="9199" width="34" style="14" customWidth="1"/>
    <col min="9200" max="9200" width="9.6328125" style="14" bestFit="1" customWidth="1"/>
    <col min="9201" max="9201" width="8.453125" style="14" customWidth="1"/>
    <col min="9202" max="9202" width="7.36328125" style="14" bestFit="1" customWidth="1"/>
    <col min="9203" max="9203" width="19.08984375" style="14" customWidth="1"/>
    <col min="9204" max="9204" width="9.90625" style="14" customWidth="1"/>
    <col min="9205" max="9205" width="8.453125" style="14" customWidth="1"/>
    <col min="9206" max="9452" width="11" style="14"/>
    <col min="9453" max="9453" width="20.6328125" style="14" bestFit="1" customWidth="1"/>
    <col min="9454" max="9454" width="45.36328125" style="14" customWidth="1"/>
    <col min="9455" max="9455" width="34" style="14" customWidth="1"/>
    <col min="9456" max="9456" width="9.6328125" style="14" bestFit="1" customWidth="1"/>
    <col min="9457" max="9457" width="8.453125" style="14" customWidth="1"/>
    <col min="9458" max="9458" width="7.36328125" style="14" bestFit="1" customWidth="1"/>
    <col min="9459" max="9459" width="19.08984375" style="14" customWidth="1"/>
    <col min="9460" max="9460" width="9.90625" style="14" customWidth="1"/>
    <col min="9461" max="9461" width="8.453125" style="14" customWidth="1"/>
    <col min="9462" max="9708" width="11" style="14"/>
    <col min="9709" max="9709" width="20.6328125" style="14" bestFit="1" customWidth="1"/>
    <col min="9710" max="9710" width="45.36328125" style="14" customWidth="1"/>
    <col min="9711" max="9711" width="34" style="14" customWidth="1"/>
    <col min="9712" max="9712" width="9.6328125" style="14" bestFit="1" customWidth="1"/>
    <col min="9713" max="9713" width="8.453125" style="14" customWidth="1"/>
    <col min="9714" max="9714" width="7.36328125" style="14" bestFit="1" customWidth="1"/>
    <col min="9715" max="9715" width="19.08984375" style="14" customWidth="1"/>
    <col min="9716" max="9716" width="9.90625" style="14" customWidth="1"/>
    <col min="9717" max="9717" width="8.453125" style="14" customWidth="1"/>
    <col min="9718" max="9964" width="11" style="14"/>
    <col min="9965" max="9965" width="20.6328125" style="14" bestFit="1" customWidth="1"/>
    <col min="9966" max="9966" width="45.36328125" style="14" customWidth="1"/>
    <col min="9967" max="9967" width="34" style="14" customWidth="1"/>
    <col min="9968" max="9968" width="9.6328125" style="14" bestFit="1" customWidth="1"/>
    <col min="9969" max="9969" width="8.453125" style="14" customWidth="1"/>
    <col min="9970" max="9970" width="7.36328125" style="14" bestFit="1" customWidth="1"/>
    <col min="9971" max="9971" width="19.08984375" style="14" customWidth="1"/>
    <col min="9972" max="9972" width="9.90625" style="14" customWidth="1"/>
    <col min="9973" max="9973" width="8.453125" style="14" customWidth="1"/>
    <col min="9974" max="10220" width="11" style="14"/>
    <col min="10221" max="10221" width="20.6328125" style="14" bestFit="1" customWidth="1"/>
    <col min="10222" max="10222" width="45.36328125" style="14" customWidth="1"/>
    <col min="10223" max="10223" width="34" style="14" customWidth="1"/>
    <col min="10224" max="10224" width="9.6328125" style="14" bestFit="1" customWidth="1"/>
    <col min="10225" max="10225" width="8.453125" style="14" customWidth="1"/>
    <col min="10226" max="10226" width="7.36328125" style="14" bestFit="1" customWidth="1"/>
    <col min="10227" max="10227" width="19.08984375" style="14" customWidth="1"/>
    <col min="10228" max="10228" width="9.90625" style="14" customWidth="1"/>
    <col min="10229" max="10229" width="8.453125" style="14" customWidth="1"/>
    <col min="10230" max="10476" width="11" style="14"/>
    <col min="10477" max="10477" width="20.6328125" style="14" bestFit="1" customWidth="1"/>
    <col min="10478" max="10478" width="45.36328125" style="14" customWidth="1"/>
    <col min="10479" max="10479" width="34" style="14" customWidth="1"/>
    <col min="10480" max="10480" width="9.6328125" style="14" bestFit="1" customWidth="1"/>
    <col min="10481" max="10481" width="8.453125" style="14" customWidth="1"/>
    <col min="10482" max="10482" width="7.36328125" style="14" bestFit="1" customWidth="1"/>
    <col min="10483" max="10483" width="19.08984375" style="14" customWidth="1"/>
    <col min="10484" max="10484" width="9.90625" style="14" customWidth="1"/>
    <col min="10485" max="10485" width="8.453125" style="14" customWidth="1"/>
    <col min="10486" max="10732" width="11" style="14"/>
    <col min="10733" max="10733" width="20.6328125" style="14" bestFit="1" customWidth="1"/>
    <col min="10734" max="10734" width="45.36328125" style="14" customWidth="1"/>
    <col min="10735" max="10735" width="34" style="14" customWidth="1"/>
    <col min="10736" max="10736" width="9.6328125" style="14" bestFit="1" customWidth="1"/>
    <col min="10737" max="10737" width="8.453125" style="14" customWidth="1"/>
    <col min="10738" max="10738" width="7.36328125" style="14" bestFit="1" customWidth="1"/>
    <col min="10739" max="10739" width="19.08984375" style="14" customWidth="1"/>
    <col min="10740" max="10740" width="9.90625" style="14" customWidth="1"/>
    <col min="10741" max="10741" width="8.453125" style="14" customWidth="1"/>
    <col min="10742" max="10988" width="11" style="14"/>
    <col min="10989" max="10989" width="20.6328125" style="14" bestFit="1" customWidth="1"/>
    <col min="10990" max="10990" width="45.36328125" style="14" customWidth="1"/>
    <col min="10991" max="10991" width="34" style="14" customWidth="1"/>
    <col min="10992" max="10992" width="9.6328125" style="14" bestFit="1" customWidth="1"/>
    <col min="10993" max="10993" width="8.453125" style="14" customWidth="1"/>
    <col min="10994" max="10994" width="7.36328125" style="14" bestFit="1" customWidth="1"/>
    <col min="10995" max="10995" width="19.08984375" style="14" customWidth="1"/>
    <col min="10996" max="10996" width="9.90625" style="14" customWidth="1"/>
    <col min="10997" max="10997" width="8.453125" style="14" customWidth="1"/>
    <col min="10998" max="11244" width="11" style="14"/>
    <col min="11245" max="11245" width="20.6328125" style="14" bestFit="1" customWidth="1"/>
    <col min="11246" max="11246" width="45.36328125" style="14" customWidth="1"/>
    <col min="11247" max="11247" width="34" style="14" customWidth="1"/>
    <col min="11248" max="11248" width="9.6328125" style="14" bestFit="1" customWidth="1"/>
    <col min="11249" max="11249" width="8.453125" style="14" customWidth="1"/>
    <col min="11250" max="11250" width="7.36328125" style="14" bestFit="1" customWidth="1"/>
    <col min="11251" max="11251" width="19.08984375" style="14" customWidth="1"/>
    <col min="11252" max="11252" width="9.90625" style="14" customWidth="1"/>
    <col min="11253" max="11253" width="8.453125" style="14" customWidth="1"/>
    <col min="11254" max="11500" width="11" style="14"/>
    <col min="11501" max="11501" width="20.6328125" style="14" bestFit="1" customWidth="1"/>
    <col min="11502" max="11502" width="45.36328125" style="14" customWidth="1"/>
    <col min="11503" max="11503" width="34" style="14" customWidth="1"/>
    <col min="11504" max="11504" width="9.6328125" style="14" bestFit="1" customWidth="1"/>
    <col min="11505" max="11505" width="8.453125" style="14" customWidth="1"/>
    <col min="11506" max="11506" width="7.36328125" style="14" bestFit="1" customWidth="1"/>
    <col min="11507" max="11507" width="19.08984375" style="14" customWidth="1"/>
    <col min="11508" max="11508" width="9.90625" style="14" customWidth="1"/>
    <col min="11509" max="11509" width="8.453125" style="14" customWidth="1"/>
    <col min="11510" max="11756" width="11" style="14"/>
    <col min="11757" max="11757" width="20.6328125" style="14" bestFit="1" customWidth="1"/>
    <col min="11758" max="11758" width="45.36328125" style="14" customWidth="1"/>
    <col min="11759" max="11759" width="34" style="14" customWidth="1"/>
    <col min="11760" max="11760" width="9.6328125" style="14" bestFit="1" customWidth="1"/>
    <col min="11761" max="11761" width="8.453125" style="14" customWidth="1"/>
    <col min="11762" max="11762" width="7.36328125" style="14" bestFit="1" customWidth="1"/>
    <col min="11763" max="11763" width="19.08984375" style="14" customWidth="1"/>
    <col min="11764" max="11764" width="9.90625" style="14" customWidth="1"/>
    <col min="11765" max="11765" width="8.453125" style="14" customWidth="1"/>
    <col min="11766" max="12012" width="11" style="14"/>
    <col min="12013" max="12013" width="20.6328125" style="14" bestFit="1" customWidth="1"/>
    <col min="12014" max="12014" width="45.36328125" style="14" customWidth="1"/>
    <col min="12015" max="12015" width="34" style="14" customWidth="1"/>
    <col min="12016" max="12016" width="9.6328125" style="14" bestFit="1" customWidth="1"/>
    <col min="12017" max="12017" width="8.453125" style="14" customWidth="1"/>
    <col min="12018" max="12018" width="7.36328125" style="14" bestFit="1" customWidth="1"/>
    <col min="12019" max="12019" width="19.08984375" style="14" customWidth="1"/>
    <col min="12020" max="12020" width="9.90625" style="14" customWidth="1"/>
    <col min="12021" max="12021" width="8.453125" style="14" customWidth="1"/>
    <col min="12022" max="12268" width="11" style="14"/>
    <col min="12269" max="12269" width="20.6328125" style="14" bestFit="1" customWidth="1"/>
    <col min="12270" max="12270" width="45.36328125" style="14" customWidth="1"/>
    <col min="12271" max="12271" width="34" style="14" customWidth="1"/>
    <col min="12272" max="12272" width="9.6328125" style="14" bestFit="1" customWidth="1"/>
    <col min="12273" max="12273" width="8.453125" style="14" customWidth="1"/>
    <col min="12274" max="12274" width="7.36328125" style="14" bestFit="1" customWidth="1"/>
    <col min="12275" max="12275" width="19.08984375" style="14" customWidth="1"/>
    <col min="12276" max="12276" width="9.90625" style="14" customWidth="1"/>
    <col min="12277" max="12277" width="8.453125" style="14" customWidth="1"/>
    <col min="12278" max="12524" width="11" style="14"/>
    <col min="12525" max="12525" width="20.6328125" style="14" bestFit="1" customWidth="1"/>
    <col min="12526" max="12526" width="45.36328125" style="14" customWidth="1"/>
    <col min="12527" max="12527" width="34" style="14" customWidth="1"/>
    <col min="12528" max="12528" width="9.6328125" style="14" bestFit="1" customWidth="1"/>
    <col min="12529" max="12529" width="8.453125" style="14" customWidth="1"/>
    <col min="12530" max="12530" width="7.36328125" style="14" bestFit="1" customWidth="1"/>
    <col min="12531" max="12531" width="19.08984375" style="14" customWidth="1"/>
    <col min="12532" max="12532" width="9.90625" style="14" customWidth="1"/>
    <col min="12533" max="12533" width="8.453125" style="14" customWidth="1"/>
    <col min="12534" max="12780" width="11" style="14"/>
    <col min="12781" max="12781" width="20.6328125" style="14" bestFit="1" customWidth="1"/>
    <col min="12782" max="12782" width="45.36328125" style="14" customWidth="1"/>
    <col min="12783" max="12783" width="34" style="14" customWidth="1"/>
    <col min="12784" max="12784" width="9.6328125" style="14" bestFit="1" customWidth="1"/>
    <col min="12785" max="12785" width="8.453125" style="14" customWidth="1"/>
    <col min="12786" max="12786" width="7.36328125" style="14" bestFit="1" customWidth="1"/>
    <col min="12787" max="12787" width="19.08984375" style="14" customWidth="1"/>
    <col min="12788" max="12788" width="9.90625" style="14" customWidth="1"/>
    <col min="12789" max="12789" width="8.453125" style="14" customWidth="1"/>
    <col min="12790" max="13036" width="11" style="14"/>
    <col min="13037" max="13037" width="20.6328125" style="14" bestFit="1" customWidth="1"/>
    <col min="13038" max="13038" width="45.36328125" style="14" customWidth="1"/>
    <col min="13039" max="13039" width="34" style="14" customWidth="1"/>
    <col min="13040" max="13040" width="9.6328125" style="14" bestFit="1" customWidth="1"/>
    <col min="13041" max="13041" width="8.453125" style="14" customWidth="1"/>
    <col min="13042" max="13042" width="7.36328125" style="14" bestFit="1" customWidth="1"/>
    <col min="13043" max="13043" width="19.08984375" style="14" customWidth="1"/>
    <col min="13044" max="13044" width="9.90625" style="14" customWidth="1"/>
    <col min="13045" max="13045" width="8.453125" style="14" customWidth="1"/>
    <col min="13046" max="13292" width="11" style="14"/>
    <col min="13293" max="13293" width="20.6328125" style="14" bestFit="1" customWidth="1"/>
    <col min="13294" max="13294" width="45.36328125" style="14" customWidth="1"/>
    <col min="13295" max="13295" width="34" style="14" customWidth="1"/>
    <col min="13296" max="13296" width="9.6328125" style="14" bestFit="1" customWidth="1"/>
    <col min="13297" max="13297" width="8.453125" style="14" customWidth="1"/>
    <col min="13298" max="13298" width="7.36328125" style="14" bestFit="1" customWidth="1"/>
    <col min="13299" max="13299" width="19.08984375" style="14" customWidth="1"/>
    <col min="13300" max="13300" width="9.90625" style="14" customWidth="1"/>
    <col min="13301" max="13301" width="8.453125" style="14" customWidth="1"/>
    <col min="13302" max="13548" width="11" style="14"/>
    <col min="13549" max="13549" width="20.6328125" style="14" bestFit="1" customWidth="1"/>
    <col min="13550" max="13550" width="45.36328125" style="14" customWidth="1"/>
    <col min="13551" max="13551" width="34" style="14" customWidth="1"/>
    <col min="13552" max="13552" width="9.6328125" style="14" bestFit="1" customWidth="1"/>
    <col min="13553" max="13553" width="8.453125" style="14" customWidth="1"/>
    <col min="13554" max="13554" width="7.36328125" style="14" bestFit="1" customWidth="1"/>
    <col min="13555" max="13555" width="19.08984375" style="14" customWidth="1"/>
    <col min="13556" max="13556" width="9.90625" style="14" customWidth="1"/>
    <col min="13557" max="13557" width="8.453125" style="14" customWidth="1"/>
    <col min="13558" max="13804" width="11" style="14"/>
    <col min="13805" max="13805" width="20.6328125" style="14" bestFit="1" customWidth="1"/>
    <col min="13806" max="13806" width="45.36328125" style="14" customWidth="1"/>
    <col min="13807" max="13807" width="34" style="14" customWidth="1"/>
    <col min="13808" max="13808" width="9.6328125" style="14" bestFit="1" customWidth="1"/>
    <col min="13809" max="13809" width="8.453125" style="14" customWidth="1"/>
    <col min="13810" max="13810" width="7.36328125" style="14" bestFit="1" customWidth="1"/>
    <col min="13811" max="13811" width="19.08984375" style="14" customWidth="1"/>
    <col min="13812" max="13812" width="9.90625" style="14" customWidth="1"/>
    <col min="13813" max="13813" width="8.453125" style="14" customWidth="1"/>
    <col min="13814" max="14060" width="11" style="14"/>
    <col min="14061" max="14061" width="20.6328125" style="14" bestFit="1" customWidth="1"/>
    <col min="14062" max="14062" width="45.36328125" style="14" customWidth="1"/>
    <col min="14063" max="14063" width="34" style="14" customWidth="1"/>
    <col min="14064" max="14064" width="9.6328125" style="14" bestFit="1" customWidth="1"/>
    <col min="14065" max="14065" width="8.453125" style="14" customWidth="1"/>
    <col min="14066" max="14066" width="7.36328125" style="14" bestFit="1" customWidth="1"/>
    <col min="14067" max="14067" width="19.08984375" style="14" customWidth="1"/>
    <col min="14068" max="14068" width="9.90625" style="14" customWidth="1"/>
    <col min="14069" max="14069" width="8.453125" style="14" customWidth="1"/>
    <col min="14070" max="14316" width="11" style="14"/>
    <col min="14317" max="14317" width="20.6328125" style="14" bestFit="1" customWidth="1"/>
    <col min="14318" max="14318" width="45.36328125" style="14" customWidth="1"/>
    <col min="14319" max="14319" width="34" style="14" customWidth="1"/>
    <col min="14320" max="14320" width="9.6328125" style="14" bestFit="1" customWidth="1"/>
    <col min="14321" max="14321" width="8.453125" style="14" customWidth="1"/>
    <col min="14322" max="14322" width="7.36328125" style="14" bestFit="1" customWidth="1"/>
    <col min="14323" max="14323" width="19.08984375" style="14" customWidth="1"/>
    <col min="14324" max="14324" width="9.90625" style="14" customWidth="1"/>
    <col min="14325" max="14325" width="8.453125" style="14" customWidth="1"/>
    <col min="14326" max="14572" width="11" style="14"/>
    <col min="14573" max="14573" width="20.6328125" style="14" bestFit="1" customWidth="1"/>
    <col min="14574" max="14574" width="45.36328125" style="14" customWidth="1"/>
    <col min="14575" max="14575" width="34" style="14" customWidth="1"/>
    <col min="14576" max="14576" width="9.6328125" style="14" bestFit="1" customWidth="1"/>
    <col min="14577" max="14577" width="8.453125" style="14" customWidth="1"/>
    <col min="14578" max="14578" width="7.36328125" style="14" bestFit="1" customWidth="1"/>
    <col min="14579" max="14579" width="19.08984375" style="14" customWidth="1"/>
    <col min="14580" max="14580" width="9.90625" style="14" customWidth="1"/>
    <col min="14581" max="14581" width="8.453125" style="14" customWidth="1"/>
    <col min="14582" max="14828" width="11" style="14"/>
    <col min="14829" max="14829" width="20.6328125" style="14" bestFit="1" customWidth="1"/>
    <col min="14830" max="14830" width="45.36328125" style="14" customWidth="1"/>
    <col min="14831" max="14831" width="34" style="14" customWidth="1"/>
    <col min="14832" max="14832" width="9.6328125" style="14" bestFit="1" customWidth="1"/>
    <col min="14833" max="14833" width="8.453125" style="14" customWidth="1"/>
    <col min="14834" max="14834" width="7.36328125" style="14" bestFit="1" customWidth="1"/>
    <col min="14835" max="14835" width="19.08984375" style="14" customWidth="1"/>
    <col min="14836" max="14836" width="9.90625" style="14" customWidth="1"/>
    <col min="14837" max="14837" width="8.453125" style="14" customWidth="1"/>
    <col min="14838" max="15084" width="11" style="14"/>
    <col min="15085" max="15085" width="20.6328125" style="14" bestFit="1" customWidth="1"/>
    <col min="15086" max="15086" width="45.36328125" style="14" customWidth="1"/>
    <col min="15087" max="15087" width="34" style="14" customWidth="1"/>
    <col min="15088" max="15088" width="9.6328125" style="14" bestFit="1" customWidth="1"/>
    <col min="15089" max="15089" width="8.453125" style="14" customWidth="1"/>
    <col min="15090" max="15090" width="7.36328125" style="14" bestFit="1" customWidth="1"/>
    <col min="15091" max="15091" width="19.08984375" style="14" customWidth="1"/>
    <col min="15092" max="15092" width="9.90625" style="14" customWidth="1"/>
    <col min="15093" max="15093" width="8.453125" style="14" customWidth="1"/>
    <col min="15094" max="15340" width="11" style="14"/>
    <col min="15341" max="15341" width="20.6328125" style="14" bestFit="1" customWidth="1"/>
    <col min="15342" max="15342" width="45.36328125" style="14" customWidth="1"/>
    <col min="15343" max="15343" width="34" style="14" customWidth="1"/>
    <col min="15344" max="15344" width="9.6328125" style="14" bestFit="1" customWidth="1"/>
    <col min="15345" max="15345" width="8.453125" style="14" customWidth="1"/>
    <col min="15346" max="15346" width="7.36328125" style="14" bestFit="1" customWidth="1"/>
    <col min="15347" max="15347" width="19.08984375" style="14" customWidth="1"/>
    <col min="15348" max="15348" width="9.90625" style="14" customWidth="1"/>
    <col min="15349" max="15349" width="8.453125" style="14" customWidth="1"/>
    <col min="15350" max="15596" width="11" style="14"/>
    <col min="15597" max="15597" width="20.6328125" style="14" bestFit="1" customWidth="1"/>
    <col min="15598" max="15598" width="45.36328125" style="14" customWidth="1"/>
    <col min="15599" max="15599" width="34" style="14" customWidth="1"/>
    <col min="15600" max="15600" width="9.6328125" style="14" bestFit="1" customWidth="1"/>
    <col min="15601" max="15601" width="8.453125" style="14" customWidth="1"/>
    <col min="15602" max="15602" width="7.36328125" style="14" bestFit="1" customWidth="1"/>
    <col min="15603" max="15603" width="19.08984375" style="14" customWidth="1"/>
    <col min="15604" max="15604" width="9.90625" style="14" customWidth="1"/>
    <col min="15605" max="15605" width="8.453125" style="14" customWidth="1"/>
    <col min="15606" max="15852" width="11" style="14"/>
    <col min="15853" max="15853" width="20.6328125" style="14" bestFit="1" customWidth="1"/>
    <col min="15854" max="15854" width="45.36328125" style="14" customWidth="1"/>
    <col min="15855" max="15855" width="34" style="14" customWidth="1"/>
    <col min="15856" max="15856" width="9.6328125" style="14" bestFit="1" customWidth="1"/>
    <col min="15857" max="15857" width="8.453125" style="14" customWidth="1"/>
    <col min="15858" max="15858" width="7.36328125" style="14" bestFit="1" customWidth="1"/>
    <col min="15859" max="15859" width="19.08984375" style="14" customWidth="1"/>
    <col min="15860" max="15860" width="9.90625" style="14" customWidth="1"/>
    <col min="15861" max="15861" width="8.453125" style="14" customWidth="1"/>
    <col min="15862" max="16108" width="11" style="14"/>
    <col min="16109" max="16109" width="20.6328125" style="14" bestFit="1" customWidth="1"/>
    <col min="16110" max="16110" width="45.36328125" style="14" customWidth="1"/>
    <col min="16111" max="16111" width="34" style="14" customWidth="1"/>
    <col min="16112" max="16112" width="9.6328125" style="14" bestFit="1" customWidth="1"/>
    <col min="16113" max="16113" width="8.453125" style="14" customWidth="1"/>
    <col min="16114" max="16114" width="7.36328125" style="14" bestFit="1" customWidth="1"/>
    <col min="16115" max="16115" width="19.08984375" style="14" customWidth="1"/>
    <col min="16116" max="16116" width="9.90625" style="14" customWidth="1"/>
    <col min="16117" max="16117" width="8.453125" style="14" customWidth="1"/>
    <col min="16118" max="16384" width="11" style="14"/>
  </cols>
  <sheetData>
    <row r="1" spans="1:13" s="52" customFormat="1" x14ac:dyDescent="0.25">
      <c r="A1" s="234"/>
      <c r="B1" s="234"/>
      <c r="C1" s="234"/>
      <c r="D1" s="54"/>
      <c r="E1" s="54"/>
      <c r="F1" s="54"/>
      <c r="G1" s="54"/>
      <c r="H1" s="195"/>
      <c r="I1" s="195"/>
      <c r="J1" s="195"/>
      <c r="K1" s="53"/>
    </row>
    <row r="2" spans="1:13" x14ac:dyDescent="0.25">
      <c r="A2" s="17" t="s">
        <v>0</v>
      </c>
      <c r="B2" s="17" t="s">
        <v>73</v>
      </c>
    </row>
    <row r="3" spans="1:13" x14ac:dyDescent="0.25">
      <c r="A3" s="17" t="s">
        <v>7</v>
      </c>
      <c r="B3" s="51">
        <v>43512</v>
      </c>
    </row>
    <row r="4" spans="1:13" x14ac:dyDescent="0.25">
      <c r="A4" s="17" t="s">
        <v>8</v>
      </c>
      <c r="B4" s="50" t="s">
        <v>72</v>
      </c>
      <c r="L4" s="176">
        <f>L10+L11+L12+L20+L26+L30+L50+L51+L52+L53+L54+L55+L56+L76+L77+L78+L79+L80+L84+L85+L87+L106+L125+L127</f>
        <v>317326.71000000002</v>
      </c>
    </row>
    <row r="5" spans="1:13" x14ac:dyDescent="0.25">
      <c r="A5" s="17" t="s">
        <v>71</v>
      </c>
      <c r="B5" s="17" t="s">
        <v>74</v>
      </c>
      <c r="L5" s="176">
        <f>L14+L16+L18+L22+L23+L24+L25+L27+L28+L31+L32+L34+L35+L37+L48+L81+L82+L83+L88+L89+L90+L91+L94+L123+L124</f>
        <v>0</v>
      </c>
    </row>
    <row r="6" spans="1:13" x14ac:dyDescent="0.25">
      <c r="A6" s="17" t="s">
        <v>9</v>
      </c>
      <c r="B6" s="17" t="s">
        <v>75</v>
      </c>
    </row>
    <row r="7" spans="1:13" x14ac:dyDescent="0.25">
      <c r="A7" s="17" t="s">
        <v>70</v>
      </c>
      <c r="B7" s="235" t="s">
        <v>76</v>
      </c>
      <c r="C7" s="236"/>
      <c r="D7" s="236"/>
      <c r="E7" s="236"/>
      <c r="F7" s="236"/>
      <c r="G7" s="236"/>
      <c r="H7" s="236"/>
      <c r="I7" s="236"/>
      <c r="J7" s="236"/>
      <c r="K7" s="236"/>
    </row>
    <row r="8" spans="1:13" x14ac:dyDescent="0.25">
      <c r="A8" s="17"/>
      <c r="B8" s="188"/>
      <c r="C8" s="189"/>
      <c r="D8" s="202" t="s">
        <v>482</v>
      </c>
      <c r="E8" s="202"/>
      <c r="F8" s="202"/>
      <c r="G8" s="202"/>
      <c r="H8" s="203" t="s">
        <v>483</v>
      </c>
      <c r="I8" s="203"/>
      <c r="J8" s="203"/>
      <c r="K8" s="203"/>
    </row>
    <row r="9" spans="1:13" s="15" customFormat="1" x14ac:dyDescent="0.25">
      <c r="A9" s="237" t="s">
        <v>69</v>
      </c>
      <c r="B9" s="237"/>
      <c r="C9" s="49" t="s">
        <v>68</v>
      </c>
      <c r="D9" s="19" t="s">
        <v>67</v>
      </c>
      <c r="E9" s="19" t="s">
        <v>1</v>
      </c>
      <c r="F9" s="19" t="s">
        <v>2</v>
      </c>
      <c r="G9" s="158"/>
      <c r="H9" s="62" t="s">
        <v>67</v>
      </c>
      <c r="I9" s="62" t="s">
        <v>1</v>
      </c>
      <c r="J9" s="62" t="s">
        <v>2</v>
      </c>
      <c r="K9" s="48" t="s">
        <v>66</v>
      </c>
      <c r="L9" s="180" t="s">
        <v>469</v>
      </c>
      <c r="M9" s="180" t="s">
        <v>471</v>
      </c>
    </row>
    <row r="10" spans="1:13" s="20" customFormat="1" x14ac:dyDescent="0.25">
      <c r="A10" s="224" t="s">
        <v>77</v>
      </c>
      <c r="B10" s="238" t="s">
        <v>78</v>
      </c>
      <c r="C10" s="5" t="s">
        <v>79</v>
      </c>
      <c r="D10" s="42"/>
      <c r="E10" s="6">
        <v>2</v>
      </c>
      <c r="F10" s="6">
        <v>150</v>
      </c>
      <c r="G10" s="166" t="s">
        <v>80</v>
      </c>
      <c r="H10" s="63">
        <v>100</v>
      </c>
      <c r="I10" s="64">
        <v>2</v>
      </c>
      <c r="J10" s="64">
        <v>90</v>
      </c>
      <c r="K10" s="6">
        <f>H10*I10*J10</f>
        <v>18000</v>
      </c>
      <c r="L10" s="191">
        <v>18000</v>
      </c>
      <c r="M10" s="192" t="s">
        <v>470</v>
      </c>
    </row>
    <row r="11" spans="1:13" s="20" customFormat="1" x14ac:dyDescent="0.25">
      <c r="A11" s="224"/>
      <c r="B11" s="238"/>
      <c r="C11" s="5" t="s">
        <v>81</v>
      </c>
      <c r="D11" s="42">
        <v>1600</v>
      </c>
      <c r="E11" s="6">
        <v>2</v>
      </c>
      <c r="F11" s="6">
        <v>10</v>
      </c>
      <c r="G11" s="166" t="s">
        <v>80</v>
      </c>
      <c r="H11" s="63">
        <v>546</v>
      </c>
      <c r="I11" s="64">
        <v>2</v>
      </c>
      <c r="J11" s="64">
        <v>4</v>
      </c>
      <c r="K11" s="6">
        <f t="shared" ref="K11:K14" si="0">H11*I11*J11</f>
        <v>4368</v>
      </c>
      <c r="L11" s="191">
        <v>4368</v>
      </c>
      <c r="M11" s="192" t="s">
        <v>470</v>
      </c>
    </row>
    <row r="12" spans="1:13" s="20" customFormat="1" x14ac:dyDescent="0.25">
      <c r="A12" s="224"/>
      <c r="B12" s="238"/>
      <c r="C12" s="5" t="s">
        <v>82</v>
      </c>
      <c r="D12" s="42">
        <v>700</v>
      </c>
      <c r="E12" s="6">
        <v>2</v>
      </c>
      <c r="F12" s="6">
        <v>150</v>
      </c>
      <c r="G12" s="166">
        <f t="shared" ref="G12:G20" si="1">D12*E12*F12</f>
        <v>210000</v>
      </c>
      <c r="H12" s="63">
        <v>700</v>
      </c>
      <c r="I12" s="64">
        <v>2</v>
      </c>
      <c r="J12" s="64">
        <v>170</v>
      </c>
      <c r="K12" s="6">
        <f t="shared" si="0"/>
        <v>238000</v>
      </c>
      <c r="L12" s="83"/>
    </row>
    <row r="13" spans="1:13" s="20" customFormat="1" x14ac:dyDescent="0.25">
      <c r="A13" s="224"/>
      <c r="B13" s="238" t="s">
        <v>83</v>
      </c>
      <c r="C13" s="5" t="s">
        <v>79</v>
      </c>
      <c r="D13" s="42">
        <v>600</v>
      </c>
      <c r="E13" s="6">
        <v>2</v>
      </c>
      <c r="F13" s="6">
        <v>70</v>
      </c>
      <c r="G13" s="166" t="s">
        <v>80</v>
      </c>
      <c r="H13" s="63">
        <v>600</v>
      </c>
      <c r="I13" s="64">
        <v>2</v>
      </c>
      <c r="J13" s="64">
        <v>52</v>
      </c>
      <c r="K13" s="6" t="s">
        <v>80</v>
      </c>
      <c r="L13" s="190"/>
    </row>
    <row r="14" spans="1:13" s="20" customFormat="1" x14ac:dyDescent="0.25">
      <c r="A14" s="224"/>
      <c r="B14" s="238"/>
      <c r="C14" s="5" t="s">
        <v>82</v>
      </c>
      <c r="D14" s="42">
        <v>600</v>
      </c>
      <c r="E14" s="6">
        <v>2</v>
      </c>
      <c r="F14" s="6">
        <v>200</v>
      </c>
      <c r="G14" s="166">
        <f t="shared" si="1"/>
        <v>240000</v>
      </c>
      <c r="H14" s="63">
        <v>600</v>
      </c>
      <c r="I14" s="64">
        <v>2</v>
      </c>
      <c r="J14" s="64">
        <v>189</v>
      </c>
      <c r="K14" s="6">
        <f t="shared" si="0"/>
        <v>226800</v>
      </c>
      <c r="L14" s="166"/>
    </row>
    <row r="15" spans="1:13" s="20" customFormat="1" x14ac:dyDescent="0.25">
      <c r="A15" s="224"/>
      <c r="B15" s="238" t="s">
        <v>84</v>
      </c>
      <c r="C15" s="5" t="s">
        <v>79</v>
      </c>
      <c r="D15" s="42">
        <v>500</v>
      </c>
      <c r="E15" s="6">
        <v>2</v>
      </c>
      <c r="F15" s="6">
        <v>30</v>
      </c>
      <c r="G15" s="166" t="s">
        <v>80</v>
      </c>
      <c r="H15" s="63">
        <v>500</v>
      </c>
      <c r="I15" s="64">
        <v>2</v>
      </c>
      <c r="J15" s="64">
        <v>21</v>
      </c>
      <c r="K15" s="6" t="s">
        <v>80</v>
      </c>
      <c r="L15" s="190"/>
    </row>
    <row r="16" spans="1:13" s="20" customFormat="1" x14ac:dyDescent="0.25">
      <c r="A16" s="224"/>
      <c r="B16" s="238"/>
      <c r="C16" s="5" t="s">
        <v>82</v>
      </c>
      <c r="D16" s="42">
        <v>500</v>
      </c>
      <c r="E16" s="6">
        <v>2</v>
      </c>
      <c r="F16" s="6">
        <v>100</v>
      </c>
      <c r="G16" s="166">
        <f t="shared" si="1"/>
        <v>100000</v>
      </c>
      <c r="H16" s="63">
        <v>500</v>
      </c>
      <c r="I16" s="64">
        <v>2</v>
      </c>
      <c r="J16" s="64">
        <v>75</v>
      </c>
      <c r="K16" s="6">
        <f>H16*I16*J16</f>
        <v>75000</v>
      </c>
      <c r="L16" s="166"/>
    </row>
    <row r="17" spans="1:16" s="20" customFormat="1" x14ac:dyDescent="0.25">
      <c r="A17" s="224"/>
      <c r="B17" s="217" t="s">
        <v>85</v>
      </c>
      <c r="C17" s="5" t="s">
        <v>79</v>
      </c>
      <c r="D17" s="42">
        <v>500</v>
      </c>
      <c r="E17" s="6">
        <v>2</v>
      </c>
      <c r="F17" s="6">
        <v>30</v>
      </c>
      <c r="G17" s="166" t="s">
        <v>80</v>
      </c>
      <c r="H17" s="63">
        <v>500</v>
      </c>
      <c r="I17" s="64">
        <v>2</v>
      </c>
      <c r="J17" s="64">
        <v>0</v>
      </c>
      <c r="K17" s="6">
        <f t="shared" ref="K17:K20" si="2">H17*I17*J17</f>
        <v>0</v>
      </c>
      <c r="L17" s="166"/>
    </row>
    <row r="18" spans="1:16" s="20" customFormat="1" x14ac:dyDescent="0.25">
      <c r="A18" s="224"/>
      <c r="B18" s="217"/>
      <c r="C18" s="5" t="s">
        <v>82</v>
      </c>
      <c r="D18" s="42">
        <v>500</v>
      </c>
      <c r="E18" s="6">
        <v>2</v>
      </c>
      <c r="F18" s="6">
        <v>240</v>
      </c>
      <c r="G18" s="166">
        <f t="shared" si="1"/>
        <v>240000</v>
      </c>
      <c r="H18" s="63">
        <v>500</v>
      </c>
      <c r="I18" s="64">
        <v>2</v>
      </c>
      <c r="J18" s="64">
        <v>0</v>
      </c>
      <c r="K18" s="6">
        <f t="shared" si="2"/>
        <v>0</v>
      </c>
      <c r="L18" s="166"/>
    </row>
    <row r="19" spans="1:16" s="20" customFormat="1" x14ac:dyDescent="0.25">
      <c r="A19" s="224"/>
      <c r="B19" s="217" t="s">
        <v>86</v>
      </c>
      <c r="C19" s="5" t="s">
        <v>79</v>
      </c>
      <c r="D19" s="6">
        <v>580</v>
      </c>
      <c r="E19" s="6">
        <v>2</v>
      </c>
      <c r="F19" s="6">
        <v>20</v>
      </c>
      <c r="G19" s="166" t="s">
        <v>80</v>
      </c>
      <c r="H19" s="64">
        <v>580</v>
      </c>
      <c r="I19" s="64">
        <v>2</v>
      </c>
      <c r="J19" s="64">
        <v>92</v>
      </c>
      <c r="K19" s="6" t="s">
        <v>80</v>
      </c>
      <c r="L19" s="166"/>
    </row>
    <row r="20" spans="1:16" s="20" customFormat="1" x14ac:dyDescent="0.25">
      <c r="A20" s="224"/>
      <c r="B20" s="217"/>
      <c r="C20" s="5" t="s">
        <v>82</v>
      </c>
      <c r="D20" s="6">
        <v>580</v>
      </c>
      <c r="E20" s="6">
        <v>2</v>
      </c>
      <c r="F20" s="6">
        <v>310</v>
      </c>
      <c r="G20" s="166">
        <f t="shared" si="1"/>
        <v>359600</v>
      </c>
      <c r="H20" s="64">
        <v>580</v>
      </c>
      <c r="I20" s="64">
        <v>2</v>
      </c>
      <c r="J20" s="64">
        <v>356</v>
      </c>
      <c r="K20" s="6">
        <f t="shared" si="2"/>
        <v>412960</v>
      </c>
      <c r="L20" s="166"/>
    </row>
    <row r="21" spans="1:16" s="15" customFormat="1" x14ac:dyDescent="0.25">
      <c r="A21" s="224"/>
      <c r="B21" s="211" t="s">
        <v>32</v>
      </c>
      <c r="C21" s="211"/>
      <c r="D21" s="211"/>
      <c r="E21" s="211"/>
      <c r="F21" s="211"/>
      <c r="G21" s="167">
        <f>SUM(G12:G20)</f>
        <v>1149600</v>
      </c>
      <c r="H21" s="65"/>
      <c r="I21" s="65"/>
      <c r="J21" s="65"/>
      <c r="K21" s="21">
        <f>SUM(K10:K20)</f>
        <v>975128</v>
      </c>
    </row>
    <row r="22" spans="1:16" s="15" customFormat="1" ht="29" x14ac:dyDescent="0.25">
      <c r="A22" s="224" t="s">
        <v>87</v>
      </c>
      <c r="B22" s="228" t="s">
        <v>88</v>
      </c>
      <c r="C22" s="5" t="s">
        <v>89</v>
      </c>
      <c r="D22" s="44">
        <v>258</v>
      </c>
      <c r="E22" s="8">
        <v>1</v>
      </c>
      <c r="F22" s="55">
        <v>300</v>
      </c>
      <c r="G22" s="160">
        <f>D22*E22*F22</f>
        <v>77400</v>
      </c>
      <c r="H22" s="63">
        <v>218</v>
      </c>
      <c r="I22" s="64">
        <v>1</v>
      </c>
      <c r="J22" s="66">
        <v>293</v>
      </c>
      <c r="K22" s="8">
        <f>H22*I22*J22</f>
        <v>63874</v>
      </c>
      <c r="L22" s="160"/>
    </row>
    <row r="23" spans="1:16" s="15" customFormat="1" ht="45.65" customHeight="1" x14ac:dyDescent="0.25">
      <c r="A23" s="224"/>
      <c r="B23" s="228"/>
      <c r="C23" s="5" t="s">
        <v>90</v>
      </c>
      <c r="D23" s="44">
        <v>258</v>
      </c>
      <c r="E23" s="8">
        <v>1</v>
      </c>
      <c r="F23" s="55">
        <v>270</v>
      </c>
      <c r="G23" s="160">
        <f t="shared" ref="G23:G36" si="3">D23*E23*F23</f>
        <v>69660</v>
      </c>
      <c r="H23" s="63">
        <v>218</v>
      </c>
      <c r="I23" s="64">
        <v>1</v>
      </c>
      <c r="J23" s="66">
        <v>244</v>
      </c>
      <c r="K23" s="8">
        <f t="shared" ref="K23:K36" si="4">H23*I23*J23</f>
        <v>53192</v>
      </c>
      <c r="L23" s="160"/>
    </row>
    <row r="24" spans="1:16" s="15" customFormat="1" ht="29" x14ac:dyDescent="0.25">
      <c r="A24" s="224"/>
      <c r="B24" s="228"/>
      <c r="C24" s="5" t="s">
        <v>91</v>
      </c>
      <c r="D24" s="44">
        <v>218</v>
      </c>
      <c r="E24" s="8">
        <v>1</v>
      </c>
      <c r="F24" s="55">
        <v>130</v>
      </c>
      <c r="G24" s="160">
        <f t="shared" si="3"/>
        <v>28340</v>
      </c>
      <c r="H24" s="63">
        <v>218</v>
      </c>
      <c r="I24" s="64">
        <v>1</v>
      </c>
      <c r="J24" s="66">
        <v>92</v>
      </c>
      <c r="K24" s="8">
        <f t="shared" si="4"/>
        <v>20056</v>
      </c>
      <c r="L24" s="160"/>
    </row>
    <row r="25" spans="1:16" s="15" customFormat="1" ht="43.5" x14ac:dyDescent="0.25">
      <c r="A25" s="239"/>
      <c r="B25" s="240"/>
      <c r="C25" s="173" t="s">
        <v>467</v>
      </c>
      <c r="D25" s="169">
        <v>218</v>
      </c>
      <c r="E25" s="160">
        <v>1</v>
      </c>
      <c r="F25" s="174">
        <v>270</v>
      </c>
      <c r="G25" s="160">
        <f t="shared" si="3"/>
        <v>58860</v>
      </c>
      <c r="H25" s="170">
        <v>0</v>
      </c>
      <c r="I25" s="171">
        <v>0</v>
      </c>
      <c r="J25" s="172">
        <v>0</v>
      </c>
      <c r="K25" s="160">
        <f t="shared" si="4"/>
        <v>0</v>
      </c>
      <c r="L25" s="160"/>
    </row>
    <row r="26" spans="1:16" s="15" customFormat="1" ht="29" x14ac:dyDescent="0.25">
      <c r="A26" s="224"/>
      <c r="B26" s="228"/>
      <c r="C26" s="5" t="s">
        <v>92</v>
      </c>
      <c r="D26" s="44">
        <v>218</v>
      </c>
      <c r="E26" s="8">
        <v>1</v>
      </c>
      <c r="F26" s="55">
        <v>330</v>
      </c>
      <c r="G26" s="160">
        <f t="shared" si="3"/>
        <v>71940</v>
      </c>
      <c r="H26" s="63">
        <v>218</v>
      </c>
      <c r="I26" s="64">
        <v>1</v>
      </c>
      <c r="J26" s="66">
        <v>381</v>
      </c>
      <c r="K26" s="8">
        <f t="shared" si="4"/>
        <v>83058</v>
      </c>
      <c r="L26" s="160"/>
    </row>
    <row r="27" spans="1:16" s="15" customFormat="1" ht="29" x14ac:dyDescent="0.25">
      <c r="A27" s="224"/>
      <c r="B27" s="26" t="s">
        <v>93</v>
      </c>
      <c r="C27" s="38" t="s">
        <v>94</v>
      </c>
      <c r="D27" s="37">
        <v>218</v>
      </c>
      <c r="E27" s="6">
        <v>1</v>
      </c>
      <c r="F27" s="47">
        <v>1300</v>
      </c>
      <c r="G27" s="160">
        <f t="shared" si="3"/>
        <v>283400</v>
      </c>
      <c r="H27" s="67">
        <v>218</v>
      </c>
      <c r="I27" s="64">
        <v>1</v>
      </c>
      <c r="J27" s="68">
        <v>1060</v>
      </c>
      <c r="K27" s="8">
        <f t="shared" si="4"/>
        <v>231080</v>
      </c>
      <c r="L27" s="160"/>
    </row>
    <row r="28" spans="1:16" s="20" customFormat="1" x14ac:dyDescent="0.25">
      <c r="A28" s="224"/>
      <c r="B28" s="5" t="s">
        <v>95</v>
      </c>
      <c r="C28" s="39" t="s">
        <v>96</v>
      </c>
      <c r="D28" s="37">
        <v>80</v>
      </c>
      <c r="E28" s="47">
        <v>1</v>
      </c>
      <c r="F28" s="47">
        <v>1300</v>
      </c>
      <c r="G28" s="160">
        <f t="shared" si="3"/>
        <v>104000</v>
      </c>
      <c r="H28" s="67">
        <v>80</v>
      </c>
      <c r="I28" s="68">
        <v>1</v>
      </c>
      <c r="J28" s="68">
        <v>1100</v>
      </c>
      <c r="K28" s="8">
        <f t="shared" si="4"/>
        <v>88000</v>
      </c>
      <c r="L28" s="160"/>
      <c r="M28" s="15"/>
      <c r="N28" s="15"/>
      <c r="O28" s="15"/>
      <c r="P28" s="15"/>
    </row>
    <row r="29" spans="1:16" s="20" customFormat="1" ht="29" x14ac:dyDescent="0.25">
      <c r="A29" s="224"/>
      <c r="B29" s="217" t="s">
        <v>97</v>
      </c>
      <c r="C29" s="38" t="s">
        <v>98</v>
      </c>
      <c r="D29" s="37">
        <v>500</v>
      </c>
      <c r="E29" s="47">
        <v>1</v>
      </c>
      <c r="F29" s="47">
        <v>20</v>
      </c>
      <c r="G29" s="160">
        <f t="shared" si="3"/>
        <v>10000</v>
      </c>
      <c r="H29" s="67">
        <v>500</v>
      </c>
      <c r="I29" s="68">
        <v>1</v>
      </c>
      <c r="J29" s="68">
        <v>20</v>
      </c>
      <c r="K29" s="8">
        <f t="shared" si="4"/>
        <v>10000</v>
      </c>
      <c r="L29" s="160"/>
      <c r="M29" s="15"/>
      <c r="N29" s="15"/>
      <c r="O29" s="15"/>
      <c r="P29" s="15"/>
    </row>
    <row r="30" spans="1:16" s="20" customFormat="1" ht="29" x14ac:dyDescent="0.25">
      <c r="A30" s="224"/>
      <c r="B30" s="217"/>
      <c r="C30" s="38" t="s">
        <v>99</v>
      </c>
      <c r="D30" s="37">
        <v>500</v>
      </c>
      <c r="E30" s="47">
        <v>1</v>
      </c>
      <c r="F30" s="47">
        <v>45</v>
      </c>
      <c r="G30" s="160">
        <f t="shared" si="3"/>
        <v>22500</v>
      </c>
      <c r="H30" s="67">
        <v>500</v>
      </c>
      <c r="I30" s="68">
        <v>1</v>
      </c>
      <c r="J30" s="68">
        <v>45</v>
      </c>
      <c r="K30" s="8">
        <f t="shared" si="4"/>
        <v>22500</v>
      </c>
      <c r="L30" s="160"/>
      <c r="M30" s="15"/>
      <c r="N30" s="15"/>
      <c r="O30" s="15"/>
      <c r="P30" s="15"/>
    </row>
    <row r="31" spans="1:16" s="20" customFormat="1" ht="29" x14ac:dyDescent="0.25">
      <c r="A31" s="224"/>
      <c r="B31" s="217"/>
      <c r="C31" s="38" t="s">
        <v>100</v>
      </c>
      <c r="D31" s="37">
        <v>4180</v>
      </c>
      <c r="E31" s="47">
        <v>1</v>
      </c>
      <c r="F31" s="47">
        <v>115</v>
      </c>
      <c r="G31" s="160">
        <f t="shared" si="3"/>
        <v>480700</v>
      </c>
      <c r="H31" s="67">
        <v>4180</v>
      </c>
      <c r="I31" s="68">
        <v>1</v>
      </c>
      <c r="J31" s="68">
        <v>95</v>
      </c>
      <c r="K31" s="8">
        <f t="shared" si="4"/>
        <v>397100</v>
      </c>
      <c r="L31" s="160"/>
      <c r="M31" s="15"/>
      <c r="N31" s="15"/>
      <c r="O31" s="15"/>
      <c r="P31" s="15"/>
    </row>
    <row r="32" spans="1:16" s="20" customFormat="1" x14ac:dyDescent="0.25">
      <c r="A32" s="224"/>
      <c r="B32" s="217"/>
      <c r="C32" s="38" t="s">
        <v>10</v>
      </c>
      <c r="D32" s="37">
        <v>76</v>
      </c>
      <c r="E32" s="47">
        <v>1</v>
      </c>
      <c r="F32" s="47">
        <v>1300</v>
      </c>
      <c r="G32" s="160">
        <f t="shared" si="3"/>
        <v>98800</v>
      </c>
      <c r="H32" s="67">
        <v>76</v>
      </c>
      <c r="I32" s="68">
        <v>1</v>
      </c>
      <c r="J32" s="68">
        <v>1100</v>
      </c>
      <c r="K32" s="8">
        <f t="shared" si="4"/>
        <v>83600</v>
      </c>
      <c r="L32" s="160"/>
      <c r="M32" s="15"/>
      <c r="N32" s="15"/>
      <c r="O32" s="15"/>
      <c r="P32" s="15"/>
    </row>
    <row r="33" spans="1:16" s="20" customFormat="1" x14ac:dyDescent="0.25">
      <c r="A33" s="224"/>
      <c r="B33" s="217"/>
      <c r="C33" s="39" t="s">
        <v>101</v>
      </c>
      <c r="D33" s="37">
        <v>10000</v>
      </c>
      <c r="E33" s="47">
        <v>1</v>
      </c>
      <c r="F33" s="47">
        <v>1</v>
      </c>
      <c r="G33" s="160">
        <f t="shared" si="3"/>
        <v>10000</v>
      </c>
      <c r="H33" s="67">
        <v>10000</v>
      </c>
      <c r="I33" s="68">
        <v>1</v>
      </c>
      <c r="J33" s="68">
        <v>1</v>
      </c>
      <c r="K33" s="8">
        <f t="shared" si="4"/>
        <v>10000</v>
      </c>
      <c r="L33" s="160"/>
      <c r="M33" s="15"/>
      <c r="N33" s="15"/>
      <c r="O33" s="15"/>
      <c r="P33" s="15"/>
    </row>
    <row r="34" spans="1:16" s="81" customFormat="1" ht="43.5" x14ac:dyDescent="0.25">
      <c r="A34" s="224"/>
      <c r="B34" s="217"/>
      <c r="C34" s="140" t="s">
        <v>163</v>
      </c>
      <c r="D34" s="41">
        <v>130000</v>
      </c>
      <c r="E34" s="40">
        <v>1</v>
      </c>
      <c r="F34" s="40">
        <v>1</v>
      </c>
      <c r="G34" s="160">
        <f t="shared" si="3"/>
        <v>130000</v>
      </c>
      <c r="H34" s="141">
        <v>96100</v>
      </c>
      <c r="I34" s="142">
        <v>1</v>
      </c>
      <c r="J34" s="142">
        <v>1</v>
      </c>
      <c r="K34" s="44">
        <f t="shared" si="4"/>
        <v>96100</v>
      </c>
      <c r="L34" s="160"/>
      <c r="M34" s="80"/>
      <c r="N34" s="80"/>
      <c r="O34" s="80"/>
      <c r="P34" s="80"/>
    </row>
    <row r="35" spans="1:16" s="20" customFormat="1" x14ac:dyDescent="0.25">
      <c r="A35" s="224"/>
      <c r="B35" s="217"/>
      <c r="C35" s="39" t="s">
        <v>102</v>
      </c>
      <c r="D35" s="37">
        <v>200</v>
      </c>
      <c r="E35" s="47">
        <v>1</v>
      </c>
      <c r="F35" s="47">
        <v>119</v>
      </c>
      <c r="G35" s="160">
        <f t="shared" si="3"/>
        <v>23800</v>
      </c>
      <c r="H35" s="67">
        <v>200</v>
      </c>
      <c r="I35" s="68">
        <v>1</v>
      </c>
      <c r="J35" s="68">
        <v>99</v>
      </c>
      <c r="K35" s="8">
        <f t="shared" si="4"/>
        <v>19800</v>
      </c>
      <c r="L35" s="160"/>
      <c r="M35" s="15"/>
      <c r="N35" s="15"/>
      <c r="O35" s="15"/>
      <c r="P35" s="15"/>
    </row>
    <row r="36" spans="1:16" s="20" customFormat="1" ht="29" x14ac:dyDescent="0.25">
      <c r="A36" s="224"/>
      <c r="B36" s="13" t="s">
        <v>103</v>
      </c>
      <c r="C36" s="38" t="s">
        <v>104</v>
      </c>
      <c r="D36" s="37">
        <v>80</v>
      </c>
      <c r="E36" s="47">
        <v>1</v>
      </c>
      <c r="F36" s="47">
        <v>800</v>
      </c>
      <c r="G36" s="160">
        <f t="shared" si="3"/>
        <v>64000</v>
      </c>
      <c r="H36" s="67">
        <v>80</v>
      </c>
      <c r="I36" s="68">
        <v>1</v>
      </c>
      <c r="J36" s="68">
        <v>800</v>
      </c>
      <c r="K36" s="8">
        <f t="shared" si="4"/>
        <v>64000</v>
      </c>
      <c r="L36" s="160"/>
      <c r="M36" s="15"/>
      <c r="N36" s="15"/>
      <c r="O36" s="15"/>
      <c r="P36" s="15"/>
    </row>
    <row r="37" spans="1:16" s="15" customFormat="1" x14ac:dyDescent="0.25">
      <c r="A37" s="224"/>
      <c r="B37" s="26" t="s">
        <v>105</v>
      </c>
      <c r="C37" s="5" t="s">
        <v>106</v>
      </c>
      <c r="D37" s="8">
        <v>500</v>
      </c>
      <c r="E37" s="8">
        <v>1</v>
      </c>
      <c r="F37" s="4">
        <v>80</v>
      </c>
      <c r="G37" s="160">
        <f>D37*E37*F37</f>
        <v>40000</v>
      </c>
      <c r="H37" s="64">
        <v>0</v>
      </c>
      <c r="I37" s="64">
        <v>1</v>
      </c>
      <c r="J37" s="69">
        <v>80</v>
      </c>
      <c r="K37" s="8">
        <v>0</v>
      </c>
      <c r="L37" s="160"/>
    </row>
    <row r="38" spans="1:16" s="15" customFormat="1" x14ac:dyDescent="0.25">
      <c r="A38" s="224"/>
      <c r="B38" s="211" t="s">
        <v>32</v>
      </c>
      <c r="C38" s="211"/>
      <c r="D38" s="211"/>
      <c r="E38" s="211"/>
      <c r="F38" s="211"/>
      <c r="G38" s="167">
        <f>SUM(G22:G37)</f>
        <v>1573400</v>
      </c>
      <c r="H38" s="65"/>
      <c r="I38" s="65"/>
      <c r="J38" s="65"/>
      <c r="K38" s="21">
        <f>SUM(K22:K37)</f>
        <v>1242360</v>
      </c>
    </row>
    <row r="39" spans="1:16" s="15" customFormat="1" ht="43.5" x14ac:dyDescent="0.25">
      <c r="A39" s="224" t="s">
        <v>65</v>
      </c>
      <c r="B39" s="217" t="s">
        <v>107</v>
      </c>
      <c r="C39" s="5" t="s">
        <v>108</v>
      </c>
      <c r="D39" s="42">
        <v>120000</v>
      </c>
      <c r="E39" s="8">
        <v>1</v>
      </c>
      <c r="F39" s="8">
        <v>2</v>
      </c>
      <c r="G39" s="160">
        <v>240000</v>
      </c>
      <c r="H39" s="63">
        <v>120000</v>
      </c>
      <c r="I39" s="64">
        <v>1</v>
      </c>
      <c r="J39" s="64">
        <v>2</v>
      </c>
      <c r="K39" s="8">
        <f>H39*I39*J39</f>
        <v>240000</v>
      </c>
      <c r="L39" s="165">
        <f>K39-G39</f>
        <v>0</v>
      </c>
    </row>
    <row r="40" spans="1:16" s="15" customFormat="1" ht="29" x14ac:dyDescent="0.25">
      <c r="A40" s="224"/>
      <c r="B40" s="217"/>
      <c r="C40" s="5" t="s">
        <v>109</v>
      </c>
      <c r="D40" s="42">
        <v>120000</v>
      </c>
      <c r="E40" s="8">
        <v>1</v>
      </c>
      <c r="F40" s="8">
        <v>1</v>
      </c>
      <c r="G40" s="160">
        <v>120000</v>
      </c>
      <c r="H40" s="63">
        <v>120000</v>
      </c>
      <c r="I40" s="64">
        <v>1</v>
      </c>
      <c r="J40" s="64">
        <v>1</v>
      </c>
      <c r="K40" s="8">
        <f t="shared" ref="K40:K43" si="5">H40*I40*J40</f>
        <v>120000</v>
      </c>
      <c r="L40" s="165">
        <f t="shared" ref="L40:L49" si="6">K40-G40</f>
        <v>0</v>
      </c>
      <c r="M40" s="20"/>
      <c r="N40" s="20"/>
      <c r="O40" s="20"/>
      <c r="P40" s="20"/>
    </row>
    <row r="41" spans="1:16" s="15" customFormat="1" ht="43.5" x14ac:dyDescent="0.25">
      <c r="A41" s="224"/>
      <c r="B41" s="217"/>
      <c r="C41" s="5" t="s">
        <v>110</v>
      </c>
      <c r="D41" s="42">
        <v>80000</v>
      </c>
      <c r="E41" s="8">
        <v>1</v>
      </c>
      <c r="F41" s="8">
        <v>1</v>
      </c>
      <c r="G41" s="160">
        <v>80000</v>
      </c>
      <c r="H41" s="63">
        <v>80000</v>
      </c>
      <c r="I41" s="64">
        <v>1</v>
      </c>
      <c r="J41" s="64">
        <v>1</v>
      </c>
      <c r="K41" s="8">
        <f t="shared" si="5"/>
        <v>80000</v>
      </c>
      <c r="L41" s="165">
        <f t="shared" si="6"/>
        <v>0</v>
      </c>
    </row>
    <row r="42" spans="1:16" s="15" customFormat="1" ht="43.5" x14ac:dyDescent="0.25">
      <c r="A42" s="224"/>
      <c r="B42" s="217"/>
      <c r="C42" s="5" t="s">
        <v>111</v>
      </c>
      <c r="D42" s="42">
        <v>50000</v>
      </c>
      <c r="E42" s="8">
        <v>1</v>
      </c>
      <c r="F42" s="8">
        <v>2</v>
      </c>
      <c r="G42" s="160">
        <v>100000</v>
      </c>
      <c r="H42" s="63">
        <v>50000</v>
      </c>
      <c r="I42" s="64">
        <v>1</v>
      </c>
      <c r="J42" s="64">
        <v>2</v>
      </c>
      <c r="K42" s="8">
        <f t="shared" si="5"/>
        <v>100000</v>
      </c>
      <c r="L42" s="165">
        <f t="shared" si="6"/>
        <v>0</v>
      </c>
    </row>
    <row r="43" spans="1:16" s="15" customFormat="1" ht="43.5" x14ac:dyDescent="0.25">
      <c r="A43" s="224"/>
      <c r="B43" s="217"/>
      <c r="C43" s="5" t="s">
        <v>112</v>
      </c>
      <c r="D43" s="42">
        <v>50000</v>
      </c>
      <c r="E43" s="8">
        <v>1</v>
      </c>
      <c r="F43" s="8">
        <v>1</v>
      </c>
      <c r="G43" s="15">
        <v>50000</v>
      </c>
      <c r="H43" s="63">
        <v>50000</v>
      </c>
      <c r="I43" s="64">
        <v>1</v>
      </c>
      <c r="J43" s="64">
        <v>1</v>
      </c>
      <c r="K43" s="8">
        <f t="shared" si="5"/>
        <v>50000</v>
      </c>
      <c r="L43" s="165">
        <f t="shared" si="6"/>
        <v>0</v>
      </c>
    </row>
    <row r="44" spans="1:16" s="20" customFormat="1" x14ac:dyDescent="0.25">
      <c r="A44" s="224"/>
      <c r="B44" s="5" t="s">
        <v>113</v>
      </c>
      <c r="C44" s="1" t="s">
        <v>114</v>
      </c>
      <c r="D44" s="6">
        <v>200000</v>
      </c>
      <c r="E44" s="6">
        <v>1</v>
      </c>
      <c r="F44" s="9">
        <v>1</v>
      </c>
      <c r="G44" s="160">
        <f t="shared" ref="G44:G49" si="7">D44*E44*F44</f>
        <v>200000</v>
      </c>
      <c r="H44" s="64">
        <v>200000</v>
      </c>
      <c r="I44" s="64">
        <v>1</v>
      </c>
      <c r="J44" s="70">
        <v>1</v>
      </c>
      <c r="K44" s="8">
        <v>200000</v>
      </c>
      <c r="L44" s="165">
        <f t="shared" si="6"/>
        <v>0</v>
      </c>
      <c r="M44" s="15"/>
      <c r="N44" s="15"/>
      <c r="O44" s="15"/>
      <c r="P44" s="15"/>
    </row>
    <row r="45" spans="1:16" s="56" customFormat="1" x14ac:dyDescent="0.25">
      <c r="A45" s="224"/>
      <c r="B45" s="225" t="s">
        <v>11</v>
      </c>
      <c r="C45" s="5" t="s">
        <v>115</v>
      </c>
      <c r="D45" s="6">
        <v>2000</v>
      </c>
      <c r="E45" s="6">
        <v>5</v>
      </c>
      <c r="F45" s="6">
        <v>4</v>
      </c>
      <c r="G45" s="160">
        <f t="shared" si="7"/>
        <v>40000</v>
      </c>
      <c r="H45" s="64">
        <v>2000</v>
      </c>
      <c r="I45" s="64">
        <v>5</v>
      </c>
      <c r="J45" s="64">
        <v>4</v>
      </c>
      <c r="K45" s="8">
        <f>H45*I45*J45</f>
        <v>40000</v>
      </c>
      <c r="L45" s="165">
        <f t="shared" si="6"/>
        <v>0</v>
      </c>
    </row>
    <row r="46" spans="1:16" s="56" customFormat="1" ht="29" x14ac:dyDescent="0.25">
      <c r="A46" s="224"/>
      <c r="B46" s="226"/>
      <c r="C46" s="5" t="s">
        <v>116</v>
      </c>
      <c r="D46" s="6">
        <v>2000</v>
      </c>
      <c r="E46" s="6">
        <v>5</v>
      </c>
      <c r="F46" s="6">
        <v>1</v>
      </c>
      <c r="G46" s="160">
        <f t="shared" si="7"/>
        <v>10000</v>
      </c>
      <c r="H46" s="64">
        <v>2000</v>
      </c>
      <c r="I46" s="64">
        <v>5</v>
      </c>
      <c r="J46" s="64">
        <v>1</v>
      </c>
      <c r="K46" s="8">
        <f t="shared" ref="K46:K49" si="8">H46*I46*J46</f>
        <v>10000</v>
      </c>
      <c r="L46" s="165">
        <f t="shared" si="6"/>
        <v>0</v>
      </c>
    </row>
    <row r="47" spans="1:16" s="56" customFormat="1" x14ac:dyDescent="0.25">
      <c r="A47" s="224"/>
      <c r="B47" s="226"/>
      <c r="C47" s="5" t="s">
        <v>117</v>
      </c>
      <c r="D47" s="6">
        <v>2000</v>
      </c>
      <c r="E47" s="6">
        <v>5</v>
      </c>
      <c r="F47" s="6">
        <v>1</v>
      </c>
      <c r="G47" s="160">
        <f t="shared" si="7"/>
        <v>10000</v>
      </c>
      <c r="H47" s="64">
        <v>2000</v>
      </c>
      <c r="I47" s="64">
        <v>5</v>
      </c>
      <c r="J47" s="64">
        <v>1</v>
      </c>
      <c r="K47" s="8">
        <f t="shared" si="8"/>
        <v>10000</v>
      </c>
      <c r="L47" s="165">
        <f t="shared" si="6"/>
        <v>0</v>
      </c>
    </row>
    <row r="48" spans="1:16" s="56" customFormat="1" ht="29" x14ac:dyDescent="0.25">
      <c r="A48" s="224"/>
      <c r="B48" s="226"/>
      <c r="C48" s="5" t="s">
        <v>118</v>
      </c>
      <c r="D48" s="6">
        <v>2000</v>
      </c>
      <c r="E48" s="6">
        <v>5</v>
      </c>
      <c r="F48" s="6">
        <v>1</v>
      </c>
      <c r="G48" s="160">
        <f t="shared" si="7"/>
        <v>10000</v>
      </c>
      <c r="H48" s="64">
        <v>0</v>
      </c>
      <c r="I48" s="64">
        <v>5</v>
      </c>
      <c r="J48" s="64">
        <v>1</v>
      </c>
      <c r="K48" s="8">
        <f t="shared" si="8"/>
        <v>0</v>
      </c>
      <c r="L48" s="165"/>
    </row>
    <row r="49" spans="1:16" s="56" customFormat="1" x14ac:dyDescent="0.25">
      <c r="A49" s="224"/>
      <c r="B49" s="226"/>
      <c r="C49" s="5" t="s">
        <v>170</v>
      </c>
      <c r="D49" s="6">
        <v>2000</v>
      </c>
      <c r="E49" s="6">
        <v>5</v>
      </c>
      <c r="F49" s="6">
        <v>1</v>
      </c>
      <c r="G49" s="160">
        <f t="shared" si="7"/>
        <v>10000</v>
      </c>
      <c r="H49" s="64">
        <v>2000</v>
      </c>
      <c r="I49" s="64">
        <v>5</v>
      </c>
      <c r="J49" s="64">
        <v>1</v>
      </c>
      <c r="K49" s="8">
        <f t="shared" si="8"/>
        <v>10000</v>
      </c>
      <c r="L49" s="165">
        <f t="shared" si="6"/>
        <v>0</v>
      </c>
    </row>
    <row r="50" spans="1:16" s="56" customFormat="1" ht="29" x14ac:dyDescent="0.25">
      <c r="A50" s="224"/>
      <c r="B50" s="226"/>
      <c r="C50" s="5" t="s">
        <v>164</v>
      </c>
      <c r="D50" s="82"/>
      <c r="E50" s="82"/>
      <c r="F50" s="82"/>
      <c r="H50" s="64">
        <v>4800</v>
      </c>
      <c r="I50" s="64">
        <v>1</v>
      </c>
      <c r="J50" s="64">
        <v>2</v>
      </c>
      <c r="K50" s="8">
        <f t="shared" ref="K50:K56" si="9">H50*I50*J50</f>
        <v>9600</v>
      </c>
      <c r="L50" s="160">
        <v>9600</v>
      </c>
      <c r="M50" s="232" t="s">
        <v>472</v>
      </c>
    </row>
    <row r="51" spans="1:16" s="56" customFormat="1" ht="29" x14ac:dyDescent="0.25">
      <c r="A51" s="224"/>
      <c r="B51" s="226"/>
      <c r="C51" s="5" t="s">
        <v>165</v>
      </c>
      <c r="D51" s="82"/>
      <c r="E51" s="82"/>
      <c r="F51" s="82"/>
      <c r="H51" s="64">
        <v>4800</v>
      </c>
      <c r="I51" s="64">
        <v>1</v>
      </c>
      <c r="J51" s="64">
        <v>2</v>
      </c>
      <c r="K51" s="8">
        <f t="shared" si="9"/>
        <v>9600</v>
      </c>
      <c r="L51" s="160">
        <v>9600</v>
      </c>
      <c r="M51" s="232"/>
    </row>
    <row r="52" spans="1:16" s="56" customFormat="1" ht="29" x14ac:dyDescent="0.25">
      <c r="A52" s="224"/>
      <c r="B52" s="226"/>
      <c r="C52" s="5" t="s">
        <v>166</v>
      </c>
      <c r="D52" s="82"/>
      <c r="E52" s="82"/>
      <c r="F52" s="82"/>
      <c r="G52" s="162"/>
      <c r="H52" s="64">
        <v>4800</v>
      </c>
      <c r="I52" s="64">
        <v>1</v>
      </c>
      <c r="J52" s="64">
        <v>2</v>
      </c>
      <c r="K52" s="8">
        <f t="shared" si="9"/>
        <v>9600</v>
      </c>
      <c r="L52" s="160">
        <v>9600</v>
      </c>
      <c r="M52" s="232"/>
    </row>
    <row r="53" spans="1:16" s="56" customFormat="1" ht="29" x14ac:dyDescent="0.25">
      <c r="A53" s="224"/>
      <c r="B53" s="226"/>
      <c r="C53" s="5" t="s">
        <v>167</v>
      </c>
      <c r="D53" s="82"/>
      <c r="E53" s="82"/>
      <c r="F53" s="82"/>
      <c r="G53" s="162"/>
      <c r="H53" s="64">
        <v>4800</v>
      </c>
      <c r="I53" s="64">
        <v>1</v>
      </c>
      <c r="J53" s="64">
        <v>4</v>
      </c>
      <c r="K53" s="8">
        <f t="shared" si="9"/>
        <v>19200</v>
      </c>
      <c r="L53" s="160">
        <v>19200</v>
      </c>
      <c r="M53" s="232"/>
    </row>
    <row r="54" spans="1:16" s="56" customFormat="1" ht="29" x14ac:dyDescent="0.25">
      <c r="A54" s="224"/>
      <c r="B54" s="226"/>
      <c r="C54" s="5" t="s">
        <v>168</v>
      </c>
      <c r="D54" s="82"/>
      <c r="E54" s="82"/>
      <c r="F54" s="82"/>
      <c r="G54" s="162"/>
      <c r="H54" s="64">
        <v>4800</v>
      </c>
      <c r="I54" s="64">
        <v>1</v>
      </c>
      <c r="J54" s="64">
        <v>4</v>
      </c>
      <c r="K54" s="8">
        <f t="shared" si="9"/>
        <v>19200</v>
      </c>
      <c r="L54" s="160">
        <v>19200</v>
      </c>
      <c r="M54" s="232"/>
    </row>
    <row r="55" spans="1:16" s="56" customFormat="1" x14ac:dyDescent="0.25">
      <c r="A55" s="224"/>
      <c r="B55" s="226"/>
      <c r="C55" s="5" t="s">
        <v>175</v>
      </c>
      <c r="D55" s="82"/>
      <c r="E55" s="82"/>
      <c r="F55" s="82"/>
      <c r="G55" s="162"/>
      <c r="H55" s="64">
        <v>4800</v>
      </c>
      <c r="I55" s="64">
        <v>1</v>
      </c>
      <c r="J55" s="64">
        <v>2</v>
      </c>
      <c r="K55" s="8">
        <f t="shared" si="9"/>
        <v>9600</v>
      </c>
      <c r="L55" s="160">
        <v>9600</v>
      </c>
      <c r="M55" s="232"/>
    </row>
    <row r="56" spans="1:16" s="56" customFormat="1" ht="29" x14ac:dyDescent="0.25">
      <c r="A56" s="224"/>
      <c r="B56" s="227"/>
      <c r="C56" s="5" t="s">
        <v>169</v>
      </c>
      <c r="D56" s="82"/>
      <c r="E56" s="82"/>
      <c r="F56" s="82"/>
      <c r="G56" s="162"/>
      <c r="H56" s="64">
        <v>4800</v>
      </c>
      <c r="I56" s="64">
        <v>1</v>
      </c>
      <c r="J56" s="64">
        <v>1</v>
      </c>
      <c r="K56" s="8">
        <f t="shared" si="9"/>
        <v>4800</v>
      </c>
      <c r="L56" s="160">
        <v>4800</v>
      </c>
      <c r="M56" s="232"/>
    </row>
    <row r="57" spans="1:16" s="15" customFormat="1" x14ac:dyDescent="0.25">
      <c r="A57" s="224"/>
      <c r="B57" s="211" t="s">
        <v>32</v>
      </c>
      <c r="C57" s="211"/>
      <c r="D57" s="211"/>
      <c r="E57" s="211"/>
      <c r="F57" s="211"/>
      <c r="G57" s="167">
        <f>SUM(G39:G49)</f>
        <v>870000</v>
      </c>
      <c r="H57" s="65"/>
      <c r="I57" s="65"/>
      <c r="J57" s="65"/>
      <c r="K57" s="21">
        <f>SUM(K39:K56)</f>
        <v>941600</v>
      </c>
      <c r="L57" s="20"/>
      <c r="M57" s="20"/>
      <c r="N57" s="20"/>
      <c r="O57" s="20"/>
      <c r="P57" s="20"/>
    </row>
    <row r="58" spans="1:16" s="20" customFormat="1" x14ac:dyDescent="0.25">
      <c r="A58" s="213" t="s">
        <v>20</v>
      </c>
      <c r="B58" s="214" t="s">
        <v>19</v>
      </c>
      <c r="C58" s="12" t="s">
        <v>64</v>
      </c>
      <c r="D58" s="218">
        <v>130000</v>
      </c>
      <c r="E58" s="10">
        <v>2</v>
      </c>
      <c r="F58" s="10">
        <v>1</v>
      </c>
      <c r="G58" s="208">
        <f>D58</f>
        <v>130000</v>
      </c>
      <c r="H58" s="221">
        <v>130000</v>
      </c>
      <c r="I58" s="71">
        <v>2</v>
      </c>
      <c r="J58" s="71">
        <v>1</v>
      </c>
      <c r="K58" s="208">
        <v>130000</v>
      </c>
      <c r="L58" s="15"/>
      <c r="M58" s="15"/>
      <c r="N58" s="15"/>
      <c r="O58" s="15"/>
      <c r="P58" s="15"/>
    </row>
    <row r="59" spans="1:16" s="20" customFormat="1" x14ac:dyDescent="0.25">
      <c r="A59" s="213"/>
      <c r="B59" s="214"/>
      <c r="C59" s="12" t="s">
        <v>63</v>
      </c>
      <c r="D59" s="219"/>
      <c r="E59" s="10">
        <v>2</v>
      </c>
      <c r="F59" s="10">
        <v>1</v>
      </c>
      <c r="G59" s="209"/>
      <c r="H59" s="222"/>
      <c r="I59" s="71">
        <v>2</v>
      </c>
      <c r="J59" s="71">
        <v>1</v>
      </c>
      <c r="K59" s="209"/>
      <c r="L59" s="15"/>
      <c r="M59" s="15"/>
      <c r="N59" s="15"/>
      <c r="O59" s="15"/>
      <c r="P59" s="15"/>
    </row>
    <row r="60" spans="1:16" s="20" customFormat="1" x14ac:dyDescent="0.25">
      <c r="A60" s="213"/>
      <c r="B60" s="214"/>
      <c r="C60" s="12" t="s">
        <v>62</v>
      </c>
      <c r="D60" s="219"/>
      <c r="E60" s="10">
        <v>2</v>
      </c>
      <c r="F60" s="10">
        <v>1</v>
      </c>
      <c r="G60" s="209"/>
      <c r="H60" s="222"/>
      <c r="I60" s="71">
        <v>2</v>
      </c>
      <c r="J60" s="71">
        <v>1</v>
      </c>
      <c r="K60" s="209"/>
      <c r="L60" s="15"/>
      <c r="M60" s="15"/>
      <c r="N60" s="15"/>
      <c r="O60" s="15"/>
      <c r="P60" s="15"/>
    </row>
    <row r="61" spans="1:16" s="20" customFormat="1" ht="29" x14ac:dyDescent="0.25">
      <c r="A61" s="213"/>
      <c r="B61" s="214"/>
      <c r="C61" s="12" t="s">
        <v>25</v>
      </c>
      <c r="D61" s="219"/>
      <c r="E61" s="10">
        <v>2</v>
      </c>
      <c r="F61" s="10">
        <v>1</v>
      </c>
      <c r="G61" s="209"/>
      <c r="H61" s="222"/>
      <c r="I61" s="71">
        <v>2</v>
      </c>
      <c r="J61" s="71">
        <v>1</v>
      </c>
      <c r="K61" s="209"/>
      <c r="L61" s="15"/>
      <c r="M61" s="15"/>
      <c r="N61" s="15"/>
      <c r="O61" s="15"/>
      <c r="P61" s="15"/>
    </row>
    <row r="62" spans="1:16" s="20" customFormat="1" x14ac:dyDescent="0.25">
      <c r="A62" s="213"/>
      <c r="B62" s="214"/>
      <c r="C62" s="12" t="s">
        <v>61</v>
      </c>
      <c r="D62" s="219"/>
      <c r="E62" s="10">
        <v>2</v>
      </c>
      <c r="F62" s="10">
        <v>1</v>
      </c>
      <c r="G62" s="209"/>
      <c r="H62" s="222"/>
      <c r="I62" s="71">
        <v>2</v>
      </c>
      <c r="J62" s="71">
        <v>1</v>
      </c>
      <c r="K62" s="209"/>
      <c r="L62" s="15"/>
      <c r="M62" s="15"/>
      <c r="N62" s="15"/>
      <c r="O62" s="15"/>
      <c r="P62" s="15"/>
    </row>
    <row r="63" spans="1:16" s="20" customFormat="1" x14ac:dyDescent="0.25">
      <c r="A63" s="213"/>
      <c r="B63" s="214"/>
      <c r="C63" s="12" t="s">
        <v>16</v>
      </c>
      <c r="D63" s="219"/>
      <c r="E63" s="10">
        <v>2</v>
      </c>
      <c r="F63" s="10">
        <v>1</v>
      </c>
      <c r="G63" s="209"/>
      <c r="H63" s="222"/>
      <c r="I63" s="71">
        <v>2</v>
      </c>
      <c r="J63" s="71">
        <v>1</v>
      </c>
      <c r="K63" s="209"/>
      <c r="L63" s="15"/>
      <c r="M63" s="15"/>
      <c r="N63" s="15"/>
      <c r="O63" s="15"/>
      <c r="P63" s="15"/>
    </row>
    <row r="64" spans="1:16" s="20" customFormat="1" x14ac:dyDescent="0.25">
      <c r="A64" s="213"/>
      <c r="B64" s="214"/>
      <c r="C64" s="12" t="s">
        <v>60</v>
      </c>
      <c r="D64" s="219"/>
      <c r="E64" s="10">
        <v>2</v>
      </c>
      <c r="F64" s="10">
        <v>1</v>
      </c>
      <c r="G64" s="209"/>
      <c r="H64" s="222"/>
      <c r="I64" s="71">
        <v>2</v>
      </c>
      <c r="J64" s="71">
        <v>1</v>
      </c>
      <c r="K64" s="209"/>
      <c r="L64" s="15"/>
      <c r="M64" s="15"/>
      <c r="N64" s="15"/>
      <c r="O64" s="15"/>
      <c r="P64" s="15"/>
    </row>
    <row r="65" spans="1:16" s="20" customFormat="1" x14ac:dyDescent="0.25">
      <c r="A65" s="213"/>
      <c r="B65" s="214"/>
      <c r="C65" s="12" t="s">
        <v>59</v>
      </c>
      <c r="D65" s="219"/>
      <c r="E65" s="10">
        <v>2</v>
      </c>
      <c r="F65" s="10">
        <v>1</v>
      </c>
      <c r="G65" s="209"/>
      <c r="H65" s="222"/>
      <c r="I65" s="71">
        <v>2</v>
      </c>
      <c r="J65" s="71">
        <v>1</v>
      </c>
      <c r="K65" s="209"/>
      <c r="L65" s="15">
        <v>0</v>
      </c>
      <c r="M65" s="15"/>
      <c r="N65" s="15"/>
      <c r="O65" s="15"/>
      <c r="P65" s="15"/>
    </row>
    <row r="66" spans="1:16" s="20" customFormat="1" x14ac:dyDescent="0.25">
      <c r="A66" s="213"/>
      <c r="B66" s="214"/>
      <c r="C66" s="12" t="s">
        <v>27</v>
      </c>
      <c r="D66" s="219"/>
      <c r="E66" s="10">
        <v>2</v>
      </c>
      <c r="F66" s="10">
        <v>1</v>
      </c>
      <c r="G66" s="209"/>
      <c r="H66" s="222"/>
      <c r="I66" s="71">
        <v>2</v>
      </c>
      <c r="J66" s="71">
        <v>1</v>
      </c>
      <c r="K66" s="209"/>
      <c r="L66" s="15"/>
      <c r="M66" s="15"/>
      <c r="N66" s="15"/>
      <c r="O66" s="15"/>
      <c r="P66" s="15"/>
    </row>
    <row r="67" spans="1:16" s="20" customFormat="1" x14ac:dyDescent="0.25">
      <c r="A67" s="213"/>
      <c r="B67" s="214"/>
      <c r="C67" s="12" t="s">
        <v>26</v>
      </c>
      <c r="D67" s="219"/>
      <c r="E67" s="10">
        <v>2</v>
      </c>
      <c r="F67" s="10">
        <v>1</v>
      </c>
      <c r="G67" s="209"/>
      <c r="H67" s="222"/>
      <c r="I67" s="71">
        <v>2</v>
      </c>
      <c r="J67" s="71">
        <v>1</v>
      </c>
      <c r="K67" s="209"/>
      <c r="L67" s="15"/>
      <c r="M67" s="15"/>
      <c r="N67" s="15"/>
      <c r="O67" s="15"/>
      <c r="P67" s="15"/>
    </row>
    <row r="68" spans="1:16" s="20" customFormat="1" x14ac:dyDescent="0.25">
      <c r="A68" s="213"/>
      <c r="B68" s="214"/>
      <c r="C68" s="12" t="s">
        <v>24</v>
      </c>
      <c r="D68" s="219"/>
      <c r="E68" s="10">
        <v>2</v>
      </c>
      <c r="F68" s="10">
        <v>2</v>
      </c>
      <c r="G68" s="209"/>
      <c r="H68" s="222"/>
      <c r="I68" s="71">
        <v>2</v>
      </c>
      <c r="J68" s="71">
        <v>2</v>
      </c>
      <c r="K68" s="209"/>
      <c r="L68" s="15"/>
      <c r="M68" s="15"/>
      <c r="N68" s="15"/>
      <c r="O68" s="15"/>
      <c r="P68" s="15"/>
    </row>
    <row r="69" spans="1:16" s="20" customFormat="1" x14ac:dyDescent="0.25">
      <c r="A69" s="213"/>
      <c r="B69" s="214"/>
      <c r="C69" s="12" t="s">
        <v>15</v>
      </c>
      <c r="D69" s="219"/>
      <c r="E69" s="10">
        <v>2</v>
      </c>
      <c r="F69" s="10">
        <v>2</v>
      </c>
      <c r="G69" s="209"/>
      <c r="H69" s="222"/>
      <c r="I69" s="71">
        <v>2</v>
      </c>
      <c r="J69" s="71">
        <v>2</v>
      </c>
      <c r="K69" s="209"/>
      <c r="L69" s="15"/>
      <c r="M69" s="15"/>
      <c r="N69" s="15"/>
      <c r="O69" s="15"/>
      <c r="P69" s="15"/>
    </row>
    <row r="70" spans="1:16" s="20" customFormat="1" x14ac:dyDescent="0.25">
      <c r="A70" s="213"/>
      <c r="B70" s="214"/>
      <c r="C70" s="12" t="s">
        <v>14</v>
      </c>
      <c r="D70" s="219"/>
      <c r="E70" s="10">
        <v>2</v>
      </c>
      <c r="F70" s="10">
        <v>2</v>
      </c>
      <c r="G70" s="209"/>
      <c r="H70" s="222"/>
      <c r="I70" s="71">
        <v>2</v>
      </c>
      <c r="J70" s="71">
        <v>2</v>
      </c>
      <c r="K70" s="209"/>
      <c r="L70" s="15"/>
      <c r="M70" s="15"/>
      <c r="N70" s="15"/>
      <c r="O70" s="15"/>
      <c r="P70" s="15"/>
    </row>
    <row r="71" spans="1:16" s="20" customFormat="1" x14ac:dyDescent="0.25">
      <c r="A71" s="213"/>
      <c r="B71" s="214"/>
      <c r="C71" s="12" t="s">
        <v>18</v>
      </c>
      <c r="D71" s="219"/>
      <c r="E71" s="10">
        <v>2</v>
      </c>
      <c r="F71" s="10">
        <v>4</v>
      </c>
      <c r="G71" s="209"/>
      <c r="H71" s="222"/>
      <c r="I71" s="71">
        <v>2</v>
      </c>
      <c r="J71" s="71">
        <v>4</v>
      </c>
      <c r="K71" s="209"/>
      <c r="L71" s="15"/>
      <c r="M71" s="15"/>
      <c r="N71" s="15"/>
      <c r="O71" s="15"/>
      <c r="P71" s="15"/>
    </row>
    <row r="72" spans="1:16" s="20" customFormat="1" x14ac:dyDescent="0.25">
      <c r="A72" s="213"/>
      <c r="B72" s="214"/>
      <c r="C72" s="12" t="s">
        <v>17</v>
      </c>
      <c r="D72" s="219"/>
      <c r="E72" s="10">
        <v>2</v>
      </c>
      <c r="F72" s="10">
        <v>8</v>
      </c>
      <c r="G72" s="209"/>
      <c r="H72" s="222"/>
      <c r="I72" s="71">
        <v>2</v>
      </c>
      <c r="J72" s="71">
        <v>8</v>
      </c>
      <c r="K72" s="209"/>
      <c r="L72" s="15"/>
      <c r="M72" s="15"/>
      <c r="N72" s="15"/>
      <c r="O72" s="15"/>
      <c r="P72" s="15"/>
    </row>
    <row r="73" spans="1:16" s="20" customFormat="1" x14ac:dyDescent="0.25">
      <c r="A73" s="213"/>
      <c r="B73" s="214" t="s">
        <v>21</v>
      </c>
      <c r="C73" s="12" t="s">
        <v>58</v>
      </c>
      <c r="D73" s="219"/>
      <c r="E73" s="10">
        <v>2</v>
      </c>
      <c r="F73" s="4">
        <v>2</v>
      </c>
      <c r="G73" s="209"/>
      <c r="H73" s="222"/>
      <c r="I73" s="71">
        <v>2</v>
      </c>
      <c r="J73" s="69">
        <v>2</v>
      </c>
      <c r="K73" s="209"/>
      <c r="L73" s="15"/>
      <c r="M73" s="15"/>
      <c r="N73" s="15"/>
      <c r="O73" s="15"/>
      <c r="P73" s="15"/>
    </row>
    <row r="74" spans="1:16" s="20" customFormat="1" x14ac:dyDescent="0.25">
      <c r="A74" s="213"/>
      <c r="B74" s="214"/>
      <c r="C74" s="12" t="s">
        <v>23</v>
      </c>
      <c r="D74" s="220"/>
      <c r="E74" s="10">
        <v>2</v>
      </c>
      <c r="F74" s="4">
        <v>2</v>
      </c>
      <c r="G74" s="210"/>
      <c r="H74" s="223"/>
      <c r="I74" s="71">
        <v>2</v>
      </c>
      <c r="J74" s="69">
        <v>2</v>
      </c>
      <c r="K74" s="210"/>
      <c r="L74" s="15"/>
      <c r="M74" s="15"/>
      <c r="N74" s="15"/>
      <c r="O74" s="15"/>
      <c r="P74" s="15"/>
    </row>
    <row r="75" spans="1:16" s="20" customFormat="1" x14ac:dyDescent="0.25">
      <c r="A75" s="213"/>
      <c r="B75" s="211" t="s">
        <v>32</v>
      </c>
      <c r="C75" s="211"/>
      <c r="D75" s="211"/>
      <c r="E75" s="211"/>
      <c r="F75" s="211"/>
      <c r="G75" s="167">
        <f>SUM(G58:G74)</f>
        <v>130000</v>
      </c>
      <c r="H75" s="65"/>
      <c r="I75" s="65"/>
      <c r="J75" s="65"/>
      <c r="K75" s="21">
        <f>SUM(K58:K74)</f>
        <v>130000</v>
      </c>
      <c r="L75" s="15"/>
      <c r="M75" s="15"/>
      <c r="N75" s="15"/>
      <c r="O75" s="15"/>
      <c r="P75" s="15"/>
    </row>
    <row r="76" spans="1:16" s="45" customFormat="1" x14ac:dyDescent="0.25">
      <c r="A76" s="215" t="s">
        <v>119</v>
      </c>
      <c r="B76" s="26" t="s">
        <v>120</v>
      </c>
      <c r="C76" s="26" t="s">
        <v>121</v>
      </c>
      <c r="D76" s="8">
        <v>3200</v>
      </c>
      <c r="E76" s="8">
        <v>2</v>
      </c>
      <c r="F76" s="46">
        <v>15</v>
      </c>
      <c r="G76" s="168">
        <f>+D76*E76*F76</f>
        <v>96000</v>
      </c>
      <c r="H76" s="64">
        <v>3200</v>
      </c>
      <c r="I76" s="64">
        <v>2</v>
      </c>
      <c r="J76" s="70">
        <v>16</v>
      </c>
      <c r="K76" s="25">
        <f>H76*I76*J76</f>
        <v>102400</v>
      </c>
      <c r="L76" s="164"/>
      <c r="M76" s="45" t="s">
        <v>177</v>
      </c>
    </row>
    <row r="77" spans="1:16" s="45" customFormat="1" x14ac:dyDescent="0.25">
      <c r="A77" s="215"/>
      <c r="B77" s="26" t="s">
        <v>122</v>
      </c>
      <c r="C77" s="26" t="s">
        <v>123</v>
      </c>
      <c r="D77" s="8">
        <v>2800</v>
      </c>
      <c r="E77" s="8">
        <v>2</v>
      </c>
      <c r="F77" s="46">
        <v>8</v>
      </c>
      <c r="G77" s="168">
        <f t="shared" ref="G77" si="10">+D77*E77*F77</f>
        <v>44800</v>
      </c>
      <c r="H77" s="64">
        <v>2800</v>
      </c>
      <c r="I77" s="64">
        <v>2</v>
      </c>
      <c r="J77" s="70">
        <v>16</v>
      </c>
      <c r="K77" s="25">
        <f t="shared" ref="K77:K92" si="11">H77*I77*J77</f>
        <v>89600</v>
      </c>
      <c r="L77" s="164"/>
      <c r="M77" s="45" t="s">
        <v>177</v>
      </c>
    </row>
    <row r="78" spans="1:16" s="45" customFormat="1" ht="29" x14ac:dyDescent="0.25">
      <c r="A78" s="215"/>
      <c r="B78" s="26" t="s">
        <v>171</v>
      </c>
      <c r="C78" s="26" t="s">
        <v>123</v>
      </c>
      <c r="D78" s="8"/>
      <c r="E78" s="8"/>
      <c r="F78" s="46"/>
      <c r="G78" s="163"/>
      <c r="H78" s="64">
        <v>2800</v>
      </c>
      <c r="I78" s="64">
        <v>2</v>
      </c>
      <c r="J78" s="70">
        <v>15</v>
      </c>
      <c r="K78" s="25">
        <f t="shared" si="11"/>
        <v>84000</v>
      </c>
      <c r="L78" s="164"/>
      <c r="M78" s="45" t="s">
        <v>176</v>
      </c>
    </row>
    <row r="79" spans="1:16" s="45" customFormat="1" x14ac:dyDescent="0.25">
      <c r="A79" s="215"/>
      <c r="B79" s="26" t="s">
        <v>172</v>
      </c>
      <c r="C79" s="26" t="s">
        <v>123</v>
      </c>
      <c r="D79" s="145"/>
      <c r="E79" s="145"/>
      <c r="F79" s="146"/>
      <c r="G79" s="163"/>
      <c r="H79" s="150">
        <v>3600</v>
      </c>
      <c r="I79" s="150">
        <v>2</v>
      </c>
      <c r="J79" s="151">
        <v>16</v>
      </c>
      <c r="K79" s="152">
        <f t="shared" si="11"/>
        <v>115200</v>
      </c>
      <c r="L79" s="164"/>
      <c r="M79" s="45" t="s">
        <v>177</v>
      </c>
    </row>
    <row r="80" spans="1:16" s="45" customFormat="1" x14ac:dyDescent="0.25">
      <c r="A80" s="215"/>
      <c r="B80" s="26" t="s">
        <v>458</v>
      </c>
      <c r="C80" s="26"/>
      <c r="D80" s="153"/>
      <c r="E80" s="153"/>
      <c r="F80" s="153"/>
      <c r="G80" s="164"/>
      <c r="H80" s="150">
        <v>3300</v>
      </c>
      <c r="I80" s="150">
        <v>5</v>
      </c>
      <c r="J80" s="151">
        <v>1</v>
      </c>
      <c r="K80" s="152">
        <f t="shared" si="11"/>
        <v>16500</v>
      </c>
      <c r="L80" s="164"/>
      <c r="M80" s="45" t="s">
        <v>459</v>
      </c>
    </row>
    <row r="81" spans="1:16" s="45" customFormat="1" x14ac:dyDescent="0.25">
      <c r="A81" s="216"/>
      <c r="B81" s="26" t="s">
        <v>124</v>
      </c>
      <c r="C81" s="26" t="s">
        <v>125</v>
      </c>
      <c r="D81" s="8">
        <v>5500</v>
      </c>
      <c r="E81" s="8">
        <v>1</v>
      </c>
      <c r="F81" s="46">
        <v>40</v>
      </c>
      <c r="G81" s="168">
        <f t="shared" ref="G81:G83" si="12">+D81*E81*F81</f>
        <v>220000</v>
      </c>
      <c r="H81" s="64">
        <v>5500</v>
      </c>
      <c r="I81" s="64">
        <v>1</v>
      </c>
      <c r="J81" s="70">
        <v>33</v>
      </c>
      <c r="K81" s="25">
        <f>H81*I81*J81</f>
        <v>181500</v>
      </c>
      <c r="L81" s="164"/>
    </row>
    <row r="82" spans="1:16" s="45" customFormat="1" ht="29" x14ac:dyDescent="0.25">
      <c r="A82" s="215"/>
      <c r="B82" s="26" t="s">
        <v>126</v>
      </c>
      <c r="C82" s="26" t="s">
        <v>57</v>
      </c>
      <c r="D82" s="8">
        <v>3200</v>
      </c>
      <c r="E82" s="8">
        <v>4</v>
      </c>
      <c r="F82" s="46">
        <v>8</v>
      </c>
      <c r="G82" s="168">
        <f t="shared" si="12"/>
        <v>102400</v>
      </c>
      <c r="H82" s="64">
        <v>3200</v>
      </c>
      <c r="I82" s="64">
        <v>1</v>
      </c>
      <c r="J82" s="70">
        <v>11</v>
      </c>
      <c r="K82" s="25">
        <f t="shared" si="11"/>
        <v>35200</v>
      </c>
      <c r="L82" s="164"/>
      <c r="M82" s="20" t="s">
        <v>178</v>
      </c>
    </row>
    <row r="83" spans="1:16" s="45" customFormat="1" ht="29" x14ac:dyDescent="0.25">
      <c r="A83" s="215"/>
      <c r="B83" s="26" t="s">
        <v>127</v>
      </c>
      <c r="C83" s="26" t="s">
        <v>57</v>
      </c>
      <c r="D83" s="8">
        <v>2800</v>
      </c>
      <c r="E83" s="8">
        <v>4</v>
      </c>
      <c r="F83" s="46">
        <v>8</v>
      </c>
      <c r="G83" s="168">
        <f t="shared" si="12"/>
        <v>89600</v>
      </c>
      <c r="H83" s="64">
        <v>2800</v>
      </c>
      <c r="I83" s="64">
        <v>1</v>
      </c>
      <c r="J83" s="70">
        <v>11</v>
      </c>
      <c r="K83" s="25">
        <f t="shared" si="11"/>
        <v>30800</v>
      </c>
      <c r="L83" s="164"/>
      <c r="M83" s="20" t="s">
        <v>178</v>
      </c>
    </row>
    <row r="84" spans="1:16" s="45" customFormat="1" ht="29" x14ac:dyDescent="0.25">
      <c r="A84" s="215"/>
      <c r="B84" s="26" t="s">
        <v>173</v>
      </c>
      <c r="C84" s="26" t="s">
        <v>57</v>
      </c>
      <c r="D84" s="8"/>
      <c r="E84" s="8"/>
      <c r="F84" s="46"/>
      <c r="G84" s="163"/>
      <c r="H84" s="64">
        <v>3200</v>
      </c>
      <c r="I84" s="64">
        <v>1</v>
      </c>
      <c r="J84" s="70">
        <v>11</v>
      </c>
      <c r="K84" s="25">
        <f t="shared" si="11"/>
        <v>35200</v>
      </c>
      <c r="L84" s="164"/>
      <c r="M84" s="20" t="s">
        <v>178</v>
      </c>
      <c r="N84" s="148"/>
      <c r="O84" s="148"/>
      <c r="P84" s="149"/>
    </row>
    <row r="85" spans="1:16" s="45" customFormat="1" ht="29" x14ac:dyDescent="0.25">
      <c r="A85" s="215"/>
      <c r="B85" s="26" t="s">
        <v>174</v>
      </c>
      <c r="C85" s="26" t="s">
        <v>57</v>
      </c>
      <c r="D85" s="8"/>
      <c r="E85" s="8"/>
      <c r="F85" s="46"/>
      <c r="G85" s="163"/>
      <c r="H85" s="64">
        <v>3600</v>
      </c>
      <c r="I85" s="64">
        <v>1</v>
      </c>
      <c r="J85" s="70">
        <v>11</v>
      </c>
      <c r="K85" s="25">
        <f t="shared" si="11"/>
        <v>39600</v>
      </c>
      <c r="L85" s="164"/>
      <c r="M85" s="20" t="s">
        <v>178</v>
      </c>
    </row>
    <row r="86" spans="1:16" s="45" customFormat="1" x14ac:dyDescent="0.25">
      <c r="A86" s="215"/>
      <c r="B86" s="26" t="s">
        <v>128</v>
      </c>
      <c r="C86" s="26"/>
      <c r="D86" s="8">
        <v>2000</v>
      </c>
      <c r="E86" s="8">
        <v>1</v>
      </c>
      <c r="F86" s="46">
        <v>1</v>
      </c>
      <c r="G86" s="163">
        <v>2000</v>
      </c>
      <c r="H86" s="64">
        <v>2000</v>
      </c>
      <c r="I86" s="64">
        <v>1</v>
      </c>
      <c r="J86" s="70">
        <v>1</v>
      </c>
      <c r="K86" s="25">
        <f t="shared" si="11"/>
        <v>2000</v>
      </c>
      <c r="L86" s="164"/>
    </row>
    <row r="87" spans="1:16" s="45" customFormat="1" ht="16.5" x14ac:dyDescent="0.25">
      <c r="A87" s="216"/>
      <c r="B87" s="147" t="s">
        <v>456</v>
      </c>
      <c r="C87" s="147" t="s">
        <v>457</v>
      </c>
      <c r="E87" s="8"/>
      <c r="F87" s="46"/>
      <c r="G87" s="163"/>
      <c r="H87" s="64">
        <v>2800</v>
      </c>
      <c r="I87" s="150">
        <v>1</v>
      </c>
      <c r="J87" s="151">
        <v>1</v>
      </c>
      <c r="K87" s="152">
        <f t="shared" si="11"/>
        <v>2800</v>
      </c>
      <c r="L87" s="164"/>
    </row>
    <row r="88" spans="1:16" s="45" customFormat="1" x14ac:dyDescent="0.25">
      <c r="A88" s="215"/>
      <c r="B88" s="217" t="s">
        <v>56</v>
      </c>
      <c r="C88" s="5" t="s">
        <v>129</v>
      </c>
      <c r="D88" s="8">
        <v>2800</v>
      </c>
      <c r="E88" s="6">
        <v>1</v>
      </c>
      <c r="F88" s="9">
        <v>5</v>
      </c>
      <c r="G88" s="168">
        <f t="shared" ref="G88:G92" si="13">+D88*E88*F88</f>
        <v>14000</v>
      </c>
      <c r="H88" s="64">
        <v>2800</v>
      </c>
      <c r="I88" s="64">
        <v>1</v>
      </c>
      <c r="J88" s="70"/>
      <c r="K88" s="25">
        <f t="shared" si="11"/>
        <v>0</v>
      </c>
      <c r="L88" s="164"/>
    </row>
    <row r="89" spans="1:16" s="45" customFormat="1" x14ac:dyDescent="0.25">
      <c r="A89" s="215"/>
      <c r="B89" s="217"/>
      <c r="C89" s="5" t="s">
        <v>55</v>
      </c>
      <c r="D89" s="8">
        <v>2200</v>
      </c>
      <c r="E89" s="6">
        <v>1</v>
      </c>
      <c r="F89" s="9">
        <v>5</v>
      </c>
      <c r="G89" s="168">
        <f t="shared" si="13"/>
        <v>11000</v>
      </c>
      <c r="H89" s="64">
        <v>2200</v>
      </c>
      <c r="I89" s="64">
        <v>1</v>
      </c>
      <c r="J89" s="70"/>
      <c r="K89" s="25">
        <f t="shared" si="11"/>
        <v>0</v>
      </c>
      <c r="L89" s="164"/>
    </row>
    <row r="90" spans="1:16" s="45" customFormat="1" x14ac:dyDescent="0.25">
      <c r="A90" s="215"/>
      <c r="B90" s="217"/>
      <c r="C90" s="5" t="s">
        <v>130</v>
      </c>
      <c r="D90" s="8">
        <v>3200</v>
      </c>
      <c r="E90" s="6">
        <v>1</v>
      </c>
      <c r="F90" s="9">
        <v>2</v>
      </c>
      <c r="G90" s="168">
        <f t="shared" si="13"/>
        <v>6400</v>
      </c>
      <c r="H90" s="64">
        <v>3200</v>
      </c>
      <c r="I90" s="64">
        <v>1</v>
      </c>
      <c r="J90" s="70"/>
      <c r="K90" s="25">
        <f t="shared" si="11"/>
        <v>0</v>
      </c>
      <c r="L90" s="164"/>
    </row>
    <row r="91" spans="1:16" s="45" customFormat="1" x14ac:dyDescent="0.25">
      <c r="A91" s="215"/>
      <c r="B91" s="217"/>
      <c r="C91" s="5" t="s">
        <v>131</v>
      </c>
      <c r="D91" s="8">
        <v>2800</v>
      </c>
      <c r="E91" s="6">
        <v>1</v>
      </c>
      <c r="F91" s="9">
        <v>2</v>
      </c>
      <c r="G91" s="168">
        <f t="shared" si="13"/>
        <v>5600</v>
      </c>
      <c r="H91" s="64">
        <v>2800</v>
      </c>
      <c r="I91" s="64">
        <v>1</v>
      </c>
      <c r="J91" s="70"/>
      <c r="K91" s="25">
        <f t="shared" si="11"/>
        <v>0</v>
      </c>
      <c r="L91" s="164"/>
    </row>
    <row r="92" spans="1:16" s="45" customFormat="1" x14ac:dyDescent="0.25">
      <c r="A92" s="215"/>
      <c r="B92" s="5" t="s">
        <v>132</v>
      </c>
      <c r="C92" s="26" t="s">
        <v>54</v>
      </c>
      <c r="D92" s="8">
        <v>180</v>
      </c>
      <c r="E92" s="8">
        <v>2</v>
      </c>
      <c r="F92" s="46">
        <v>40</v>
      </c>
      <c r="G92" s="168">
        <f t="shared" si="13"/>
        <v>14400</v>
      </c>
      <c r="H92" s="64">
        <v>180</v>
      </c>
      <c r="I92" s="64">
        <v>2</v>
      </c>
      <c r="J92" s="70">
        <v>40</v>
      </c>
      <c r="K92" s="25">
        <f t="shared" si="11"/>
        <v>14400</v>
      </c>
      <c r="L92" s="164"/>
    </row>
    <row r="93" spans="1:16" s="20" customFormat="1" x14ac:dyDescent="0.25">
      <c r="A93" s="215"/>
      <c r="B93" s="211" t="s">
        <v>32</v>
      </c>
      <c r="C93" s="211"/>
      <c r="D93" s="211"/>
      <c r="E93" s="211"/>
      <c r="F93" s="211"/>
      <c r="G93" s="167">
        <f>SUM(G76:G92)</f>
        <v>606200</v>
      </c>
      <c r="H93" s="65"/>
      <c r="I93" s="65"/>
      <c r="J93" s="65"/>
      <c r="K93" s="21">
        <f>SUM(K76:K92)</f>
        <v>749200</v>
      </c>
      <c r="L93" s="15"/>
      <c r="M93" s="15"/>
      <c r="N93" s="15"/>
      <c r="O93" s="15"/>
      <c r="P93" s="15"/>
    </row>
    <row r="94" spans="1:16" s="20" customFormat="1" x14ac:dyDescent="0.25">
      <c r="A94" s="215" t="s">
        <v>53</v>
      </c>
      <c r="B94" s="26" t="s">
        <v>52</v>
      </c>
      <c r="C94" s="26" t="s">
        <v>133</v>
      </c>
      <c r="D94" s="8">
        <v>8000</v>
      </c>
      <c r="E94" s="44">
        <v>5</v>
      </c>
      <c r="F94" s="8">
        <v>15</v>
      </c>
      <c r="G94" s="168">
        <f>D94*E94*F94</f>
        <v>600000</v>
      </c>
      <c r="H94" s="64">
        <v>8000</v>
      </c>
      <c r="I94" s="63">
        <v>3</v>
      </c>
      <c r="J94" s="64">
        <v>15</v>
      </c>
      <c r="K94" s="25">
        <f>H94*I94*J94</f>
        <v>360000</v>
      </c>
      <c r="L94" s="15"/>
      <c r="M94" s="15"/>
      <c r="N94" s="15"/>
      <c r="O94" s="15"/>
      <c r="P94" s="15"/>
    </row>
    <row r="95" spans="1:16" s="20" customFormat="1" x14ac:dyDescent="0.25">
      <c r="A95" s="215"/>
      <c r="B95" s="26" t="s">
        <v>51</v>
      </c>
      <c r="C95" s="26" t="s">
        <v>50</v>
      </c>
      <c r="D95" s="8">
        <v>80</v>
      </c>
      <c r="E95" s="8">
        <v>1</v>
      </c>
      <c r="F95" s="8">
        <v>50</v>
      </c>
      <c r="G95" s="168">
        <f t="shared" ref="G95:G107" si="14">D95*E95*F95</f>
        <v>4000</v>
      </c>
      <c r="H95" s="64">
        <v>80</v>
      </c>
      <c r="I95" s="64">
        <v>1</v>
      </c>
      <c r="J95" s="64">
        <v>50</v>
      </c>
      <c r="K95" s="25">
        <f t="shared" ref="K95:K107" si="15">H95*I95*J95</f>
        <v>4000</v>
      </c>
      <c r="L95" s="15">
        <f t="shared" ref="L95:L107" si="16">K95-G95</f>
        <v>0</v>
      </c>
      <c r="M95" s="15"/>
      <c r="N95" s="15"/>
      <c r="O95" s="15"/>
      <c r="P95" s="15"/>
    </row>
    <row r="96" spans="1:16" s="20" customFormat="1" x14ac:dyDescent="0.25">
      <c r="A96" s="215"/>
      <c r="B96" s="26" t="s">
        <v>49</v>
      </c>
      <c r="C96" s="26" t="s">
        <v>48</v>
      </c>
      <c r="D96" s="8">
        <v>80</v>
      </c>
      <c r="E96" s="8">
        <v>1</v>
      </c>
      <c r="F96" s="8">
        <v>100</v>
      </c>
      <c r="G96" s="168">
        <f t="shared" si="14"/>
        <v>8000</v>
      </c>
      <c r="H96" s="64">
        <v>80</v>
      </c>
      <c r="I96" s="64">
        <v>1</v>
      </c>
      <c r="J96" s="64">
        <v>100</v>
      </c>
      <c r="K96" s="25">
        <f t="shared" si="15"/>
        <v>8000</v>
      </c>
      <c r="L96" s="15">
        <f t="shared" si="16"/>
        <v>0</v>
      </c>
      <c r="M96" s="15"/>
      <c r="N96" s="15"/>
      <c r="O96" s="15"/>
      <c r="P96" s="15"/>
    </row>
    <row r="97" spans="1:16" s="20" customFormat="1" x14ac:dyDescent="0.25">
      <c r="A97" s="215"/>
      <c r="B97" s="26" t="s">
        <v>47</v>
      </c>
      <c r="C97" s="26" t="s">
        <v>134</v>
      </c>
      <c r="D97" s="8">
        <v>4</v>
      </c>
      <c r="E97" s="8">
        <v>1</v>
      </c>
      <c r="F97" s="8">
        <v>1300</v>
      </c>
      <c r="G97" s="168">
        <f t="shared" si="14"/>
        <v>5200</v>
      </c>
      <c r="H97" s="64">
        <v>4</v>
      </c>
      <c r="I97" s="64">
        <v>1</v>
      </c>
      <c r="J97" s="64">
        <v>1300</v>
      </c>
      <c r="K97" s="25">
        <f t="shared" si="15"/>
        <v>5200</v>
      </c>
      <c r="L97" s="15">
        <f t="shared" si="16"/>
        <v>0</v>
      </c>
      <c r="M97" s="15"/>
      <c r="N97" s="15"/>
      <c r="O97" s="15"/>
      <c r="P97" s="15"/>
    </row>
    <row r="98" spans="1:16" s="20" customFormat="1" x14ac:dyDescent="0.25">
      <c r="A98" s="215"/>
      <c r="B98" s="26" t="s">
        <v>46</v>
      </c>
      <c r="C98" s="26" t="s">
        <v>50</v>
      </c>
      <c r="D98" s="8">
        <v>500</v>
      </c>
      <c r="E98" s="8">
        <v>1</v>
      </c>
      <c r="F98" s="8">
        <v>10</v>
      </c>
      <c r="G98" s="168">
        <f t="shared" si="14"/>
        <v>5000</v>
      </c>
      <c r="H98" s="64">
        <v>500</v>
      </c>
      <c r="I98" s="64">
        <v>1</v>
      </c>
      <c r="J98" s="64">
        <v>10</v>
      </c>
      <c r="K98" s="25">
        <f t="shared" si="15"/>
        <v>5000</v>
      </c>
      <c r="L98" s="15">
        <f t="shared" si="16"/>
        <v>0</v>
      </c>
      <c r="M98" s="15"/>
      <c r="N98" s="15"/>
      <c r="O98" s="15"/>
      <c r="P98" s="15"/>
    </row>
    <row r="99" spans="1:16" s="20" customFormat="1" x14ac:dyDescent="0.25">
      <c r="A99" s="215"/>
      <c r="B99" s="26" t="s">
        <v>135</v>
      </c>
      <c r="C99" s="26" t="s">
        <v>136</v>
      </c>
      <c r="D99" s="8">
        <v>200</v>
      </c>
      <c r="E99" s="8">
        <v>1</v>
      </c>
      <c r="F99" s="8">
        <v>30</v>
      </c>
      <c r="G99" s="168">
        <f t="shared" si="14"/>
        <v>6000</v>
      </c>
      <c r="H99" s="64">
        <v>200</v>
      </c>
      <c r="I99" s="64">
        <v>1</v>
      </c>
      <c r="J99" s="64">
        <v>30</v>
      </c>
      <c r="K99" s="25">
        <f t="shared" si="15"/>
        <v>6000</v>
      </c>
      <c r="L99" s="15">
        <f t="shared" si="16"/>
        <v>0</v>
      </c>
      <c r="M99" s="15"/>
      <c r="N99" s="15"/>
      <c r="O99" s="15"/>
      <c r="P99" s="15"/>
    </row>
    <row r="100" spans="1:16" s="20" customFormat="1" x14ac:dyDescent="0.25">
      <c r="A100" s="215"/>
      <c r="B100" s="26" t="s">
        <v>137</v>
      </c>
      <c r="C100" s="26" t="s">
        <v>138</v>
      </c>
      <c r="D100" s="8">
        <v>500</v>
      </c>
      <c r="E100" s="44">
        <v>1</v>
      </c>
      <c r="F100" s="8">
        <v>5</v>
      </c>
      <c r="G100" s="168">
        <f t="shared" si="14"/>
        <v>2500</v>
      </c>
      <c r="H100" s="64">
        <v>500</v>
      </c>
      <c r="I100" s="63">
        <v>1</v>
      </c>
      <c r="J100" s="64">
        <v>5</v>
      </c>
      <c r="K100" s="25">
        <f t="shared" si="15"/>
        <v>2500</v>
      </c>
      <c r="L100" s="15">
        <f t="shared" si="16"/>
        <v>0</v>
      </c>
      <c r="M100" s="15"/>
      <c r="N100" s="15"/>
      <c r="O100" s="15"/>
      <c r="P100" s="15"/>
    </row>
    <row r="101" spans="1:16" s="20" customFormat="1" x14ac:dyDescent="0.25">
      <c r="A101" s="215"/>
      <c r="B101" s="26" t="s">
        <v>45</v>
      </c>
      <c r="C101" s="26" t="s">
        <v>139</v>
      </c>
      <c r="D101" s="8">
        <v>100</v>
      </c>
      <c r="E101" s="44">
        <v>1</v>
      </c>
      <c r="F101" s="8">
        <v>1300</v>
      </c>
      <c r="G101" s="168">
        <f t="shared" si="14"/>
        <v>130000</v>
      </c>
      <c r="H101" s="64">
        <v>100</v>
      </c>
      <c r="I101" s="63">
        <v>1</v>
      </c>
      <c r="J101" s="64">
        <v>1300</v>
      </c>
      <c r="K101" s="25">
        <f t="shared" si="15"/>
        <v>130000</v>
      </c>
      <c r="L101" s="15">
        <f t="shared" si="16"/>
        <v>0</v>
      </c>
      <c r="M101" s="15"/>
      <c r="N101" s="15"/>
      <c r="O101" s="15"/>
      <c r="P101" s="15"/>
    </row>
    <row r="102" spans="1:16" s="20" customFormat="1" x14ac:dyDescent="0.25">
      <c r="A102" s="215"/>
      <c r="B102" s="26" t="s">
        <v>28</v>
      </c>
      <c r="C102" s="26"/>
      <c r="D102" s="8">
        <v>5</v>
      </c>
      <c r="E102" s="44">
        <v>1</v>
      </c>
      <c r="F102" s="8">
        <v>1000</v>
      </c>
      <c r="G102" s="168">
        <f t="shared" si="14"/>
        <v>5000</v>
      </c>
      <c r="H102" s="64">
        <v>5</v>
      </c>
      <c r="I102" s="63">
        <v>1</v>
      </c>
      <c r="J102" s="64">
        <v>1000</v>
      </c>
      <c r="K102" s="25">
        <f t="shared" si="15"/>
        <v>5000</v>
      </c>
      <c r="L102" s="15">
        <f t="shared" si="16"/>
        <v>0</v>
      </c>
      <c r="M102" s="15"/>
      <c r="N102" s="15"/>
      <c r="O102" s="15"/>
      <c r="P102" s="15"/>
    </row>
    <row r="103" spans="1:16" s="20" customFormat="1" x14ac:dyDescent="0.25">
      <c r="A103" s="215"/>
      <c r="B103" s="36" t="s">
        <v>140</v>
      </c>
      <c r="C103" s="26"/>
      <c r="D103" s="8">
        <v>20</v>
      </c>
      <c r="E103" s="6">
        <v>1</v>
      </c>
      <c r="F103" s="6">
        <v>1300</v>
      </c>
      <c r="G103" s="168">
        <f t="shared" si="14"/>
        <v>26000</v>
      </c>
      <c r="H103" s="64">
        <v>20</v>
      </c>
      <c r="I103" s="64">
        <v>1</v>
      </c>
      <c r="J103" s="64">
        <v>1300</v>
      </c>
      <c r="K103" s="25">
        <f t="shared" si="15"/>
        <v>26000</v>
      </c>
      <c r="L103" s="15">
        <f t="shared" si="16"/>
        <v>0</v>
      </c>
      <c r="M103" s="15"/>
      <c r="N103" s="15"/>
      <c r="O103" s="15"/>
      <c r="P103" s="15"/>
    </row>
    <row r="104" spans="1:16" s="20" customFormat="1" x14ac:dyDescent="0.25">
      <c r="A104" s="215"/>
      <c r="B104" s="26" t="s">
        <v>141</v>
      </c>
      <c r="C104" s="26" t="s">
        <v>142</v>
      </c>
      <c r="D104" s="57">
        <v>10</v>
      </c>
      <c r="E104" s="8">
        <v>1</v>
      </c>
      <c r="F104" s="46">
        <v>1300</v>
      </c>
      <c r="G104" s="168">
        <f t="shared" si="14"/>
        <v>13000</v>
      </c>
      <c r="H104" s="72">
        <v>10</v>
      </c>
      <c r="I104" s="64">
        <v>1</v>
      </c>
      <c r="J104" s="70">
        <v>1300</v>
      </c>
      <c r="K104" s="25">
        <f t="shared" si="15"/>
        <v>13000</v>
      </c>
      <c r="L104" s="15">
        <f t="shared" si="16"/>
        <v>0</v>
      </c>
      <c r="M104" s="15"/>
      <c r="N104" s="15"/>
      <c r="O104" s="15"/>
      <c r="P104" s="15"/>
    </row>
    <row r="105" spans="1:16" s="20" customFormat="1" x14ac:dyDescent="0.25">
      <c r="A105" s="215"/>
      <c r="B105" s="26" t="s">
        <v>143</v>
      </c>
      <c r="C105" s="26" t="s">
        <v>144</v>
      </c>
      <c r="D105" s="57">
        <v>20</v>
      </c>
      <c r="E105" s="8">
        <v>1</v>
      </c>
      <c r="F105" s="46">
        <v>800</v>
      </c>
      <c r="G105" s="168">
        <f t="shared" si="14"/>
        <v>16000</v>
      </c>
      <c r="H105" s="72">
        <v>20</v>
      </c>
      <c r="I105" s="64">
        <v>1</v>
      </c>
      <c r="J105" s="70">
        <v>800</v>
      </c>
      <c r="K105" s="25">
        <f t="shared" si="15"/>
        <v>16000</v>
      </c>
      <c r="L105" s="15">
        <f t="shared" si="16"/>
        <v>0</v>
      </c>
      <c r="M105" s="15"/>
      <c r="N105" s="15"/>
      <c r="O105" s="15"/>
      <c r="P105" s="15"/>
    </row>
    <row r="106" spans="1:16" s="20" customFormat="1" x14ac:dyDescent="0.25">
      <c r="A106" s="215"/>
      <c r="B106" s="5" t="s">
        <v>44</v>
      </c>
      <c r="C106" s="1" t="s">
        <v>145</v>
      </c>
      <c r="D106" s="6">
        <v>60</v>
      </c>
      <c r="E106" s="6">
        <v>1</v>
      </c>
      <c r="F106" s="9">
        <v>1000</v>
      </c>
      <c r="G106" s="168">
        <f t="shared" si="14"/>
        <v>60000</v>
      </c>
      <c r="H106" s="64">
        <v>126.2</v>
      </c>
      <c r="I106" s="64">
        <v>1</v>
      </c>
      <c r="J106" s="70">
        <v>1300</v>
      </c>
      <c r="K106" s="25">
        <f t="shared" si="15"/>
        <v>164060</v>
      </c>
      <c r="L106" s="15">
        <f t="shared" si="16"/>
        <v>104060</v>
      </c>
      <c r="M106" s="15" t="s">
        <v>473</v>
      </c>
      <c r="N106" s="15"/>
      <c r="O106" s="15"/>
      <c r="P106" s="15"/>
    </row>
    <row r="107" spans="1:16" s="20" customFormat="1" x14ac:dyDescent="0.25">
      <c r="A107" s="215"/>
      <c r="B107" s="5" t="s">
        <v>146</v>
      </c>
      <c r="C107" s="1" t="s">
        <v>147</v>
      </c>
      <c r="D107" s="6">
        <v>2000</v>
      </c>
      <c r="E107" s="6">
        <v>1</v>
      </c>
      <c r="F107" s="9">
        <v>3</v>
      </c>
      <c r="G107" s="168">
        <f t="shared" si="14"/>
        <v>6000</v>
      </c>
      <c r="H107" s="64">
        <v>2000</v>
      </c>
      <c r="I107" s="64">
        <v>1</v>
      </c>
      <c r="J107" s="70">
        <v>3</v>
      </c>
      <c r="K107" s="25">
        <f t="shared" si="15"/>
        <v>6000</v>
      </c>
      <c r="L107" s="15">
        <f t="shared" si="16"/>
        <v>0</v>
      </c>
      <c r="M107" s="15"/>
      <c r="N107" s="15"/>
      <c r="O107" s="15"/>
      <c r="P107" s="15"/>
    </row>
    <row r="108" spans="1:16" s="20" customFormat="1" x14ac:dyDescent="0.25">
      <c r="A108" s="215"/>
      <c r="B108" s="211" t="s">
        <v>32</v>
      </c>
      <c r="C108" s="211"/>
      <c r="D108" s="211"/>
      <c r="E108" s="211"/>
      <c r="F108" s="211"/>
      <c r="G108" s="167">
        <f>SUM(G94:G107)</f>
        <v>886700</v>
      </c>
      <c r="H108" s="65"/>
      <c r="I108" s="65"/>
      <c r="J108" s="65"/>
      <c r="K108" s="21">
        <f>SUM(K94:K107)</f>
        <v>750760</v>
      </c>
      <c r="L108" s="15"/>
      <c r="M108" s="15"/>
      <c r="N108" s="15"/>
      <c r="O108" s="15"/>
      <c r="P108" s="15"/>
    </row>
    <row r="109" spans="1:16" s="20" customFormat="1" ht="29" x14ac:dyDescent="0.25">
      <c r="A109" s="215" t="s">
        <v>43</v>
      </c>
      <c r="B109" s="36" t="s">
        <v>42</v>
      </c>
      <c r="C109" s="1" t="s">
        <v>148</v>
      </c>
      <c r="D109" s="4">
        <v>100000</v>
      </c>
      <c r="E109" s="31">
        <v>1</v>
      </c>
      <c r="F109" s="31">
        <v>1</v>
      </c>
      <c r="G109" s="20">
        <v>100000</v>
      </c>
      <c r="H109" s="69">
        <v>100000</v>
      </c>
      <c r="I109" s="73">
        <v>1</v>
      </c>
      <c r="J109" s="73">
        <v>1</v>
      </c>
      <c r="K109" s="25">
        <v>100000</v>
      </c>
      <c r="L109" s="15">
        <f>K109-G109</f>
        <v>0</v>
      </c>
      <c r="M109" s="15"/>
      <c r="N109" s="15"/>
      <c r="O109" s="15"/>
      <c r="P109" s="15"/>
    </row>
    <row r="110" spans="1:16" s="20" customFormat="1" x14ac:dyDescent="0.25">
      <c r="A110" s="215"/>
      <c r="B110" s="34" t="s">
        <v>41</v>
      </c>
      <c r="C110" s="35" t="s">
        <v>149</v>
      </c>
      <c r="D110" s="32">
        <v>30</v>
      </c>
      <c r="E110" s="32">
        <v>1</v>
      </c>
      <c r="F110" s="31">
        <v>1300</v>
      </c>
      <c r="G110" s="168">
        <f>D110*E110*F110</f>
        <v>39000</v>
      </c>
      <c r="H110" s="74">
        <v>30</v>
      </c>
      <c r="I110" s="74">
        <v>1</v>
      </c>
      <c r="J110" s="73">
        <v>1300</v>
      </c>
      <c r="K110" s="25">
        <f>H110*I110*J110</f>
        <v>39000</v>
      </c>
      <c r="L110" s="15">
        <f t="shared" ref="L110:L112" si="17">K110-G110</f>
        <v>0</v>
      </c>
      <c r="M110" s="15"/>
      <c r="N110" s="15"/>
      <c r="O110" s="15"/>
      <c r="P110" s="15"/>
    </row>
    <row r="111" spans="1:16" s="20" customFormat="1" x14ac:dyDescent="0.25">
      <c r="A111" s="215"/>
      <c r="B111" s="34" t="s">
        <v>4</v>
      </c>
      <c r="C111" s="33" t="s">
        <v>150</v>
      </c>
      <c r="D111" s="4">
        <v>0.5</v>
      </c>
      <c r="E111" s="31">
        <v>20</v>
      </c>
      <c r="F111" s="31">
        <v>1300</v>
      </c>
      <c r="G111" s="168">
        <f>D111*E111*F111</f>
        <v>13000</v>
      </c>
      <c r="H111" s="69">
        <v>0.5</v>
      </c>
      <c r="I111" s="73">
        <v>20</v>
      </c>
      <c r="J111" s="73">
        <v>1300</v>
      </c>
      <c r="K111" s="25">
        <f t="shared" ref="K111:K112" si="18">H111*I111*J111</f>
        <v>13000</v>
      </c>
      <c r="L111" s="15">
        <f t="shared" si="17"/>
        <v>0</v>
      </c>
      <c r="M111" s="15"/>
      <c r="N111" s="15"/>
      <c r="O111" s="15"/>
      <c r="P111" s="15"/>
    </row>
    <row r="112" spans="1:16" s="20" customFormat="1" x14ac:dyDescent="0.25">
      <c r="A112" s="215"/>
      <c r="B112" s="34" t="s">
        <v>5</v>
      </c>
      <c r="C112" s="33" t="s">
        <v>40</v>
      </c>
      <c r="D112" s="4">
        <v>400</v>
      </c>
      <c r="E112" s="31">
        <v>6</v>
      </c>
      <c r="F112" s="31">
        <v>15</v>
      </c>
      <c r="G112" s="168">
        <f>D112*E112*F112</f>
        <v>36000</v>
      </c>
      <c r="H112" s="69">
        <v>400</v>
      </c>
      <c r="I112" s="73">
        <v>6</v>
      </c>
      <c r="J112" s="73">
        <v>15</v>
      </c>
      <c r="K112" s="25">
        <f t="shared" si="18"/>
        <v>36000</v>
      </c>
      <c r="L112" s="15">
        <f t="shared" si="17"/>
        <v>0</v>
      </c>
      <c r="M112" s="15"/>
      <c r="N112" s="15"/>
      <c r="O112" s="15"/>
      <c r="P112" s="15"/>
    </row>
    <row r="113" spans="1:16" s="20" customFormat="1" ht="15" thickBot="1" x14ac:dyDescent="0.3">
      <c r="A113" s="215"/>
      <c r="B113" s="211" t="s">
        <v>32</v>
      </c>
      <c r="C113" s="211"/>
      <c r="D113" s="211"/>
      <c r="E113" s="211"/>
      <c r="F113" s="211"/>
      <c r="G113" s="167">
        <f>SUM(G109:G112)</f>
        <v>188000</v>
      </c>
      <c r="H113" s="65"/>
      <c r="I113" s="65"/>
      <c r="J113" s="65"/>
      <c r="K113" s="21">
        <f>SUM(K109:K112)</f>
        <v>188000</v>
      </c>
      <c r="L113" s="15"/>
      <c r="M113" s="15"/>
      <c r="N113" s="15"/>
      <c r="O113" s="15"/>
      <c r="P113" s="15"/>
    </row>
    <row r="114" spans="1:16" s="24" customFormat="1" x14ac:dyDescent="0.25">
      <c r="A114" s="224" t="s">
        <v>39</v>
      </c>
      <c r="B114" s="228" t="s">
        <v>38</v>
      </c>
      <c r="C114" s="30" t="s">
        <v>151</v>
      </c>
      <c r="D114" s="7">
        <v>450</v>
      </c>
      <c r="E114" s="8">
        <v>5</v>
      </c>
      <c r="F114" s="9">
        <v>20</v>
      </c>
      <c r="G114" s="24">
        <v>45000</v>
      </c>
      <c r="H114" s="75">
        <v>450</v>
      </c>
      <c r="I114" s="64">
        <v>5</v>
      </c>
      <c r="J114" s="70">
        <v>20</v>
      </c>
      <c r="K114" s="25">
        <f>H114*I114*J114</f>
        <v>45000</v>
      </c>
      <c r="L114" s="24">
        <f>K114-G114</f>
        <v>0</v>
      </c>
    </row>
    <row r="115" spans="1:16" s="24" customFormat="1" x14ac:dyDescent="0.25">
      <c r="A115" s="224"/>
      <c r="B115" s="228"/>
      <c r="C115" s="30" t="s">
        <v>152</v>
      </c>
      <c r="D115" s="6">
        <v>500</v>
      </c>
      <c r="E115" s="8">
        <v>4</v>
      </c>
      <c r="F115" s="9">
        <v>10</v>
      </c>
      <c r="G115" s="168">
        <f t="shared" ref="G115:G121" si="19">+D115*E115*F115</f>
        <v>20000</v>
      </c>
      <c r="H115" s="64">
        <v>500</v>
      </c>
      <c r="I115" s="64">
        <v>4</v>
      </c>
      <c r="J115" s="70">
        <v>10</v>
      </c>
      <c r="K115" s="25">
        <f t="shared" ref="K115:K121" si="20">H115*I115*J115</f>
        <v>20000</v>
      </c>
      <c r="L115" s="24">
        <f t="shared" ref="L115:L121" si="21">K115-G115</f>
        <v>0</v>
      </c>
    </row>
    <row r="116" spans="1:16" s="24" customFormat="1" x14ac:dyDescent="0.25">
      <c r="A116" s="224"/>
      <c r="B116" s="228"/>
      <c r="C116" s="30" t="s">
        <v>37</v>
      </c>
      <c r="D116" s="24">
        <v>500</v>
      </c>
      <c r="E116" s="8">
        <v>5</v>
      </c>
      <c r="F116" s="9">
        <v>20</v>
      </c>
      <c r="G116" s="168">
        <f t="shared" si="19"/>
        <v>50000</v>
      </c>
      <c r="H116" s="76">
        <v>500</v>
      </c>
      <c r="I116" s="64">
        <v>5</v>
      </c>
      <c r="J116" s="70">
        <v>20</v>
      </c>
      <c r="K116" s="25">
        <f t="shared" si="20"/>
        <v>50000</v>
      </c>
      <c r="L116" s="24">
        <f t="shared" si="21"/>
        <v>0</v>
      </c>
    </row>
    <row r="117" spans="1:16" s="24" customFormat="1" x14ac:dyDescent="0.25">
      <c r="A117" s="224"/>
      <c r="B117" s="228"/>
      <c r="C117" s="29" t="s">
        <v>36</v>
      </c>
      <c r="D117" s="6">
        <v>1500</v>
      </c>
      <c r="E117" s="44">
        <v>1</v>
      </c>
      <c r="F117" s="9">
        <v>20</v>
      </c>
      <c r="G117" s="168">
        <f t="shared" si="19"/>
        <v>30000</v>
      </c>
      <c r="H117" s="64">
        <v>1500</v>
      </c>
      <c r="I117" s="63">
        <v>1</v>
      </c>
      <c r="J117" s="70">
        <v>20</v>
      </c>
      <c r="K117" s="25">
        <f t="shared" si="20"/>
        <v>30000</v>
      </c>
      <c r="L117" s="24">
        <f t="shared" si="21"/>
        <v>0</v>
      </c>
    </row>
    <row r="118" spans="1:16" s="24" customFormat="1" ht="29" x14ac:dyDescent="0.25">
      <c r="A118" s="224"/>
      <c r="B118" s="28" t="s">
        <v>35</v>
      </c>
      <c r="C118" s="27" t="s">
        <v>34</v>
      </c>
      <c r="D118" s="3">
        <v>500</v>
      </c>
      <c r="E118" s="8">
        <v>2</v>
      </c>
      <c r="F118" s="9">
        <v>40</v>
      </c>
      <c r="G118" s="168">
        <f t="shared" si="19"/>
        <v>40000</v>
      </c>
      <c r="H118" s="69">
        <v>500</v>
      </c>
      <c r="I118" s="64">
        <v>2</v>
      </c>
      <c r="J118" s="70">
        <v>40</v>
      </c>
      <c r="K118" s="25">
        <f t="shared" si="20"/>
        <v>40000</v>
      </c>
      <c r="L118" s="24">
        <f t="shared" si="21"/>
        <v>0</v>
      </c>
    </row>
    <row r="119" spans="1:16" s="24" customFormat="1" ht="43.5" x14ac:dyDescent="0.25">
      <c r="A119" s="224"/>
      <c r="B119" s="28" t="s">
        <v>3</v>
      </c>
      <c r="C119" s="27" t="s">
        <v>33</v>
      </c>
      <c r="D119" s="3">
        <v>600</v>
      </c>
      <c r="E119" s="44">
        <v>2</v>
      </c>
      <c r="F119" s="9">
        <v>100</v>
      </c>
      <c r="G119" s="168">
        <f t="shared" si="19"/>
        <v>120000</v>
      </c>
      <c r="H119" s="69">
        <v>600</v>
      </c>
      <c r="I119" s="63">
        <v>2</v>
      </c>
      <c r="J119" s="70">
        <v>100</v>
      </c>
      <c r="K119" s="25">
        <f t="shared" si="20"/>
        <v>120000</v>
      </c>
      <c r="L119" s="24">
        <f t="shared" si="21"/>
        <v>0</v>
      </c>
    </row>
    <row r="120" spans="1:16" s="24" customFormat="1" ht="15" thickBot="1" x14ac:dyDescent="0.3">
      <c r="A120" s="224"/>
      <c r="B120" s="28" t="s">
        <v>153</v>
      </c>
      <c r="C120" s="30" t="s">
        <v>154</v>
      </c>
      <c r="D120" s="11">
        <v>50</v>
      </c>
      <c r="E120" s="8">
        <v>2</v>
      </c>
      <c r="F120" s="9">
        <v>40</v>
      </c>
      <c r="G120" s="168">
        <f t="shared" si="19"/>
        <v>4000</v>
      </c>
      <c r="H120" s="77">
        <v>50</v>
      </c>
      <c r="I120" s="64">
        <v>2</v>
      </c>
      <c r="J120" s="70">
        <v>40</v>
      </c>
      <c r="K120" s="25">
        <f t="shared" si="20"/>
        <v>4000</v>
      </c>
      <c r="L120" s="24">
        <f t="shared" si="21"/>
        <v>0</v>
      </c>
    </row>
    <row r="121" spans="1:16" s="24" customFormat="1" x14ac:dyDescent="0.25">
      <c r="A121" s="224"/>
      <c r="B121" s="28" t="s">
        <v>155</v>
      </c>
      <c r="C121" s="30" t="s">
        <v>154</v>
      </c>
      <c r="D121" s="6">
        <v>50</v>
      </c>
      <c r="E121" s="8">
        <v>2</v>
      </c>
      <c r="F121" s="43">
        <f>F119</f>
        <v>100</v>
      </c>
      <c r="G121" s="168">
        <f t="shared" si="19"/>
        <v>10000</v>
      </c>
      <c r="H121" s="64">
        <v>50</v>
      </c>
      <c r="I121" s="64">
        <v>2</v>
      </c>
      <c r="J121" s="78">
        <f>J119</f>
        <v>100</v>
      </c>
      <c r="K121" s="25">
        <f t="shared" si="20"/>
        <v>10000</v>
      </c>
      <c r="L121" s="24">
        <f t="shared" si="21"/>
        <v>0</v>
      </c>
    </row>
    <row r="122" spans="1:16" s="20" customFormat="1" x14ac:dyDescent="0.25">
      <c r="A122" s="224"/>
      <c r="B122" s="211" t="s">
        <v>32</v>
      </c>
      <c r="C122" s="211"/>
      <c r="D122" s="211"/>
      <c r="E122" s="211"/>
      <c r="F122" s="211"/>
      <c r="G122" s="167">
        <f>SUM(G114:G121)</f>
        <v>319000</v>
      </c>
      <c r="H122" s="65"/>
      <c r="I122" s="65"/>
      <c r="J122" s="65"/>
      <c r="K122" s="21">
        <f>SUM(K114:K121)</f>
        <v>319000</v>
      </c>
      <c r="L122" s="15"/>
      <c r="M122" s="15"/>
      <c r="N122" s="15"/>
      <c r="O122" s="15"/>
      <c r="P122" s="15"/>
    </row>
    <row r="123" spans="1:16" s="2" customFormat="1" x14ac:dyDescent="0.25">
      <c r="A123" s="229" t="s">
        <v>156</v>
      </c>
      <c r="B123" s="58" t="s">
        <v>12</v>
      </c>
      <c r="C123" s="59" t="s">
        <v>157</v>
      </c>
      <c r="D123" s="6">
        <v>150000</v>
      </c>
      <c r="E123" s="8">
        <v>1</v>
      </c>
      <c r="F123" s="9">
        <v>1</v>
      </c>
      <c r="G123" s="2">
        <v>150000</v>
      </c>
      <c r="H123" s="64">
        <f>VIP费用明细!B7</f>
        <v>113742.87</v>
      </c>
      <c r="I123" s="64">
        <v>1</v>
      </c>
      <c r="J123" s="70">
        <v>1</v>
      </c>
      <c r="K123" s="25">
        <f>H123*I123*J123</f>
        <v>113742.87</v>
      </c>
      <c r="L123" s="178"/>
    </row>
    <row r="124" spans="1:16" s="2" customFormat="1" x14ac:dyDescent="0.25">
      <c r="A124" s="230"/>
      <c r="B124" s="138" t="s">
        <v>22</v>
      </c>
      <c r="C124" s="139" t="s">
        <v>13</v>
      </c>
      <c r="D124" s="134">
        <v>100000</v>
      </c>
      <c r="E124" s="8">
        <v>1</v>
      </c>
      <c r="F124" s="9">
        <v>1</v>
      </c>
      <c r="G124" s="161">
        <v>100000</v>
      </c>
      <c r="H124" s="64">
        <f>'4S店用车'!E11</f>
        <v>47396.840000000004</v>
      </c>
      <c r="I124" s="64">
        <v>1</v>
      </c>
      <c r="J124" s="70">
        <v>1</v>
      </c>
      <c r="K124" s="25">
        <f>H124*I124*J124</f>
        <v>47396.840000000004</v>
      </c>
      <c r="L124" s="178"/>
    </row>
    <row r="125" spans="1:16" s="2" customFormat="1" x14ac:dyDescent="0.25">
      <c r="A125" s="231"/>
      <c r="B125" s="60"/>
      <c r="C125" s="61"/>
      <c r="D125" s="83"/>
      <c r="E125" s="135"/>
      <c r="F125" s="136"/>
      <c r="G125" s="161"/>
      <c r="H125" s="137">
        <f>雪佛兰VIP车!N55</f>
        <v>174775</v>
      </c>
      <c r="I125" s="64">
        <v>1</v>
      </c>
      <c r="J125" s="70">
        <v>1</v>
      </c>
      <c r="K125" s="25">
        <f>H125*I125*J125</f>
        <v>174775</v>
      </c>
      <c r="L125" s="25">
        <v>85914.71</v>
      </c>
      <c r="M125" s="2" t="s">
        <v>479</v>
      </c>
    </row>
    <row r="126" spans="1:16" s="20" customFormat="1" x14ac:dyDescent="0.25">
      <c r="A126" s="22"/>
      <c r="B126" s="211" t="s">
        <v>32</v>
      </c>
      <c r="C126" s="211"/>
      <c r="D126" s="211"/>
      <c r="E126" s="211"/>
      <c r="F126" s="211"/>
      <c r="G126" s="159">
        <f>SUM(G123:G124)</f>
        <v>250000</v>
      </c>
      <c r="H126" s="65"/>
      <c r="I126" s="65"/>
      <c r="J126" s="65"/>
      <c r="K126" s="21">
        <f>SUM(K123:K125)</f>
        <v>335914.70999999996</v>
      </c>
      <c r="L126" s="168"/>
      <c r="M126" s="15"/>
      <c r="N126" s="15"/>
      <c r="O126" s="15"/>
      <c r="P126" s="15"/>
    </row>
    <row r="127" spans="1:16" s="2" customFormat="1" x14ac:dyDescent="0.25">
      <c r="A127" s="23" t="s">
        <v>158</v>
      </c>
      <c r="B127" s="58" t="s">
        <v>159</v>
      </c>
      <c r="C127" s="59" t="s">
        <v>160</v>
      </c>
      <c r="D127" s="6">
        <v>20000</v>
      </c>
      <c r="E127" s="8">
        <v>1</v>
      </c>
      <c r="F127" s="9">
        <v>1</v>
      </c>
      <c r="G127" s="161">
        <v>20000</v>
      </c>
      <c r="H127" s="64">
        <f>杂费!B16</f>
        <v>43384</v>
      </c>
      <c r="I127" s="64">
        <v>1</v>
      </c>
      <c r="J127" s="70">
        <v>1</v>
      </c>
      <c r="K127" s="8">
        <f>H127</f>
        <v>43384</v>
      </c>
      <c r="L127" s="179">
        <f>K127-G127</f>
        <v>23384</v>
      </c>
      <c r="M127" s="2" t="s">
        <v>474</v>
      </c>
    </row>
    <row r="128" spans="1:16" s="2" customFormat="1" x14ac:dyDescent="0.25">
      <c r="A128" s="23"/>
      <c r="B128" s="58" t="s">
        <v>468</v>
      </c>
      <c r="C128" s="59"/>
      <c r="D128" s="166"/>
      <c r="E128" s="160"/>
      <c r="F128" s="161"/>
      <c r="G128" s="161"/>
      <c r="H128" s="171">
        <v>60000</v>
      </c>
      <c r="I128" s="171">
        <v>1</v>
      </c>
      <c r="J128" s="177">
        <v>1</v>
      </c>
      <c r="K128" s="8">
        <f>H128</f>
        <v>60000</v>
      </c>
      <c r="L128" s="179">
        <v>60000</v>
      </c>
      <c r="M128" s="2" t="s">
        <v>473</v>
      </c>
    </row>
    <row r="129" spans="1:16" s="20" customFormat="1" x14ac:dyDescent="0.25">
      <c r="A129" s="22"/>
      <c r="B129" s="211" t="s">
        <v>32</v>
      </c>
      <c r="C129" s="211"/>
      <c r="D129" s="211"/>
      <c r="E129" s="211"/>
      <c r="F129" s="211"/>
      <c r="G129" s="159">
        <v>20000</v>
      </c>
      <c r="H129" s="65"/>
      <c r="I129" s="65"/>
      <c r="J129" s="65"/>
      <c r="K129" s="21">
        <f>SUM(K127:K128)</f>
        <v>103384</v>
      </c>
      <c r="L129" s="165">
        <f>SUM(L10:L128)</f>
        <v>377326.71</v>
      </c>
      <c r="M129" s="15" t="s">
        <v>476</v>
      </c>
      <c r="N129" s="15"/>
      <c r="O129" s="15"/>
      <c r="P129" s="15"/>
    </row>
    <row r="130" spans="1:16" x14ac:dyDescent="0.25">
      <c r="A130" s="212" t="s">
        <v>31</v>
      </c>
      <c r="B130" s="212"/>
      <c r="C130" s="212"/>
      <c r="D130" s="212"/>
      <c r="E130" s="212"/>
      <c r="F130" s="212"/>
      <c r="G130" s="158">
        <f>G126+G122+G113+G108+G93+G75+G57+G38+G21</f>
        <v>5972900</v>
      </c>
      <c r="H130" s="65"/>
      <c r="I130" s="65"/>
      <c r="J130" s="65"/>
      <c r="K130" s="19">
        <f>K21+K38+K57+K75+K93+K122+K113+K108+K126+K129</f>
        <v>5735346.71</v>
      </c>
      <c r="M130" s="15" t="s">
        <v>477</v>
      </c>
      <c r="N130" s="15"/>
      <c r="O130" s="15"/>
      <c r="P130" s="15"/>
    </row>
    <row r="131" spans="1:16" x14ac:dyDescent="0.25">
      <c r="A131" s="212" t="s">
        <v>30</v>
      </c>
      <c r="B131" s="212"/>
      <c r="C131" s="212"/>
      <c r="D131" s="212"/>
      <c r="E131" s="212"/>
      <c r="F131" s="212"/>
      <c r="G131" s="175">
        <f>G130*0.1</f>
        <v>597290</v>
      </c>
      <c r="H131" s="79"/>
      <c r="I131" s="79"/>
      <c r="J131" s="79"/>
      <c r="K131" s="18">
        <f>K130*0.1</f>
        <v>573534.67099999997</v>
      </c>
      <c r="L131" s="165"/>
      <c r="M131" s="15" t="s">
        <v>475</v>
      </c>
      <c r="N131" s="15"/>
      <c r="O131" s="15"/>
      <c r="P131" s="15"/>
    </row>
    <row r="132" spans="1:16" s="182" customFormat="1" x14ac:dyDescent="0.25">
      <c r="A132" s="207" t="s">
        <v>29</v>
      </c>
      <c r="B132" s="207"/>
      <c r="C132" s="207"/>
      <c r="D132" s="207"/>
      <c r="E132" s="207"/>
      <c r="F132" s="207"/>
      <c r="G132" s="183">
        <f>SUM(G130:G131)</f>
        <v>6570190</v>
      </c>
      <c r="H132" s="197"/>
      <c r="I132" s="197"/>
      <c r="J132" s="197"/>
      <c r="K132" s="183">
        <f>SUM(K130:K131)</f>
        <v>6308881.3810000001</v>
      </c>
      <c r="L132" s="181"/>
      <c r="M132" s="181"/>
      <c r="N132" s="181"/>
      <c r="O132" s="181"/>
      <c r="P132" s="181"/>
    </row>
    <row r="133" spans="1:16" s="182" customFormat="1" x14ac:dyDescent="0.25">
      <c r="A133" s="233" t="s">
        <v>480</v>
      </c>
      <c r="B133" s="233"/>
      <c r="C133" s="233"/>
      <c r="D133" s="233"/>
      <c r="E133" s="233"/>
      <c r="F133" s="233"/>
      <c r="G133" s="184">
        <f>G132*0.5327091</f>
        <v>3500000.0017290004</v>
      </c>
      <c r="H133" s="198"/>
      <c r="I133" s="198"/>
      <c r="J133" s="198"/>
      <c r="K133" s="184">
        <f t="shared" ref="K133" si="22">K132*0.5327091</f>
        <v>3360798.5224792673</v>
      </c>
      <c r="L133" s="181"/>
    </row>
    <row r="134" spans="1:16" s="182" customFormat="1" x14ac:dyDescent="0.25">
      <c r="A134" s="204" t="s">
        <v>478</v>
      </c>
      <c r="B134" s="205"/>
      <c r="C134" s="205"/>
      <c r="D134" s="205"/>
      <c r="E134" s="205"/>
      <c r="F134" s="206"/>
      <c r="G134" s="185"/>
      <c r="H134" s="199"/>
      <c r="I134" s="199"/>
      <c r="J134" s="199"/>
      <c r="K134" s="186">
        <f>L129*(1-0.5327091)</f>
        <v>176321.337909939</v>
      </c>
      <c r="L134" s="200" t="s">
        <v>484</v>
      </c>
    </row>
    <row r="135" spans="1:16" x14ac:dyDescent="0.25">
      <c r="A135" s="207" t="s">
        <v>29</v>
      </c>
      <c r="B135" s="207"/>
      <c r="C135" s="207"/>
      <c r="D135" s="207"/>
      <c r="E135" s="207"/>
      <c r="F135" s="207"/>
      <c r="G135" s="187"/>
      <c r="H135" s="193"/>
      <c r="I135" s="193"/>
      <c r="J135" s="193"/>
      <c r="K135" s="184">
        <f>K133+K134</f>
        <v>3537119.8603892066</v>
      </c>
    </row>
    <row r="136" spans="1:16" x14ac:dyDescent="0.25">
      <c r="A136" s="201" t="s">
        <v>481</v>
      </c>
      <c r="B136" s="201"/>
      <c r="C136" s="201"/>
      <c r="D136" s="201"/>
      <c r="E136" s="201"/>
      <c r="F136" s="201"/>
      <c r="G136" s="194"/>
      <c r="H136" s="193"/>
      <c r="I136" s="193"/>
      <c r="J136" s="193"/>
      <c r="K136" s="184">
        <v>3500000</v>
      </c>
    </row>
  </sheetData>
  <mergeCells count="49">
    <mergeCell ref="M50:M56"/>
    <mergeCell ref="A133:F133"/>
    <mergeCell ref="A1:C1"/>
    <mergeCell ref="B7:K7"/>
    <mergeCell ref="A9:B9"/>
    <mergeCell ref="A10:A21"/>
    <mergeCell ref="B10:B12"/>
    <mergeCell ref="B13:B14"/>
    <mergeCell ref="B15:B16"/>
    <mergeCell ref="B17:B18"/>
    <mergeCell ref="B19:B20"/>
    <mergeCell ref="B21:F21"/>
    <mergeCell ref="A22:A38"/>
    <mergeCell ref="B22:B26"/>
    <mergeCell ref="B29:B35"/>
    <mergeCell ref="B38:F38"/>
    <mergeCell ref="A131:F131"/>
    <mergeCell ref="B45:B56"/>
    <mergeCell ref="A132:F132"/>
    <mergeCell ref="A94:A108"/>
    <mergeCell ref="B108:F108"/>
    <mergeCell ref="A109:A113"/>
    <mergeCell ref="B113:F113"/>
    <mergeCell ref="A114:A122"/>
    <mergeCell ref="B114:B117"/>
    <mergeCell ref="B122:F122"/>
    <mergeCell ref="A123:A125"/>
    <mergeCell ref="D58:D74"/>
    <mergeCell ref="H58:H74"/>
    <mergeCell ref="G58:G74"/>
    <mergeCell ref="A39:A57"/>
    <mergeCell ref="B39:B43"/>
    <mergeCell ref="B57:F57"/>
    <mergeCell ref="A136:F136"/>
    <mergeCell ref="D8:G8"/>
    <mergeCell ref="H8:K8"/>
    <mergeCell ref="A134:F134"/>
    <mergeCell ref="A135:F135"/>
    <mergeCell ref="K58:K74"/>
    <mergeCell ref="B126:F126"/>
    <mergeCell ref="B129:F129"/>
    <mergeCell ref="A130:F130"/>
    <mergeCell ref="A58:A75"/>
    <mergeCell ref="B58:B72"/>
    <mergeCell ref="B73:B74"/>
    <mergeCell ref="B75:F75"/>
    <mergeCell ref="A76:A93"/>
    <mergeCell ref="B88:B91"/>
    <mergeCell ref="B93:F93"/>
  </mergeCells>
  <phoneticPr fontId="21" type="noConversion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D70A-E596-49F1-BA83-F54CEC21E446}">
  <dimension ref="A1:H16"/>
  <sheetViews>
    <sheetView workbookViewId="0">
      <selection activeCell="B16" sqref="B16"/>
    </sheetView>
  </sheetViews>
  <sheetFormatPr defaultRowHeight="14" x14ac:dyDescent="0.25"/>
  <cols>
    <col min="1" max="1" width="22.1796875" bestFit="1" customWidth="1"/>
    <col min="2" max="2" width="9.26953125" bestFit="1" customWidth="1"/>
    <col min="5" max="5" width="15.7265625" bestFit="1" customWidth="1"/>
  </cols>
  <sheetData>
    <row r="1" spans="1:8" x14ac:dyDescent="0.25">
      <c r="A1" s="118" t="s">
        <v>442</v>
      </c>
      <c r="B1" s="118">
        <v>736</v>
      </c>
      <c r="E1" s="241" t="s">
        <v>460</v>
      </c>
      <c r="F1">
        <v>1</v>
      </c>
      <c r="G1">
        <v>1530</v>
      </c>
      <c r="H1">
        <f t="shared" ref="H1:H6" si="0">F1*G1</f>
        <v>1530</v>
      </c>
    </row>
    <row r="2" spans="1:8" x14ac:dyDescent="0.25">
      <c r="A2" s="118" t="s">
        <v>443</v>
      </c>
      <c r="B2" s="118">
        <v>247</v>
      </c>
      <c r="E2" s="241"/>
      <c r="F2">
        <v>1</v>
      </c>
      <c r="G2">
        <v>2610</v>
      </c>
      <c r="H2">
        <f t="shared" si="0"/>
        <v>2610</v>
      </c>
    </row>
    <row r="3" spans="1:8" x14ac:dyDescent="0.25">
      <c r="A3" s="118" t="s">
        <v>446</v>
      </c>
      <c r="B3" s="118">
        <v>873</v>
      </c>
      <c r="E3" s="241" t="s">
        <v>461</v>
      </c>
      <c r="F3">
        <v>1</v>
      </c>
      <c r="G3">
        <v>1260</v>
      </c>
      <c r="H3">
        <f t="shared" si="0"/>
        <v>1260</v>
      </c>
    </row>
    <row r="4" spans="1:8" x14ac:dyDescent="0.25">
      <c r="A4" s="118" t="s">
        <v>447</v>
      </c>
      <c r="B4" s="118">
        <v>128</v>
      </c>
      <c r="E4" s="241"/>
      <c r="F4">
        <v>1</v>
      </c>
      <c r="G4">
        <v>1180</v>
      </c>
      <c r="H4">
        <f t="shared" si="0"/>
        <v>1180</v>
      </c>
    </row>
    <row r="5" spans="1:8" x14ac:dyDescent="0.25">
      <c r="A5" s="132" t="s">
        <v>450</v>
      </c>
      <c r="B5" s="133">
        <v>2550</v>
      </c>
      <c r="E5" s="241" t="s">
        <v>462</v>
      </c>
      <c r="F5">
        <v>1</v>
      </c>
      <c r="G5">
        <v>1310</v>
      </c>
      <c r="H5">
        <f t="shared" si="0"/>
        <v>1310</v>
      </c>
    </row>
    <row r="6" spans="1:8" x14ac:dyDescent="0.25">
      <c r="A6" s="132" t="s">
        <v>451</v>
      </c>
      <c r="B6" s="133">
        <v>3600</v>
      </c>
      <c r="E6" s="241"/>
      <c r="F6">
        <v>1</v>
      </c>
      <c r="G6">
        <v>1790</v>
      </c>
      <c r="H6">
        <f t="shared" si="0"/>
        <v>1790</v>
      </c>
    </row>
    <row r="7" spans="1:8" x14ac:dyDescent="0.25">
      <c r="A7" s="132" t="s">
        <v>452</v>
      </c>
      <c r="B7" s="133">
        <v>792</v>
      </c>
    </row>
    <row r="8" spans="1:8" x14ac:dyDescent="0.25">
      <c r="A8" s="132" t="s">
        <v>453</v>
      </c>
      <c r="B8" s="133">
        <v>2400</v>
      </c>
    </row>
    <row r="9" spans="1:8" x14ac:dyDescent="0.25">
      <c r="A9" s="132" t="s">
        <v>449</v>
      </c>
      <c r="B9" s="133">
        <v>8514</v>
      </c>
    </row>
    <row r="10" spans="1:8" x14ac:dyDescent="0.25">
      <c r="A10" s="132" t="s">
        <v>448</v>
      </c>
      <c r="B10" s="133">
        <v>3872</v>
      </c>
    </row>
    <row r="11" spans="1:8" x14ac:dyDescent="0.25">
      <c r="A11" s="132" t="s">
        <v>449</v>
      </c>
      <c r="B11" s="133">
        <v>1380</v>
      </c>
    </row>
    <row r="12" spans="1:8" x14ac:dyDescent="0.25">
      <c r="A12" s="154" t="s">
        <v>464</v>
      </c>
      <c r="B12" s="155">
        <v>2912</v>
      </c>
    </row>
    <row r="13" spans="1:8" x14ac:dyDescent="0.25">
      <c r="A13" s="143" t="s">
        <v>463</v>
      </c>
      <c r="B13" s="144">
        <v>9680</v>
      </c>
    </row>
    <row r="14" spans="1:8" x14ac:dyDescent="0.25">
      <c r="A14" s="154" t="s">
        <v>465</v>
      </c>
      <c r="B14" s="157">
        <v>5700</v>
      </c>
      <c r="C14" t="s">
        <v>466</v>
      </c>
    </row>
    <row r="15" spans="1:8" x14ac:dyDescent="0.25">
      <c r="A15" s="156"/>
    </row>
    <row r="16" spans="1:8" x14ac:dyDescent="0.25">
      <c r="B16">
        <f>SUM(B1:B14)</f>
        <v>43384</v>
      </c>
    </row>
  </sheetData>
  <mergeCells count="3">
    <mergeCell ref="E1:E2"/>
    <mergeCell ref="E3:E4"/>
    <mergeCell ref="E5:E6"/>
  </mergeCells>
  <phoneticPr fontId="2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CF17-7493-447E-8564-988FA77780E5}">
  <dimension ref="A1:O55"/>
  <sheetViews>
    <sheetView topLeftCell="C1" zoomScale="60" zoomScaleNormal="60" workbookViewId="0">
      <selection activeCell="N49" sqref="N49:N52"/>
    </sheetView>
  </sheetViews>
  <sheetFormatPr defaultRowHeight="14" x14ac:dyDescent="0.25"/>
  <cols>
    <col min="1" max="1" width="21.54296875" style="105" bestFit="1" customWidth="1"/>
    <col min="2" max="2" width="41.36328125" style="105" bestFit="1" customWidth="1"/>
    <col min="3" max="3" width="20.81640625" style="105" bestFit="1" customWidth="1"/>
    <col min="4" max="6" width="8.7265625" style="105"/>
    <col min="7" max="7" width="14.08984375" style="105" bestFit="1" customWidth="1"/>
    <col min="8" max="8" width="19.36328125" style="105" bestFit="1" customWidth="1"/>
    <col min="9" max="10" width="10.81640625" style="105" bestFit="1" customWidth="1"/>
    <col min="11" max="11" width="8.7265625" style="105"/>
    <col min="12" max="12" width="14.6328125" style="105" bestFit="1" customWidth="1"/>
    <col min="13" max="13" width="16.26953125" style="105" bestFit="1" customWidth="1"/>
    <col min="14" max="14" width="17.36328125" style="105" bestFit="1" customWidth="1"/>
    <col min="15" max="15" width="84.54296875" style="105" customWidth="1"/>
    <col min="16" max="16384" width="8.7265625" style="105"/>
  </cols>
  <sheetData>
    <row r="1" spans="1:15" ht="17.5" x14ac:dyDescent="0.3">
      <c r="A1" s="107" t="s">
        <v>305</v>
      </c>
      <c r="B1" s="107" t="s">
        <v>306</v>
      </c>
      <c r="C1" s="108" t="s">
        <v>307</v>
      </c>
      <c r="D1" s="108" t="s">
        <v>308</v>
      </c>
      <c r="E1" s="108" t="s">
        <v>309</v>
      </c>
      <c r="F1" s="107" t="s">
        <v>310</v>
      </c>
      <c r="G1" s="109" t="s">
        <v>311</v>
      </c>
      <c r="H1" s="109" t="s">
        <v>312</v>
      </c>
      <c r="I1" s="109" t="s">
        <v>313</v>
      </c>
      <c r="J1" s="109" t="s">
        <v>314</v>
      </c>
      <c r="K1" s="109" t="s">
        <v>315</v>
      </c>
      <c r="L1" s="109" t="s">
        <v>316</v>
      </c>
      <c r="M1" s="107" t="s">
        <v>317</v>
      </c>
      <c r="N1" s="109" t="s">
        <v>304</v>
      </c>
      <c r="O1" s="110" t="s">
        <v>318</v>
      </c>
    </row>
    <row r="2" spans="1:15" s="86" customFormat="1" ht="17.5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86" customFormat="1" ht="17.5" x14ac:dyDescent="0.3">
      <c r="A3" s="244">
        <v>43509</v>
      </c>
      <c r="B3" s="243" t="s">
        <v>179</v>
      </c>
      <c r="C3" s="84" t="s">
        <v>180</v>
      </c>
      <c r="D3" s="242" t="s">
        <v>181</v>
      </c>
      <c r="E3" s="242" t="s">
        <v>182</v>
      </c>
      <c r="F3" s="243" t="s">
        <v>183</v>
      </c>
      <c r="G3" s="243">
        <v>100</v>
      </c>
      <c r="H3" s="243"/>
      <c r="I3" s="245">
        <v>10</v>
      </c>
      <c r="J3" s="245">
        <v>80</v>
      </c>
      <c r="K3" s="85">
        <v>1</v>
      </c>
      <c r="L3" s="85">
        <v>1500</v>
      </c>
      <c r="M3" s="85"/>
      <c r="N3" s="245">
        <f>M3+L3*K3+J3*H3+I3*G3</f>
        <v>2500</v>
      </c>
      <c r="O3" s="246" t="s">
        <v>184</v>
      </c>
    </row>
    <row r="4" spans="1:15" s="86" customFormat="1" ht="17.5" x14ac:dyDescent="0.3">
      <c r="A4" s="244"/>
      <c r="B4" s="243"/>
      <c r="C4" s="84" t="s">
        <v>185</v>
      </c>
      <c r="D4" s="242"/>
      <c r="E4" s="242"/>
      <c r="F4" s="243"/>
      <c r="G4" s="243"/>
      <c r="H4" s="243"/>
      <c r="I4" s="245"/>
      <c r="J4" s="245"/>
      <c r="K4" s="85"/>
      <c r="L4" s="85"/>
      <c r="M4" s="85"/>
      <c r="N4" s="245"/>
      <c r="O4" s="246"/>
    </row>
    <row r="5" spans="1:15" s="86" customFormat="1" ht="17.5" x14ac:dyDescent="0.3">
      <c r="A5" s="87" t="s">
        <v>186</v>
      </c>
      <c r="B5" s="85" t="s">
        <v>179</v>
      </c>
      <c r="C5" s="84" t="s">
        <v>180</v>
      </c>
      <c r="D5" s="84" t="s">
        <v>181</v>
      </c>
      <c r="E5" s="84" t="s">
        <v>182</v>
      </c>
      <c r="F5" s="85" t="s">
        <v>183</v>
      </c>
      <c r="G5" s="85"/>
      <c r="H5" s="85"/>
      <c r="I5" s="88">
        <v>10</v>
      </c>
      <c r="J5" s="88">
        <v>80</v>
      </c>
      <c r="K5" s="85">
        <v>4</v>
      </c>
      <c r="L5" s="85">
        <v>1500</v>
      </c>
      <c r="M5" s="85"/>
      <c r="N5" s="88">
        <f>M5+L5*K5+J5*H5+I5*G5</f>
        <v>6000</v>
      </c>
      <c r="O5" s="89" t="s">
        <v>187</v>
      </c>
    </row>
    <row r="6" spans="1:15" s="86" customFormat="1" ht="35" x14ac:dyDescent="0.3">
      <c r="A6" s="90" t="s">
        <v>186</v>
      </c>
      <c r="B6" s="85" t="s">
        <v>179</v>
      </c>
      <c r="C6" s="84" t="s">
        <v>185</v>
      </c>
      <c r="D6" s="84" t="s">
        <v>181</v>
      </c>
      <c r="E6" s="84" t="s">
        <v>188</v>
      </c>
      <c r="F6" s="85" t="s">
        <v>189</v>
      </c>
      <c r="G6" s="85">
        <v>236</v>
      </c>
      <c r="H6" s="85">
        <v>8</v>
      </c>
      <c r="I6" s="88">
        <v>10</v>
      </c>
      <c r="J6" s="88">
        <v>80</v>
      </c>
      <c r="K6" s="85">
        <v>4</v>
      </c>
      <c r="L6" s="85">
        <v>1500</v>
      </c>
      <c r="M6" s="85"/>
      <c r="N6" s="88">
        <f>M6+L6*K6+J6*H6+I6*G6</f>
        <v>9000</v>
      </c>
      <c r="O6" s="89" t="s">
        <v>190</v>
      </c>
    </row>
    <row r="7" spans="1:15" s="86" customFormat="1" ht="17.5" x14ac:dyDescent="0.3">
      <c r="A7" s="84" t="s">
        <v>186</v>
      </c>
      <c r="B7" s="85"/>
      <c r="C7" s="84" t="s">
        <v>191</v>
      </c>
      <c r="D7" s="84" t="s">
        <v>181</v>
      </c>
      <c r="E7" s="84" t="s">
        <v>192</v>
      </c>
      <c r="F7" s="85" t="s">
        <v>193</v>
      </c>
      <c r="G7" s="85"/>
      <c r="H7" s="85"/>
      <c r="I7" s="88">
        <v>10</v>
      </c>
      <c r="J7" s="88">
        <v>80</v>
      </c>
      <c r="K7" s="85">
        <v>4</v>
      </c>
      <c r="L7" s="85">
        <v>1500</v>
      </c>
      <c r="M7" s="85"/>
      <c r="N7" s="88">
        <f>M7+L7*K7+J7*H7+I7*G7</f>
        <v>6000</v>
      </c>
      <c r="O7" s="89" t="s">
        <v>194</v>
      </c>
    </row>
    <row r="8" spans="1:15" s="86" customFormat="1" ht="35" x14ac:dyDescent="0.3">
      <c r="A8" s="84" t="s">
        <v>195</v>
      </c>
      <c r="B8" s="85" t="s">
        <v>196</v>
      </c>
      <c r="C8" s="84" t="s">
        <v>197</v>
      </c>
      <c r="D8" s="84" t="s">
        <v>181</v>
      </c>
      <c r="E8" s="84" t="s">
        <v>198</v>
      </c>
      <c r="F8" s="85" t="s">
        <v>199</v>
      </c>
      <c r="G8" s="85">
        <v>572</v>
      </c>
      <c r="H8" s="85"/>
      <c r="I8" s="88">
        <v>10</v>
      </c>
      <c r="J8" s="88">
        <v>80</v>
      </c>
      <c r="K8" s="85">
        <v>3</v>
      </c>
      <c r="L8" s="85">
        <v>1500</v>
      </c>
      <c r="M8" s="85"/>
      <c r="N8" s="88">
        <f>M8+L8*K8+J8*H8+I8*G8</f>
        <v>10220</v>
      </c>
      <c r="O8" s="89" t="s">
        <v>200</v>
      </c>
    </row>
    <row r="9" spans="1:15" s="86" customFormat="1" ht="17.5" x14ac:dyDescent="0.3">
      <c r="A9" s="242" t="s">
        <v>195</v>
      </c>
      <c r="B9" s="243" t="s">
        <v>179</v>
      </c>
      <c r="C9" s="91" t="s">
        <v>201</v>
      </c>
      <c r="D9" s="242" t="s">
        <v>181</v>
      </c>
      <c r="E9" s="242" t="s">
        <v>202</v>
      </c>
      <c r="F9" s="243" t="s">
        <v>203</v>
      </c>
      <c r="G9" s="243">
        <v>85</v>
      </c>
      <c r="H9" s="243">
        <v>5</v>
      </c>
      <c r="I9" s="245">
        <v>10</v>
      </c>
      <c r="J9" s="245">
        <v>80</v>
      </c>
      <c r="K9" s="85">
        <v>3</v>
      </c>
      <c r="L9" s="85">
        <v>1500</v>
      </c>
      <c r="M9" s="85"/>
      <c r="N9" s="245">
        <f>M9+L9*K9+J9*H9+I9*G9</f>
        <v>5750</v>
      </c>
      <c r="O9" s="246" t="s">
        <v>204</v>
      </c>
    </row>
    <row r="10" spans="1:15" s="86" customFormat="1" ht="17.5" x14ac:dyDescent="0.3">
      <c r="A10" s="242"/>
      <c r="B10" s="243"/>
      <c r="C10" s="91" t="s">
        <v>205</v>
      </c>
      <c r="D10" s="242"/>
      <c r="E10" s="242"/>
      <c r="F10" s="243"/>
      <c r="G10" s="243"/>
      <c r="H10" s="243"/>
      <c r="I10" s="245"/>
      <c r="J10" s="245"/>
      <c r="K10" s="85"/>
      <c r="L10" s="85"/>
      <c r="M10" s="85"/>
      <c r="N10" s="245"/>
      <c r="O10" s="246"/>
    </row>
    <row r="11" spans="1:15" s="86" customFormat="1" ht="17.5" x14ac:dyDescent="0.3">
      <c r="A11" s="242" t="s">
        <v>186</v>
      </c>
      <c r="B11" s="243" t="s">
        <v>196</v>
      </c>
      <c r="C11" s="91" t="s">
        <v>206</v>
      </c>
      <c r="D11" s="242" t="s">
        <v>181</v>
      </c>
      <c r="E11" s="242" t="s">
        <v>207</v>
      </c>
      <c r="F11" s="243" t="s">
        <v>208</v>
      </c>
      <c r="G11" s="243">
        <v>496</v>
      </c>
      <c r="H11" s="243"/>
      <c r="I11" s="245">
        <v>10</v>
      </c>
      <c r="J11" s="245">
        <v>80</v>
      </c>
      <c r="K11" s="85">
        <v>4</v>
      </c>
      <c r="L11" s="85">
        <v>1500</v>
      </c>
      <c r="M11" s="85"/>
      <c r="N11" s="245">
        <f>M11+L11*K11+J11*H11+I11*G11</f>
        <v>10960</v>
      </c>
      <c r="O11" s="246" t="s">
        <v>209</v>
      </c>
    </row>
    <row r="12" spans="1:15" s="86" customFormat="1" ht="17.5" x14ac:dyDescent="0.3">
      <c r="A12" s="242"/>
      <c r="B12" s="243"/>
      <c r="C12" s="91" t="s">
        <v>210</v>
      </c>
      <c r="D12" s="242"/>
      <c r="E12" s="242"/>
      <c r="F12" s="243"/>
      <c r="G12" s="243"/>
      <c r="H12" s="243"/>
      <c r="I12" s="245"/>
      <c r="J12" s="245"/>
      <c r="K12" s="85"/>
      <c r="L12" s="85"/>
      <c r="M12" s="85"/>
      <c r="N12" s="245"/>
      <c r="O12" s="246"/>
    </row>
    <row r="13" spans="1:15" s="86" customFormat="1" ht="17.5" x14ac:dyDescent="0.3">
      <c r="A13" s="242"/>
      <c r="B13" s="243"/>
      <c r="C13" s="91" t="s">
        <v>211</v>
      </c>
      <c r="D13" s="242"/>
      <c r="E13" s="242"/>
      <c r="F13" s="243"/>
      <c r="G13" s="243"/>
      <c r="H13" s="243"/>
      <c r="I13" s="245"/>
      <c r="J13" s="245"/>
      <c r="K13" s="85"/>
      <c r="L13" s="85"/>
      <c r="M13" s="85"/>
      <c r="N13" s="245"/>
      <c r="O13" s="246"/>
    </row>
    <row r="14" spans="1:15" s="86" customFormat="1" ht="35" x14ac:dyDescent="0.3">
      <c r="A14" s="84" t="s">
        <v>212</v>
      </c>
      <c r="B14" s="85" t="s">
        <v>179</v>
      </c>
      <c r="C14" s="84" t="s">
        <v>213</v>
      </c>
      <c r="D14" s="84" t="s">
        <v>181</v>
      </c>
      <c r="E14" s="84" t="s">
        <v>214</v>
      </c>
      <c r="F14" s="85" t="s">
        <v>215</v>
      </c>
      <c r="G14" s="85">
        <v>80</v>
      </c>
      <c r="H14" s="85"/>
      <c r="I14" s="88">
        <v>10</v>
      </c>
      <c r="J14" s="88">
        <v>80</v>
      </c>
      <c r="K14" s="85">
        <v>5</v>
      </c>
      <c r="L14" s="85">
        <v>1500</v>
      </c>
      <c r="M14" s="85"/>
      <c r="N14" s="88">
        <f>M14+L14*K14+J14*H14+I14*G14</f>
        <v>8300</v>
      </c>
      <c r="O14" s="89" t="s">
        <v>216</v>
      </c>
    </row>
    <row r="15" spans="1:15" s="86" customFormat="1" ht="35" x14ac:dyDescent="0.3">
      <c r="A15" s="84" t="s">
        <v>186</v>
      </c>
      <c r="B15" s="85" t="s">
        <v>217</v>
      </c>
      <c r="C15" s="84" t="s">
        <v>218</v>
      </c>
      <c r="D15" s="84" t="s">
        <v>181</v>
      </c>
      <c r="E15" s="84" t="s">
        <v>219</v>
      </c>
      <c r="F15" s="85" t="s">
        <v>220</v>
      </c>
      <c r="G15" s="85">
        <v>356</v>
      </c>
      <c r="H15" s="85"/>
      <c r="I15" s="88">
        <v>10</v>
      </c>
      <c r="J15" s="88">
        <v>80</v>
      </c>
      <c r="K15" s="85">
        <v>4</v>
      </c>
      <c r="L15" s="85">
        <v>1500</v>
      </c>
      <c r="M15" s="85"/>
      <c r="N15" s="88">
        <f>M15+L15*K15+J15*H15+I15*G15</f>
        <v>9560</v>
      </c>
      <c r="O15" s="89" t="s">
        <v>221</v>
      </c>
    </row>
    <row r="16" spans="1:15" s="86" customFormat="1" ht="35" x14ac:dyDescent="0.3">
      <c r="A16" s="84" t="s">
        <v>186</v>
      </c>
      <c r="B16" s="85" t="s">
        <v>217</v>
      </c>
      <c r="C16" s="84" t="s">
        <v>222</v>
      </c>
      <c r="D16" s="84" t="s">
        <v>181</v>
      </c>
      <c r="E16" s="84" t="s">
        <v>223</v>
      </c>
      <c r="F16" s="85" t="s">
        <v>224</v>
      </c>
      <c r="G16" s="85">
        <v>280</v>
      </c>
      <c r="H16" s="85"/>
      <c r="I16" s="88">
        <v>10</v>
      </c>
      <c r="J16" s="88">
        <v>80</v>
      </c>
      <c r="K16" s="85">
        <v>4</v>
      </c>
      <c r="L16" s="85">
        <v>1500</v>
      </c>
      <c r="M16" s="85"/>
      <c r="N16" s="88">
        <f>M16+L16*K16+J16*H16+I16*G16</f>
        <v>8800</v>
      </c>
      <c r="O16" s="89" t="s">
        <v>225</v>
      </c>
    </row>
    <row r="17" spans="1:15" s="86" customFormat="1" ht="17.5" x14ac:dyDescent="0.3">
      <c r="A17" s="242" t="s">
        <v>226</v>
      </c>
      <c r="B17" s="243" t="s">
        <v>179</v>
      </c>
      <c r="C17" s="92" t="s">
        <v>227</v>
      </c>
      <c r="D17" s="246" t="s">
        <v>228</v>
      </c>
      <c r="E17" s="242"/>
      <c r="F17" s="243"/>
      <c r="G17" s="243"/>
      <c r="H17" s="243"/>
      <c r="I17" s="245">
        <v>10</v>
      </c>
      <c r="J17" s="245">
        <v>80</v>
      </c>
      <c r="K17" s="243">
        <v>2</v>
      </c>
      <c r="L17" s="243">
        <v>1200</v>
      </c>
      <c r="M17" s="243"/>
      <c r="N17" s="245">
        <f>M17+L17*K17+J17*H17+I17*G17</f>
        <v>2400</v>
      </c>
      <c r="O17" s="89"/>
    </row>
    <row r="18" spans="1:15" s="86" customFormat="1" ht="17.5" x14ac:dyDescent="0.3">
      <c r="A18" s="242"/>
      <c r="B18" s="243"/>
      <c r="C18" s="93" t="s">
        <v>229</v>
      </c>
      <c r="D18" s="246"/>
      <c r="E18" s="242"/>
      <c r="F18" s="243"/>
      <c r="G18" s="243"/>
      <c r="H18" s="243"/>
      <c r="I18" s="245"/>
      <c r="J18" s="245"/>
      <c r="K18" s="243"/>
      <c r="L18" s="243"/>
      <c r="M18" s="243"/>
      <c r="N18" s="245"/>
      <c r="O18" s="89"/>
    </row>
    <row r="19" spans="1:15" s="98" customFormat="1" ht="17.5" x14ac:dyDescent="0.3">
      <c r="A19" s="242"/>
      <c r="B19" s="243"/>
      <c r="C19" s="84" t="s">
        <v>230</v>
      </c>
      <c r="D19" s="246"/>
      <c r="E19" s="242"/>
      <c r="F19" s="243"/>
      <c r="G19" s="243"/>
      <c r="H19" s="243"/>
      <c r="I19" s="245"/>
      <c r="J19" s="245"/>
      <c r="K19" s="243"/>
      <c r="L19" s="243"/>
      <c r="M19" s="243"/>
      <c r="N19" s="245"/>
      <c r="O19" s="89"/>
    </row>
    <row r="20" spans="1:15" s="86" customFormat="1" ht="17.5" x14ac:dyDescent="0.3">
      <c r="A20" s="244">
        <v>43513</v>
      </c>
      <c r="B20" s="94" t="s">
        <v>179</v>
      </c>
      <c r="C20" s="90" t="s">
        <v>230</v>
      </c>
      <c r="D20" s="90" t="s">
        <v>231</v>
      </c>
      <c r="E20" s="95"/>
      <c r="F20" s="96"/>
      <c r="G20" s="96"/>
      <c r="H20" s="96"/>
      <c r="I20" s="88">
        <v>10</v>
      </c>
      <c r="J20" s="88">
        <v>80</v>
      </c>
      <c r="K20" s="94">
        <v>1</v>
      </c>
      <c r="L20" s="94">
        <v>1200</v>
      </c>
      <c r="M20" s="96"/>
      <c r="N20" s="88">
        <f>M20+L20*K20+J20*H20+I20*G20</f>
        <v>1200</v>
      </c>
      <c r="O20" s="97"/>
    </row>
    <row r="21" spans="1:15" s="86" customFormat="1" ht="17.5" x14ac:dyDescent="0.3">
      <c r="A21" s="244" t="s">
        <v>232</v>
      </c>
      <c r="B21" s="85" t="s">
        <v>196</v>
      </c>
      <c r="C21" s="84" t="s">
        <v>233</v>
      </c>
      <c r="D21" s="84" t="s">
        <v>234</v>
      </c>
      <c r="E21" s="84"/>
      <c r="F21" s="85"/>
      <c r="G21" s="85"/>
      <c r="H21" s="85"/>
      <c r="I21" s="88">
        <v>10</v>
      </c>
      <c r="J21" s="88">
        <v>80</v>
      </c>
      <c r="K21" s="85">
        <v>2</v>
      </c>
      <c r="L21" s="85">
        <v>1500</v>
      </c>
      <c r="M21" s="85"/>
      <c r="N21" s="88">
        <f>M21+L21*K21+J21*H21+I21*G21</f>
        <v>3000</v>
      </c>
      <c r="O21" s="89"/>
    </row>
    <row r="22" spans="1:15" s="86" customFormat="1" ht="17.5" x14ac:dyDescent="0.3">
      <c r="A22" s="244">
        <v>43511</v>
      </c>
      <c r="B22" s="243" t="s">
        <v>179</v>
      </c>
      <c r="C22" s="93" t="s">
        <v>235</v>
      </c>
      <c r="D22" s="242" t="s">
        <v>236</v>
      </c>
      <c r="E22" s="242"/>
      <c r="F22" s="243"/>
      <c r="G22" s="243"/>
      <c r="H22" s="243"/>
      <c r="I22" s="245">
        <v>10</v>
      </c>
      <c r="J22" s="245">
        <v>80</v>
      </c>
      <c r="K22" s="243">
        <v>1</v>
      </c>
      <c r="L22" s="243">
        <v>1200</v>
      </c>
      <c r="M22" s="243"/>
      <c r="N22" s="245">
        <f>M22+L22*K22+J22*H22+I22*G22</f>
        <v>1200</v>
      </c>
      <c r="O22" s="89"/>
    </row>
    <row r="23" spans="1:15" s="86" customFormat="1" ht="17.5" x14ac:dyDescent="0.3">
      <c r="A23" s="244"/>
      <c r="B23" s="243"/>
      <c r="C23" s="93" t="s">
        <v>237</v>
      </c>
      <c r="D23" s="242"/>
      <c r="E23" s="242"/>
      <c r="F23" s="243"/>
      <c r="G23" s="243"/>
      <c r="H23" s="243"/>
      <c r="I23" s="245"/>
      <c r="J23" s="245"/>
      <c r="K23" s="243"/>
      <c r="L23" s="243"/>
      <c r="M23" s="243"/>
      <c r="N23" s="245"/>
      <c r="O23" s="89"/>
    </row>
    <row r="24" spans="1:15" s="86" customFormat="1" ht="17.5" x14ac:dyDescent="0.3">
      <c r="A24" s="244">
        <v>43513</v>
      </c>
      <c r="B24" s="243" t="s">
        <v>238</v>
      </c>
      <c r="C24" s="93" t="s">
        <v>235</v>
      </c>
      <c r="D24" s="242" t="s">
        <v>231</v>
      </c>
      <c r="E24" s="242"/>
      <c r="F24" s="243"/>
      <c r="G24" s="243"/>
      <c r="H24" s="243"/>
      <c r="I24" s="245">
        <v>10</v>
      </c>
      <c r="J24" s="245">
        <v>80</v>
      </c>
      <c r="K24" s="243">
        <v>1</v>
      </c>
      <c r="L24" s="243">
        <v>800</v>
      </c>
      <c r="M24" s="243"/>
      <c r="N24" s="245">
        <f>M24+L24*K24+J24*H24+I24*G24</f>
        <v>800</v>
      </c>
      <c r="O24" s="89"/>
    </row>
    <row r="25" spans="1:15" s="86" customFormat="1" ht="17.5" x14ac:dyDescent="0.3">
      <c r="A25" s="244"/>
      <c r="B25" s="243"/>
      <c r="C25" s="93" t="s">
        <v>237</v>
      </c>
      <c r="D25" s="242"/>
      <c r="E25" s="242"/>
      <c r="F25" s="243"/>
      <c r="G25" s="243"/>
      <c r="H25" s="243"/>
      <c r="I25" s="245"/>
      <c r="J25" s="245"/>
      <c r="K25" s="243"/>
      <c r="L25" s="243"/>
      <c r="M25" s="243"/>
      <c r="N25" s="245"/>
      <c r="O25" s="89"/>
    </row>
    <row r="26" spans="1:15" s="86" customFormat="1" ht="17.5" x14ac:dyDescent="0.3">
      <c r="A26" s="84" t="s">
        <v>239</v>
      </c>
      <c r="B26" s="85" t="s">
        <v>179</v>
      </c>
      <c r="C26" s="84" t="s">
        <v>240</v>
      </c>
      <c r="D26" s="84" t="s">
        <v>234</v>
      </c>
      <c r="E26" s="84"/>
      <c r="F26" s="85"/>
      <c r="G26" s="85"/>
      <c r="H26" s="85"/>
      <c r="I26" s="88">
        <v>10</v>
      </c>
      <c r="J26" s="88">
        <v>80</v>
      </c>
      <c r="K26" s="85">
        <v>2</v>
      </c>
      <c r="L26" s="85">
        <v>1200</v>
      </c>
      <c r="M26" s="85"/>
      <c r="N26" s="88">
        <f>M26+L26*K26+J26*H26+I26*G26</f>
        <v>2400</v>
      </c>
      <c r="O26" s="89"/>
    </row>
    <row r="27" spans="1:15" s="86" customFormat="1" ht="17.5" x14ac:dyDescent="0.3">
      <c r="A27" s="244">
        <v>43510</v>
      </c>
      <c r="B27" s="243" t="s">
        <v>179</v>
      </c>
      <c r="C27" s="91" t="s">
        <v>241</v>
      </c>
      <c r="D27" s="242" t="s">
        <v>236</v>
      </c>
      <c r="E27" s="242"/>
      <c r="F27" s="243"/>
      <c r="G27" s="243"/>
      <c r="H27" s="243"/>
      <c r="I27" s="245">
        <v>10</v>
      </c>
      <c r="J27" s="245">
        <v>80</v>
      </c>
      <c r="K27" s="243">
        <v>1</v>
      </c>
      <c r="L27" s="243">
        <v>1200</v>
      </c>
      <c r="M27" s="243"/>
      <c r="N27" s="245">
        <f>M27+L27*K27+J27*H27+I27*G27</f>
        <v>1200</v>
      </c>
      <c r="O27" s="89"/>
    </row>
    <row r="28" spans="1:15" s="86" customFormat="1" ht="17.5" x14ac:dyDescent="0.3">
      <c r="A28" s="244"/>
      <c r="B28" s="243"/>
      <c r="C28" s="91" t="s">
        <v>242</v>
      </c>
      <c r="D28" s="242"/>
      <c r="E28" s="242"/>
      <c r="F28" s="243"/>
      <c r="G28" s="243"/>
      <c r="H28" s="243"/>
      <c r="I28" s="245"/>
      <c r="J28" s="245"/>
      <c r="K28" s="243"/>
      <c r="L28" s="243"/>
      <c r="M28" s="243"/>
      <c r="N28" s="245"/>
      <c r="O28" s="89"/>
    </row>
    <row r="29" spans="1:15" s="86" customFormat="1" ht="17.5" x14ac:dyDescent="0.3">
      <c r="A29" s="99"/>
      <c r="B29" s="243"/>
      <c r="C29" s="91" t="s">
        <v>243</v>
      </c>
      <c r="D29" s="242"/>
      <c r="E29" s="242"/>
      <c r="F29" s="243"/>
      <c r="G29" s="243"/>
      <c r="H29" s="243"/>
      <c r="I29" s="245"/>
      <c r="J29" s="245"/>
      <c r="K29" s="243"/>
      <c r="L29" s="243"/>
      <c r="M29" s="243"/>
      <c r="N29" s="245"/>
      <c r="O29" s="89"/>
    </row>
    <row r="30" spans="1:15" s="86" customFormat="1" ht="17.5" x14ac:dyDescent="0.3">
      <c r="A30" s="244">
        <v>43510</v>
      </c>
      <c r="B30" s="243" t="s">
        <v>179</v>
      </c>
      <c r="C30" s="91" t="s">
        <v>244</v>
      </c>
      <c r="D30" s="242" t="s">
        <v>236</v>
      </c>
      <c r="E30" s="242"/>
      <c r="F30" s="243"/>
      <c r="G30" s="243"/>
      <c r="H30" s="243"/>
      <c r="I30" s="245">
        <v>10</v>
      </c>
      <c r="J30" s="245">
        <v>80</v>
      </c>
      <c r="K30" s="243">
        <v>1</v>
      </c>
      <c r="L30" s="243">
        <v>1200</v>
      </c>
      <c r="M30" s="243"/>
      <c r="N30" s="245">
        <f>M30+L30*K30+J30*H30+I30*G30</f>
        <v>1200</v>
      </c>
      <c r="O30" s="89"/>
    </row>
    <row r="31" spans="1:15" s="86" customFormat="1" ht="17.5" x14ac:dyDescent="0.3">
      <c r="A31" s="244"/>
      <c r="B31" s="243"/>
      <c r="C31" s="91" t="s">
        <v>245</v>
      </c>
      <c r="D31" s="242"/>
      <c r="E31" s="242"/>
      <c r="F31" s="243"/>
      <c r="G31" s="243"/>
      <c r="H31" s="243"/>
      <c r="I31" s="245"/>
      <c r="J31" s="245"/>
      <c r="K31" s="243"/>
      <c r="L31" s="243"/>
      <c r="M31" s="243"/>
      <c r="N31" s="245"/>
      <c r="O31" s="89"/>
    </row>
    <row r="32" spans="1:15" s="86" customFormat="1" ht="17.5" x14ac:dyDescent="0.3">
      <c r="A32" s="84" t="s">
        <v>246</v>
      </c>
      <c r="B32" s="85" t="s">
        <v>247</v>
      </c>
      <c r="C32" s="84" t="s">
        <v>248</v>
      </c>
      <c r="D32" s="242" t="s">
        <v>249</v>
      </c>
      <c r="E32" s="100"/>
      <c r="F32" s="101"/>
      <c r="G32" s="85"/>
      <c r="H32" s="85"/>
      <c r="I32" s="85"/>
      <c r="J32" s="85"/>
      <c r="K32" s="85">
        <v>4</v>
      </c>
      <c r="L32" s="85">
        <v>900</v>
      </c>
      <c r="M32" s="102">
        <v>500</v>
      </c>
      <c r="N32" s="85">
        <f t="shared" ref="N32:N39" si="0">M32+L32*K32</f>
        <v>4100</v>
      </c>
      <c r="O32" s="103"/>
    </row>
    <row r="33" spans="1:15" s="86" customFormat="1" ht="17.5" x14ac:dyDescent="0.3">
      <c r="A33" s="84" t="s">
        <v>250</v>
      </c>
      <c r="B33" s="85" t="s">
        <v>247</v>
      </c>
      <c r="C33" s="84" t="s">
        <v>251</v>
      </c>
      <c r="D33" s="242"/>
      <c r="E33" s="100"/>
      <c r="F33" s="101"/>
      <c r="G33" s="85"/>
      <c r="H33" s="85"/>
      <c r="I33" s="85"/>
      <c r="J33" s="85"/>
      <c r="K33" s="85">
        <v>3</v>
      </c>
      <c r="L33" s="85">
        <v>900</v>
      </c>
      <c r="M33" s="102">
        <v>500</v>
      </c>
      <c r="N33" s="85">
        <f t="shared" si="0"/>
        <v>3200</v>
      </c>
      <c r="O33" s="103"/>
    </row>
    <row r="34" spans="1:15" s="86" customFormat="1" ht="17.5" x14ac:dyDescent="0.3">
      <c r="A34" s="84" t="s">
        <v>252</v>
      </c>
      <c r="B34" s="85" t="s">
        <v>247</v>
      </c>
      <c r="C34" s="84" t="s">
        <v>253</v>
      </c>
      <c r="D34" s="242"/>
      <c r="E34" s="100"/>
      <c r="F34" s="101"/>
      <c r="G34" s="85"/>
      <c r="H34" s="85"/>
      <c r="I34" s="85"/>
      <c r="J34" s="85"/>
      <c r="K34" s="85">
        <v>5</v>
      </c>
      <c r="L34" s="85">
        <v>900</v>
      </c>
      <c r="M34" s="102">
        <v>500</v>
      </c>
      <c r="N34" s="85">
        <f t="shared" si="0"/>
        <v>5000</v>
      </c>
      <c r="O34" s="103"/>
    </row>
    <row r="35" spans="1:15" s="86" customFormat="1" ht="17.5" x14ac:dyDescent="0.3">
      <c r="A35" s="84" t="s">
        <v>254</v>
      </c>
      <c r="B35" s="85" t="s">
        <v>247</v>
      </c>
      <c r="C35" s="84" t="s">
        <v>255</v>
      </c>
      <c r="D35" s="242"/>
      <c r="E35" s="100"/>
      <c r="F35" s="101"/>
      <c r="G35" s="85"/>
      <c r="H35" s="85"/>
      <c r="I35" s="85"/>
      <c r="J35" s="85"/>
      <c r="K35" s="85">
        <v>6</v>
      </c>
      <c r="L35" s="85">
        <v>900</v>
      </c>
      <c r="M35" s="102">
        <v>500</v>
      </c>
      <c r="N35" s="85">
        <f t="shared" si="0"/>
        <v>5900</v>
      </c>
      <c r="O35" s="103"/>
    </row>
    <row r="36" spans="1:15" s="86" customFormat="1" ht="17.5" x14ac:dyDescent="0.3">
      <c r="A36" s="84" t="s">
        <v>250</v>
      </c>
      <c r="B36" s="85" t="s">
        <v>247</v>
      </c>
      <c r="C36" s="84" t="s">
        <v>256</v>
      </c>
      <c r="D36" s="242"/>
      <c r="E36" s="100"/>
      <c r="F36" s="101"/>
      <c r="G36" s="85"/>
      <c r="H36" s="85"/>
      <c r="I36" s="85"/>
      <c r="J36" s="85"/>
      <c r="K36" s="85">
        <v>3</v>
      </c>
      <c r="L36" s="85">
        <v>900</v>
      </c>
      <c r="M36" s="102">
        <v>500</v>
      </c>
      <c r="N36" s="85">
        <f t="shared" si="0"/>
        <v>3200</v>
      </c>
      <c r="O36" s="103"/>
    </row>
    <row r="37" spans="1:15" s="86" customFormat="1" ht="17.5" x14ac:dyDescent="0.3">
      <c r="A37" s="84" t="s">
        <v>246</v>
      </c>
      <c r="B37" s="85" t="s">
        <v>247</v>
      </c>
      <c r="C37" s="84" t="s">
        <v>257</v>
      </c>
      <c r="D37" s="242"/>
      <c r="E37" s="100"/>
      <c r="F37" s="101"/>
      <c r="G37" s="85"/>
      <c r="H37" s="85"/>
      <c r="I37" s="85"/>
      <c r="J37" s="85"/>
      <c r="K37" s="85">
        <v>4</v>
      </c>
      <c r="L37" s="85">
        <v>900</v>
      </c>
      <c r="M37" s="102">
        <v>500</v>
      </c>
      <c r="N37" s="85">
        <f t="shared" si="0"/>
        <v>4100</v>
      </c>
      <c r="O37" s="103"/>
    </row>
    <row r="38" spans="1:15" s="86" customFormat="1" ht="17.5" x14ac:dyDescent="0.3">
      <c r="A38" s="84" t="s">
        <v>258</v>
      </c>
      <c r="B38" s="85" t="s">
        <v>259</v>
      </c>
      <c r="C38" s="84" t="s">
        <v>260</v>
      </c>
      <c r="D38" s="242"/>
      <c r="E38" s="100"/>
      <c r="F38" s="101"/>
      <c r="G38" s="85"/>
      <c r="H38" s="85"/>
      <c r="I38" s="85"/>
      <c r="J38" s="85"/>
      <c r="K38" s="85">
        <v>5</v>
      </c>
      <c r="L38" s="85">
        <v>1500</v>
      </c>
      <c r="M38" s="102"/>
      <c r="N38" s="85">
        <f t="shared" si="0"/>
        <v>7500</v>
      </c>
      <c r="O38" s="103"/>
    </row>
    <row r="39" spans="1:15" s="86" customFormat="1" ht="17.5" x14ac:dyDescent="0.3">
      <c r="A39" s="84" t="s">
        <v>250</v>
      </c>
      <c r="B39" s="85" t="s">
        <v>247</v>
      </c>
      <c r="C39" s="84" t="s">
        <v>261</v>
      </c>
      <c r="D39" s="242"/>
      <c r="E39" s="100"/>
      <c r="F39" s="101"/>
      <c r="G39" s="85"/>
      <c r="H39" s="85"/>
      <c r="I39" s="85"/>
      <c r="J39" s="85"/>
      <c r="K39" s="85">
        <v>3</v>
      </c>
      <c r="L39" s="85">
        <v>900</v>
      </c>
      <c r="M39" s="102">
        <v>500</v>
      </c>
      <c r="N39" s="85">
        <f t="shared" si="0"/>
        <v>3200</v>
      </c>
      <c r="O39" s="103"/>
    </row>
    <row r="40" spans="1:15" ht="17.5" x14ac:dyDescent="0.3">
      <c r="A40" s="104">
        <v>43513</v>
      </c>
      <c r="B40" s="102" t="s">
        <v>196</v>
      </c>
      <c r="C40" s="91" t="s">
        <v>262</v>
      </c>
      <c r="D40" s="100" t="s">
        <v>231</v>
      </c>
      <c r="E40" s="100"/>
      <c r="F40" s="102"/>
      <c r="G40" s="85"/>
      <c r="H40" s="85"/>
      <c r="I40" s="88">
        <v>10</v>
      </c>
      <c r="J40" s="88">
        <v>80</v>
      </c>
      <c r="K40" s="85">
        <v>1</v>
      </c>
      <c r="L40" s="85">
        <v>1500</v>
      </c>
      <c r="M40" s="102"/>
      <c r="N40" s="88">
        <f>M40+L40*K40+J40*H40+I40*G40</f>
        <v>1500</v>
      </c>
      <c r="O40" s="103"/>
    </row>
    <row r="41" spans="1:15" ht="17.5" x14ac:dyDescent="0.25">
      <c r="A41" s="247" t="s">
        <v>263</v>
      </c>
      <c r="B41" s="85" t="s">
        <v>196</v>
      </c>
      <c r="C41" s="93" t="s">
        <v>264</v>
      </c>
      <c r="D41" s="242" t="s">
        <v>181</v>
      </c>
      <c r="E41" s="242" t="s">
        <v>265</v>
      </c>
      <c r="F41" s="243" t="s">
        <v>266</v>
      </c>
      <c r="G41" s="243">
        <v>932</v>
      </c>
      <c r="H41" s="243">
        <v>4</v>
      </c>
      <c r="I41" s="245">
        <v>10</v>
      </c>
      <c r="J41" s="245">
        <v>80</v>
      </c>
      <c r="K41" s="243">
        <v>6</v>
      </c>
      <c r="L41" s="243">
        <v>1500</v>
      </c>
      <c r="M41" s="243"/>
      <c r="N41" s="245">
        <v>7210</v>
      </c>
      <c r="O41" s="246" t="s">
        <v>267</v>
      </c>
    </row>
    <row r="42" spans="1:15" ht="17.5" x14ac:dyDescent="0.25">
      <c r="A42" s="247"/>
      <c r="B42" s="85" t="s">
        <v>196</v>
      </c>
      <c r="C42" s="106" t="s">
        <v>268</v>
      </c>
      <c r="D42" s="242"/>
      <c r="E42" s="242"/>
      <c r="F42" s="243"/>
      <c r="G42" s="243"/>
      <c r="H42" s="243"/>
      <c r="I42" s="245"/>
      <c r="J42" s="245"/>
      <c r="K42" s="243"/>
      <c r="L42" s="243"/>
      <c r="M42" s="243"/>
      <c r="N42" s="245"/>
      <c r="O42" s="246"/>
    </row>
    <row r="43" spans="1:15" ht="17.5" x14ac:dyDescent="0.25">
      <c r="A43" s="242" t="s">
        <v>269</v>
      </c>
      <c r="B43" s="85" t="s">
        <v>179</v>
      </c>
      <c r="C43" s="84" t="s">
        <v>270</v>
      </c>
      <c r="D43" s="242" t="s">
        <v>181</v>
      </c>
      <c r="E43" s="242" t="s">
        <v>271</v>
      </c>
      <c r="F43" s="243" t="s">
        <v>272</v>
      </c>
      <c r="G43" s="243">
        <v>140</v>
      </c>
      <c r="H43" s="243"/>
      <c r="I43" s="245">
        <v>10</v>
      </c>
      <c r="J43" s="245">
        <v>80</v>
      </c>
      <c r="K43" s="85">
        <v>7</v>
      </c>
      <c r="L43" s="85">
        <v>1500</v>
      </c>
      <c r="M43" s="85"/>
      <c r="N43" s="245">
        <v>5800</v>
      </c>
      <c r="O43" s="246" t="s">
        <v>273</v>
      </c>
    </row>
    <row r="44" spans="1:15" ht="17.5" x14ac:dyDescent="0.25">
      <c r="A44" s="242"/>
      <c r="B44" s="85" t="s">
        <v>274</v>
      </c>
      <c r="C44" s="84" t="s">
        <v>275</v>
      </c>
      <c r="D44" s="242"/>
      <c r="E44" s="242"/>
      <c r="F44" s="243"/>
      <c r="G44" s="243"/>
      <c r="H44" s="243"/>
      <c r="I44" s="245"/>
      <c r="J44" s="245"/>
      <c r="K44" s="85"/>
      <c r="L44" s="85"/>
      <c r="M44" s="85"/>
      <c r="N44" s="245"/>
      <c r="O44" s="246"/>
    </row>
    <row r="45" spans="1:15" ht="35" x14ac:dyDescent="0.25">
      <c r="A45" s="84" t="s">
        <v>269</v>
      </c>
      <c r="B45" s="85" t="s">
        <v>217</v>
      </c>
      <c r="C45" s="84" t="s">
        <v>276</v>
      </c>
      <c r="D45" s="84" t="s">
        <v>181</v>
      </c>
      <c r="E45" s="84" t="s">
        <v>277</v>
      </c>
      <c r="F45" s="85" t="s">
        <v>278</v>
      </c>
      <c r="G45" s="85">
        <v>350</v>
      </c>
      <c r="H45" s="85"/>
      <c r="I45" s="88">
        <v>10</v>
      </c>
      <c r="J45" s="88">
        <v>80</v>
      </c>
      <c r="K45" s="85">
        <v>7</v>
      </c>
      <c r="L45" s="85">
        <v>1500</v>
      </c>
      <c r="M45" s="85"/>
      <c r="N45" s="88">
        <v>5500</v>
      </c>
      <c r="O45" s="89" t="s">
        <v>279</v>
      </c>
    </row>
    <row r="46" spans="1:15" ht="17.5" x14ac:dyDescent="0.25">
      <c r="A46" s="84" t="s">
        <v>280</v>
      </c>
      <c r="B46" s="85" t="s">
        <v>217</v>
      </c>
      <c r="C46" s="84" t="s">
        <v>281</v>
      </c>
      <c r="D46" s="84" t="s">
        <v>181</v>
      </c>
      <c r="E46" s="84" t="s">
        <v>282</v>
      </c>
      <c r="F46" s="85" t="s">
        <v>193</v>
      </c>
      <c r="G46" s="85">
        <v>336</v>
      </c>
      <c r="H46" s="85"/>
      <c r="I46" s="88">
        <v>10</v>
      </c>
      <c r="J46" s="88">
        <v>80</v>
      </c>
      <c r="K46" s="85">
        <v>7</v>
      </c>
      <c r="L46" s="85">
        <v>1500</v>
      </c>
      <c r="M46" s="85"/>
      <c r="N46" s="88">
        <v>5450</v>
      </c>
      <c r="O46" s="89" t="s">
        <v>283</v>
      </c>
    </row>
    <row r="47" spans="1:15" ht="17.5" x14ac:dyDescent="0.25">
      <c r="A47" s="242" t="s">
        <v>284</v>
      </c>
      <c r="B47" s="243" t="s">
        <v>179</v>
      </c>
      <c r="C47" s="84" t="s">
        <v>285</v>
      </c>
      <c r="D47" s="242" t="s">
        <v>181</v>
      </c>
      <c r="E47" s="242" t="s">
        <v>286</v>
      </c>
      <c r="F47" s="243" t="s">
        <v>287</v>
      </c>
      <c r="G47" s="243">
        <v>572</v>
      </c>
      <c r="H47" s="243"/>
      <c r="I47" s="245">
        <v>10</v>
      </c>
      <c r="J47" s="245">
        <v>80</v>
      </c>
      <c r="K47" s="243">
        <v>7</v>
      </c>
      <c r="L47" s="243">
        <v>1500</v>
      </c>
      <c r="M47" s="243"/>
      <c r="N47" s="245">
        <v>5240</v>
      </c>
      <c r="O47" s="246" t="s">
        <v>288</v>
      </c>
    </row>
    <row r="48" spans="1:15" ht="17.5" x14ac:dyDescent="0.25">
      <c r="A48" s="242"/>
      <c r="B48" s="243"/>
      <c r="C48" s="84" t="s">
        <v>289</v>
      </c>
      <c r="D48" s="242"/>
      <c r="E48" s="242"/>
      <c r="F48" s="243"/>
      <c r="G48" s="243"/>
      <c r="H48" s="243"/>
      <c r="I48" s="245"/>
      <c r="J48" s="245"/>
      <c r="K48" s="243"/>
      <c r="L48" s="243"/>
      <c r="M48" s="243"/>
      <c r="N48" s="245"/>
      <c r="O48" s="246"/>
    </row>
    <row r="49" spans="1:15" ht="17.5" x14ac:dyDescent="0.25">
      <c r="A49" s="242" t="s">
        <v>269</v>
      </c>
      <c r="B49" s="243" t="s">
        <v>179</v>
      </c>
      <c r="C49" s="93" t="s">
        <v>290</v>
      </c>
      <c r="D49" s="242" t="s">
        <v>181</v>
      </c>
      <c r="E49" s="242" t="s">
        <v>291</v>
      </c>
      <c r="F49" s="243" t="s">
        <v>224</v>
      </c>
      <c r="G49" s="243">
        <v>1250</v>
      </c>
      <c r="H49" s="243">
        <v>13</v>
      </c>
      <c r="I49" s="245">
        <v>10</v>
      </c>
      <c r="J49" s="245">
        <v>80</v>
      </c>
      <c r="K49" s="243">
        <v>7</v>
      </c>
      <c r="L49" s="243">
        <v>1500</v>
      </c>
      <c r="M49" s="243"/>
      <c r="N49" s="245">
        <v>7845</v>
      </c>
      <c r="O49" s="246" t="s">
        <v>292</v>
      </c>
    </row>
    <row r="50" spans="1:15" ht="17.5" x14ac:dyDescent="0.25">
      <c r="A50" s="242"/>
      <c r="B50" s="243"/>
      <c r="C50" s="93" t="s">
        <v>293</v>
      </c>
      <c r="D50" s="242"/>
      <c r="E50" s="242"/>
      <c r="F50" s="243"/>
      <c r="G50" s="243"/>
      <c r="H50" s="243"/>
      <c r="I50" s="245"/>
      <c r="J50" s="245"/>
      <c r="K50" s="243"/>
      <c r="L50" s="243"/>
      <c r="M50" s="243"/>
      <c r="N50" s="245"/>
      <c r="O50" s="246"/>
    </row>
    <row r="51" spans="1:15" ht="17.5" x14ac:dyDescent="0.25">
      <c r="A51" s="242"/>
      <c r="B51" s="243"/>
      <c r="C51" s="93" t="s">
        <v>294</v>
      </c>
      <c r="D51" s="242"/>
      <c r="E51" s="242"/>
      <c r="F51" s="243"/>
      <c r="G51" s="243"/>
      <c r="H51" s="243"/>
      <c r="I51" s="245"/>
      <c r="J51" s="245"/>
      <c r="K51" s="243"/>
      <c r="L51" s="243"/>
      <c r="M51" s="243"/>
      <c r="N51" s="245"/>
      <c r="O51" s="246"/>
    </row>
    <row r="52" spans="1:15" ht="17.5" x14ac:dyDescent="0.25">
      <c r="A52" s="242"/>
      <c r="B52" s="243"/>
      <c r="C52" s="93" t="s">
        <v>295</v>
      </c>
      <c r="D52" s="242"/>
      <c r="E52" s="242"/>
      <c r="F52" s="243"/>
      <c r="G52" s="243"/>
      <c r="H52" s="243"/>
      <c r="I52" s="245"/>
      <c r="J52" s="245"/>
      <c r="K52" s="243"/>
      <c r="L52" s="243"/>
      <c r="M52" s="243"/>
      <c r="N52" s="245"/>
      <c r="O52" s="246"/>
    </row>
    <row r="53" spans="1:15" ht="35" x14ac:dyDescent="0.25">
      <c r="A53" s="87" t="s">
        <v>296</v>
      </c>
      <c r="B53" s="243" t="s">
        <v>297</v>
      </c>
      <c r="C53" s="84"/>
      <c r="D53" s="242" t="s">
        <v>298</v>
      </c>
      <c r="E53" s="90" t="s">
        <v>299</v>
      </c>
      <c r="F53" s="94" t="s">
        <v>300</v>
      </c>
      <c r="G53" s="85">
        <v>280</v>
      </c>
      <c r="H53" s="85">
        <v>16</v>
      </c>
      <c r="I53" s="88">
        <v>10</v>
      </c>
      <c r="J53" s="88">
        <v>80</v>
      </c>
      <c r="K53" s="85">
        <v>7</v>
      </c>
      <c r="L53" s="85">
        <v>1500</v>
      </c>
      <c r="M53" s="85"/>
      <c r="N53" s="88">
        <v>4690</v>
      </c>
      <c r="O53" s="89" t="s">
        <v>455</v>
      </c>
    </row>
    <row r="54" spans="1:15" s="86" customFormat="1" ht="52.5" x14ac:dyDescent="0.3">
      <c r="A54" s="87" t="s">
        <v>301</v>
      </c>
      <c r="B54" s="243"/>
      <c r="C54" s="84"/>
      <c r="D54" s="242"/>
      <c r="E54" s="84" t="s">
        <v>302</v>
      </c>
      <c r="F54" s="85" t="s">
        <v>303</v>
      </c>
      <c r="G54" s="85">
        <v>560</v>
      </c>
      <c r="H54" s="85">
        <v>12</v>
      </c>
      <c r="I54" s="88">
        <v>10</v>
      </c>
      <c r="J54" s="88">
        <v>80</v>
      </c>
      <c r="K54" s="85">
        <v>8</v>
      </c>
      <c r="L54" s="85">
        <v>1500</v>
      </c>
      <c r="M54" s="85"/>
      <c r="N54" s="88">
        <v>4850</v>
      </c>
      <c r="O54" s="89" t="s">
        <v>454</v>
      </c>
    </row>
    <row r="55" spans="1:15" ht="17.5" x14ac:dyDescent="0.3">
      <c r="A55" s="100"/>
      <c r="B55" s="101"/>
      <c r="C55" s="100"/>
      <c r="D55" s="100"/>
      <c r="E55" s="100"/>
      <c r="F55" s="101"/>
      <c r="G55" s="85"/>
      <c r="H55" s="85"/>
      <c r="I55" s="85"/>
      <c r="J55" s="85"/>
      <c r="K55" s="85"/>
      <c r="L55" s="85" t="s">
        <v>304</v>
      </c>
      <c r="M55" s="101"/>
      <c r="N55" s="85">
        <f>SUM(N3:N54)</f>
        <v>174775</v>
      </c>
      <c r="O55" s="103"/>
    </row>
  </sheetData>
  <mergeCells count="153">
    <mergeCell ref="B53:B54"/>
    <mergeCell ref="D53:D54"/>
    <mergeCell ref="I49:I52"/>
    <mergeCell ref="J49:J52"/>
    <mergeCell ref="K49:K52"/>
    <mergeCell ref="L49:L52"/>
    <mergeCell ref="M49:M52"/>
    <mergeCell ref="N49:N52"/>
    <mergeCell ref="A47:A48"/>
    <mergeCell ref="B47:B48"/>
    <mergeCell ref="D47:D48"/>
    <mergeCell ref="E47:E48"/>
    <mergeCell ref="F47:F48"/>
    <mergeCell ref="M47:M48"/>
    <mergeCell ref="N47:N48"/>
    <mergeCell ref="O47:O48"/>
    <mergeCell ref="A49:A52"/>
    <mergeCell ref="B49:B52"/>
    <mergeCell ref="D49:D52"/>
    <mergeCell ref="E49:E52"/>
    <mergeCell ref="F49:F52"/>
    <mergeCell ref="G49:G52"/>
    <mergeCell ref="H49:H52"/>
    <mergeCell ref="G47:G48"/>
    <mergeCell ref="H47:H48"/>
    <mergeCell ref="I47:I48"/>
    <mergeCell ref="J47:J48"/>
    <mergeCell ref="K47:K48"/>
    <mergeCell ref="L47:L48"/>
    <mergeCell ref="O49:O52"/>
    <mergeCell ref="K41:K42"/>
    <mergeCell ref="L41:L42"/>
    <mergeCell ref="M41:M42"/>
    <mergeCell ref="N41:N42"/>
    <mergeCell ref="O41:O42"/>
    <mergeCell ref="A43:A44"/>
    <mergeCell ref="D43:D44"/>
    <mergeCell ref="E43:E44"/>
    <mergeCell ref="F43:F44"/>
    <mergeCell ref="G43:G44"/>
    <mergeCell ref="H43:H44"/>
    <mergeCell ref="I43:I44"/>
    <mergeCell ref="J43:J44"/>
    <mergeCell ref="N43:N44"/>
    <mergeCell ref="O43:O44"/>
    <mergeCell ref="D32:D39"/>
    <mergeCell ref="A41:A42"/>
    <mergeCell ref="D41:D42"/>
    <mergeCell ref="E41:E42"/>
    <mergeCell ref="F41:F42"/>
    <mergeCell ref="G41:G42"/>
    <mergeCell ref="H41:H42"/>
    <mergeCell ref="I41:I42"/>
    <mergeCell ref="J41:J42"/>
    <mergeCell ref="M27:M29"/>
    <mergeCell ref="N27:N29"/>
    <mergeCell ref="A30:A31"/>
    <mergeCell ref="B30:B31"/>
    <mergeCell ref="D30:D31"/>
    <mergeCell ref="E30:E31"/>
    <mergeCell ref="F30:F31"/>
    <mergeCell ref="G30:G31"/>
    <mergeCell ref="N30:N31"/>
    <mergeCell ref="H30:H31"/>
    <mergeCell ref="I30:I31"/>
    <mergeCell ref="J30:J31"/>
    <mergeCell ref="K30:K31"/>
    <mergeCell ref="L30:L31"/>
    <mergeCell ref="M30:M31"/>
    <mergeCell ref="N24:N25"/>
    <mergeCell ref="A27:A28"/>
    <mergeCell ref="B27:B29"/>
    <mergeCell ref="D27:D29"/>
    <mergeCell ref="E27:E29"/>
    <mergeCell ref="F27:F29"/>
    <mergeCell ref="G27:G29"/>
    <mergeCell ref="H27:H29"/>
    <mergeCell ref="I27:I29"/>
    <mergeCell ref="J27:J29"/>
    <mergeCell ref="H24:H25"/>
    <mergeCell ref="I24:I25"/>
    <mergeCell ref="J24:J25"/>
    <mergeCell ref="K24:K25"/>
    <mergeCell ref="L24:L25"/>
    <mergeCell ref="M24:M25"/>
    <mergeCell ref="A24:A25"/>
    <mergeCell ref="B24:B25"/>
    <mergeCell ref="D24:D25"/>
    <mergeCell ref="E24:E25"/>
    <mergeCell ref="F24:F25"/>
    <mergeCell ref="G24:G25"/>
    <mergeCell ref="K27:K29"/>
    <mergeCell ref="L27:L29"/>
    <mergeCell ref="I22:I23"/>
    <mergeCell ref="J22:J23"/>
    <mergeCell ref="K22:K23"/>
    <mergeCell ref="L22:L23"/>
    <mergeCell ref="M22:M23"/>
    <mergeCell ref="N22:N23"/>
    <mergeCell ref="M17:M19"/>
    <mergeCell ref="N17:N19"/>
    <mergeCell ref="A20:A21"/>
    <mergeCell ref="A22:A23"/>
    <mergeCell ref="B22:B23"/>
    <mergeCell ref="D22:D23"/>
    <mergeCell ref="E22:E23"/>
    <mergeCell ref="F22:F23"/>
    <mergeCell ref="G22:G23"/>
    <mergeCell ref="H22:H23"/>
    <mergeCell ref="G17:G19"/>
    <mergeCell ref="H17:H19"/>
    <mergeCell ref="I17:I19"/>
    <mergeCell ref="J17:J19"/>
    <mergeCell ref="K17:K19"/>
    <mergeCell ref="L17:L19"/>
    <mergeCell ref="H11:H13"/>
    <mergeCell ref="I11:I13"/>
    <mergeCell ref="J11:J13"/>
    <mergeCell ref="N11:N13"/>
    <mergeCell ref="O11:O13"/>
    <mergeCell ref="A17:A19"/>
    <mergeCell ref="B17:B19"/>
    <mergeCell ref="D17:D19"/>
    <mergeCell ref="E17:E19"/>
    <mergeCell ref="F17:F19"/>
    <mergeCell ref="A11:A13"/>
    <mergeCell ref="B11:B13"/>
    <mergeCell ref="D11:D13"/>
    <mergeCell ref="E11:E13"/>
    <mergeCell ref="F11:F13"/>
    <mergeCell ref="G11:G13"/>
    <mergeCell ref="G9:G10"/>
    <mergeCell ref="H9:H10"/>
    <mergeCell ref="I9:I10"/>
    <mergeCell ref="J9:J10"/>
    <mergeCell ref="N9:N10"/>
    <mergeCell ref="O9:O10"/>
    <mergeCell ref="H3:H4"/>
    <mergeCell ref="I3:I4"/>
    <mergeCell ref="J3:J4"/>
    <mergeCell ref="N3:N4"/>
    <mergeCell ref="O3:O4"/>
    <mergeCell ref="G3:G4"/>
    <mergeCell ref="A9:A10"/>
    <mergeCell ref="B9:B10"/>
    <mergeCell ref="D9:D10"/>
    <mergeCell ref="E9:E10"/>
    <mergeCell ref="F9:F10"/>
    <mergeCell ref="A3:A4"/>
    <mergeCell ref="B3:B4"/>
    <mergeCell ref="D3:D4"/>
    <mergeCell ref="E3:E4"/>
    <mergeCell ref="F3:F4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1772-196A-4A30-BE3E-4504E1315203}">
  <dimension ref="A1:H11"/>
  <sheetViews>
    <sheetView workbookViewId="0">
      <selection activeCell="C13" sqref="C13"/>
    </sheetView>
  </sheetViews>
  <sheetFormatPr defaultColWidth="9" defaultRowHeight="21" customHeight="1" x14ac:dyDescent="0.25"/>
  <cols>
    <col min="1" max="1" width="8.36328125" style="111" customWidth="1"/>
    <col min="2" max="2" width="26.08984375" style="111" customWidth="1"/>
    <col min="3" max="3" width="22.453125" style="111" customWidth="1"/>
    <col min="4" max="6" width="11.54296875" style="111" customWidth="1"/>
    <col min="7" max="7" width="59.90625" style="111" customWidth="1"/>
    <col min="8" max="8" width="9" style="111"/>
    <col min="9" max="16384" width="9" style="116"/>
  </cols>
  <sheetData>
    <row r="1" spans="1:7" ht="31.5" customHeight="1" x14ac:dyDescent="0.25">
      <c r="A1" s="248" t="s">
        <v>319</v>
      </c>
      <c r="B1" s="248"/>
      <c r="C1" s="248"/>
      <c r="D1" s="248"/>
      <c r="E1" s="248"/>
      <c r="F1" s="248"/>
      <c r="G1" s="248"/>
    </row>
    <row r="2" spans="1:7" ht="30.75" customHeight="1" x14ac:dyDescent="0.25">
      <c r="A2" s="112" t="s">
        <v>320</v>
      </c>
      <c r="B2" s="112" t="s">
        <v>321</v>
      </c>
      <c r="C2" s="112" t="s">
        <v>322</v>
      </c>
      <c r="D2" s="112" t="s">
        <v>161</v>
      </c>
      <c r="E2" s="112" t="s">
        <v>162</v>
      </c>
      <c r="F2" s="112" t="s">
        <v>323</v>
      </c>
      <c r="G2" s="112" t="s">
        <v>324</v>
      </c>
    </row>
    <row r="3" spans="1:7" ht="38.25" customHeight="1" x14ac:dyDescent="0.25">
      <c r="A3" s="112">
        <v>1</v>
      </c>
      <c r="B3" s="112" t="s">
        <v>325</v>
      </c>
      <c r="C3" s="112">
        <v>8800</v>
      </c>
      <c r="D3" s="112">
        <v>2934</v>
      </c>
      <c r="E3" s="112">
        <v>2933</v>
      </c>
      <c r="F3" s="112">
        <v>2933</v>
      </c>
      <c r="G3" s="113" t="s">
        <v>326</v>
      </c>
    </row>
    <row r="4" spans="1:7" ht="70.5" customHeight="1" x14ac:dyDescent="0.25">
      <c r="A4" s="112">
        <v>2</v>
      </c>
      <c r="B4" s="112" t="s">
        <v>327</v>
      </c>
      <c r="C4" s="112">
        <v>5124</v>
      </c>
      <c r="D4" s="112">
        <v>1708</v>
      </c>
      <c r="E4" s="112">
        <v>1708</v>
      </c>
      <c r="F4" s="112">
        <v>1708</v>
      </c>
      <c r="G4" s="113" t="s">
        <v>328</v>
      </c>
    </row>
    <row r="5" spans="1:7" ht="45.75" customHeight="1" x14ac:dyDescent="0.25">
      <c r="A5" s="112">
        <v>3</v>
      </c>
      <c r="B5" s="112" t="s">
        <v>329</v>
      </c>
      <c r="C5" s="112">
        <v>1948</v>
      </c>
      <c r="D5" s="112">
        <v>650</v>
      </c>
      <c r="E5" s="112">
        <v>649</v>
      </c>
      <c r="F5" s="112">
        <v>649</v>
      </c>
      <c r="G5" s="114"/>
    </row>
    <row r="6" spans="1:7" ht="45" customHeight="1" x14ac:dyDescent="0.25">
      <c r="A6" s="112">
        <v>4</v>
      </c>
      <c r="B6" s="112" t="s">
        <v>330</v>
      </c>
      <c r="C6" s="112">
        <v>31980</v>
      </c>
      <c r="D6" s="112">
        <f>[1]别克油费!L16</f>
        <v>17950</v>
      </c>
      <c r="E6" s="112">
        <f>[1]雪佛兰油费!K14</f>
        <v>11530</v>
      </c>
      <c r="F6" s="112">
        <f>[1]凯迪油费!I7</f>
        <v>2500</v>
      </c>
      <c r="G6" s="115" t="s">
        <v>331</v>
      </c>
    </row>
    <row r="7" spans="1:7" ht="65.25" customHeight="1" x14ac:dyDescent="0.25">
      <c r="A7" s="112">
        <v>5</v>
      </c>
      <c r="B7" s="112" t="s">
        <v>6</v>
      </c>
      <c r="C7" s="112">
        <v>9282</v>
      </c>
      <c r="D7" s="112">
        <v>3094</v>
      </c>
      <c r="E7" s="112">
        <v>3094</v>
      </c>
      <c r="F7" s="112">
        <v>3094</v>
      </c>
      <c r="G7" s="113" t="s">
        <v>332</v>
      </c>
    </row>
    <row r="8" spans="1:7" ht="45" customHeight="1" x14ac:dyDescent="0.25">
      <c r="A8" s="112">
        <v>6</v>
      </c>
      <c r="B8" s="112" t="s">
        <v>333</v>
      </c>
      <c r="C8" s="112">
        <v>42000</v>
      </c>
      <c r="D8" s="112">
        <f>[1]别克人工!N18</f>
        <v>20800</v>
      </c>
      <c r="E8" s="112">
        <f>[1]雪佛兰人工!M17</f>
        <v>15200</v>
      </c>
      <c r="F8" s="112">
        <f>[1]凯迪人工!L10</f>
        <v>6000</v>
      </c>
      <c r="G8" s="115" t="s">
        <v>331</v>
      </c>
    </row>
    <row r="9" spans="1:7" ht="52.5" customHeight="1" x14ac:dyDescent="0.25">
      <c r="A9" s="112">
        <v>7</v>
      </c>
      <c r="B9" s="112" t="s">
        <v>334</v>
      </c>
      <c r="C9" s="112">
        <v>28800</v>
      </c>
      <c r="D9" s="112">
        <v>9600</v>
      </c>
      <c r="E9" s="112">
        <v>9600</v>
      </c>
      <c r="F9" s="112">
        <v>9600</v>
      </c>
      <c r="G9" s="115" t="s">
        <v>331</v>
      </c>
    </row>
    <row r="10" spans="1:7" ht="32.25" customHeight="1" x14ac:dyDescent="0.25">
      <c r="A10" s="249" t="s">
        <v>32</v>
      </c>
      <c r="B10" s="249"/>
      <c r="C10" s="112">
        <f>SUM(C3:C9)</f>
        <v>127934</v>
      </c>
      <c r="D10" s="112">
        <f t="shared" ref="D10:F10" si="0">SUM(D3:D9)</f>
        <v>56736</v>
      </c>
      <c r="E10" s="112">
        <f t="shared" si="0"/>
        <v>44714</v>
      </c>
      <c r="F10" s="112">
        <f t="shared" si="0"/>
        <v>26484</v>
      </c>
      <c r="G10" s="112"/>
    </row>
    <row r="11" spans="1:7" ht="27.75" customHeight="1" x14ac:dyDescent="0.25">
      <c r="A11" s="250" t="s">
        <v>335</v>
      </c>
      <c r="B11" s="251"/>
      <c r="C11" s="112">
        <v>135610.04</v>
      </c>
      <c r="D11" s="112">
        <f>D10*1.06</f>
        <v>60140.160000000003</v>
      </c>
      <c r="E11" s="112">
        <f t="shared" ref="E11:F11" si="1">E10*1.06</f>
        <v>47396.840000000004</v>
      </c>
      <c r="F11" s="112">
        <f t="shared" si="1"/>
        <v>28073.040000000001</v>
      </c>
      <c r="G11" s="112" t="s">
        <v>336</v>
      </c>
    </row>
  </sheetData>
  <mergeCells count="3">
    <mergeCell ref="A1:G1"/>
    <mergeCell ref="A10:B10"/>
    <mergeCell ref="A11:B11"/>
  </mergeCells>
  <phoneticPr fontId="2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F7D7-A756-4EBC-8C85-1BB6075A4143}">
  <dimension ref="A1:G84"/>
  <sheetViews>
    <sheetView topLeftCell="A16" workbookViewId="0">
      <selection activeCell="D59" sqref="D59"/>
    </sheetView>
  </sheetViews>
  <sheetFormatPr defaultColWidth="12.54296875" defaultRowHeight="14" x14ac:dyDescent="0.25"/>
  <cols>
    <col min="1" max="1" width="27.08984375" bestFit="1" customWidth="1"/>
    <col min="2" max="2" width="23.453125" bestFit="1" customWidth="1"/>
    <col min="3" max="3" width="32.54296875" customWidth="1"/>
    <col min="4" max="4" width="15.08984375" bestFit="1" customWidth="1"/>
    <col min="6" max="6" width="20.54296875" bestFit="1" customWidth="1"/>
    <col min="7" max="8" width="43.81640625" bestFit="1" customWidth="1"/>
  </cols>
  <sheetData>
    <row r="1" spans="1:4" ht="20" x14ac:dyDescent="0.25">
      <c r="A1" s="255" t="s">
        <v>441</v>
      </c>
      <c r="B1" s="255"/>
    </row>
    <row r="2" spans="1:4" ht="16.5" x14ac:dyDescent="0.25">
      <c r="A2" s="117" t="s">
        <v>337</v>
      </c>
      <c r="B2" s="118" t="s">
        <v>338</v>
      </c>
    </row>
    <row r="3" spans="1:4" ht="16.5" x14ac:dyDescent="0.25">
      <c r="A3" s="117" t="s">
        <v>339</v>
      </c>
      <c r="B3" s="117">
        <f>SUM(D21)</f>
        <v>44198</v>
      </c>
    </row>
    <row r="4" spans="1:4" ht="16.5" x14ac:dyDescent="0.25">
      <c r="A4" s="117" t="s">
        <v>340</v>
      </c>
      <c r="B4" s="117">
        <f>SUM(D83)</f>
        <v>39403</v>
      </c>
    </row>
    <row r="5" spans="1:4" ht="16.5" x14ac:dyDescent="0.25">
      <c r="A5" s="117" t="s">
        <v>341</v>
      </c>
      <c r="B5" s="117">
        <f>SUM(E62)</f>
        <v>30141.869999999995</v>
      </c>
    </row>
    <row r="6" spans="1:4" ht="16.5" x14ac:dyDescent="0.25">
      <c r="A6" s="117" t="s">
        <v>342</v>
      </c>
      <c r="B6" s="117">
        <v>0</v>
      </c>
    </row>
    <row r="7" spans="1:4" ht="16.5" x14ac:dyDescent="0.25">
      <c r="A7" s="119" t="s">
        <v>343</v>
      </c>
      <c r="B7" s="119">
        <f>SUM(B3:B6)</f>
        <v>113742.87</v>
      </c>
    </row>
    <row r="11" spans="1:4" ht="20" customHeight="1" x14ac:dyDescent="0.25">
      <c r="A11" s="255" t="s">
        <v>339</v>
      </c>
      <c r="B11" s="255"/>
      <c r="C11" s="255"/>
      <c r="D11" s="255"/>
    </row>
    <row r="12" spans="1:4" ht="20" customHeight="1" x14ac:dyDescent="0.25">
      <c r="A12" s="117" t="s">
        <v>344</v>
      </c>
      <c r="B12" s="117" t="s">
        <v>440</v>
      </c>
      <c r="C12" s="117" t="s">
        <v>337</v>
      </c>
      <c r="D12" s="117" t="s">
        <v>345</v>
      </c>
    </row>
    <row r="13" spans="1:4" ht="20" customHeight="1" x14ac:dyDescent="0.25">
      <c r="A13" s="117" t="s">
        <v>346</v>
      </c>
      <c r="B13" s="117">
        <v>8550</v>
      </c>
      <c r="C13" s="117" t="s">
        <v>347</v>
      </c>
      <c r="D13" s="117">
        <v>931</v>
      </c>
    </row>
    <row r="14" spans="1:4" ht="20" customHeight="1" x14ac:dyDescent="0.25">
      <c r="A14" s="117" t="s">
        <v>348</v>
      </c>
      <c r="B14" s="117">
        <v>8653</v>
      </c>
      <c r="C14" s="117" t="s">
        <v>349</v>
      </c>
      <c r="D14" s="117">
        <v>922</v>
      </c>
    </row>
    <row r="15" spans="1:4" ht="20" customHeight="1" x14ac:dyDescent="0.25">
      <c r="A15" s="117" t="s">
        <v>350</v>
      </c>
      <c r="B15" s="117">
        <v>6552</v>
      </c>
      <c r="C15" s="117" t="s">
        <v>351</v>
      </c>
      <c r="D15" s="117">
        <v>797</v>
      </c>
    </row>
    <row r="16" spans="1:4" ht="20" customHeight="1" x14ac:dyDescent="0.25">
      <c r="A16" s="117" t="s">
        <v>352</v>
      </c>
      <c r="B16" s="117">
        <v>8525</v>
      </c>
      <c r="C16" s="117" t="s">
        <v>349</v>
      </c>
      <c r="D16" s="117">
        <v>873</v>
      </c>
    </row>
    <row r="17" spans="1:7" ht="20" customHeight="1" x14ac:dyDescent="0.25">
      <c r="A17" s="117" t="s">
        <v>353</v>
      </c>
      <c r="B17" s="117">
        <v>8651</v>
      </c>
      <c r="C17" s="117" t="s">
        <v>349</v>
      </c>
      <c r="D17" s="117">
        <v>641</v>
      </c>
    </row>
    <row r="18" spans="1:7" ht="20" customHeight="1" x14ac:dyDescent="0.25">
      <c r="A18" s="256" t="s">
        <v>354</v>
      </c>
      <c r="B18" s="256">
        <v>8551</v>
      </c>
      <c r="C18" s="117" t="s">
        <v>349</v>
      </c>
      <c r="D18" s="117">
        <v>277</v>
      </c>
    </row>
    <row r="19" spans="1:7" ht="20" customHeight="1" x14ac:dyDescent="0.25">
      <c r="A19" s="256"/>
      <c r="B19" s="256"/>
      <c r="C19" s="117" t="s">
        <v>355</v>
      </c>
      <c r="D19" s="117">
        <v>794</v>
      </c>
    </row>
    <row r="20" spans="1:7" ht="20" customHeight="1" x14ac:dyDescent="0.25">
      <c r="A20" s="117"/>
      <c r="B20" s="117"/>
      <c r="C20" s="117" t="s">
        <v>356</v>
      </c>
      <c r="D20" s="117">
        <v>38963</v>
      </c>
    </row>
    <row r="21" spans="1:7" ht="20" customHeight="1" x14ac:dyDescent="0.25">
      <c r="A21" s="256" t="s">
        <v>343</v>
      </c>
      <c r="B21" s="256"/>
      <c r="C21" s="256"/>
      <c r="D21" s="117">
        <f>SUM(D13:D20)</f>
        <v>44198</v>
      </c>
    </row>
    <row r="22" spans="1:7" ht="20" customHeight="1" x14ac:dyDescent="0.25">
      <c r="A22" s="120"/>
      <c r="B22" s="120"/>
      <c r="C22" s="120"/>
      <c r="D22" s="120"/>
    </row>
    <row r="23" spans="1:7" ht="20" customHeight="1" x14ac:dyDescent="0.25">
      <c r="A23" s="257" t="s">
        <v>357</v>
      </c>
      <c r="B23" s="258"/>
      <c r="C23" s="258"/>
      <c r="D23" s="258"/>
      <c r="E23" s="258"/>
      <c r="F23" s="258"/>
      <c r="G23" s="259"/>
    </row>
    <row r="24" spans="1:7" ht="20" customHeight="1" x14ac:dyDescent="0.25">
      <c r="A24" s="121" t="s">
        <v>358</v>
      </c>
      <c r="B24" s="121" t="s">
        <v>359</v>
      </c>
      <c r="C24" s="117" t="s">
        <v>360</v>
      </c>
      <c r="D24" s="117" t="s">
        <v>361</v>
      </c>
      <c r="E24" s="117" t="s">
        <v>362</v>
      </c>
      <c r="F24" s="117" t="s">
        <v>363</v>
      </c>
      <c r="G24" s="117" t="s">
        <v>324</v>
      </c>
    </row>
    <row r="25" spans="1:7" ht="20" customHeight="1" x14ac:dyDescent="0.25">
      <c r="A25" s="260" t="s">
        <v>364</v>
      </c>
      <c r="B25" s="121" t="s">
        <v>365</v>
      </c>
      <c r="C25" s="117">
        <v>1</v>
      </c>
      <c r="D25" s="122">
        <v>1074</v>
      </c>
      <c r="E25" s="121">
        <f>C25*D25</f>
        <v>1074</v>
      </c>
      <c r="F25" s="117"/>
      <c r="G25" s="123" t="s">
        <v>366</v>
      </c>
    </row>
    <row r="26" spans="1:7" ht="20" customHeight="1" x14ac:dyDescent="0.25">
      <c r="A26" s="261"/>
      <c r="B26" s="121" t="s">
        <v>367</v>
      </c>
      <c r="C26" s="121">
        <v>10</v>
      </c>
      <c r="D26" s="122">
        <v>2.99</v>
      </c>
      <c r="E26" s="121">
        <f t="shared" ref="E26:E34" si="0">C26*D26</f>
        <v>29.900000000000002</v>
      </c>
      <c r="F26" s="117"/>
      <c r="G26" s="123"/>
    </row>
    <row r="27" spans="1:7" ht="20" customHeight="1" x14ac:dyDescent="0.25">
      <c r="A27" s="261"/>
      <c r="B27" s="121" t="s">
        <v>368</v>
      </c>
      <c r="C27" s="121">
        <v>35</v>
      </c>
      <c r="D27" s="122">
        <v>3.8</v>
      </c>
      <c r="E27" s="121">
        <f t="shared" si="0"/>
        <v>133</v>
      </c>
      <c r="F27" s="117" t="s">
        <v>369</v>
      </c>
      <c r="G27" s="123"/>
    </row>
    <row r="28" spans="1:7" ht="20" customHeight="1" x14ac:dyDescent="0.25">
      <c r="A28" s="261"/>
      <c r="B28" s="121" t="s">
        <v>370</v>
      </c>
      <c r="C28" s="121">
        <v>10</v>
      </c>
      <c r="D28" s="122">
        <v>28</v>
      </c>
      <c r="E28" s="121">
        <f t="shared" si="0"/>
        <v>280</v>
      </c>
      <c r="F28" s="117" t="s">
        <v>371</v>
      </c>
      <c r="G28" s="124"/>
    </row>
    <row r="29" spans="1:7" ht="20" customHeight="1" x14ac:dyDescent="0.25">
      <c r="A29" s="261"/>
      <c r="B29" s="121" t="s">
        <v>372</v>
      </c>
      <c r="C29" s="117">
        <v>6</v>
      </c>
      <c r="D29" s="125">
        <v>300</v>
      </c>
      <c r="E29" s="121">
        <f t="shared" si="0"/>
        <v>1800</v>
      </c>
      <c r="F29" s="117" t="s">
        <v>373</v>
      </c>
      <c r="G29" s="123" t="s">
        <v>374</v>
      </c>
    </row>
    <row r="30" spans="1:7" ht="20" customHeight="1" x14ac:dyDescent="0.25">
      <c r="A30" s="261"/>
      <c r="B30" s="121" t="s">
        <v>375</v>
      </c>
      <c r="C30" s="117">
        <v>26</v>
      </c>
      <c r="D30" s="125">
        <v>399</v>
      </c>
      <c r="E30" s="121">
        <f t="shared" si="0"/>
        <v>10374</v>
      </c>
      <c r="F30" s="117" t="s">
        <v>376</v>
      </c>
      <c r="G30" s="123" t="s">
        <v>377</v>
      </c>
    </row>
    <row r="31" spans="1:7" ht="20" customHeight="1" x14ac:dyDescent="0.25">
      <c r="A31" s="261"/>
      <c r="B31" s="121" t="s">
        <v>378</v>
      </c>
      <c r="C31" s="121">
        <v>7</v>
      </c>
      <c r="D31" s="122">
        <v>119</v>
      </c>
      <c r="E31" s="121">
        <f t="shared" si="0"/>
        <v>833</v>
      </c>
      <c r="F31" s="117" t="s">
        <v>379</v>
      </c>
      <c r="G31" s="123" t="s">
        <v>380</v>
      </c>
    </row>
    <row r="32" spans="1:7" ht="20" customHeight="1" x14ac:dyDescent="0.25">
      <c r="A32" s="261"/>
      <c r="B32" s="121" t="s">
        <v>381</v>
      </c>
      <c r="C32" s="121">
        <v>7</v>
      </c>
      <c r="D32" s="122">
        <v>139</v>
      </c>
      <c r="E32" s="121">
        <f t="shared" si="0"/>
        <v>973</v>
      </c>
      <c r="F32" s="117" t="s">
        <v>379</v>
      </c>
      <c r="G32" s="123" t="s">
        <v>380</v>
      </c>
    </row>
    <row r="33" spans="1:7" ht="20" customHeight="1" x14ac:dyDescent="0.25">
      <c r="A33" s="261"/>
      <c r="B33" s="121" t="s">
        <v>382</v>
      </c>
      <c r="C33" s="121">
        <v>10</v>
      </c>
      <c r="D33" s="122">
        <v>38</v>
      </c>
      <c r="E33" s="121">
        <f t="shared" si="0"/>
        <v>380</v>
      </c>
      <c r="F33" s="117" t="s">
        <v>383</v>
      </c>
      <c r="G33" s="123"/>
    </row>
    <row r="34" spans="1:7" ht="20" customHeight="1" x14ac:dyDescent="0.25">
      <c r="A34" s="261"/>
      <c r="B34" s="121" t="s">
        <v>384</v>
      </c>
      <c r="C34" s="121">
        <v>10</v>
      </c>
      <c r="D34" s="122">
        <v>3.5</v>
      </c>
      <c r="E34" s="121">
        <f t="shared" si="0"/>
        <v>35</v>
      </c>
      <c r="F34" s="126"/>
      <c r="G34" s="123"/>
    </row>
    <row r="35" spans="1:7" ht="20" customHeight="1" x14ac:dyDescent="0.25">
      <c r="A35" s="261"/>
      <c r="B35" s="121" t="s">
        <v>385</v>
      </c>
      <c r="C35" s="121">
        <v>15</v>
      </c>
      <c r="D35" s="122">
        <v>22.8</v>
      </c>
      <c r="E35" s="121">
        <v>257.23</v>
      </c>
      <c r="F35" s="117"/>
      <c r="G35" s="124" t="s">
        <v>386</v>
      </c>
    </row>
    <row r="36" spans="1:7" ht="20" customHeight="1" x14ac:dyDescent="0.25">
      <c r="A36" s="261"/>
      <c r="B36" s="121" t="s">
        <v>387</v>
      </c>
      <c r="C36" s="121">
        <v>15</v>
      </c>
      <c r="D36" s="122">
        <v>48.3</v>
      </c>
      <c r="E36" s="121">
        <f t="shared" ref="E36:E61" si="1">C36*D36</f>
        <v>724.5</v>
      </c>
      <c r="F36" s="117"/>
      <c r="G36" s="124" t="s">
        <v>386</v>
      </c>
    </row>
    <row r="37" spans="1:7" ht="20" customHeight="1" x14ac:dyDescent="0.25">
      <c r="A37" s="261"/>
      <c r="B37" s="121" t="s">
        <v>388</v>
      </c>
      <c r="C37" s="121">
        <v>15</v>
      </c>
      <c r="D37" s="122">
        <v>22.8</v>
      </c>
      <c r="E37" s="121">
        <f t="shared" si="1"/>
        <v>342</v>
      </c>
      <c r="F37" s="117"/>
      <c r="G37" s="124" t="s">
        <v>386</v>
      </c>
    </row>
    <row r="38" spans="1:7" ht="20" customHeight="1" x14ac:dyDescent="0.25">
      <c r="A38" s="261"/>
      <c r="B38" s="121" t="s">
        <v>389</v>
      </c>
      <c r="C38" s="121">
        <v>15</v>
      </c>
      <c r="D38" s="122">
        <v>26</v>
      </c>
      <c r="E38" s="121">
        <f t="shared" si="1"/>
        <v>390</v>
      </c>
      <c r="F38" s="117" t="s">
        <v>390</v>
      </c>
      <c r="G38" s="123"/>
    </row>
    <row r="39" spans="1:7" ht="20" customHeight="1" x14ac:dyDescent="0.25">
      <c r="A39" s="261"/>
      <c r="B39" s="121" t="s">
        <v>391</v>
      </c>
      <c r="C39" s="121">
        <v>30</v>
      </c>
      <c r="D39" s="122">
        <v>35</v>
      </c>
      <c r="E39" s="121">
        <f t="shared" si="1"/>
        <v>1050</v>
      </c>
      <c r="F39" s="117"/>
      <c r="G39" s="124"/>
    </row>
    <row r="40" spans="1:7" ht="20" customHeight="1" x14ac:dyDescent="0.25">
      <c r="A40" s="261"/>
      <c r="B40" s="121" t="s">
        <v>392</v>
      </c>
      <c r="C40" s="117">
        <v>10</v>
      </c>
      <c r="D40" s="125">
        <v>33</v>
      </c>
      <c r="E40" s="121">
        <f t="shared" si="1"/>
        <v>330</v>
      </c>
      <c r="F40" s="117" t="s">
        <v>393</v>
      </c>
      <c r="G40" s="123"/>
    </row>
    <row r="41" spans="1:7" ht="20" customHeight="1" x14ac:dyDescent="0.25">
      <c r="A41" s="261"/>
      <c r="B41" s="121" t="s">
        <v>394</v>
      </c>
      <c r="C41" s="117">
        <v>6</v>
      </c>
      <c r="D41" s="125">
        <v>17</v>
      </c>
      <c r="E41" s="121">
        <f t="shared" si="1"/>
        <v>102</v>
      </c>
      <c r="F41" s="117" t="s">
        <v>393</v>
      </c>
      <c r="G41" s="123"/>
    </row>
    <row r="42" spans="1:7" ht="20" customHeight="1" x14ac:dyDescent="0.25">
      <c r="A42" s="262"/>
      <c r="B42" s="121" t="s">
        <v>394</v>
      </c>
      <c r="C42" s="117">
        <v>6</v>
      </c>
      <c r="D42" s="125">
        <v>17</v>
      </c>
      <c r="E42" s="121">
        <f t="shared" si="1"/>
        <v>102</v>
      </c>
      <c r="F42" s="117" t="s">
        <v>395</v>
      </c>
      <c r="G42" s="123"/>
    </row>
    <row r="43" spans="1:7" ht="20" customHeight="1" x14ac:dyDescent="0.25">
      <c r="A43" s="263"/>
      <c r="B43" s="121" t="s">
        <v>396</v>
      </c>
      <c r="C43" s="121">
        <v>30</v>
      </c>
      <c r="D43" s="122">
        <v>60</v>
      </c>
      <c r="E43" s="121">
        <f t="shared" si="1"/>
        <v>1800</v>
      </c>
      <c r="F43" s="117"/>
      <c r="G43" s="123"/>
    </row>
    <row r="44" spans="1:7" ht="20" customHeight="1" x14ac:dyDescent="0.25">
      <c r="A44" s="263"/>
      <c r="B44" s="121" t="s">
        <v>397</v>
      </c>
      <c r="C44" s="121">
        <v>30</v>
      </c>
      <c r="D44" s="122">
        <v>0.3</v>
      </c>
      <c r="E44" s="121">
        <f t="shared" si="1"/>
        <v>9</v>
      </c>
      <c r="F44" s="117"/>
      <c r="G44" s="123"/>
    </row>
    <row r="45" spans="1:7" ht="20" customHeight="1" x14ac:dyDescent="0.25">
      <c r="A45" s="263"/>
      <c r="B45" s="121" t="s">
        <v>398</v>
      </c>
      <c r="C45" s="121">
        <v>20</v>
      </c>
      <c r="D45" s="122">
        <v>5</v>
      </c>
      <c r="E45" s="121">
        <f t="shared" si="1"/>
        <v>100</v>
      </c>
      <c r="F45" s="117"/>
      <c r="G45" s="124"/>
    </row>
    <row r="46" spans="1:7" ht="20" customHeight="1" x14ac:dyDescent="0.25">
      <c r="A46" s="263"/>
      <c r="B46" s="121" t="s">
        <v>399</v>
      </c>
      <c r="C46" s="121">
        <v>30</v>
      </c>
      <c r="D46" s="122">
        <v>3.58</v>
      </c>
      <c r="E46" s="121">
        <f t="shared" si="1"/>
        <v>107.4</v>
      </c>
      <c r="F46" s="117"/>
      <c r="G46" s="123"/>
    </row>
    <row r="47" spans="1:7" ht="20" customHeight="1" x14ac:dyDescent="0.25">
      <c r="A47" s="263"/>
      <c r="B47" s="121" t="s">
        <v>400</v>
      </c>
      <c r="C47" s="121">
        <v>20</v>
      </c>
      <c r="D47" s="122">
        <v>0.55000000000000004</v>
      </c>
      <c r="E47" s="121">
        <f>C47*D47</f>
        <v>11</v>
      </c>
      <c r="F47" s="117" t="s">
        <v>401</v>
      </c>
      <c r="G47" s="123"/>
    </row>
    <row r="48" spans="1:7" ht="20" customHeight="1" x14ac:dyDescent="0.25">
      <c r="A48" s="263"/>
      <c r="B48" s="121" t="s">
        <v>402</v>
      </c>
      <c r="C48" s="121">
        <v>20</v>
      </c>
      <c r="D48" s="122">
        <v>9</v>
      </c>
      <c r="E48" s="121">
        <f t="shared" si="1"/>
        <v>180</v>
      </c>
      <c r="F48" s="117" t="s">
        <v>403</v>
      </c>
      <c r="G48" s="123"/>
    </row>
    <row r="49" spans="1:7" ht="20" customHeight="1" x14ac:dyDescent="0.25">
      <c r="A49" s="263"/>
      <c r="B49" s="121" t="s">
        <v>404</v>
      </c>
      <c r="C49" s="117">
        <v>2</v>
      </c>
      <c r="D49" s="125">
        <v>79</v>
      </c>
      <c r="E49" s="121">
        <f t="shared" si="1"/>
        <v>158</v>
      </c>
      <c r="F49" s="117"/>
      <c r="G49" s="124" t="s">
        <v>405</v>
      </c>
    </row>
    <row r="50" spans="1:7" ht="20" customHeight="1" x14ac:dyDescent="0.25">
      <c r="A50" s="263"/>
      <c r="B50" s="121" t="s">
        <v>406</v>
      </c>
      <c r="C50" s="117">
        <v>5</v>
      </c>
      <c r="D50" s="125">
        <v>19</v>
      </c>
      <c r="E50" s="121">
        <f>C50*D50</f>
        <v>95</v>
      </c>
      <c r="F50" s="117"/>
      <c r="G50" s="124"/>
    </row>
    <row r="51" spans="1:7" ht="20" customHeight="1" x14ac:dyDescent="0.25">
      <c r="A51" s="263"/>
      <c r="B51" s="121" t="s">
        <v>407</v>
      </c>
      <c r="C51" s="121">
        <v>7</v>
      </c>
      <c r="D51" s="122">
        <v>11.8</v>
      </c>
      <c r="E51" s="121">
        <f>C51*D51</f>
        <v>82.600000000000009</v>
      </c>
      <c r="F51" s="126"/>
      <c r="G51" s="123"/>
    </row>
    <row r="52" spans="1:7" ht="20" customHeight="1" x14ac:dyDescent="0.25">
      <c r="A52" s="264"/>
      <c r="B52" s="121" t="s">
        <v>408</v>
      </c>
      <c r="C52" s="121">
        <v>5</v>
      </c>
      <c r="D52" s="122">
        <v>21.8</v>
      </c>
      <c r="E52" s="121">
        <f>C52*D52</f>
        <v>109</v>
      </c>
      <c r="F52" s="126"/>
      <c r="G52" s="123"/>
    </row>
    <row r="53" spans="1:7" ht="20" customHeight="1" x14ac:dyDescent="0.25">
      <c r="A53" s="263" t="s">
        <v>409</v>
      </c>
      <c r="B53" s="121" t="s">
        <v>410</v>
      </c>
      <c r="C53" s="121">
        <v>2</v>
      </c>
      <c r="D53" s="122">
        <v>12</v>
      </c>
      <c r="E53" s="121">
        <f t="shared" si="1"/>
        <v>24</v>
      </c>
      <c r="F53" s="117" t="s">
        <v>411</v>
      </c>
      <c r="G53" s="124" t="s">
        <v>412</v>
      </c>
    </row>
    <row r="54" spans="1:7" ht="20" customHeight="1" x14ac:dyDescent="0.25">
      <c r="A54" s="263"/>
      <c r="B54" s="121" t="s">
        <v>413</v>
      </c>
      <c r="C54" s="121">
        <v>2</v>
      </c>
      <c r="D54" s="122">
        <v>9.9</v>
      </c>
      <c r="E54" s="121">
        <f t="shared" si="1"/>
        <v>19.8</v>
      </c>
      <c r="F54" s="117"/>
      <c r="G54" s="124"/>
    </row>
    <row r="55" spans="1:7" ht="20" customHeight="1" x14ac:dyDescent="0.25">
      <c r="A55" s="263"/>
      <c r="B55" s="121" t="s">
        <v>414</v>
      </c>
      <c r="C55" s="121">
        <v>2</v>
      </c>
      <c r="D55" s="122">
        <v>9.92</v>
      </c>
      <c r="E55" s="121">
        <f t="shared" si="1"/>
        <v>19.84</v>
      </c>
      <c r="F55" s="117" t="s">
        <v>415</v>
      </c>
      <c r="G55" s="124"/>
    </row>
    <row r="56" spans="1:7" ht="20" customHeight="1" x14ac:dyDescent="0.25">
      <c r="A56" s="263"/>
      <c r="B56" s="121" t="s">
        <v>416</v>
      </c>
      <c r="C56" s="121">
        <v>2</v>
      </c>
      <c r="D56" s="122">
        <v>12.8</v>
      </c>
      <c r="E56" s="121">
        <f t="shared" si="1"/>
        <v>25.6</v>
      </c>
      <c r="F56" s="117" t="s">
        <v>417</v>
      </c>
      <c r="G56" s="124"/>
    </row>
    <row r="57" spans="1:7" ht="20" customHeight="1" x14ac:dyDescent="0.25">
      <c r="A57" s="263"/>
      <c r="B57" s="121" t="s">
        <v>418</v>
      </c>
      <c r="C57" s="121">
        <v>30</v>
      </c>
      <c r="D57" s="122">
        <v>168</v>
      </c>
      <c r="E57" s="121">
        <f t="shared" si="1"/>
        <v>5040</v>
      </c>
      <c r="F57" s="117"/>
      <c r="G57" s="124"/>
    </row>
    <row r="58" spans="1:7" ht="20" customHeight="1" x14ac:dyDescent="0.25">
      <c r="A58" s="263"/>
      <c r="B58" s="121" t="s">
        <v>419</v>
      </c>
      <c r="C58" s="117">
        <v>3</v>
      </c>
      <c r="D58" s="122">
        <v>630</v>
      </c>
      <c r="E58" s="121">
        <f t="shared" si="1"/>
        <v>1890</v>
      </c>
      <c r="F58" s="117"/>
      <c r="G58" s="123"/>
    </row>
    <row r="59" spans="1:7" ht="20" customHeight="1" x14ac:dyDescent="0.25">
      <c r="A59" s="263"/>
      <c r="B59" s="121" t="s">
        <v>420</v>
      </c>
      <c r="C59" s="117">
        <v>1</v>
      </c>
      <c r="D59" s="122">
        <v>781</v>
      </c>
      <c r="E59" s="121">
        <f t="shared" si="1"/>
        <v>781</v>
      </c>
      <c r="F59" s="117"/>
      <c r="G59" s="123"/>
    </row>
    <row r="60" spans="1:7" ht="20" customHeight="1" x14ac:dyDescent="0.25">
      <c r="A60" s="263"/>
      <c r="B60" s="121" t="s">
        <v>421</v>
      </c>
      <c r="C60" s="121">
        <v>20</v>
      </c>
      <c r="D60" s="122">
        <v>14</v>
      </c>
      <c r="E60" s="121">
        <f t="shared" si="1"/>
        <v>280</v>
      </c>
      <c r="F60" s="117"/>
      <c r="G60" s="124"/>
    </row>
    <row r="61" spans="1:7" ht="20" customHeight="1" x14ac:dyDescent="0.25">
      <c r="A61" s="264"/>
      <c r="B61" s="121" t="s">
        <v>422</v>
      </c>
      <c r="C61" s="121">
        <v>20</v>
      </c>
      <c r="D61" s="122">
        <v>10</v>
      </c>
      <c r="E61" s="121">
        <f t="shared" si="1"/>
        <v>200</v>
      </c>
      <c r="F61" s="117"/>
      <c r="G61" s="124"/>
    </row>
    <row r="62" spans="1:7" ht="20" customHeight="1" x14ac:dyDescent="0.25">
      <c r="A62" s="265"/>
      <c r="B62" s="266"/>
      <c r="C62" s="266"/>
      <c r="D62" s="267"/>
      <c r="E62" s="117">
        <f>SUM(E25:E61)</f>
        <v>30141.869999999995</v>
      </c>
      <c r="F62" s="118"/>
      <c r="G62" s="127"/>
    </row>
    <row r="63" spans="1:7" x14ac:dyDescent="0.25">
      <c r="F63" s="120"/>
    </row>
    <row r="64" spans="1:7" ht="16.5" x14ac:dyDescent="0.25">
      <c r="A64" s="268" t="s">
        <v>423</v>
      </c>
      <c r="B64" s="268"/>
      <c r="C64" s="268"/>
      <c r="D64" s="268"/>
      <c r="F64" s="120"/>
    </row>
    <row r="65" spans="1:6" ht="16.5" x14ac:dyDescent="0.25">
      <c r="A65" s="128" t="s">
        <v>320</v>
      </c>
      <c r="B65" s="128" t="s">
        <v>424</v>
      </c>
      <c r="C65" s="128" t="s">
        <v>425</v>
      </c>
      <c r="D65" s="128" t="s">
        <v>423</v>
      </c>
      <c r="E65" s="129"/>
      <c r="F65" s="120"/>
    </row>
    <row r="66" spans="1:6" ht="16.5" x14ac:dyDescent="0.25">
      <c r="A66" s="117">
        <v>1</v>
      </c>
      <c r="B66" s="130">
        <v>43511</v>
      </c>
      <c r="C66" s="131" t="s">
        <v>426</v>
      </c>
      <c r="D66" s="117">
        <v>3826</v>
      </c>
      <c r="F66" s="120"/>
    </row>
    <row r="67" spans="1:6" ht="16.5" x14ac:dyDescent="0.25">
      <c r="A67" s="117">
        <v>2</v>
      </c>
      <c r="B67" s="130">
        <v>43511</v>
      </c>
      <c r="C67" s="117" t="s">
        <v>427</v>
      </c>
      <c r="D67" s="117">
        <v>3450</v>
      </c>
      <c r="F67" s="120"/>
    </row>
    <row r="68" spans="1:6" ht="16.5" x14ac:dyDescent="0.25">
      <c r="A68" s="117">
        <v>3</v>
      </c>
      <c r="B68" s="130">
        <v>43511</v>
      </c>
      <c r="C68" s="117" t="s">
        <v>428</v>
      </c>
      <c r="D68" s="117">
        <v>2180</v>
      </c>
      <c r="F68" s="120"/>
    </row>
    <row r="69" spans="1:6" ht="16.5" x14ac:dyDescent="0.25">
      <c r="A69" s="117">
        <v>4</v>
      </c>
      <c r="B69" s="130">
        <v>43511</v>
      </c>
      <c r="C69" s="128" t="s">
        <v>429</v>
      </c>
      <c r="D69" s="128">
        <v>3537</v>
      </c>
      <c r="F69" s="120"/>
    </row>
    <row r="70" spans="1:6" ht="16.5" x14ac:dyDescent="0.25">
      <c r="A70" s="117">
        <v>5</v>
      </c>
      <c r="B70" s="130">
        <v>43511</v>
      </c>
      <c r="C70" s="125" t="s">
        <v>430</v>
      </c>
      <c r="D70" s="128">
        <v>108</v>
      </c>
      <c r="F70" s="120"/>
    </row>
    <row r="71" spans="1:6" ht="16.5" x14ac:dyDescent="0.25">
      <c r="A71" s="117">
        <v>6</v>
      </c>
      <c r="B71" s="130">
        <v>43511</v>
      </c>
      <c r="C71" s="125" t="s">
        <v>431</v>
      </c>
      <c r="D71" s="128">
        <v>1174</v>
      </c>
      <c r="F71" s="120"/>
    </row>
    <row r="72" spans="1:6" ht="16.5" x14ac:dyDescent="0.25">
      <c r="A72" s="117">
        <v>7</v>
      </c>
      <c r="B72" s="130">
        <v>43511</v>
      </c>
      <c r="C72" s="128" t="s">
        <v>426</v>
      </c>
      <c r="D72" s="128">
        <v>7564</v>
      </c>
      <c r="F72" s="120"/>
    </row>
    <row r="73" spans="1:6" ht="16.5" x14ac:dyDescent="0.25">
      <c r="A73" s="117">
        <v>8</v>
      </c>
      <c r="B73" s="130">
        <v>43511</v>
      </c>
      <c r="C73" s="125" t="s">
        <v>432</v>
      </c>
      <c r="D73" s="128">
        <v>108</v>
      </c>
      <c r="F73" s="120"/>
    </row>
    <row r="74" spans="1:6" ht="16.5" x14ac:dyDescent="0.25">
      <c r="A74" s="117">
        <v>9</v>
      </c>
      <c r="B74" s="130">
        <v>43512</v>
      </c>
      <c r="C74" s="125" t="s">
        <v>444</v>
      </c>
      <c r="D74" s="128">
        <v>6470</v>
      </c>
      <c r="F74" s="120"/>
    </row>
    <row r="75" spans="1:6" ht="16.5" x14ac:dyDescent="0.25">
      <c r="A75" s="117">
        <v>10</v>
      </c>
      <c r="B75" s="130">
        <v>43512</v>
      </c>
      <c r="C75" s="125" t="s">
        <v>445</v>
      </c>
      <c r="D75" s="128">
        <v>1570</v>
      </c>
      <c r="F75" s="120"/>
    </row>
    <row r="76" spans="1:6" ht="16.5" x14ac:dyDescent="0.25">
      <c r="A76" s="117">
        <v>11</v>
      </c>
      <c r="B76" s="130">
        <v>43512</v>
      </c>
      <c r="C76" s="117" t="s">
        <v>427</v>
      </c>
      <c r="D76" s="117">
        <v>1798</v>
      </c>
      <c r="F76" s="120"/>
    </row>
    <row r="77" spans="1:6" ht="16.5" x14ac:dyDescent="0.25">
      <c r="A77" s="117">
        <v>12</v>
      </c>
      <c r="B77" s="130">
        <v>43512</v>
      </c>
      <c r="C77" s="117" t="s">
        <v>433</v>
      </c>
      <c r="D77" s="117">
        <v>570</v>
      </c>
      <c r="F77" s="120"/>
    </row>
    <row r="78" spans="1:6" ht="16.5" x14ac:dyDescent="0.25">
      <c r="A78" s="117">
        <v>13</v>
      </c>
      <c r="B78" s="130">
        <v>43512</v>
      </c>
      <c r="C78" s="128" t="s">
        <v>434</v>
      </c>
      <c r="D78" s="128">
        <v>2949</v>
      </c>
      <c r="F78" s="120"/>
    </row>
    <row r="79" spans="1:6" ht="16.5" x14ac:dyDescent="0.25">
      <c r="A79" s="117">
        <v>14</v>
      </c>
      <c r="B79" s="130">
        <v>43512</v>
      </c>
      <c r="C79" s="125" t="s">
        <v>435</v>
      </c>
      <c r="D79" s="128">
        <v>574</v>
      </c>
      <c r="F79" s="120"/>
    </row>
    <row r="80" spans="1:6" ht="20" customHeight="1" x14ac:dyDescent="0.25">
      <c r="A80" s="117">
        <v>15</v>
      </c>
      <c r="B80" s="252" t="s">
        <v>436</v>
      </c>
      <c r="C80" s="117" t="s">
        <v>437</v>
      </c>
      <c r="D80" s="117">
        <v>370</v>
      </c>
      <c r="F80" s="120"/>
    </row>
    <row r="81" spans="1:6" ht="20" customHeight="1" x14ac:dyDescent="0.25">
      <c r="A81" s="117">
        <v>16</v>
      </c>
      <c r="B81" s="253"/>
      <c r="C81" s="117" t="s">
        <v>438</v>
      </c>
      <c r="D81" s="117">
        <v>1045</v>
      </c>
      <c r="F81" s="120"/>
    </row>
    <row r="82" spans="1:6" ht="20" customHeight="1" x14ac:dyDescent="0.25">
      <c r="A82" s="117">
        <v>17</v>
      </c>
      <c r="B82" s="254"/>
      <c r="C82" s="117" t="s">
        <v>439</v>
      </c>
      <c r="D82" s="117">
        <v>2110</v>
      </c>
      <c r="F82" s="120"/>
    </row>
    <row r="83" spans="1:6" ht="26" customHeight="1" x14ac:dyDescent="0.25">
      <c r="A83" s="127"/>
      <c r="B83" s="127"/>
      <c r="C83" s="127"/>
      <c r="D83" s="117">
        <f>SUM(D66:D82)</f>
        <v>39403</v>
      </c>
      <c r="F83" s="120"/>
    </row>
    <row r="84" spans="1:6" x14ac:dyDescent="0.25">
      <c r="F84" s="120"/>
    </row>
  </sheetData>
  <mergeCells count="12">
    <mergeCell ref="B80:B82"/>
    <mergeCell ref="A1:B1"/>
    <mergeCell ref="A11:D11"/>
    <mergeCell ref="A18:A19"/>
    <mergeCell ref="B18:B19"/>
    <mergeCell ref="A21:C21"/>
    <mergeCell ref="A23:G23"/>
    <mergeCell ref="A25:A42"/>
    <mergeCell ref="A43:A52"/>
    <mergeCell ref="A53:A61"/>
    <mergeCell ref="A62:D62"/>
    <mergeCell ref="A64:D64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雪佛兰</vt:lpstr>
      <vt:lpstr>杂费</vt:lpstr>
      <vt:lpstr>雪佛兰VIP车</vt:lpstr>
      <vt:lpstr>4S店用车</vt:lpstr>
      <vt:lpstr>VIP费用明细</vt:lpstr>
      <vt:lpstr>雪佛兰!Print_Titles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86139</cp:lastModifiedBy>
  <cp:lastPrinted>2018-12-06T02:53:27Z</cp:lastPrinted>
  <dcterms:created xsi:type="dcterms:W3CDTF">2014-11-26T07:00:11Z</dcterms:created>
  <dcterms:modified xsi:type="dcterms:W3CDTF">2019-03-18T08:32:35Z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